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5 (3)" sheetId="1" r:id="rId1"/>
  </sheets>
  <definedNames>
    <definedName name="_xlnm._FilterDatabase" localSheetId="0" hidden="1">'5 (3)'!$A$10:$T$509</definedName>
    <definedName name="_xlnm.Print_Area" localSheetId="0">'5 (3)'!$A$1:$P$509</definedName>
  </definedNames>
  <calcPr fullCalcOnLoad="1"/>
</workbook>
</file>

<file path=xl/comments1.xml><?xml version="1.0" encoding="utf-8"?>
<comments xmlns="http://schemas.openxmlformats.org/spreadsheetml/2006/main">
  <authors>
    <author>Шишкин Михаил Сергеевич</author>
  </authors>
  <commentList>
    <comment ref="H114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+38028,5</t>
        </r>
      </text>
    </comment>
    <comment ref="H125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-40000,0</t>
        </r>
      </text>
    </comment>
    <comment ref="H406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- 1,15 тыс. рублей
</t>
        </r>
      </text>
    </comment>
    <comment ref="H418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- 57,44 тыс. рублей
-3,0 тыс. рублей</t>
        </r>
      </text>
    </comment>
    <comment ref="H434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+ 4,15 тыс. рублей</t>
        </r>
      </text>
    </comment>
  </commentList>
</comments>
</file>

<file path=xl/sharedStrings.xml><?xml version="1.0" encoding="utf-8"?>
<sst xmlns="http://schemas.openxmlformats.org/spreadsheetml/2006/main" count="618" uniqueCount="139">
  <si>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</si>
  <si>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</si>
  <si>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</si>
  <si>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</si>
  <si>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</si>
  <si>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</si>
  <si>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Всего</t>
  </si>
  <si>
    <t>за счет средств федерального бюджета (планируемые объемы обязательств)</t>
  </si>
  <si>
    <t>7.</t>
  </si>
  <si>
    <t>815</t>
  </si>
  <si>
    <t>816</t>
  </si>
  <si>
    <t>847</t>
  </si>
  <si>
    <t>813</t>
  </si>
  <si>
    <t>846</t>
  </si>
  <si>
    <t>814</t>
  </si>
  <si>
    <t>812</t>
  </si>
  <si>
    <t>829</t>
  </si>
  <si>
    <t>833</t>
  </si>
  <si>
    <t>850</t>
  </si>
  <si>
    <t>тыс. руб.</t>
  </si>
  <si>
    <t>ГРБС</t>
  </si>
  <si>
    <t>810</t>
  </si>
  <si>
    <t>1.</t>
  </si>
  <si>
    <t>2.</t>
  </si>
  <si>
    <t>3.</t>
  </si>
  <si>
    <t>4.</t>
  </si>
  <si>
    <t>6.</t>
  </si>
  <si>
    <t>Подпрограмма 1 "Старшее поколение в Камчатском крае"</t>
  </si>
  <si>
    <t>1.1.</t>
  </si>
  <si>
    <t>1.2.</t>
  </si>
  <si>
    <t>1.3.</t>
  </si>
  <si>
    <t>1.4.</t>
  </si>
  <si>
    <t>1.5.</t>
  </si>
  <si>
    <t>1.6.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</si>
  <si>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</si>
  <si>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</si>
  <si>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</si>
  <si>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</si>
  <si>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</si>
  <si>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</si>
  <si>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</si>
  <si>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</si>
  <si>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</si>
  <si>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</si>
  <si>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7.1.</t>
  </si>
  <si>
    <t>7.2.</t>
  </si>
  <si>
    <t>за счет средств внебюджетных источников (планируемые объемы обязательств)</t>
  </si>
  <si>
    <t>за счет средств внебюджетных источников</t>
  </si>
  <si>
    <t>Всего без учета планируемых объемов обязательств</t>
  </si>
  <si>
    <t>Всего  без учета планируемых объемов обязательств</t>
  </si>
  <si>
    <t>7.3.</t>
  </si>
  <si>
    <t>7.4.</t>
  </si>
  <si>
    <t>7.6.</t>
  </si>
  <si>
    <t>7.7.</t>
  </si>
  <si>
    <t>Подпрограмма 2 "Меры социальной поддержки отдельных категорий граждан в Камчатском крае"</t>
  </si>
  <si>
    <t>2.1.</t>
  </si>
  <si>
    <t>2.2.</t>
  </si>
  <si>
    <t>2.3.</t>
  </si>
  <si>
    <t>2.4.</t>
  </si>
  <si>
    <t>2.5.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</si>
  <si>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</si>
  <si>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</si>
  <si>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</si>
  <si>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</si>
  <si>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</si>
  <si>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</si>
  <si>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</si>
  <si>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</si>
  <si>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</si>
  <si>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</si>
  <si>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Подпрограмма 7 "Обеспечение реализации  Программы"</t>
  </si>
  <si>
    <t>Подпрограмма 3 "Доступная среда в Камчатском крае"</t>
  </si>
  <si>
    <t>Подпрограмма 6 "Обеспечение защиты трудовых прав работников в Камчатском крае"</t>
  </si>
  <si>
    <t>6.6.</t>
  </si>
  <si>
    <t xml:space="preserve"> </t>
  </si>
  <si>
    <t>".</t>
  </si>
  <si>
    <t xml:space="preserve">за счет средств внебюджетных источников </t>
  </si>
  <si>
    <t>КРО ФСС</t>
  </si>
  <si>
    <t>Подпрограмма 4 "Развитие системы социального обслуживания населения в Камчатском крае"</t>
  </si>
  <si>
    <t>Государственная программа Камчатского края "Социальная поддержка граждан в Камчатском крае"</t>
  </si>
  <si>
    <t>Совершенствование нормативно-правового обеспечения социальной защищенности граждан пожилого возраста в Камчатском крае</t>
  </si>
  <si>
    <t>Укрепление здоровья граждан пожилого возраста</t>
  </si>
  <si>
    <t>Совершенствование коммуникационных связей и развитие интеллектуального потенциала граждан пожилого возраста</t>
  </si>
  <si>
    <t>Научно-методическое и информационное обеспечение деятельности по социальной поддержке граждан пожилого возраста</t>
  </si>
  <si>
    <t>Реализация мер социальной поддержки отдельных категорий граждан, установленных законодательством Камчатского края</t>
  </si>
  <si>
    <t>Информационно-методическое и кадровое обеспечение системы реабилитации и социальной интеграции инвалидов в общество</t>
  </si>
  <si>
    <t>Обеспечение комплексной безопасности учреждений социального обслуживания граждан</t>
  </si>
  <si>
    <t>Укрепление материально-технической базы учреждений социального обслуживания граждан</t>
  </si>
  <si>
    <t>Повышение квалификации персонала учреждений социального обслуживания граждан, в том числе в области информационно-коммуникационных технологий</t>
  </si>
  <si>
    <t>Проведение конкурсов среди учреждений социального обслуживания граждан</t>
  </si>
  <si>
    <t>Обеспечение проведения специальной оценки условий труда работающих в организациях, расположенных на территории Камчатского края</t>
  </si>
  <si>
    <t>Реализация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</si>
  <si>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 на основе современных технологий обучения</t>
  </si>
  <si>
    <t>Совершенствование нормативной правовой базы Камчатского края в области охраны труда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</si>
  <si>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</si>
  <si>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</si>
  <si>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Финансовая поддержка подведомственных учреждений</t>
  </si>
  <si>
    <t xml:space="preserve">Проведение тематических мероприятий </t>
  </si>
  <si>
    <t>Финансовое обеспечение деятельности Министерства социального развития и труда Камчатского края</t>
  </si>
  <si>
    <t>Финансовое обеспечение мероприятий, направленных на организацию социального обслуживания</t>
  </si>
  <si>
    <t>Финансовое обеспечение организации и осуществления деятельности по опеке и попечительству в отношении совершеннолетних граждан</t>
  </si>
  <si>
    <t>Подпрограмма 5 "Повышение эффективности государственной поддержки социально ориентированных некоммерческих организаций"</t>
  </si>
  <si>
    <t>Повышение престижа профессии "Социальный работник" в Камчатском крае, в том числе внедрение системы материального и морального стимулирования социальных работников и специалистов сферы социального обслуживания и социальной защиты населения в Камчатском крае</t>
  </si>
  <si>
    <t xml:space="preserve">Повышение уровня доступности и качества реабилитационных услуг (развитие системы реабилитации и социальной интеграции инвалидов в общество)
</t>
  </si>
  <si>
    <t xml:space="preserve">Обеспечение перевозки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организаций, в Камчатском крае
</t>
  </si>
  <si>
    <t>Код бюджетной классификации</t>
  </si>
  <si>
    <t>Укрепление социальной защищенности граждан пожилого возраста</t>
  </si>
  <si>
    <t>Организация свободного времени и культурного досуга граждан пожилого возраста</t>
  </si>
  <si>
    <t>Преодоление социальной разобщенности в обществе и формирование позитивного  отношения к проблемам инвалидов и к вопросам обеспечения доступной среды жизнедеятельности для инвалидов и других маломобильных групп населения</t>
  </si>
  <si>
    <t>Формирование нормативной правовой базы и внедрение ее в практику работы учреждений социального обслуживания граждан</t>
  </si>
  <si>
    <t>Повышение уровня доступности и качества приоритетных объектов и услуг в основных сферах жизнедеятельности инвалидов и других  маломобильных групп населения</t>
  </si>
  <si>
    <t>Расширение сети социальных учреждений (инвестиционные мероприятия)</t>
  </si>
  <si>
    <t>Финансовое обеспечение реализации государственной программы Камчатского края "Социальная поддержка граждан в Камчатском крае"</t>
  </si>
  <si>
    <t>Наименование Программы / подпрограммы / мероприятия</t>
  </si>
  <si>
    <t>Объем средств на реализацию Программы</t>
  </si>
  <si>
    <t>5.</t>
  </si>
  <si>
    <t>7.5.</t>
  </si>
  <si>
    <t>за счет средств Фонда социального страхования Российской Федерации</t>
  </si>
  <si>
    <t>за счет средств Фонда социального страхования Российской Федерации (планируемые объемы обязательств)</t>
  </si>
  <si>
    <t>Оказание поддержки гражданам, оказавшимся в трудной жизненной ситуации</t>
  </si>
  <si>
    <t>Реализация мер социальной поддержки семей с детьми</t>
  </si>
  <si>
    <t>Реализация дополнительных мер социальной поддержки отдельных категорий граждан</t>
  </si>
  <si>
    <t>Реализация мер социальной поддержки отдельных категорий граждан, установленных федеральным законодательством</t>
  </si>
  <si>
    <t>6.7.</t>
  </si>
  <si>
    <t>Повышение эффективности обеспечения соблюдения трудового законодательства и иных нормативных правовых актов, содержащих нормы трудового права</t>
  </si>
  <si>
    <t>за счет средств внебюджетных источников (планируемые объемы)</t>
  </si>
  <si>
    <t>Совершенствование нормативно - правовой и организационной основы создания доступной среды жизнедеятельности инвалидов и других маломобильных групп населения</t>
  </si>
  <si>
    <t>"Приложение 3 к Программе</t>
  </si>
  <si>
    <t xml:space="preserve">Региональный проект "Старшее поколение" </t>
  </si>
  <si>
    <t xml:space="preserve">1.Р3 </t>
  </si>
  <si>
    <t>Региональный проект "Финансовая поддержка семей при рождении детей"</t>
  </si>
  <si>
    <t xml:space="preserve">2.Р1 </t>
  </si>
  <si>
    <t>Финансовая поддержка деятельности социально ориентированных некоммерческих организаций на региональном и муниципальном уровнях</t>
  </si>
  <si>
    <t>Имущественная поддержка социально ориентированных некоммерческих организаций в Камчатском крае</t>
  </si>
  <si>
    <t>Привлечение социально ориентированных некоммерческих организаций к реализации государственной политики в социальной сфере, развитие благотворительности и добровольчества, в том числе информационная поддержка</t>
  </si>
  <si>
    <t xml:space="preserve">Развитие инфраструктуры некоммерческого сектора, изучение состояния некоммерческого сектора, консультирование по вопросам деятельности социально ориентированных некоммерческих организаций </t>
  </si>
  <si>
    <t>859</t>
  </si>
  <si>
    <t>4.7.</t>
  </si>
  <si>
    <t>Финансовая поддержка деятельности негосударственных организаций, включенных в реестр поставщиков социальных услуг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</si>
</sst>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#,##0.00000"/>
    <numFmt numFmtId="182" formatCode="#,##0.000000"/>
    <numFmt numFmtId="183" formatCode="#,##0&quot;р.&quot;"/>
    <numFmt numFmtId="184" formatCode="0.000000"/>
    <numFmt numFmtId="185" formatCode="#,##0.00000_ ;\-#,##0.00000\ "/>
    <numFmt numFmtId="186" formatCode="#,##0.000000_ ;\-#,##0.000000\ "/>
    <numFmt numFmtId="187" formatCode="#,##0.0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vertical="center" wrapText="1"/>
    </xf>
    <xf numFmtId="185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center" wrapText="1"/>
    </xf>
    <xf numFmtId="185" fontId="49" fillId="0" borderId="11" xfId="60" applyNumberFormat="1" applyFont="1" applyFill="1" applyBorder="1" applyAlignment="1">
      <alignment horizontal="center" vertical="center" wrapText="1"/>
    </xf>
    <xf numFmtId="185" fontId="3" fillId="0" borderId="11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5" fontId="3" fillId="0" borderId="0" xfId="60" applyNumberFormat="1" applyFont="1" applyFill="1" applyBorder="1" applyAlignment="1">
      <alignment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0" borderId="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09"/>
  <sheetViews>
    <sheetView tabSelected="1" view="pageBreakPreview" zoomScale="80" zoomScaleNormal="89" zoomScaleSheetLayoutView="80" zoomScalePageLayoutView="0" workbookViewId="0" topLeftCell="A1">
      <pane ySplit="9" topLeftCell="A142" activePane="bottomLeft" state="frozen"/>
      <selection pane="topLeft" activeCell="A1" sqref="A1"/>
      <selection pane="bottomLeft" activeCell="J154" sqref="J154"/>
    </sheetView>
  </sheetViews>
  <sheetFormatPr defaultColWidth="9.00390625" defaultRowHeight="12.75"/>
  <cols>
    <col min="1" max="1" width="5.375" style="35" customWidth="1"/>
    <col min="2" max="2" width="42.125" style="35" customWidth="1"/>
    <col min="3" max="3" width="43.25390625" style="35" customWidth="1"/>
    <col min="4" max="4" width="18.75390625" style="35" customWidth="1"/>
    <col min="5" max="5" width="19.25390625" style="35" customWidth="1"/>
    <col min="6" max="6" width="17.625" style="35" customWidth="1"/>
    <col min="7" max="7" width="18.75390625" style="35" customWidth="1"/>
    <col min="8" max="9" width="18.125" style="35" customWidth="1"/>
    <col min="10" max="10" width="17.25390625" style="35" customWidth="1"/>
    <col min="11" max="16" width="17.625" style="35" customWidth="1"/>
    <col min="17" max="18" width="16.375" style="35" customWidth="1"/>
    <col min="19" max="19" width="9.125" style="35" customWidth="1"/>
    <col min="20" max="20" width="17.875" style="35" bestFit="1" customWidth="1"/>
    <col min="21" max="16384" width="9.125" style="35" customWidth="1"/>
  </cols>
  <sheetData>
    <row r="1" spans="5:18" s="1" customFormat="1" ht="14.25" customHeight="1">
      <c r="E1" s="2"/>
      <c r="F1" s="2"/>
      <c r="G1" s="2"/>
      <c r="H1" s="70" t="s">
        <v>127</v>
      </c>
      <c r="I1" s="70"/>
      <c r="J1" s="70"/>
      <c r="K1" s="70"/>
      <c r="L1" s="70"/>
      <c r="M1" s="70"/>
      <c r="N1" s="70"/>
      <c r="O1" s="70"/>
      <c r="P1" s="70"/>
      <c r="Q1" s="3"/>
      <c r="R1" s="3"/>
    </row>
    <row r="2" spans="5:18" s="1" customFormat="1" ht="14.25" customHeight="1">
      <c r="E2" s="2"/>
      <c r="F2" s="2"/>
      <c r="G2" s="2"/>
      <c r="H2" s="70"/>
      <c r="I2" s="70"/>
      <c r="J2" s="70"/>
      <c r="K2" s="70"/>
      <c r="L2" s="70"/>
      <c r="M2" s="70"/>
      <c r="N2" s="70"/>
      <c r="O2" s="70"/>
      <c r="P2" s="70"/>
      <c r="Q2" s="3"/>
      <c r="R2" s="3"/>
    </row>
    <row r="3" spans="5:18" s="1" customFormat="1" ht="14.25" customHeight="1">
      <c r="E3" s="2"/>
      <c r="F3" s="2"/>
      <c r="G3" s="2"/>
      <c r="H3" s="70"/>
      <c r="I3" s="70"/>
      <c r="J3" s="70"/>
      <c r="K3" s="70"/>
      <c r="L3" s="70"/>
      <c r="M3" s="70"/>
      <c r="N3" s="70"/>
      <c r="O3" s="70"/>
      <c r="P3" s="70"/>
      <c r="Q3" s="3"/>
      <c r="R3" s="3"/>
    </row>
    <row r="4" spans="5:18" s="1" customFormat="1" ht="14.25" customHeight="1">
      <c r="E4" s="2"/>
      <c r="F4" s="2"/>
      <c r="G4" s="2"/>
      <c r="H4" s="70"/>
      <c r="I4" s="70"/>
      <c r="J4" s="70"/>
      <c r="K4" s="70"/>
      <c r="L4" s="70"/>
      <c r="M4" s="70"/>
      <c r="N4" s="70"/>
      <c r="O4" s="70"/>
      <c r="P4" s="70"/>
      <c r="Q4" s="3"/>
      <c r="R4" s="3"/>
    </row>
    <row r="5" spans="1:16" s="1" customFormat="1" ht="11.25" customHeight="1">
      <c r="A5" s="71" t="s">
        <v>112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1" customFormat="1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0:18" s="1" customFormat="1" ht="18.75">
      <c r="J7" s="2"/>
      <c r="K7" s="4"/>
      <c r="L7" s="4"/>
      <c r="M7" s="4"/>
      <c r="N7" s="4"/>
      <c r="O7" s="4"/>
      <c r="P7" s="4" t="s">
        <v>19</v>
      </c>
      <c r="Q7" s="2"/>
      <c r="R7" s="2"/>
    </row>
    <row r="8" spans="1:18" s="1" customFormat="1" ht="66.75" customHeight="1">
      <c r="A8" s="53" t="s">
        <v>5</v>
      </c>
      <c r="B8" s="72" t="s">
        <v>113</v>
      </c>
      <c r="C8" s="53"/>
      <c r="D8" s="36" t="s">
        <v>105</v>
      </c>
      <c r="E8" s="74" t="s">
        <v>114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37"/>
      <c r="R8" s="37"/>
    </row>
    <row r="9" spans="1:18" s="5" customFormat="1" ht="15.75">
      <c r="A9" s="54"/>
      <c r="B9" s="73"/>
      <c r="C9" s="54"/>
      <c r="D9" s="6" t="s">
        <v>20</v>
      </c>
      <c r="E9" s="6" t="s">
        <v>1</v>
      </c>
      <c r="F9" s="6">
        <v>2015</v>
      </c>
      <c r="G9" s="6">
        <v>2016</v>
      </c>
      <c r="H9" s="6">
        <v>2017</v>
      </c>
      <c r="I9" s="6">
        <v>2018</v>
      </c>
      <c r="J9" s="6">
        <v>2019</v>
      </c>
      <c r="K9" s="6">
        <v>2020</v>
      </c>
      <c r="L9" s="6">
        <v>2021</v>
      </c>
      <c r="M9" s="6">
        <v>2022</v>
      </c>
      <c r="N9" s="6">
        <v>2023</v>
      </c>
      <c r="O9" s="6">
        <v>2024</v>
      </c>
      <c r="P9" s="6">
        <v>2025</v>
      </c>
      <c r="Q9" s="7"/>
      <c r="R9" s="7"/>
    </row>
    <row r="10" spans="1:18" s="5" customFormat="1" ht="15.75">
      <c r="A10" s="8">
        <v>1</v>
      </c>
      <c r="B10" s="9">
        <v>2</v>
      </c>
      <c r="C10" s="9">
        <v>3</v>
      </c>
      <c r="D10" s="8">
        <v>4</v>
      </c>
      <c r="E10" s="9">
        <v>5</v>
      </c>
      <c r="F10" s="8">
        <v>6</v>
      </c>
      <c r="G10" s="9">
        <v>7</v>
      </c>
      <c r="H10" s="9">
        <v>8</v>
      </c>
      <c r="I10" s="8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10"/>
      <c r="R10" s="10"/>
    </row>
    <row r="11" spans="1:18" s="13" customFormat="1" ht="24.75" customHeight="1">
      <c r="A11" s="69"/>
      <c r="B11" s="40" t="s">
        <v>79</v>
      </c>
      <c r="C11" s="11" t="s">
        <v>6</v>
      </c>
      <c r="D11" s="9"/>
      <c r="E11" s="15">
        <f aca="true" t="shared" si="0" ref="E11:E17">SUM(F11:P11)</f>
        <v>86816055.18219002</v>
      </c>
      <c r="F11" s="15">
        <f aca="true" t="shared" si="1" ref="F11:K11">SUM(F13:F20)</f>
        <v>6240804.702140002</v>
      </c>
      <c r="G11" s="15">
        <f t="shared" si="1"/>
        <v>6834385.07595</v>
      </c>
      <c r="H11" s="15">
        <f t="shared" si="1"/>
        <v>7143496.86433</v>
      </c>
      <c r="I11" s="15">
        <f>SUM(I13:I20)</f>
        <v>7656596.48981</v>
      </c>
      <c r="J11" s="15">
        <f>SUM(J13:J20)</f>
        <v>8172940.71172</v>
      </c>
      <c r="K11" s="15">
        <f t="shared" si="1"/>
        <v>9009154.301059999</v>
      </c>
      <c r="L11" s="15">
        <f>SUM(L13:L20)</f>
        <v>9228070.879999999</v>
      </c>
      <c r="M11" s="15">
        <f>SUM(M13:M20)</f>
        <v>10244390.48</v>
      </c>
      <c r="N11" s="15">
        <f>SUM(N13:N20)</f>
        <v>7250828.033650001</v>
      </c>
      <c r="O11" s="15">
        <f>SUM(O13:O20)</f>
        <v>7371839.134980001</v>
      </c>
      <c r="P11" s="16">
        <f>SUM(P13:P20)</f>
        <v>7663548.5085499985</v>
      </c>
      <c r="Q11" s="12"/>
      <c r="R11" s="12"/>
    </row>
    <row r="12" spans="1:18" s="13" customFormat="1" ht="34.5" customHeight="1">
      <c r="A12" s="69"/>
      <c r="B12" s="40"/>
      <c r="C12" s="11" t="s">
        <v>48</v>
      </c>
      <c r="D12" s="9"/>
      <c r="E12" s="15">
        <f t="shared" si="0"/>
        <v>86734992.25529</v>
      </c>
      <c r="F12" s="15">
        <f>F13+F15+F17+F18</f>
        <v>6240804.702140002</v>
      </c>
      <c r="G12" s="15">
        <f>SUM(G13+G15+G16+G17+G18)</f>
        <v>6834385.07595</v>
      </c>
      <c r="H12" s="15">
        <f>SUM(H13+H15+H16+H17+H18)</f>
        <v>7143496.86433</v>
      </c>
      <c r="I12" s="15">
        <f>I13+I15+I17</f>
        <v>7626030.18841</v>
      </c>
      <c r="J12" s="15">
        <f aca="true" t="shared" si="2" ref="J12:P12">J13+J15+J16+J17+J18</f>
        <v>8172940.71172</v>
      </c>
      <c r="K12" s="15">
        <f t="shared" si="2"/>
        <v>9009154.301059999</v>
      </c>
      <c r="L12" s="15">
        <f t="shared" si="2"/>
        <v>9228070.879999999</v>
      </c>
      <c r="M12" s="15">
        <f t="shared" si="2"/>
        <v>10244390.48</v>
      </c>
      <c r="N12" s="15">
        <f t="shared" si="2"/>
        <v>7235795.226500001</v>
      </c>
      <c r="O12" s="15">
        <f t="shared" si="2"/>
        <v>7355006.926480001</v>
      </c>
      <c r="P12" s="15">
        <f t="shared" si="2"/>
        <v>7644916.898699999</v>
      </c>
      <c r="Q12" s="12"/>
      <c r="R12" s="12"/>
    </row>
    <row r="13" spans="1:18" s="13" customFormat="1" ht="18" customHeight="1">
      <c r="A13" s="69"/>
      <c r="B13" s="40"/>
      <c r="C13" s="11" t="s">
        <v>2</v>
      </c>
      <c r="D13" s="14"/>
      <c r="E13" s="15">
        <f t="shared" si="0"/>
        <v>15901188.126519999</v>
      </c>
      <c r="F13" s="15">
        <f aca="true" t="shared" si="3" ref="F13:P13">SUM(F23+F104+F165+F251+F319+F380+F455)</f>
        <v>1164936.6721100002</v>
      </c>
      <c r="G13" s="15">
        <f t="shared" si="3"/>
        <v>1286526.39645</v>
      </c>
      <c r="H13" s="15">
        <f t="shared" si="3"/>
        <v>1305349.0279599999</v>
      </c>
      <c r="I13" s="15">
        <f t="shared" si="3"/>
        <v>1280539.7300000002</v>
      </c>
      <c r="J13" s="15">
        <f t="shared" si="3"/>
        <v>1935082.4999999998</v>
      </c>
      <c r="K13" s="15">
        <f t="shared" si="3"/>
        <v>2667539.4999999995</v>
      </c>
      <c r="L13" s="15">
        <f t="shared" si="3"/>
        <v>2701007.3999999994</v>
      </c>
      <c r="M13" s="15">
        <f>SUM(M23+M104+M165+M251+M319+M380+M455)</f>
        <v>3560206.9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2"/>
      <c r="R13" s="12"/>
    </row>
    <row r="14" spans="1:18" s="13" customFormat="1" ht="31.5" customHeight="1">
      <c r="A14" s="69"/>
      <c r="B14" s="40"/>
      <c r="C14" s="11" t="s">
        <v>7</v>
      </c>
      <c r="D14" s="14"/>
      <c r="E14" s="15">
        <f t="shared" si="0"/>
        <v>50496.6255</v>
      </c>
      <c r="F14" s="15">
        <f>SUM(F26+F105+F325+F381+F456)</f>
        <v>0</v>
      </c>
      <c r="G14" s="15">
        <f>SUM(G26+G105+G325+G381+G456)</f>
        <v>0</v>
      </c>
      <c r="H14" s="15">
        <f>SUM(H26+H105+H325+H381+H456)</f>
        <v>0</v>
      </c>
      <c r="I14" s="15">
        <f>SUM(I26+I105+I325+I381+I456)</f>
        <v>0</v>
      </c>
      <c r="J14" s="15">
        <f aca="true" t="shared" si="4" ref="J14:P14">SUM(J26+J105+J173+J325+J381+J456)</f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15032.80715</v>
      </c>
      <c r="O14" s="15">
        <f t="shared" si="4"/>
        <v>16832.2085</v>
      </c>
      <c r="P14" s="15">
        <f t="shared" si="4"/>
        <v>18631.60985</v>
      </c>
      <c r="Q14" s="12"/>
      <c r="R14" s="12"/>
    </row>
    <row r="15" spans="1:18" s="13" customFormat="1" ht="15.75">
      <c r="A15" s="69"/>
      <c r="B15" s="40"/>
      <c r="C15" s="11" t="s">
        <v>3</v>
      </c>
      <c r="D15" s="14"/>
      <c r="E15" s="15">
        <f t="shared" si="0"/>
        <v>70542691.58081001</v>
      </c>
      <c r="F15" s="15">
        <f aca="true" t="shared" si="5" ref="F15:P15">SUM(F27+F252+F106+F174+F326+F382+F457)</f>
        <v>5058854.530030001</v>
      </c>
      <c r="G15" s="15">
        <f t="shared" si="5"/>
        <v>5534495.7495</v>
      </c>
      <c r="H15" s="15">
        <f t="shared" si="5"/>
        <v>5834774.76537</v>
      </c>
      <c r="I15" s="15">
        <f t="shared" si="5"/>
        <v>6257511.15841</v>
      </c>
      <c r="J15" s="15">
        <f t="shared" si="5"/>
        <v>6070356.88582</v>
      </c>
      <c r="K15" s="15">
        <f t="shared" si="5"/>
        <v>6339732.379999999</v>
      </c>
      <c r="L15" s="15">
        <f t="shared" si="5"/>
        <v>6527063.48</v>
      </c>
      <c r="M15" s="15">
        <f>SUM(M27+M252+M106+M174+M326+M382+M457)</f>
        <v>6684183.58</v>
      </c>
      <c r="N15" s="15">
        <f t="shared" si="5"/>
        <v>7235795.226500001</v>
      </c>
      <c r="O15" s="15">
        <f t="shared" si="5"/>
        <v>7355006.926480001</v>
      </c>
      <c r="P15" s="15">
        <f t="shared" si="5"/>
        <v>7644916.898699999</v>
      </c>
      <c r="Q15" s="12"/>
      <c r="R15" s="12"/>
    </row>
    <row r="16" spans="1:18" s="13" customFormat="1" ht="15.75">
      <c r="A16" s="69"/>
      <c r="B16" s="40"/>
      <c r="C16" s="11" t="s">
        <v>4</v>
      </c>
      <c r="D16" s="14"/>
      <c r="E16" s="15">
        <f t="shared" si="0"/>
        <v>8857.34936</v>
      </c>
      <c r="F16" s="15">
        <f>SUM(F33+F255+F109+F183+F333+F385+F458)</f>
        <v>0</v>
      </c>
      <c r="G16" s="15">
        <f>G183</f>
        <v>287.73</v>
      </c>
      <c r="H16" s="15">
        <f>H183</f>
        <v>2972.6710000000003</v>
      </c>
      <c r="I16" s="15">
        <f aca="true" t="shared" si="6" ref="I16:P16">SUM(I33+I255+I109+I183+I333+I385+I458)</f>
        <v>99.5014</v>
      </c>
      <c r="J16" s="15">
        <f t="shared" si="6"/>
        <v>3615.0259</v>
      </c>
      <c r="K16" s="15">
        <f t="shared" si="6"/>
        <v>1882.42106</v>
      </c>
      <c r="L16" s="15">
        <f t="shared" si="6"/>
        <v>0</v>
      </c>
      <c r="M16" s="15">
        <f t="shared" si="6"/>
        <v>0</v>
      </c>
      <c r="N16" s="15">
        <f t="shared" si="6"/>
        <v>0</v>
      </c>
      <c r="O16" s="15">
        <f t="shared" si="6"/>
        <v>0</v>
      </c>
      <c r="P16" s="15">
        <f t="shared" si="6"/>
        <v>0</v>
      </c>
      <c r="Q16" s="12"/>
      <c r="R16" s="12"/>
    </row>
    <row r="17" spans="1:18" s="13" customFormat="1" ht="31.5">
      <c r="A17" s="69"/>
      <c r="B17" s="40"/>
      <c r="C17" s="11" t="s">
        <v>47</v>
      </c>
      <c r="D17" s="14"/>
      <c r="E17" s="15">
        <f t="shared" si="0"/>
        <v>207896.5</v>
      </c>
      <c r="F17" s="15">
        <f>F34+F256</f>
        <v>557.4</v>
      </c>
      <c r="G17" s="15">
        <f>G34+G256</f>
        <v>631.4</v>
      </c>
      <c r="H17" s="15">
        <f>H34+H256</f>
        <v>400.4</v>
      </c>
      <c r="I17" s="15">
        <f>I34+I256</f>
        <v>87979.3</v>
      </c>
      <c r="J17" s="15">
        <f aca="true" t="shared" si="7" ref="J17:P17">J34+J110+J184+J256+J334+J459</f>
        <v>118328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2"/>
      <c r="R17" s="12"/>
    </row>
    <row r="18" spans="1:18" s="13" customFormat="1" ht="31.5">
      <c r="A18" s="69"/>
      <c r="B18" s="40"/>
      <c r="C18" s="11" t="s">
        <v>117</v>
      </c>
      <c r="D18" s="14"/>
      <c r="E18" s="15">
        <f>SUM(F18:K18)</f>
        <v>104925</v>
      </c>
      <c r="F18" s="15">
        <f>F386</f>
        <v>16456.1</v>
      </c>
      <c r="G18" s="15">
        <f>G386</f>
        <v>12443.8</v>
      </c>
      <c r="H18" s="15">
        <f>H386</f>
        <v>0</v>
      </c>
      <c r="I18" s="15">
        <v>30466.8</v>
      </c>
      <c r="J18" s="15">
        <f>J386</f>
        <v>45558.3</v>
      </c>
      <c r="K18" s="15">
        <f aca="true" t="shared" si="8" ref="K18:P18">K386</f>
        <v>0</v>
      </c>
      <c r="L18" s="15">
        <f t="shared" si="8"/>
        <v>0</v>
      </c>
      <c r="M18" s="15">
        <f t="shared" si="8"/>
        <v>0</v>
      </c>
      <c r="N18" s="15">
        <f t="shared" si="8"/>
        <v>0</v>
      </c>
      <c r="O18" s="15">
        <f t="shared" si="8"/>
        <v>0</v>
      </c>
      <c r="P18" s="15">
        <f t="shared" si="8"/>
        <v>0</v>
      </c>
      <c r="Q18" s="12"/>
      <c r="R18" s="12"/>
    </row>
    <row r="19" spans="1:18" s="13" customFormat="1" ht="48" customHeight="1">
      <c r="A19" s="69"/>
      <c r="B19" s="40"/>
      <c r="C19" s="11" t="s">
        <v>118</v>
      </c>
      <c r="D19" s="14"/>
      <c r="E19" s="15">
        <f>SUM(F19:K19)</f>
        <v>0</v>
      </c>
      <c r="F19" s="15">
        <f>F389</f>
        <v>0</v>
      </c>
      <c r="G19" s="15">
        <f>G389</f>
        <v>0</v>
      </c>
      <c r="H19" s="15">
        <f>SUM(H411)</f>
        <v>0</v>
      </c>
      <c r="I19" s="15">
        <v>0</v>
      </c>
      <c r="J19" s="15">
        <f>J389</f>
        <v>0</v>
      </c>
      <c r="K19" s="15">
        <f aca="true" t="shared" si="9" ref="K19:P19">K389</f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15">
        <f t="shared" si="9"/>
        <v>0</v>
      </c>
      <c r="Q19" s="12"/>
      <c r="R19" s="12"/>
    </row>
    <row r="20" spans="1:18" s="13" customFormat="1" ht="47.25">
      <c r="A20" s="69"/>
      <c r="B20" s="40"/>
      <c r="C20" s="11" t="s">
        <v>46</v>
      </c>
      <c r="D20" s="14"/>
      <c r="E20" s="15">
        <f>SUM(F20:K20)</f>
        <v>0</v>
      </c>
      <c r="F20" s="15">
        <v>0</v>
      </c>
      <c r="G20" s="15">
        <f>SUM(G35+G111+G389)</f>
        <v>0</v>
      </c>
      <c r="H20" s="15">
        <f>SUM(H35+H111+H259)</f>
        <v>0</v>
      </c>
      <c r="I20" s="15">
        <f>SUM(I35+I259)</f>
        <v>0</v>
      </c>
      <c r="J20" s="15">
        <f aca="true" t="shared" si="10" ref="J20:P20">J35+J111+J259</f>
        <v>0</v>
      </c>
      <c r="K20" s="15">
        <f t="shared" si="10"/>
        <v>0</v>
      </c>
      <c r="L20" s="15">
        <f t="shared" si="10"/>
        <v>0</v>
      </c>
      <c r="M20" s="15">
        <f t="shared" si="10"/>
        <v>0</v>
      </c>
      <c r="N20" s="15">
        <f t="shared" si="10"/>
        <v>0</v>
      </c>
      <c r="O20" s="15">
        <f t="shared" si="10"/>
        <v>0</v>
      </c>
      <c r="P20" s="15">
        <f t="shared" si="10"/>
        <v>0</v>
      </c>
      <c r="Q20" s="12"/>
      <c r="R20" s="12"/>
    </row>
    <row r="21" spans="1:18" s="18" customFormat="1" ht="15.75">
      <c r="A21" s="63" t="s">
        <v>22</v>
      </c>
      <c r="B21" s="44" t="s">
        <v>27</v>
      </c>
      <c r="C21" s="17" t="s">
        <v>6</v>
      </c>
      <c r="D21" s="9"/>
      <c r="E21" s="15">
        <f aca="true" t="shared" si="11" ref="E21:E26">SUM(F21:P21)</f>
        <v>1457198.24324</v>
      </c>
      <c r="F21" s="15">
        <f>SUM(F27+F33+F34)</f>
        <v>34209.049999999996</v>
      </c>
      <c r="G21" s="15">
        <f>SUM(G27+G33+G34+G35)</f>
        <v>35079.478240000004</v>
      </c>
      <c r="H21" s="15">
        <f>SUM(H27+H33+H34+H35)</f>
        <v>33440.355</v>
      </c>
      <c r="I21" s="15">
        <f>SUM(I27+I33+I35+I34)</f>
        <v>37949.3</v>
      </c>
      <c r="J21" s="15">
        <f aca="true" t="shared" si="12" ref="J21:P21">SUM(J27+J23)+J26+J33+J34+J35</f>
        <v>80435.6</v>
      </c>
      <c r="K21" s="15">
        <f>SUM(K27+K23)+K26+K33+K34+K35</f>
        <v>78873.6</v>
      </c>
      <c r="L21" s="15">
        <f t="shared" si="12"/>
        <v>84124.3</v>
      </c>
      <c r="M21" s="15">
        <f>SUM(M27+M23)+M26+M33+M34+M35</f>
        <v>899530.4</v>
      </c>
      <c r="N21" s="15">
        <f t="shared" si="12"/>
        <v>56880.38</v>
      </c>
      <c r="O21" s="15">
        <f t="shared" si="12"/>
        <v>57169.6</v>
      </c>
      <c r="P21" s="15">
        <f t="shared" si="12"/>
        <v>59506.18</v>
      </c>
      <c r="Q21" s="12"/>
      <c r="R21" s="12"/>
    </row>
    <row r="22" spans="1:18" s="18" customFormat="1" ht="31.5" customHeight="1">
      <c r="A22" s="64"/>
      <c r="B22" s="45"/>
      <c r="C22" s="17" t="s">
        <v>48</v>
      </c>
      <c r="D22" s="9"/>
      <c r="E22" s="15">
        <f t="shared" si="11"/>
        <v>1457198.24324</v>
      </c>
      <c r="F22" s="15">
        <f>SUM(F27+F34)</f>
        <v>34209.049999999996</v>
      </c>
      <c r="G22" s="15">
        <f>SUM(G27+G34)</f>
        <v>35079.478240000004</v>
      </c>
      <c r="H22" s="15">
        <f>SUM(H27+H34)</f>
        <v>33440.355</v>
      </c>
      <c r="I22" s="15">
        <f>SUM(I27+I34)</f>
        <v>37949.3</v>
      </c>
      <c r="J22" s="15">
        <f aca="true" t="shared" si="13" ref="J22:P22">SUM(J27+J23)+J33+J34</f>
        <v>80435.6</v>
      </c>
      <c r="K22" s="15">
        <f>SUM(K27+K23)+K33+K34</f>
        <v>78873.6</v>
      </c>
      <c r="L22" s="15">
        <f t="shared" si="13"/>
        <v>84124.3</v>
      </c>
      <c r="M22" s="15">
        <f t="shared" si="13"/>
        <v>899530.4</v>
      </c>
      <c r="N22" s="15">
        <f t="shared" si="13"/>
        <v>56880.38</v>
      </c>
      <c r="O22" s="15">
        <f t="shared" si="13"/>
        <v>57169.6</v>
      </c>
      <c r="P22" s="15">
        <f t="shared" si="13"/>
        <v>59506.18</v>
      </c>
      <c r="Q22" s="12"/>
      <c r="R22" s="12"/>
    </row>
    <row r="23" spans="1:18" s="18" customFormat="1" ht="18" customHeight="1">
      <c r="A23" s="64"/>
      <c r="B23" s="45"/>
      <c r="C23" s="17" t="s">
        <v>2</v>
      </c>
      <c r="D23" s="14"/>
      <c r="E23" s="15">
        <f t="shared" si="11"/>
        <v>922817.6</v>
      </c>
      <c r="F23" s="15">
        <v>0</v>
      </c>
      <c r="G23" s="15">
        <v>0</v>
      </c>
      <c r="H23" s="15">
        <v>0</v>
      </c>
      <c r="I23" s="15">
        <v>0</v>
      </c>
      <c r="J23" s="15">
        <f aca="true" t="shared" si="14" ref="J23:P23">SUM(J39+J46+J55+J64+J77+J86+J94)</f>
        <v>11399.3</v>
      </c>
      <c r="K23" s="15">
        <f t="shared" si="14"/>
        <v>29428.6</v>
      </c>
      <c r="L23" s="15">
        <f t="shared" si="14"/>
        <v>33349.3</v>
      </c>
      <c r="M23" s="15">
        <f t="shared" si="14"/>
        <v>848640.4</v>
      </c>
      <c r="N23" s="15">
        <f t="shared" si="14"/>
        <v>0</v>
      </c>
      <c r="O23" s="15">
        <f t="shared" si="14"/>
        <v>0</v>
      </c>
      <c r="P23" s="15">
        <f t="shared" si="14"/>
        <v>0</v>
      </c>
      <c r="Q23" s="12"/>
      <c r="R23" s="12"/>
    </row>
    <row r="24" spans="1:18" s="18" customFormat="1" ht="15.75">
      <c r="A24" s="64"/>
      <c r="B24" s="45"/>
      <c r="C24" s="17"/>
      <c r="D24" s="14" t="s">
        <v>15</v>
      </c>
      <c r="E24" s="15">
        <f t="shared" si="11"/>
        <v>819222.9</v>
      </c>
      <c r="F24" s="15">
        <v>0</v>
      </c>
      <c r="G24" s="15">
        <v>0</v>
      </c>
      <c r="H24" s="15">
        <v>0</v>
      </c>
      <c r="I24" s="15">
        <v>0</v>
      </c>
      <c r="J24" s="15">
        <f>J95</f>
        <v>0</v>
      </c>
      <c r="K24" s="15">
        <f aca="true" t="shared" si="15" ref="K24:P24">K95</f>
        <v>0</v>
      </c>
      <c r="L24" s="15">
        <f t="shared" si="15"/>
        <v>0</v>
      </c>
      <c r="M24" s="15">
        <f t="shared" si="15"/>
        <v>819222.9</v>
      </c>
      <c r="N24" s="15">
        <f t="shared" si="15"/>
        <v>0</v>
      </c>
      <c r="O24" s="15">
        <f t="shared" si="15"/>
        <v>0</v>
      </c>
      <c r="P24" s="15">
        <f t="shared" si="15"/>
        <v>0</v>
      </c>
      <c r="Q24" s="12">
        <v>0</v>
      </c>
      <c r="R24" s="12"/>
    </row>
    <row r="25" spans="1:18" s="13" customFormat="1" ht="20.25" customHeight="1">
      <c r="A25" s="64"/>
      <c r="B25" s="45"/>
      <c r="C25" s="19"/>
      <c r="D25" s="14" t="s">
        <v>9</v>
      </c>
      <c r="E25" s="15">
        <f t="shared" si="11"/>
        <v>103594.7</v>
      </c>
      <c r="F25" s="15">
        <v>0</v>
      </c>
      <c r="G25" s="15">
        <v>0</v>
      </c>
      <c r="H25" s="15">
        <v>0</v>
      </c>
      <c r="I25" s="15">
        <v>0</v>
      </c>
      <c r="J25" s="15">
        <f>J96</f>
        <v>11399.3</v>
      </c>
      <c r="K25" s="15">
        <f aca="true" t="shared" si="16" ref="K25:P25">K96</f>
        <v>29428.6</v>
      </c>
      <c r="L25" s="15">
        <f t="shared" si="16"/>
        <v>33349.3</v>
      </c>
      <c r="M25" s="15">
        <f t="shared" si="16"/>
        <v>29417.5</v>
      </c>
      <c r="N25" s="15">
        <f t="shared" si="16"/>
        <v>0</v>
      </c>
      <c r="O25" s="15">
        <f t="shared" si="16"/>
        <v>0</v>
      </c>
      <c r="P25" s="15">
        <f t="shared" si="16"/>
        <v>0</v>
      </c>
      <c r="Q25" s="12"/>
      <c r="R25" s="12"/>
    </row>
    <row r="26" spans="1:18" s="18" customFormat="1" ht="33" customHeight="1">
      <c r="A26" s="64"/>
      <c r="B26" s="45"/>
      <c r="C26" s="17" t="s">
        <v>7</v>
      </c>
      <c r="D26" s="14"/>
      <c r="E26" s="15">
        <f t="shared" si="11"/>
        <v>0</v>
      </c>
      <c r="F26" s="15">
        <v>0</v>
      </c>
      <c r="G26" s="15">
        <v>0</v>
      </c>
      <c r="H26" s="15">
        <v>0</v>
      </c>
      <c r="I26" s="15">
        <v>0</v>
      </c>
      <c r="J26" s="15">
        <f aca="true" t="shared" si="17" ref="J26:P27">SUM(J40+J47+J56+J65+J78+J87+J97)</f>
        <v>0</v>
      </c>
      <c r="K26" s="15">
        <f t="shared" si="17"/>
        <v>0</v>
      </c>
      <c r="L26" s="15">
        <f t="shared" si="17"/>
        <v>0</v>
      </c>
      <c r="M26" s="15">
        <f t="shared" si="17"/>
        <v>0</v>
      </c>
      <c r="N26" s="15">
        <f t="shared" si="17"/>
        <v>0</v>
      </c>
      <c r="O26" s="15">
        <f t="shared" si="17"/>
        <v>0</v>
      </c>
      <c r="P26" s="15">
        <f t="shared" si="17"/>
        <v>0</v>
      </c>
      <c r="Q26" s="12"/>
      <c r="R26" s="12"/>
    </row>
    <row r="27" spans="1:18" s="18" customFormat="1" ht="15.75">
      <c r="A27" s="64"/>
      <c r="B27" s="45"/>
      <c r="C27" s="17" t="s">
        <v>3</v>
      </c>
      <c r="D27" s="14"/>
      <c r="E27" s="15">
        <f aca="true" t="shared" si="18" ref="E27:E32">SUM(F27:P27)</f>
        <v>534018.04324</v>
      </c>
      <c r="F27" s="15">
        <f>SUM(F41+F48+F57+F66+F79+F88)</f>
        <v>34117.35</v>
      </c>
      <c r="G27" s="15">
        <f>SUM(G41+G48+G57+G66+G79+G88)</f>
        <v>34983.978240000004</v>
      </c>
      <c r="H27" s="15">
        <f>SUM(H41+H48+H57+H66+H79+H88)</f>
        <v>33353.255000000005</v>
      </c>
      <c r="I27" s="15">
        <f>SUM(I41+I48+I57+I66+I79+I88)</f>
        <v>37861</v>
      </c>
      <c r="J27" s="15">
        <f t="shared" si="17"/>
        <v>69036.3</v>
      </c>
      <c r="K27" s="15">
        <f t="shared" si="17"/>
        <v>49445</v>
      </c>
      <c r="L27" s="15">
        <f t="shared" si="17"/>
        <v>50775</v>
      </c>
      <c r="M27" s="15">
        <f>SUM(M41+M48+M57+M66+M79+M88+M98)</f>
        <v>50890</v>
      </c>
      <c r="N27" s="15">
        <f t="shared" si="17"/>
        <v>56880.38</v>
      </c>
      <c r="O27" s="15">
        <f t="shared" si="17"/>
        <v>57169.6</v>
      </c>
      <c r="P27" s="15">
        <f t="shared" si="17"/>
        <v>59506.18</v>
      </c>
      <c r="Q27" s="12"/>
      <c r="R27" s="12"/>
    </row>
    <row r="28" spans="1:18" s="18" customFormat="1" ht="15.75">
      <c r="A28" s="64"/>
      <c r="B28" s="45"/>
      <c r="C28" s="17"/>
      <c r="D28" s="14" t="s">
        <v>12</v>
      </c>
      <c r="E28" s="15">
        <f t="shared" si="18"/>
        <v>250</v>
      </c>
      <c r="F28" s="15">
        <f aca="true" t="shared" si="19" ref="F28:P28">SUM(F67)</f>
        <v>120</v>
      </c>
      <c r="G28" s="15">
        <f t="shared" si="19"/>
        <v>130</v>
      </c>
      <c r="H28" s="15">
        <f t="shared" si="19"/>
        <v>0</v>
      </c>
      <c r="I28" s="15">
        <f t="shared" si="19"/>
        <v>0</v>
      </c>
      <c r="J28" s="15">
        <f t="shared" si="19"/>
        <v>0</v>
      </c>
      <c r="K28" s="15">
        <f t="shared" si="19"/>
        <v>0</v>
      </c>
      <c r="L28" s="15">
        <f t="shared" si="19"/>
        <v>0</v>
      </c>
      <c r="M28" s="15">
        <f t="shared" si="19"/>
        <v>0</v>
      </c>
      <c r="N28" s="15">
        <f t="shared" si="19"/>
        <v>0</v>
      </c>
      <c r="O28" s="15">
        <f t="shared" si="19"/>
        <v>0</v>
      </c>
      <c r="P28" s="16">
        <f t="shared" si="19"/>
        <v>0</v>
      </c>
      <c r="Q28" s="12"/>
      <c r="R28" s="12"/>
    </row>
    <row r="29" spans="1:18" s="18" customFormat="1" ht="15.75">
      <c r="A29" s="64"/>
      <c r="B29" s="45"/>
      <c r="C29" s="17"/>
      <c r="D29" s="14" t="s">
        <v>9</v>
      </c>
      <c r="E29" s="15">
        <f t="shared" si="18"/>
        <v>472847.77824</v>
      </c>
      <c r="F29" s="15">
        <f>SUM(F49+F58+F68+F80+F89)</f>
        <v>29643.7</v>
      </c>
      <c r="G29" s="15">
        <f>SUM(G49+G58+G68+G80+G89)</f>
        <v>29896.77824</v>
      </c>
      <c r="H29" s="15">
        <f>SUM(H49+H58+H68+H80+H89)</f>
        <v>29825.3</v>
      </c>
      <c r="I29" s="15">
        <f>SUM(I49+I58+I68+I80+I89)</f>
        <v>32651</v>
      </c>
      <c r="J29" s="15">
        <f>SUM(J49+J58+J68+J80+J89+J99)</f>
        <v>63070</v>
      </c>
      <c r="K29" s="15">
        <f aca="true" t="shared" si="20" ref="K29:P29">SUM(K49+K58+K68+K80+K89+K99)</f>
        <v>44405</v>
      </c>
      <c r="L29" s="15">
        <f t="shared" si="20"/>
        <v>45225</v>
      </c>
      <c r="M29" s="15">
        <f>SUM(M49+M58+M68+M80+M89+M99)</f>
        <v>46040</v>
      </c>
      <c r="N29" s="15">
        <f t="shared" si="20"/>
        <v>49720</v>
      </c>
      <c r="O29" s="15">
        <f t="shared" si="20"/>
        <v>50680</v>
      </c>
      <c r="P29" s="15">
        <f t="shared" si="20"/>
        <v>51691</v>
      </c>
      <c r="Q29" s="12"/>
      <c r="R29" s="12"/>
    </row>
    <row r="30" spans="1:18" s="18" customFormat="1" ht="15.75">
      <c r="A30" s="64"/>
      <c r="B30" s="45"/>
      <c r="C30" s="17"/>
      <c r="D30" s="14" t="s">
        <v>10</v>
      </c>
      <c r="E30" s="15">
        <f t="shared" si="18"/>
        <v>11759.3</v>
      </c>
      <c r="F30" s="15">
        <f aca="true" t="shared" si="21" ref="F30:K30">SUM(F69+F81)</f>
        <v>1062</v>
      </c>
      <c r="G30" s="15">
        <f t="shared" si="21"/>
        <v>2371.3</v>
      </c>
      <c r="H30" s="15">
        <f t="shared" si="21"/>
        <v>1341</v>
      </c>
      <c r="I30" s="15">
        <f t="shared" si="21"/>
        <v>670</v>
      </c>
      <c r="J30" s="15">
        <f t="shared" si="21"/>
        <v>625</v>
      </c>
      <c r="K30" s="15">
        <f t="shared" si="21"/>
        <v>550</v>
      </c>
      <c r="L30" s="15">
        <f>SUM(L69+L81)</f>
        <v>550</v>
      </c>
      <c r="M30" s="15">
        <f>SUM(M69+M81)</f>
        <v>550</v>
      </c>
      <c r="N30" s="15">
        <f>SUM(N69+N81)</f>
        <v>1180</v>
      </c>
      <c r="O30" s="15">
        <f>SUM(O69+O81)</f>
        <v>1350</v>
      </c>
      <c r="P30" s="16">
        <f>SUM(P69+P81)</f>
        <v>1510</v>
      </c>
      <c r="Q30" s="12"/>
      <c r="R30" s="12"/>
    </row>
    <row r="31" spans="1:18" s="18" customFormat="1" ht="15.75">
      <c r="A31" s="64"/>
      <c r="B31" s="45"/>
      <c r="C31" s="17"/>
      <c r="D31" s="14" t="s">
        <v>13</v>
      </c>
      <c r="E31" s="15">
        <f t="shared" si="18"/>
        <v>21736.955</v>
      </c>
      <c r="F31" s="15">
        <f aca="true" t="shared" si="22" ref="F31:K31">F50</f>
        <v>2000</v>
      </c>
      <c r="G31" s="15">
        <f t="shared" si="22"/>
        <v>2000</v>
      </c>
      <c r="H31" s="15">
        <f t="shared" si="22"/>
        <v>1736.955</v>
      </c>
      <c r="I31" s="15">
        <f t="shared" si="22"/>
        <v>2000</v>
      </c>
      <c r="J31" s="15">
        <f t="shared" si="22"/>
        <v>2000</v>
      </c>
      <c r="K31" s="15">
        <f t="shared" si="22"/>
        <v>2000</v>
      </c>
      <c r="L31" s="15">
        <f>L50</f>
        <v>2000</v>
      </c>
      <c r="M31" s="15">
        <f>M50</f>
        <v>2000</v>
      </c>
      <c r="N31" s="15">
        <f>N50</f>
        <v>2000</v>
      </c>
      <c r="O31" s="15">
        <f>O50</f>
        <v>2000</v>
      </c>
      <c r="P31" s="16">
        <f>P50</f>
        <v>2000</v>
      </c>
      <c r="Q31" s="12"/>
      <c r="R31" s="12"/>
    </row>
    <row r="32" spans="1:18" s="18" customFormat="1" ht="15.75">
      <c r="A32" s="64"/>
      <c r="B32" s="45"/>
      <c r="C32" s="17"/>
      <c r="D32" s="14" t="s">
        <v>11</v>
      </c>
      <c r="E32" s="15">
        <f t="shared" si="18"/>
        <v>27424.01</v>
      </c>
      <c r="F32" s="15">
        <f aca="true" t="shared" si="23" ref="F32:K32">SUM(F59)</f>
        <v>1291.65</v>
      </c>
      <c r="G32" s="15">
        <f>SUM(G59)</f>
        <v>585.9</v>
      </c>
      <c r="H32" s="15">
        <f t="shared" si="23"/>
        <v>450</v>
      </c>
      <c r="I32" s="15">
        <f t="shared" si="23"/>
        <v>2540</v>
      </c>
      <c r="J32" s="15">
        <f t="shared" si="23"/>
        <v>3341.3</v>
      </c>
      <c r="K32" s="15">
        <f t="shared" si="23"/>
        <v>2490</v>
      </c>
      <c r="L32" s="15">
        <f>SUM(L59)</f>
        <v>3000</v>
      </c>
      <c r="M32" s="15">
        <f>SUM(M59)</f>
        <v>2300</v>
      </c>
      <c r="N32" s="15">
        <f>SUM(N59)</f>
        <v>3980.38</v>
      </c>
      <c r="O32" s="15">
        <f>SUM(O59)</f>
        <v>3139.6</v>
      </c>
      <c r="P32" s="16">
        <f>SUM(P59)</f>
        <v>4305.18</v>
      </c>
      <c r="Q32" s="12"/>
      <c r="R32" s="12"/>
    </row>
    <row r="33" spans="1:18" s="18" customFormat="1" ht="15.75">
      <c r="A33" s="64"/>
      <c r="B33" s="45"/>
      <c r="C33" s="17" t="s">
        <v>4</v>
      </c>
      <c r="D33" s="14"/>
      <c r="E33" s="15">
        <f aca="true" t="shared" si="24" ref="E33:E43">SUM(F33:K33)</f>
        <v>0</v>
      </c>
      <c r="F33" s="15">
        <f>SUM(F51+F60+F70)</f>
        <v>0</v>
      </c>
      <c r="G33" s="15">
        <f>SUM(G51+G60+G70)</f>
        <v>0</v>
      </c>
      <c r="H33" s="15">
        <f>SUM(H51+H60+H70)</f>
        <v>0</v>
      </c>
      <c r="I33" s="15">
        <f>SUM(I51+I60+I70)</f>
        <v>0</v>
      </c>
      <c r="J33" s="15">
        <f aca="true" t="shared" si="25" ref="J33:P34">SUM(J42+J51+J60+J70+J82+J90+J100)</f>
        <v>0</v>
      </c>
      <c r="K33" s="15">
        <f t="shared" si="25"/>
        <v>0</v>
      </c>
      <c r="L33" s="15">
        <f t="shared" si="25"/>
        <v>0</v>
      </c>
      <c r="M33" s="15">
        <f t="shared" si="25"/>
        <v>0</v>
      </c>
      <c r="N33" s="15">
        <f t="shared" si="25"/>
        <v>0</v>
      </c>
      <c r="O33" s="15">
        <f t="shared" si="25"/>
        <v>0</v>
      </c>
      <c r="P33" s="15">
        <f t="shared" si="25"/>
        <v>0</v>
      </c>
      <c r="Q33" s="12"/>
      <c r="R33" s="12"/>
    </row>
    <row r="34" spans="1:18" s="18" customFormat="1" ht="31.5">
      <c r="A34" s="64"/>
      <c r="B34" s="45"/>
      <c r="C34" s="17" t="s">
        <v>47</v>
      </c>
      <c r="D34" s="14"/>
      <c r="E34" s="15">
        <f t="shared" si="24"/>
        <v>362.59999999999997</v>
      </c>
      <c r="F34" s="15">
        <f>SUM(F43+F52+F61+F71+F83+F91)</f>
        <v>91.7</v>
      </c>
      <c r="G34" s="15">
        <f>SUM(G43+G52+G61+G71+G83+G91)</f>
        <v>95.5</v>
      </c>
      <c r="H34" s="15">
        <f>SUM(H43+H52+H61+H71+H83+H91)</f>
        <v>87.1</v>
      </c>
      <c r="I34" s="15">
        <f>SUM(I43+I52+I61+I71+I91)</f>
        <v>88.3</v>
      </c>
      <c r="J34" s="15">
        <f t="shared" si="25"/>
        <v>0</v>
      </c>
      <c r="K34" s="15">
        <f t="shared" si="25"/>
        <v>0</v>
      </c>
      <c r="L34" s="15">
        <f t="shared" si="25"/>
        <v>0</v>
      </c>
      <c r="M34" s="15">
        <f t="shared" si="25"/>
        <v>0</v>
      </c>
      <c r="N34" s="15">
        <f t="shared" si="25"/>
        <v>0</v>
      </c>
      <c r="O34" s="15">
        <f t="shared" si="25"/>
        <v>0</v>
      </c>
      <c r="P34" s="15">
        <f t="shared" si="25"/>
        <v>0</v>
      </c>
      <c r="Q34" s="12"/>
      <c r="R34" s="12"/>
    </row>
    <row r="35" spans="1:18" s="18" customFormat="1" ht="47.25">
      <c r="A35" s="48"/>
      <c r="B35" s="50"/>
      <c r="C35" s="17" t="s">
        <v>46</v>
      </c>
      <c r="D35" s="14"/>
      <c r="E35" s="15">
        <f t="shared" si="24"/>
        <v>0</v>
      </c>
      <c r="F35" s="15">
        <f aca="true" t="shared" si="26" ref="F35:P35">F36</f>
        <v>0</v>
      </c>
      <c r="G35" s="15">
        <f t="shared" si="26"/>
        <v>0</v>
      </c>
      <c r="H35" s="15">
        <f t="shared" si="26"/>
        <v>0</v>
      </c>
      <c r="I35" s="15">
        <f>I36</f>
        <v>0</v>
      </c>
      <c r="J35" s="15">
        <f t="shared" si="26"/>
        <v>0</v>
      </c>
      <c r="K35" s="15">
        <f t="shared" si="26"/>
        <v>0</v>
      </c>
      <c r="L35" s="15">
        <f t="shared" si="26"/>
        <v>0</v>
      </c>
      <c r="M35" s="15">
        <f t="shared" si="26"/>
        <v>0</v>
      </c>
      <c r="N35" s="15">
        <f t="shared" si="26"/>
        <v>0</v>
      </c>
      <c r="O35" s="15">
        <f t="shared" si="26"/>
        <v>0</v>
      </c>
      <c r="P35" s="16">
        <f t="shared" si="26"/>
        <v>0</v>
      </c>
      <c r="Q35" s="12"/>
      <c r="R35" s="12"/>
    </row>
    <row r="36" spans="1:18" s="18" customFormat="1" ht="15.75">
      <c r="A36" s="49"/>
      <c r="B36" s="51"/>
      <c r="C36" s="17"/>
      <c r="D36" s="14" t="s">
        <v>9</v>
      </c>
      <c r="E36" s="15">
        <f t="shared" si="24"/>
        <v>0</v>
      </c>
      <c r="F36" s="15">
        <v>0</v>
      </c>
      <c r="G36" s="15">
        <v>0</v>
      </c>
      <c r="H36" s="15">
        <v>0</v>
      </c>
      <c r="I36" s="15">
        <f>I83</f>
        <v>0</v>
      </c>
      <c r="J36" s="15">
        <f>J74</f>
        <v>0</v>
      </c>
      <c r="K36" s="15">
        <f aca="true" t="shared" si="27" ref="K36:P36">K74</f>
        <v>0</v>
      </c>
      <c r="L36" s="15">
        <f t="shared" si="27"/>
        <v>0</v>
      </c>
      <c r="M36" s="15">
        <f t="shared" si="27"/>
        <v>0</v>
      </c>
      <c r="N36" s="15">
        <f t="shared" si="27"/>
        <v>0</v>
      </c>
      <c r="O36" s="15">
        <f t="shared" si="27"/>
        <v>0</v>
      </c>
      <c r="P36" s="16">
        <f t="shared" si="27"/>
        <v>0</v>
      </c>
      <c r="Q36" s="12"/>
      <c r="R36" s="12"/>
    </row>
    <row r="37" spans="1:18" s="13" customFormat="1" ht="15.75">
      <c r="A37" s="52" t="s">
        <v>28</v>
      </c>
      <c r="B37" s="40" t="s">
        <v>80</v>
      </c>
      <c r="C37" s="17" t="s">
        <v>6</v>
      </c>
      <c r="D37" s="9"/>
      <c r="E37" s="15">
        <f t="shared" si="24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6">
        <v>0</v>
      </c>
      <c r="Q37" s="12"/>
      <c r="R37" s="12"/>
    </row>
    <row r="38" spans="1:18" s="13" customFormat="1" ht="31.5">
      <c r="A38" s="52"/>
      <c r="B38" s="40"/>
      <c r="C38" s="17" t="s">
        <v>48</v>
      </c>
      <c r="D38" s="9"/>
      <c r="E38" s="15">
        <f t="shared" si="24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6">
        <v>0</v>
      </c>
      <c r="Q38" s="12"/>
      <c r="R38" s="12"/>
    </row>
    <row r="39" spans="1:18" s="13" customFormat="1" ht="15.75" customHeight="1">
      <c r="A39" s="52"/>
      <c r="B39" s="40"/>
      <c r="C39" s="17" t="s">
        <v>2</v>
      </c>
      <c r="D39" s="14"/>
      <c r="E39" s="15">
        <f t="shared" si="24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6">
        <v>0</v>
      </c>
      <c r="Q39" s="12"/>
      <c r="R39" s="12"/>
    </row>
    <row r="40" spans="1:18" s="13" customFormat="1" ht="30" customHeight="1">
      <c r="A40" s="52"/>
      <c r="B40" s="40"/>
      <c r="C40" s="17" t="s">
        <v>7</v>
      </c>
      <c r="D40" s="14"/>
      <c r="E40" s="15">
        <f t="shared" si="24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6">
        <v>0</v>
      </c>
      <c r="Q40" s="12"/>
      <c r="R40" s="12"/>
    </row>
    <row r="41" spans="1:18" s="13" customFormat="1" ht="15.75">
      <c r="A41" s="52"/>
      <c r="B41" s="40"/>
      <c r="C41" s="17" t="s">
        <v>3</v>
      </c>
      <c r="D41" s="14"/>
      <c r="E41" s="15">
        <f t="shared" si="24"/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6">
        <v>0</v>
      </c>
      <c r="Q41" s="12"/>
      <c r="R41" s="12"/>
    </row>
    <row r="42" spans="1:18" s="13" customFormat="1" ht="15.75">
      <c r="A42" s="52"/>
      <c r="B42" s="40"/>
      <c r="C42" s="17" t="s">
        <v>4</v>
      </c>
      <c r="D42" s="14"/>
      <c r="E42" s="15">
        <f t="shared" si="24"/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Q42" s="12"/>
      <c r="R42" s="12"/>
    </row>
    <row r="43" spans="1:18" s="13" customFormat="1" ht="21.75" customHeight="1">
      <c r="A43" s="52"/>
      <c r="B43" s="40"/>
      <c r="C43" s="17" t="s">
        <v>47</v>
      </c>
      <c r="D43" s="14"/>
      <c r="E43" s="15">
        <f t="shared" si="24"/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6">
        <v>0</v>
      </c>
      <c r="Q43" s="12"/>
      <c r="R43" s="12"/>
    </row>
    <row r="44" spans="1:18" s="13" customFormat="1" ht="15.75">
      <c r="A44" s="52" t="s">
        <v>29</v>
      </c>
      <c r="B44" s="40" t="s">
        <v>106</v>
      </c>
      <c r="C44" s="17" t="s">
        <v>6</v>
      </c>
      <c r="D44" s="9"/>
      <c r="E44" s="15">
        <f>SUM(F44:P44)</f>
        <v>21736.955</v>
      </c>
      <c r="F44" s="15">
        <f>SUM(F48+F51)</f>
        <v>2000</v>
      </c>
      <c r="G44" s="15">
        <f>G48+G52</f>
        <v>2000</v>
      </c>
      <c r="H44" s="15">
        <f>H48+H52</f>
        <v>1736.955</v>
      </c>
      <c r="I44" s="15">
        <f>I48+I52</f>
        <v>2000</v>
      </c>
      <c r="J44" s="15">
        <f>J48+J52+J46+J47+J51</f>
        <v>2000</v>
      </c>
      <c r="K44" s="15">
        <f aca="true" t="shared" si="28" ref="K44:P44">K48+K52+K46+K47+K51</f>
        <v>2000</v>
      </c>
      <c r="L44" s="15">
        <f t="shared" si="28"/>
        <v>2000</v>
      </c>
      <c r="M44" s="15">
        <f t="shared" si="28"/>
        <v>2000</v>
      </c>
      <c r="N44" s="15">
        <f t="shared" si="28"/>
        <v>2000</v>
      </c>
      <c r="O44" s="15">
        <f t="shared" si="28"/>
        <v>2000</v>
      </c>
      <c r="P44" s="15">
        <f t="shared" si="28"/>
        <v>2000</v>
      </c>
      <c r="Q44" s="12"/>
      <c r="R44" s="12"/>
    </row>
    <row r="45" spans="1:18" s="13" customFormat="1" ht="31.5">
      <c r="A45" s="52"/>
      <c r="B45" s="40"/>
      <c r="C45" s="17" t="s">
        <v>48</v>
      </c>
      <c r="D45" s="9"/>
      <c r="E45" s="15">
        <f>SUM(F45:P45)</f>
        <v>21736.955</v>
      </c>
      <c r="F45" s="15">
        <f>SUM(F48)</f>
        <v>2000</v>
      </c>
      <c r="G45" s="15">
        <f>SUM(G48+G51)</f>
        <v>2000</v>
      </c>
      <c r="H45" s="15">
        <f>SUM(H48+H51)</f>
        <v>1736.955</v>
      </c>
      <c r="I45" s="15">
        <f>SUM(I48+I51)</f>
        <v>2000</v>
      </c>
      <c r="J45" s="15">
        <f>SUM(J48+J51+J46+J52)</f>
        <v>2000</v>
      </c>
      <c r="K45" s="15">
        <f aca="true" t="shared" si="29" ref="K45:P45">SUM(K48+K51+K46+K52)</f>
        <v>2000</v>
      </c>
      <c r="L45" s="15">
        <f t="shared" si="29"/>
        <v>2000</v>
      </c>
      <c r="M45" s="15">
        <f t="shared" si="29"/>
        <v>2000</v>
      </c>
      <c r="N45" s="15">
        <f t="shared" si="29"/>
        <v>2000</v>
      </c>
      <c r="O45" s="15">
        <f t="shared" si="29"/>
        <v>2000</v>
      </c>
      <c r="P45" s="15">
        <f t="shared" si="29"/>
        <v>2000</v>
      </c>
      <c r="Q45" s="12"/>
      <c r="R45" s="12"/>
    </row>
    <row r="46" spans="1:18" s="13" customFormat="1" ht="18.75" customHeight="1">
      <c r="A46" s="52"/>
      <c r="B46" s="40"/>
      <c r="C46" s="17" t="s">
        <v>2</v>
      </c>
      <c r="D46" s="14"/>
      <c r="E46" s="15">
        <f aca="true" t="shared" si="30" ref="E46:E52">SUM(F46:P46)</f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6">
        <v>0</v>
      </c>
      <c r="Q46" s="12"/>
      <c r="R46" s="12"/>
    </row>
    <row r="47" spans="1:18" s="13" customFormat="1" ht="33" customHeight="1">
      <c r="A47" s="52"/>
      <c r="B47" s="40"/>
      <c r="C47" s="17" t="s">
        <v>7</v>
      </c>
      <c r="D47" s="14"/>
      <c r="E47" s="15">
        <f t="shared" si="30"/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6">
        <v>0</v>
      </c>
      <c r="Q47" s="12"/>
      <c r="R47" s="12"/>
    </row>
    <row r="48" spans="1:18" s="13" customFormat="1" ht="15.75">
      <c r="A48" s="52"/>
      <c r="B48" s="40"/>
      <c r="C48" s="17" t="s">
        <v>3</v>
      </c>
      <c r="D48" s="14"/>
      <c r="E48" s="15">
        <f t="shared" si="30"/>
        <v>21736.955</v>
      </c>
      <c r="F48" s="15">
        <f aca="true" t="shared" si="31" ref="F48:K48">F49+F50</f>
        <v>2000</v>
      </c>
      <c r="G48" s="15">
        <f t="shared" si="31"/>
        <v>2000</v>
      </c>
      <c r="H48" s="15">
        <f t="shared" si="31"/>
        <v>1736.955</v>
      </c>
      <c r="I48" s="15">
        <f t="shared" si="31"/>
        <v>2000</v>
      </c>
      <c r="J48" s="15">
        <f t="shared" si="31"/>
        <v>2000</v>
      </c>
      <c r="K48" s="15">
        <f t="shared" si="31"/>
        <v>2000</v>
      </c>
      <c r="L48" s="15">
        <f>L49+L50</f>
        <v>2000</v>
      </c>
      <c r="M48" s="15">
        <f>M49+M50</f>
        <v>2000</v>
      </c>
      <c r="N48" s="15">
        <f>N49+N50</f>
        <v>2000</v>
      </c>
      <c r="O48" s="15">
        <f>O49+O50</f>
        <v>2000</v>
      </c>
      <c r="P48" s="16">
        <f>P49+P50</f>
        <v>2000</v>
      </c>
      <c r="Q48" s="12"/>
      <c r="R48" s="12"/>
    </row>
    <row r="49" spans="1:18" s="13" customFormat="1" ht="15.75">
      <c r="A49" s="52"/>
      <c r="B49" s="40"/>
      <c r="C49" s="17"/>
      <c r="D49" s="14" t="s">
        <v>9</v>
      </c>
      <c r="E49" s="15">
        <f t="shared" si="30"/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6">
        <v>0</v>
      </c>
      <c r="Q49" s="12"/>
      <c r="R49" s="12"/>
    </row>
    <row r="50" spans="1:18" s="13" customFormat="1" ht="15.75">
      <c r="A50" s="52"/>
      <c r="B50" s="40"/>
      <c r="C50" s="17"/>
      <c r="D50" s="14" t="s">
        <v>13</v>
      </c>
      <c r="E50" s="15">
        <f t="shared" si="30"/>
        <v>21736.955</v>
      </c>
      <c r="F50" s="15">
        <v>2000</v>
      </c>
      <c r="G50" s="15">
        <v>2000</v>
      </c>
      <c r="H50" s="15">
        <v>1736.955</v>
      </c>
      <c r="I50" s="15">
        <v>2000</v>
      </c>
      <c r="J50" s="15">
        <v>2000</v>
      </c>
      <c r="K50" s="15">
        <v>2000</v>
      </c>
      <c r="L50" s="15">
        <v>2000</v>
      </c>
      <c r="M50" s="15">
        <v>2000</v>
      </c>
      <c r="N50" s="15">
        <v>2000</v>
      </c>
      <c r="O50" s="15">
        <v>2000</v>
      </c>
      <c r="P50" s="16">
        <v>2000</v>
      </c>
      <c r="Q50" s="12"/>
      <c r="R50" s="12"/>
    </row>
    <row r="51" spans="1:18" s="13" customFormat="1" ht="15.75">
      <c r="A51" s="52"/>
      <c r="B51" s="40"/>
      <c r="C51" s="17" t="s">
        <v>4</v>
      </c>
      <c r="D51" s="14"/>
      <c r="E51" s="15">
        <f t="shared" si="30"/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6">
        <v>0</v>
      </c>
      <c r="Q51" s="12"/>
      <c r="R51" s="12"/>
    </row>
    <row r="52" spans="1:18" s="13" customFormat="1" ht="31.5">
      <c r="A52" s="52"/>
      <c r="B52" s="40"/>
      <c r="C52" s="11" t="s">
        <v>47</v>
      </c>
      <c r="D52" s="14"/>
      <c r="E52" s="15">
        <f t="shared" si="30"/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Q52" s="12"/>
      <c r="R52" s="12"/>
    </row>
    <row r="53" spans="1:18" s="13" customFormat="1" ht="15.75">
      <c r="A53" s="52" t="s">
        <v>30</v>
      </c>
      <c r="B53" s="40" t="s">
        <v>81</v>
      </c>
      <c r="C53" s="17" t="s">
        <v>6</v>
      </c>
      <c r="D53" s="9"/>
      <c r="E53" s="15">
        <f>SUM(F53:P53)</f>
        <v>487300.88824</v>
      </c>
      <c r="F53" s="15">
        <f>SUM(F57+F60)</f>
        <v>30543.65</v>
      </c>
      <c r="G53" s="15">
        <f>SUM(G57+G60)</f>
        <v>30221.77824</v>
      </c>
      <c r="H53" s="15">
        <f>SUM(H57+H60)</f>
        <v>29995</v>
      </c>
      <c r="I53" s="15">
        <f>SUM(I57+I60)</f>
        <v>34813</v>
      </c>
      <c r="J53" s="15">
        <f>SUM(J57+J60+J55+J56+J61)</f>
        <v>59341.3</v>
      </c>
      <c r="K53" s="15">
        <f aca="true" t="shared" si="32" ref="K53:P53">SUM(K57+K60+K55+K56+K61)</f>
        <v>46230</v>
      </c>
      <c r="L53" s="15">
        <f t="shared" si="32"/>
        <v>47825</v>
      </c>
      <c r="M53" s="15">
        <f t="shared" si="32"/>
        <v>47940</v>
      </c>
      <c r="N53" s="15">
        <f t="shared" si="32"/>
        <v>52615.38</v>
      </c>
      <c r="O53" s="15">
        <f t="shared" si="32"/>
        <v>52794.6</v>
      </c>
      <c r="P53" s="15">
        <f t="shared" si="32"/>
        <v>54981.18</v>
      </c>
      <c r="Q53" s="12"/>
      <c r="R53" s="12"/>
    </row>
    <row r="54" spans="1:18" s="13" customFormat="1" ht="31.5">
      <c r="A54" s="52"/>
      <c r="B54" s="40"/>
      <c r="C54" s="17" t="s">
        <v>48</v>
      </c>
      <c r="D54" s="9"/>
      <c r="E54" s="15">
        <f>SUM(F54:P54)</f>
        <v>487300.88824</v>
      </c>
      <c r="F54" s="15">
        <f>SUM(F57)</f>
        <v>30543.65</v>
      </c>
      <c r="G54" s="15">
        <f>SUM(G57)</f>
        <v>30221.77824</v>
      </c>
      <c r="H54" s="15">
        <f>SUM(H57)</f>
        <v>29995</v>
      </c>
      <c r="I54" s="15">
        <f>SUM(I57)</f>
        <v>34813</v>
      </c>
      <c r="J54" s="15">
        <f>SUM(J57+J55+J60+J61)</f>
        <v>59341.3</v>
      </c>
      <c r="K54" s="15">
        <f aca="true" t="shared" si="33" ref="K54:P54">SUM(K57+K55+K60+K61)</f>
        <v>46230</v>
      </c>
      <c r="L54" s="15">
        <f t="shared" si="33"/>
        <v>47825</v>
      </c>
      <c r="M54" s="15">
        <f t="shared" si="33"/>
        <v>47940</v>
      </c>
      <c r="N54" s="15">
        <f t="shared" si="33"/>
        <v>52615.38</v>
      </c>
      <c r="O54" s="15">
        <f t="shared" si="33"/>
        <v>52794.6</v>
      </c>
      <c r="P54" s="15">
        <f t="shared" si="33"/>
        <v>54981.18</v>
      </c>
      <c r="Q54" s="12"/>
      <c r="R54" s="12"/>
    </row>
    <row r="55" spans="1:18" s="13" customFormat="1" ht="16.5" customHeight="1">
      <c r="A55" s="52"/>
      <c r="B55" s="40"/>
      <c r="C55" s="17" t="s">
        <v>2</v>
      </c>
      <c r="D55" s="14"/>
      <c r="E55" s="15">
        <f aca="true" t="shared" si="34" ref="E55:E101">SUM(F55:P55)</f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Q55" s="12"/>
      <c r="R55" s="12"/>
    </row>
    <row r="56" spans="1:18" s="13" customFormat="1" ht="32.25" customHeight="1">
      <c r="A56" s="52"/>
      <c r="B56" s="40"/>
      <c r="C56" s="17" t="s">
        <v>7</v>
      </c>
      <c r="D56" s="14"/>
      <c r="E56" s="15">
        <f t="shared" si="34"/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Q56" s="12"/>
      <c r="R56" s="12"/>
    </row>
    <row r="57" spans="1:18" s="13" customFormat="1" ht="15.75">
      <c r="A57" s="52"/>
      <c r="B57" s="40"/>
      <c r="C57" s="17" t="s">
        <v>3</v>
      </c>
      <c r="D57" s="14"/>
      <c r="E57" s="15">
        <f t="shared" si="34"/>
        <v>487300.88824</v>
      </c>
      <c r="F57" s="15">
        <f aca="true" t="shared" si="35" ref="F57:K57">SUM(F58:F59)</f>
        <v>30543.65</v>
      </c>
      <c r="G57" s="15">
        <f t="shared" si="35"/>
        <v>30221.77824</v>
      </c>
      <c r="H57" s="15">
        <f t="shared" si="35"/>
        <v>29995</v>
      </c>
      <c r="I57" s="15">
        <f t="shared" si="35"/>
        <v>34813</v>
      </c>
      <c r="J57" s="15">
        <f t="shared" si="35"/>
        <v>59341.3</v>
      </c>
      <c r="K57" s="15">
        <f t="shared" si="35"/>
        <v>46230</v>
      </c>
      <c r="L57" s="15">
        <f>SUM(L58:L59)</f>
        <v>47825</v>
      </c>
      <c r="M57" s="15">
        <f>SUM(M58:M59)</f>
        <v>47940</v>
      </c>
      <c r="N57" s="15">
        <f>SUM(N58:N59)</f>
        <v>52615.38</v>
      </c>
      <c r="O57" s="15">
        <f>SUM(O58:O59)</f>
        <v>52794.6</v>
      </c>
      <c r="P57" s="16">
        <f>SUM(P58:P59)</f>
        <v>54981.18</v>
      </c>
      <c r="Q57" s="12"/>
      <c r="R57" s="12"/>
    </row>
    <row r="58" spans="1:18" s="13" customFormat="1" ht="15.75">
      <c r="A58" s="52"/>
      <c r="B58" s="40"/>
      <c r="C58" s="17"/>
      <c r="D58" s="14" t="s">
        <v>9</v>
      </c>
      <c r="E58" s="15">
        <f t="shared" si="34"/>
        <v>459876.87824</v>
      </c>
      <c r="F58" s="15">
        <f>31117-1865</f>
        <v>29252</v>
      </c>
      <c r="G58" s="15">
        <v>29635.87824</v>
      </c>
      <c r="H58" s="15">
        <v>29545</v>
      </c>
      <c r="I58" s="15">
        <v>32273</v>
      </c>
      <c r="J58" s="15">
        <v>56000</v>
      </c>
      <c r="K58" s="15">
        <v>43740</v>
      </c>
      <c r="L58" s="15">
        <v>44825</v>
      </c>
      <c r="M58" s="15">
        <v>45640</v>
      </c>
      <c r="N58" s="15">
        <v>48635</v>
      </c>
      <c r="O58" s="15">
        <v>49655</v>
      </c>
      <c r="P58" s="16">
        <v>50676</v>
      </c>
      <c r="Q58" s="12"/>
      <c r="R58" s="12"/>
    </row>
    <row r="59" spans="1:18" s="13" customFormat="1" ht="15.75">
      <c r="A59" s="52"/>
      <c r="B59" s="40"/>
      <c r="C59" s="17"/>
      <c r="D59" s="14" t="s">
        <v>11</v>
      </c>
      <c r="E59" s="15">
        <f t="shared" si="34"/>
        <v>27424.01</v>
      </c>
      <c r="F59" s="15">
        <v>1291.65</v>
      </c>
      <c r="G59" s="15">
        <v>585.9</v>
      </c>
      <c r="H59" s="15">
        <v>450</v>
      </c>
      <c r="I59" s="15">
        <v>2540</v>
      </c>
      <c r="J59" s="15">
        <v>3341.3</v>
      </c>
      <c r="K59" s="15">
        <v>2490</v>
      </c>
      <c r="L59" s="15">
        <v>3000</v>
      </c>
      <c r="M59" s="15">
        <v>2300</v>
      </c>
      <c r="N59" s="15">
        <v>3980.38</v>
      </c>
      <c r="O59" s="15">
        <v>3139.6</v>
      </c>
      <c r="P59" s="16">
        <v>4305.18</v>
      </c>
      <c r="Q59" s="12"/>
      <c r="R59" s="12"/>
    </row>
    <row r="60" spans="1:18" s="13" customFormat="1" ht="15.75">
      <c r="A60" s="52"/>
      <c r="B60" s="40"/>
      <c r="C60" s="17" t="s">
        <v>4</v>
      </c>
      <c r="D60" s="14"/>
      <c r="E60" s="15">
        <f t="shared" si="34"/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6">
        <v>0</v>
      </c>
      <c r="Q60" s="12"/>
      <c r="R60" s="12"/>
    </row>
    <row r="61" spans="1:18" s="13" customFormat="1" ht="31.5">
      <c r="A61" s="52"/>
      <c r="B61" s="40"/>
      <c r="C61" s="17" t="s">
        <v>47</v>
      </c>
      <c r="D61" s="14"/>
      <c r="E61" s="15">
        <f t="shared" si="34"/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Q61" s="12"/>
      <c r="R61" s="12"/>
    </row>
    <row r="62" spans="1:18" s="13" customFormat="1" ht="15.75">
      <c r="A62" s="53" t="s">
        <v>31</v>
      </c>
      <c r="B62" s="44" t="s">
        <v>82</v>
      </c>
      <c r="C62" s="17" t="s">
        <v>6</v>
      </c>
      <c r="D62" s="9"/>
      <c r="E62" s="15">
        <f t="shared" si="34"/>
        <v>7810.5</v>
      </c>
      <c r="F62" s="15">
        <f>SUM(F66+F71)</f>
        <v>681.4000000000001</v>
      </c>
      <c r="G62" s="15">
        <f>G66+G71</f>
        <v>992.4</v>
      </c>
      <c r="H62" s="15">
        <f>H66+H71+H73</f>
        <v>802.4</v>
      </c>
      <c r="I62" s="15">
        <f>I66+I71+I73</f>
        <v>579.3</v>
      </c>
      <c r="J62" s="15">
        <f>J66+J71+J64+J65+J70+J73</f>
        <v>475</v>
      </c>
      <c r="K62" s="15">
        <f aca="true" t="shared" si="36" ref="K62:P62">K66+K71+K64+K65+K70+K73</f>
        <v>400</v>
      </c>
      <c r="L62" s="15">
        <f t="shared" si="36"/>
        <v>400</v>
      </c>
      <c r="M62" s="15">
        <f t="shared" si="36"/>
        <v>400</v>
      </c>
      <c r="N62" s="15">
        <f t="shared" si="36"/>
        <v>960</v>
      </c>
      <c r="O62" s="15">
        <f t="shared" si="36"/>
        <v>1000</v>
      </c>
      <c r="P62" s="15">
        <f t="shared" si="36"/>
        <v>1120</v>
      </c>
      <c r="Q62" s="12"/>
      <c r="R62" s="12"/>
    </row>
    <row r="63" spans="1:18" s="13" customFormat="1" ht="31.5">
      <c r="A63" s="54"/>
      <c r="B63" s="45"/>
      <c r="C63" s="17" t="s">
        <v>49</v>
      </c>
      <c r="D63" s="9"/>
      <c r="E63" s="15">
        <f t="shared" si="34"/>
        <v>7810.5</v>
      </c>
      <c r="F63" s="15">
        <f>SUM(F66+F71)</f>
        <v>681.4000000000001</v>
      </c>
      <c r="G63" s="15">
        <f>SUM(G66+G71)</f>
        <v>992.4</v>
      </c>
      <c r="H63" s="15">
        <f>H66+H71</f>
        <v>802.4</v>
      </c>
      <c r="I63" s="15">
        <f>SUM(I66+I71)</f>
        <v>579.3</v>
      </c>
      <c r="J63" s="15">
        <f>J66+J64+J70+J71</f>
        <v>475</v>
      </c>
      <c r="K63" s="15">
        <f aca="true" t="shared" si="37" ref="K63:P63">K66+K64+K70+K71</f>
        <v>400</v>
      </c>
      <c r="L63" s="15">
        <f t="shared" si="37"/>
        <v>400</v>
      </c>
      <c r="M63" s="15">
        <f t="shared" si="37"/>
        <v>400</v>
      </c>
      <c r="N63" s="15">
        <f t="shared" si="37"/>
        <v>960</v>
      </c>
      <c r="O63" s="15">
        <f t="shared" si="37"/>
        <v>1000</v>
      </c>
      <c r="P63" s="15">
        <f t="shared" si="37"/>
        <v>1120</v>
      </c>
      <c r="Q63" s="12"/>
      <c r="R63" s="12"/>
    </row>
    <row r="64" spans="1:18" s="13" customFormat="1" ht="15.75">
      <c r="A64" s="54"/>
      <c r="B64" s="45"/>
      <c r="C64" s="19" t="s">
        <v>2</v>
      </c>
      <c r="D64" s="14"/>
      <c r="E64" s="15">
        <f t="shared" si="34"/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6">
        <v>0</v>
      </c>
      <c r="Q64" s="12"/>
      <c r="R64" s="12"/>
    </row>
    <row r="65" spans="1:18" s="13" customFormat="1" ht="33" customHeight="1">
      <c r="A65" s="54"/>
      <c r="B65" s="45"/>
      <c r="C65" s="17" t="s">
        <v>7</v>
      </c>
      <c r="D65" s="14"/>
      <c r="E65" s="15">
        <f t="shared" si="34"/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6">
        <v>0</v>
      </c>
      <c r="Q65" s="12"/>
      <c r="R65" s="12"/>
    </row>
    <row r="66" spans="1:18" s="13" customFormat="1" ht="15.75">
      <c r="A66" s="54"/>
      <c r="B66" s="45"/>
      <c r="C66" s="17" t="s">
        <v>3</v>
      </c>
      <c r="D66" s="14"/>
      <c r="E66" s="15">
        <f t="shared" si="34"/>
        <v>7447.9</v>
      </c>
      <c r="F66" s="15">
        <f aca="true" t="shared" si="38" ref="F66:K66">SUM(F67:F69)</f>
        <v>589.7</v>
      </c>
      <c r="G66" s="15">
        <f t="shared" si="38"/>
        <v>896.9</v>
      </c>
      <c r="H66" s="15">
        <f t="shared" si="38"/>
        <v>715.3</v>
      </c>
      <c r="I66" s="15">
        <f>SUM(I67:I69)</f>
        <v>491</v>
      </c>
      <c r="J66" s="15">
        <f>SUM(J67:J69)</f>
        <v>475</v>
      </c>
      <c r="K66" s="15">
        <f t="shared" si="38"/>
        <v>400</v>
      </c>
      <c r="L66" s="15">
        <f>SUM(L67:L69)</f>
        <v>400</v>
      </c>
      <c r="M66" s="15">
        <f>SUM(M67:M69)</f>
        <v>400</v>
      </c>
      <c r="N66" s="15">
        <f>SUM(N67:N69)</f>
        <v>960</v>
      </c>
      <c r="O66" s="15">
        <f>SUM(O67:O69)</f>
        <v>1000</v>
      </c>
      <c r="P66" s="16">
        <f>SUM(P67:P69)</f>
        <v>1120</v>
      </c>
      <c r="Q66" s="12"/>
      <c r="R66" s="12"/>
    </row>
    <row r="67" spans="1:18" s="13" customFormat="1" ht="15.75">
      <c r="A67" s="54"/>
      <c r="B67" s="45"/>
      <c r="C67" s="17"/>
      <c r="D67" s="14" t="s">
        <v>12</v>
      </c>
      <c r="E67" s="15">
        <f t="shared" si="34"/>
        <v>250</v>
      </c>
      <c r="F67" s="15">
        <v>120</v>
      </c>
      <c r="G67" s="15">
        <v>130</v>
      </c>
      <c r="H67" s="15">
        <f>100-100</f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Q67" s="12"/>
      <c r="R67" s="12"/>
    </row>
    <row r="68" spans="1:18" s="13" customFormat="1" ht="15.75">
      <c r="A68" s="54"/>
      <c r="B68" s="45"/>
      <c r="C68" s="17"/>
      <c r="D68" s="14" t="s">
        <v>9</v>
      </c>
      <c r="E68" s="15">
        <f t="shared" si="34"/>
        <v>619.9</v>
      </c>
      <c r="F68" s="15">
        <v>91.7</v>
      </c>
      <c r="G68" s="15">
        <v>16.9</v>
      </c>
      <c r="H68" s="15">
        <v>15.3</v>
      </c>
      <c r="I68" s="15">
        <v>16</v>
      </c>
      <c r="J68" s="15">
        <v>0</v>
      </c>
      <c r="K68" s="15">
        <v>0</v>
      </c>
      <c r="L68" s="15">
        <v>0</v>
      </c>
      <c r="M68" s="15">
        <v>0</v>
      </c>
      <c r="N68" s="15">
        <v>210</v>
      </c>
      <c r="O68" s="15">
        <v>150</v>
      </c>
      <c r="P68" s="16">
        <v>120</v>
      </c>
      <c r="Q68" s="12"/>
      <c r="R68" s="12"/>
    </row>
    <row r="69" spans="1:18" s="13" customFormat="1" ht="15.75">
      <c r="A69" s="54"/>
      <c r="B69" s="45"/>
      <c r="C69" s="17"/>
      <c r="D69" s="14" t="s">
        <v>10</v>
      </c>
      <c r="E69" s="15">
        <f t="shared" si="34"/>
        <v>6578</v>
      </c>
      <c r="F69" s="15">
        <f>450-98+26</f>
        <v>378</v>
      </c>
      <c r="G69" s="15">
        <v>750</v>
      </c>
      <c r="H69" s="15">
        <v>700</v>
      </c>
      <c r="I69" s="15">
        <v>475</v>
      </c>
      <c r="J69" s="15">
        <v>475</v>
      </c>
      <c r="K69" s="15">
        <v>400</v>
      </c>
      <c r="L69" s="15">
        <v>400</v>
      </c>
      <c r="M69" s="15">
        <v>400</v>
      </c>
      <c r="N69" s="15">
        <v>750</v>
      </c>
      <c r="O69" s="15">
        <v>850</v>
      </c>
      <c r="P69" s="16">
        <v>1000</v>
      </c>
      <c r="Q69" s="12"/>
      <c r="R69" s="12"/>
    </row>
    <row r="70" spans="1:18" s="13" customFormat="1" ht="15.75">
      <c r="A70" s="54"/>
      <c r="B70" s="45"/>
      <c r="C70" s="17" t="s">
        <v>4</v>
      </c>
      <c r="D70" s="14"/>
      <c r="E70" s="15">
        <f t="shared" si="34"/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  <c r="Q70" s="12"/>
      <c r="R70" s="12"/>
    </row>
    <row r="71" spans="1:18" s="13" customFormat="1" ht="31.5">
      <c r="A71" s="54"/>
      <c r="B71" s="45"/>
      <c r="C71" s="17" t="s">
        <v>76</v>
      </c>
      <c r="D71" s="14"/>
      <c r="E71" s="15">
        <f t="shared" si="34"/>
        <v>362.59999999999997</v>
      </c>
      <c r="F71" s="15">
        <f>F72</f>
        <v>91.7</v>
      </c>
      <c r="G71" s="15">
        <f>G72</f>
        <v>95.5</v>
      </c>
      <c r="H71" s="15">
        <f>H72</f>
        <v>87.1</v>
      </c>
      <c r="I71" s="15">
        <f>I72</f>
        <v>88.3</v>
      </c>
      <c r="J71" s="15">
        <f>J72</f>
        <v>0</v>
      </c>
      <c r="K71" s="15">
        <f aca="true" t="shared" si="39" ref="K71:P71">K72</f>
        <v>0</v>
      </c>
      <c r="L71" s="15">
        <f t="shared" si="39"/>
        <v>0</v>
      </c>
      <c r="M71" s="15">
        <f t="shared" si="39"/>
        <v>0</v>
      </c>
      <c r="N71" s="15">
        <f t="shared" si="39"/>
        <v>0</v>
      </c>
      <c r="O71" s="15">
        <f t="shared" si="39"/>
        <v>0</v>
      </c>
      <c r="P71" s="15">
        <f t="shared" si="39"/>
        <v>0</v>
      </c>
      <c r="Q71" s="12"/>
      <c r="R71" s="12"/>
    </row>
    <row r="72" spans="1:18" s="13" customFormat="1" ht="15.75">
      <c r="A72" s="48"/>
      <c r="B72" s="50"/>
      <c r="C72" s="17"/>
      <c r="D72" s="14" t="s">
        <v>9</v>
      </c>
      <c r="E72" s="15">
        <f t="shared" si="34"/>
        <v>362.59999999999997</v>
      </c>
      <c r="F72" s="15">
        <v>91.7</v>
      </c>
      <c r="G72" s="15">
        <v>95.5</v>
      </c>
      <c r="H72" s="15">
        <v>87.1</v>
      </c>
      <c r="I72" s="15">
        <v>88.3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6">
        <v>0</v>
      </c>
      <c r="Q72" s="12"/>
      <c r="R72" s="12"/>
    </row>
    <row r="73" spans="1:18" s="13" customFormat="1" ht="47.25">
      <c r="A73" s="48"/>
      <c r="B73" s="50"/>
      <c r="C73" s="17" t="s">
        <v>46</v>
      </c>
      <c r="D73" s="14"/>
      <c r="E73" s="15">
        <f t="shared" si="34"/>
        <v>0</v>
      </c>
      <c r="F73" s="15">
        <f>F74</f>
        <v>0</v>
      </c>
      <c r="G73" s="15">
        <f>G74</f>
        <v>0</v>
      </c>
      <c r="H73" s="15">
        <f>H74</f>
        <v>0</v>
      </c>
      <c r="I73" s="15">
        <f>I74</f>
        <v>0</v>
      </c>
      <c r="J73" s="15">
        <f>J74</f>
        <v>0</v>
      </c>
      <c r="K73" s="15">
        <f aca="true" t="shared" si="40" ref="K73:P73">K74</f>
        <v>0</v>
      </c>
      <c r="L73" s="15">
        <f t="shared" si="40"/>
        <v>0</v>
      </c>
      <c r="M73" s="15">
        <f t="shared" si="40"/>
        <v>0</v>
      </c>
      <c r="N73" s="15">
        <f t="shared" si="40"/>
        <v>0</v>
      </c>
      <c r="O73" s="15">
        <f t="shared" si="40"/>
        <v>0</v>
      </c>
      <c r="P73" s="15">
        <f t="shared" si="40"/>
        <v>0</v>
      </c>
      <c r="Q73" s="12"/>
      <c r="R73" s="12"/>
    </row>
    <row r="74" spans="1:18" s="13" customFormat="1" ht="15.75">
      <c r="A74" s="49"/>
      <c r="B74" s="51"/>
      <c r="C74" s="17"/>
      <c r="D74" s="14"/>
      <c r="E74" s="15">
        <f t="shared" si="34"/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6">
        <v>0</v>
      </c>
      <c r="Q74" s="12"/>
      <c r="R74" s="12"/>
    </row>
    <row r="75" spans="1:18" s="13" customFormat="1" ht="15.75">
      <c r="A75" s="52" t="s">
        <v>32</v>
      </c>
      <c r="B75" s="40" t="s">
        <v>107</v>
      </c>
      <c r="C75" s="17" t="s">
        <v>6</v>
      </c>
      <c r="D75" s="9"/>
      <c r="E75" s="15">
        <f t="shared" si="34"/>
        <v>9787.3</v>
      </c>
      <c r="F75" s="15">
        <f>F79</f>
        <v>934</v>
      </c>
      <c r="G75" s="15">
        <f>G79</f>
        <v>1785.3</v>
      </c>
      <c r="H75" s="15">
        <f>H79</f>
        <v>891</v>
      </c>
      <c r="I75" s="15">
        <f>I79</f>
        <v>557</v>
      </c>
      <c r="J75" s="15">
        <f>J79+J77+J78+J82+J83</f>
        <v>565</v>
      </c>
      <c r="K75" s="15">
        <f aca="true" t="shared" si="41" ref="K75:P75">K79+K77+K78+K82+K83</f>
        <v>380</v>
      </c>
      <c r="L75" s="15">
        <f t="shared" si="41"/>
        <v>370</v>
      </c>
      <c r="M75" s="15">
        <f t="shared" si="41"/>
        <v>360</v>
      </c>
      <c r="N75" s="15">
        <f t="shared" si="41"/>
        <v>1260</v>
      </c>
      <c r="O75" s="15">
        <f t="shared" si="41"/>
        <v>1330</v>
      </c>
      <c r="P75" s="15">
        <f t="shared" si="41"/>
        <v>1355</v>
      </c>
      <c r="Q75" s="12"/>
      <c r="R75" s="12"/>
    </row>
    <row r="76" spans="1:18" s="13" customFormat="1" ht="31.5">
      <c r="A76" s="52"/>
      <c r="B76" s="40"/>
      <c r="C76" s="17" t="s">
        <v>48</v>
      </c>
      <c r="D76" s="9"/>
      <c r="E76" s="15">
        <f t="shared" si="34"/>
        <v>9787.3</v>
      </c>
      <c r="F76" s="15">
        <f>F79</f>
        <v>934</v>
      </c>
      <c r="G76" s="15">
        <f>G79</f>
        <v>1785.3</v>
      </c>
      <c r="H76" s="15">
        <f>H79</f>
        <v>891</v>
      </c>
      <c r="I76" s="15">
        <f>I79</f>
        <v>557</v>
      </c>
      <c r="J76" s="15">
        <f>J79+J77+J82+J83</f>
        <v>565</v>
      </c>
      <c r="K76" s="15">
        <f aca="true" t="shared" si="42" ref="K76:P76">K79+K77+K82+K83</f>
        <v>380</v>
      </c>
      <c r="L76" s="15">
        <f t="shared" si="42"/>
        <v>370</v>
      </c>
      <c r="M76" s="15">
        <f t="shared" si="42"/>
        <v>360</v>
      </c>
      <c r="N76" s="15">
        <f t="shared" si="42"/>
        <v>1260</v>
      </c>
      <c r="O76" s="15">
        <f t="shared" si="42"/>
        <v>1330</v>
      </c>
      <c r="P76" s="15">
        <f t="shared" si="42"/>
        <v>1355</v>
      </c>
      <c r="Q76" s="12"/>
      <c r="R76" s="12"/>
    </row>
    <row r="77" spans="1:18" s="13" customFormat="1" ht="15.75">
      <c r="A77" s="52"/>
      <c r="B77" s="40"/>
      <c r="C77" s="19" t="s">
        <v>2</v>
      </c>
      <c r="D77" s="14"/>
      <c r="E77" s="15">
        <f t="shared" si="34"/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6">
        <v>0</v>
      </c>
      <c r="Q77" s="12"/>
      <c r="R77" s="12"/>
    </row>
    <row r="78" spans="1:18" s="13" customFormat="1" ht="32.25" customHeight="1">
      <c r="A78" s="52"/>
      <c r="B78" s="40"/>
      <c r="C78" s="17" t="s">
        <v>7</v>
      </c>
      <c r="D78" s="14"/>
      <c r="E78" s="15">
        <f t="shared" si="34"/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6">
        <v>0</v>
      </c>
      <c r="Q78" s="12"/>
      <c r="R78" s="12"/>
    </row>
    <row r="79" spans="1:18" s="13" customFormat="1" ht="15.75">
      <c r="A79" s="52"/>
      <c r="B79" s="40"/>
      <c r="C79" s="17" t="s">
        <v>3</v>
      </c>
      <c r="D79" s="14"/>
      <c r="E79" s="15">
        <f t="shared" si="34"/>
        <v>9787.3</v>
      </c>
      <c r="F79" s="15">
        <f>F80+F81</f>
        <v>934</v>
      </c>
      <c r="G79" s="15">
        <f aca="true" t="shared" si="43" ref="G79:P79">SUM(G80:G81)</f>
        <v>1785.3</v>
      </c>
      <c r="H79" s="15">
        <f t="shared" si="43"/>
        <v>891</v>
      </c>
      <c r="I79" s="15">
        <f t="shared" si="43"/>
        <v>557</v>
      </c>
      <c r="J79" s="15">
        <f t="shared" si="43"/>
        <v>565</v>
      </c>
      <c r="K79" s="15">
        <f t="shared" si="43"/>
        <v>380</v>
      </c>
      <c r="L79" s="15">
        <f t="shared" si="43"/>
        <v>370</v>
      </c>
      <c r="M79" s="15">
        <f t="shared" si="43"/>
        <v>360</v>
      </c>
      <c r="N79" s="15">
        <f t="shared" si="43"/>
        <v>1260</v>
      </c>
      <c r="O79" s="15">
        <f t="shared" si="43"/>
        <v>1330</v>
      </c>
      <c r="P79" s="16">
        <f t="shared" si="43"/>
        <v>1355</v>
      </c>
      <c r="Q79" s="12"/>
      <c r="R79" s="12"/>
    </row>
    <row r="80" spans="1:18" s="13" customFormat="1" ht="15.75">
      <c r="A80" s="52"/>
      <c r="B80" s="40"/>
      <c r="C80" s="17"/>
      <c r="D80" s="14" t="s">
        <v>9</v>
      </c>
      <c r="E80" s="15">
        <f t="shared" si="34"/>
        <v>4606</v>
      </c>
      <c r="F80" s="15">
        <v>250</v>
      </c>
      <c r="G80" s="15">
        <v>164</v>
      </c>
      <c r="H80" s="15">
        <v>250</v>
      </c>
      <c r="I80" s="15">
        <v>362</v>
      </c>
      <c r="J80" s="15">
        <v>415</v>
      </c>
      <c r="K80" s="15">
        <v>230</v>
      </c>
      <c r="L80" s="15">
        <v>220</v>
      </c>
      <c r="M80" s="15">
        <v>210</v>
      </c>
      <c r="N80" s="15">
        <v>830</v>
      </c>
      <c r="O80" s="15">
        <v>830</v>
      </c>
      <c r="P80" s="16">
        <v>845</v>
      </c>
      <c r="Q80" s="12"/>
      <c r="R80" s="12"/>
    </row>
    <row r="81" spans="1:18" s="13" customFormat="1" ht="15.75">
      <c r="A81" s="52"/>
      <c r="B81" s="40"/>
      <c r="C81" s="17"/>
      <c r="D81" s="14" t="s">
        <v>10</v>
      </c>
      <c r="E81" s="15">
        <f t="shared" si="34"/>
        <v>5181.3</v>
      </c>
      <c r="F81" s="15">
        <f>1012-302-26</f>
        <v>684</v>
      </c>
      <c r="G81" s="15">
        <v>1621.3</v>
      </c>
      <c r="H81" s="15">
        <v>641</v>
      </c>
      <c r="I81" s="15">
        <v>195</v>
      </c>
      <c r="J81" s="15">
        <v>150</v>
      </c>
      <c r="K81" s="15">
        <v>150</v>
      </c>
      <c r="L81" s="15">
        <v>150</v>
      </c>
      <c r="M81" s="15">
        <v>150</v>
      </c>
      <c r="N81" s="15">
        <v>430</v>
      </c>
      <c r="O81" s="15">
        <v>500</v>
      </c>
      <c r="P81" s="16">
        <v>510</v>
      </c>
      <c r="Q81" s="12"/>
      <c r="R81" s="12"/>
    </row>
    <row r="82" spans="1:18" s="13" customFormat="1" ht="15.75">
      <c r="A82" s="52"/>
      <c r="B82" s="40"/>
      <c r="C82" s="17" t="s">
        <v>4</v>
      </c>
      <c r="D82" s="14"/>
      <c r="E82" s="15">
        <f t="shared" si="34"/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6">
        <v>0</v>
      </c>
      <c r="Q82" s="12"/>
      <c r="R82" s="12"/>
    </row>
    <row r="83" spans="1:18" s="13" customFormat="1" ht="18" customHeight="1">
      <c r="A83" s="52"/>
      <c r="B83" s="40"/>
      <c r="C83" s="17" t="s">
        <v>47</v>
      </c>
      <c r="D83" s="14" t="s">
        <v>9</v>
      </c>
      <c r="E83" s="15">
        <f t="shared" si="34"/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  <c r="Q83" s="12"/>
      <c r="R83" s="12"/>
    </row>
    <row r="84" spans="1:18" s="13" customFormat="1" ht="15.75">
      <c r="A84" s="52" t="s">
        <v>33</v>
      </c>
      <c r="B84" s="40" t="s">
        <v>83</v>
      </c>
      <c r="C84" s="17" t="s">
        <v>6</v>
      </c>
      <c r="D84" s="9"/>
      <c r="E84" s="15">
        <f t="shared" si="34"/>
        <v>285</v>
      </c>
      <c r="F84" s="15">
        <f>F88+F91</f>
        <v>50</v>
      </c>
      <c r="G84" s="15">
        <f>G88+G91</f>
        <v>80</v>
      </c>
      <c r="H84" s="15">
        <f>H88+H91</f>
        <v>15</v>
      </c>
      <c r="I84" s="15">
        <f>I88+I91</f>
        <v>0</v>
      </c>
      <c r="J84" s="15">
        <f>J88+J91+J90+J86+J87</f>
        <v>0</v>
      </c>
      <c r="K84" s="15">
        <f aca="true" t="shared" si="44" ref="K84:P84">K88+K91+K90+K86+K87</f>
        <v>0</v>
      </c>
      <c r="L84" s="15">
        <f t="shared" si="44"/>
        <v>0</v>
      </c>
      <c r="M84" s="15">
        <f t="shared" si="44"/>
        <v>0</v>
      </c>
      <c r="N84" s="15">
        <f t="shared" si="44"/>
        <v>45</v>
      </c>
      <c r="O84" s="15">
        <f t="shared" si="44"/>
        <v>45</v>
      </c>
      <c r="P84" s="15">
        <f t="shared" si="44"/>
        <v>50</v>
      </c>
      <c r="Q84" s="12"/>
      <c r="R84" s="12"/>
    </row>
    <row r="85" spans="1:18" s="13" customFormat="1" ht="31.5">
      <c r="A85" s="52"/>
      <c r="B85" s="40"/>
      <c r="C85" s="17" t="s">
        <v>48</v>
      </c>
      <c r="D85" s="9"/>
      <c r="E85" s="15">
        <f t="shared" si="34"/>
        <v>285</v>
      </c>
      <c r="F85" s="15">
        <f>SUM(F88)</f>
        <v>50</v>
      </c>
      <c r="G85" s="15">
        <f>SUM(G88)</f>
        <v>80</v>
      </c>
      <c r="H85" s="15">
        <f>SUM(H88)</f>
        <v>15</v>
      </c>
      <c r="I85" s="15">
        <f>SUM(I88)</f>
        <v>0</v>
      </c>
      <c r="J85" s="15">
        <f>SUM(J88+J86+J90+J91)</f>
        <v>0</v>
      </c>
      <c r="K85" s="15">
        <f aca="true" t="shared" si="45" ref="K85:P85">SUM(K88+K86+K90+K91)</f>
        <v>0</v>
      </c>
      <c r="L85" s="15">
        <f t="shared" si="45"/>
        <v>0</v>
      </c>
      <c r="M85" s="15">
        <f t="shared" si="45"/>
        <v>0</v>
      </c>
      <c r="N85" s="15">
        <f t="shared" si="45"/>
        <v>45</v>
      </c>
      <c r="O85" s="15">
        <f t="shared" si="45"/>
        <v>45</v>
      </c>
      <c r="P85" s="15">
        <f t="shared" si="45"/>
        <v>50</v>
      </c>
      <c r="Q85" s="12"/>
      <c r="R85" s="12"/>
    </row>
    <row r="86" spans="1:18" s="13" customFormat="1" ht="20.25" customHeight="1">
      <c r="A86" s="52"/>
      <c r="B86" s="40"/>
      <c r="C86" s="19" t="s">
        <v>2</v>
      </c>
      <c r="D86" s="14"/>
      <c r="E86" s="15">
        <f t="shared" si="34"/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6">
        <v>0</v>
      </c>
      <c r="Q86" s="12"/>
      <c r="R86" s="12"/>
    </row>
    <row r="87" spans="1:18" s="13" customFormat="1" ht="33" customHeight="1">
      <c r="A87" s="52"/>
      <c r="B87" s="40"/>
      <c r="C87" s="17" t="s">
        <v>7</v>
      </c>
      <c r="D87" s="14"/>
      <c r="E87" s="15">
        <f t="shared" si="34"/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6">
        <v>0</v>
      </c>
      <c r="Q87" s="12"/>
      <c r="R87" s="12"/>
    </row>
    <row r="88" spans="1:18" s="13" customFormat="1" ht="15.75">
      <c r="A88" s="52"/>
      <c r="B88" s="40"/>
      <c r="C88" s="17" t="s">
        <v>3</v>
      </c>
      <c r="D88" s="14"/>
      <c r="E88" s="15">
        <f t="shared" si="34"/>
        <v>285</v>
      </c>
      <c r="F88" s="15">
        <f aca="true" t="shared" si="46" ref="F88:P88">F89</f>
        <v>50</v>
      </c>
      <c r="G88" s="15">
        <f t="shared" si="46"/>
        <v>80</v>
      </c>
      <c r="H88" s="15">
        <f t="shared" si="46"/>
        <v>15</v>
      </c>
      <c r="I88" s="15">
        <f t="shared" si="46"/>
        <v>0</v>
      </c>
      <c r="J88" s="15">
        <f t="shared" si="46"/>
        <v>0</v>
      </c>
      <c r="K88" s="15">
        <f t="shared" si="46"/>
        <v>0</v>
      </c>
      <c r="L88" s="15">
        <f t="shared" si="46"/>
        <v>0</v>
      </c>
      <c r="M88" s="15">
        <f t="shared" si="46"/>
        <v>0</v>
      </c>
      <c r="N88" s="15">
        <f t="shared" si="46"/>
        <v>45</v>
      </c>
      <c r="O88" s="15">
        <f t="shared" si="46"/>
        <v>45</v>
      </c>
      <c r="P88" s="16">
        <f t="shared" si="46"/>
        <v>50</v>
      </c>
      <c r="Q88" s="12"/>
      <c r="R88" s="12"/>
    </row>
    <row r="89" spans="1:18" s="13" customFormat="1" ht="15.75">
      <c r="A89" s="52"/>
      <c r="B89" s="40"/>
      <c r="C89" s="17"/>
      <c r="D89" s="14" t="s">
        <v>9</v>
      </c>
      <c r="E89" s="15">
        <f t="shared" si="34"/>
        <v>285</v>
      </c>
      <c r="F89" s="15">
        <f>50-40+40</f>
        <v>50</v>
      </c>
      <c r="G89" s="15">
        <v>80</v>
      </c>
      <c r="H89" s="15">
        <v>15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45</v>
      </c>
      <c r="O89" s="15">
        <v>45</v>
      </c>
      <c r="P89" s="16">
        <v>50</v>
      </c>
      <c r="Q89" s="12"/>
      <c r="R89" s="12"/>
    </row>
    <row r="90" spans="1:18" s="13" customFormat="1" ht="15.75">
      <c r="A90" s="52"/>
      <c r="B90" s="40"/>
      <c r="C90" s="17" t="s">
        <v>4</v>
      </c>
      <c r="D90" s="14"/>
      <c r="E90" s="15">
        <f t="shared" si="34"/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6">
        <v>0</v>
      </c>
      <c r="Q90" s="12"/>
      <c r="R90" s="12"/>
    </row>
    <row r="91" spans="1:18" s="13" customFormat="1" ht="22.5" customHeight="1">
      <c r="A91" s="52"/>
      <c r="B91" s="40"/>
      <c r="C91" s="17" t="s">
        <v>47</v>
      </c>
      <c r="D91" s="14"/>
      <c r="E91" s="15">
        <f t="shared" si="34"/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6">
        <v>0</v>
      </c>
      <c r="Q91" s="12"/>
      <c r="R91" s="12"/>
    </row>
    <row r="92" spans="1:18" s="13" customFormat="1" ht="15.75">
      <c r="A92" s="52" t="s">
        <v>129</v>
      </c>
      <c r="B92" s="40" t="s">
        <v>128</v>
      </c>
      <c r="C92" s="17" t="s">
        <v>6</v>
      </c>
      <c r="D92" s="9"/>
      <c r="E92" s="15">
        <f t="shared" si="34"/>
        <v>930277.6</v>
      </c>
      <c r="F92" s="15">
        <f>F98+F101</f>
        <v>0</v>
      </c>
      <c r="G92" s="15">
        <f>G98+G101</f>
        <v>0</v>
      </c>
      <c r="H92" s="15">
        <v>0</v>
      </c>
      <c r="I92" s="15">
        <f>I98+I101</f>
        <v>0</v>
      </c>
      <c r="J92" s="15">
        <f>J94+J97+J98+J100+J101</f>
        <v>18054.3</v>
      </c>
      <c r="K92" s="15">
        <f aca="true" t="shared" si="47" ref="K92:P92">K94+K97+K98+K100+K101</f>
        <v>29863.6</v>
      </c>
      <c r="L92" s="15">
        <f t="shared" si="47"/>
        <v>33529.3</v>
      </c>
      <c r="M92" s="15">
        <f t="shared" si="47"/>
        <v>848830.4</v>
      </c>
      <c r="N92" s="15">
        <f t="shared" si="47"/>
        <v>0</v>
      </c>
      <c r="O92" s="15">
        <f t="shared" si="47"/>
        <v>0</v>
      </c>
      <c r="P92" s="15">
        <f t="shared" si="47"/>
        <v>0</v>
      </c>
      <c r="Q92" s="12"/>
      <c r="R92" s="12"/>
    </row>
    <row r="93" spans="1:18" s="13" customFormat="1" ht="31.5">
      <c r="A93" s="52"/>
      <c r="B93" s="40"/>
      <c r="C93" s="17" t="s">
        <v>48</v>
      </c>
      <c r="D93" s="9"/>
      <c r="E93" s="15">
        <f t="shared" si="34"/>
        <v>930277.6</v>
      </c>
      <c r="F93" s="15">
        <f>SUM(F98)</f>
        <v>0</v>
      </c>
      <c r="G93" s="15">
        <f>SUM(G98)</f>
        <v>0</v>
      </c>
      <c r="H93" s="15">
        <v>0</v>
      </c>
      <c r="I93" s="15">
        <f>SUM(I98)</f>
        <v>0</v>
      </c>
      <c r="J93" s="15">
        <f>J94+J98+J100+J101</f>
        <v>18054.3</v>
      </c>
      <c r="K93" s="15">
        <f aca="true" t="shared" si="48" ref="K93:P93">K94+K98+K100+K101</f>
        <v>29863.6</v>
      </c>
      <c r="L93" s="15">
        <f t="shared" si="48"/>
        <v>33529.3</v>
      </c>
      <c r="M93" s="15">
        <f t="shared" si="48"/>
        <v>848830.4</v>
      </c>
      <c r="N93" s="15">
        <f t="shared" si="48"/>
        <v>0</v>
      </c>
      <c r="O93" s="15">
        <f t="shared" si="48"/>
        <v>0</v>
      </c>
      <c r="P93" s="15">
        <f t="shared" si="48"/>
        <v>0</v>
      </c>
      <c r="Q93" s="12"/>
      <c r="R93" s="12"/>
    </row>
    <row r="94" spans="1:18" s="13" customFormat="1" ht="20.25" customHeight="1">
      <c r="A94" s="52"/>
      <c r="B94" s="40"/>
      <c r="C94" s="19" t="s">
        <v>2</v>
      </c>
      <c r="D94" s="14"/>
      <c r="E94" s="15">
        <f t="shared" si="34"/>
        <v>922817.6</v>
      </c>
      <c r="F94" s="15">
        <f>F95+F96</f>
        <v>0</v>
      </c>
      <c r="G94" s="15">
        <f aca="true" t="shared" si="49" ref="G94:P94">G95+G96</f>
        <v>0</v>
      </c>
      <c r="H94" s="15">
        <f t="shared" si="49"/>
        <v>0</v>
      </c>
      <c r="I94" s="15">
        <f t="shared" si="49"/>
        <v>0</v>
      </c>
      <c r="J94" s="15">
        <f t="shared" si="49"/>
        <v>11399.3</v>
      </c>
      <c r="K94" s="15">
        <f t="shared" si="49"/>
        <v>29428.6</v>
      </c>
      <c r="L94" s="15">
        <f t="shared" si="49"/>
        <v>33349.3</v>
      </c>
      <c r="M94" s="15">
        <f t="shared" si="49"/>
        <v>848640.4</v>
      </c>
      <c r="N94" s="15">
        <f t="shared" si="49"/>
        <v>0</v>
      </c>
      <c r="O94" s="15">
        <f t="shared" si="49"/>
        <v>0</v>
      </c>
      <c r="P94" s="15">
        <f t="shared" si="49"/>
        <v>0</v>
      </c>
      <c r="Q94" s="12"/>
      <c r="R94" s="12"/>
    </row>
    <row r="95" spans="1:18" s="18" customFormat="1" ht="15.75">
      <c r="A95" s="52"/>
      <c r="B95" s="40"/>
      <c r="C95" s="17"/>
      <c r="D95" s="14" t="s">
        <v>15</v>
      </c>
      <c r="E95" s="15">
        <f t="shared" si="34"/>
        <v>819222.9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819222.9</v>
      </c>
      <c r="N95" s="15">
        <v>0</v>
      </c>
      <c r="O95" s="15">
        <v>0</v>
      </c>
      <c r="P95" s="15">
        <v>0</v>
      </c>
      <c r="Q95" s="12">
        <v>0</v>
      </c>
      <c r="R95" s="12"/>
    </row>
    <row r="96" spans="1:18" s="13" customFormat="1" ht="20.25" customHeight="1">
      <c r="A96" s="52"/>
      <c r="B96" s="40"/>
      <c r="C96" s="19"/>
      <c r="D96" s="14" t="s">
        <v>9</v>
      </c>
      <c r="E96" s="15">
        <f t="shared" si="34"/>
        <v>103594.7</v>
      </c>
      <c r="F96" s="15">
        <v>0</v>
      </c>
      <c r="G96" s="15">
        <v>0</v>
      </c>
      <c r="H96" s="15">
        <v>0</v>
      </c>
      <c r="I96" s="15">
        <v>0</v>
      </c>
      <c r="J96" s="15">
        <v>11399.3</v>
      </c>
      <c r="K96" s="15">
        <v>29428.6</v>
      </c>
      <c r="L96" s="15">
        <v>33349.3</v>
      </c>
      <c r="M96" s="15">
        <v>29417.5</v>
      </c>
      <c r="N96" s="15">
        <v>0</v>
      </c>
      <c r="O96" s="15">
        <v>0</v>
      </c>
      <c r="P96" s="15">
        <v>0</v>
      </c>
      <c r="Q96" s="12"/>
      <c r="R96" s="12"/>
    </row>
    <row r="97" spans="1:18" s="13" customFormat="1" ht="33" customHeight="1">
      <c r="A97" s="52"/>
      <c r="B97" s="40"/>
      <c r="C97" s="17" t="s">
        <v>7</v>
      </c>
      <c r="D97" s="14" t="s">
        <v>9</v>
      </c>
      <c r="E97" s="15">
        <f t="shared" si="34"/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  <c r="Q97" s="12"/>
      <c r="R97" s="12"/>
    </row>
    <row r="98" spans="1:18" s="13" customFormat="1" ht="15.75">
      <c r="A98" s="52"/>
      <c r="B98" s="40"/>
      <c r="C98" s="17" t="s">
        <v>3</v>
      </c>
      <c r="D98" s="14"/>
      <c r="E98" s="15">
        <f t="shared" si="34"/>
        <v>7460</v>
      </c>
      <c r="F98" s="15">
        <f aca="true" t="shared" si="50" ref="F98:P98">F99</f>
        <v>0</v>
      </c>
      <c r="G98" s="15">
        <f t="shared" si="50"/>
        <v>0</v>
      </c>
      <c r="H98" s="15">
        <v>0</v>
      </c>
      <c r="I98" s="15">
        <f t="shared" si="50"/>
        <v>0</v>
      </c>
      <c r="J98" s="15">
        <f t="shared" si="50"/>
        <v>6655</v>
      </c>
      <c r="K98" s="15">
        <f t="shared" si="50"/>
        <v>435</v>
      </c>
      <c r="L98" s="15">
        <f t="shared" si="50"/>
        <v>180</v>
      </c>
      <c r="M98" s="15">
        <f t="shared" si="50"/>
        <v>190</v>
      </c>
      <c r="N98" s="15">
        <f t="shared" si="50"/>
        <v>0</v>
      </c>
      <c r="O98" s="15">
        <f t="shared" si="50"/>
        <v>0</v>
      </c>
      <c r="P98" s="16">
        <f t="shared" si="50"/>
        <v>0</v>
      </c>
      <c r="Q98" s="12"/>
      <c r="R98" s="12"/>
    </row>
    <row r="99" spans="1:18" s="13" customFormat="1" ht="15.75">
      <c r="A99" s="52"/>
      <c r="B99" s="40"/>
      <c r="C99" s="17"/>
      <c r="D99" s="14" t="s">
        <v>9</v>
      </c>
      <c r="E99" s="15">
        <f t="shared" si="34"/>
        <v>7460</v>
      </c>
      <c r="F99" s="15">
        <v>0</v>
      </c>
      <c r="G99" s="15">
        <v>0</v>
      </c>
      <c r="H99" s="15">
        <v>0</v>
      </c>
      <c r="I99" s="15">
        <v>0</v>
      </c>
      <c r="J99" s="15">
        <v>6655</v>
      </c>
      <c r="K99" s="15">
        <v>435</v>
      </c>
      <c r="L99" s="15">
        <v>180</v>
      </c>
      <c r="M99" s="15">
        <v>190</v>
      </c>
      <c r="N99" s="15">
        <v>0</v>
      </c>
      <c r="O99" s="15">
        <v>0</v>
      </c>
      <c r="P99" s="16">
        <v>0</v>
      </c>
      <c r="Q99" s="12"/>
      <c r="R99" s="12"/>
    </row>
    <row r="100" spans="1:18" s="13" customFormat="1" ht="15.75">
      <c r="A100" s="52"/>
      <c r="B100" s="40"/>
      <c r="C100" s="17" t="s">
        <v>4</v>
      </c>
      <c r="D100" s="14"/>
      <c r="E100" s="15">
        <f t="shared" si="34"/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6">
        <v>0</v>
      </c>
      <c r="Q100" s="12"/>
      <c r="R100" s="12"/>
    </row>
    <row r="101" spans="1:18" s="13" customFormat="1" ht="21.75" customHeight="1">
      <c r="A101" s="52"/>
      <c r="B101" s="40"/>
      <c r="C101" s="17" t="s">
        <v>47</v>
      </c>
      <c r="D101" s="14"/>
      <c r="E101" s="15">
        <f t="shared" si="34"/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  <c r="Q101" s="12"/>
      <c r="R101" s="12"/>
    </row>
    <row r="102" spans="1:18" s="18" customFormat="1" ht="15.75">
      <c r="A102" s="55" t="s">
        <v>23</v>
      </c>
      <c r="B102" s="40" t="s">
        <v>54</v>
      </c>
      <c r="C102" s="17" t="s">
        <v>6</v>
      </c>
      <c r="D102" s="14"/>
      <c r="E102" s="15">
        <f aca="true" t="shared" si="51" ref="E102:E108">SUM(F102:P102)</f>
        <v>59800702.116390005</v>
      </c>
      <c r="F102" s="15">
        <f>F103+F105</f>
        <v>4377990.18155</v>
      </c>
      <c r="G102" s="15">
        <f>G103+G105</f>
        <v>4972153.4139600005</v>
      </c>
      <c r="H102" s="15">
        <f>H103+H105</f>
        <v>5123719.18896</v>
      </c>
      <c r="I102" s="15">
        <f>I103+I105</f>
        <v>5048952.575</v>
      </c>
      <c r="J102" s="15">
        <f>J103+J105+J111</f>
        <v>5442561.14142</v>
      </c>
      <c r="K102" s="15">
        <f aca="true" t="shared" si="52" ref="K102:P102">K103+K105+K111</f>
        <v>6430392.819999999</v>
      </c>
      <c r="L102" s="15">
        <f t="shared" si="52"/>
        <v>6610416.35</v>
      </c>
      <c r="M102" s="15">
        <f t="shared" si="52"/>
        <v>6793067.2</v>
      </c>
      <c r="N102" s="15">
        <f t="shared" si="52"/>
        <v>4819946.28715</v>
      </c>
      <c r="O102" s="15">
        <f t="shared" si="52"/>
        <v>4999647.2285</v>
      </c>
      <c r="P102" s="15">
        <f t="shared" si="52"/>
        <v>5181855.729849999</v>
      </c>
      <c r="Q102" s="12"/>
      <c r="R102" s="12"/>
    </row>
    <row r="103" spans="1:18" s="18" customFormat="1" ht="31.5">
      <c r="A103" s="55"/>
      <c r="B103" s="40"/>
      <c r="C103" s="17" t="s">
        <v>49</v>
      </c>
      <c r="D103" s="14"/>
      <c r="E103" s="15">
        <f t="shared" si="51"/>
        <v>59751621.49089</v>
      </c>
      <c r="F103" s="15">
        <f>SUM(F104+F106)</f>
        <v>4377990.18155</v>
      </c>
      <c r="G103" s="15">
        <f>SUM(G113+G121+G129+G137+G146)</f>
        <v>4972153.4139600005</v>
      </c>
      <c r="H103" s="15">
        <f>SUM(H104+H106)</f>
        <v>5123719.18896</v>
      </c>
      <c r="I103" s="15">
        <f>SUM(I104+I106)</f>
        <v>5048952.575</v>
      </c>
      <c r="J103" s="15">
        <f>SUM(J104+J106+J109+J110)</f>
        <v>5442561.14142</v>
      </c>
      <c r="K103" s="15">
        <f aca="true" t="shared" si="53" ref="K103:P103">SUM(K104+K106+K109+K110)</f>
        <v>6430392.819999999</v>
      </c>
      <c r="L103" s="15">
        <f t="shared" si="53"/>
        <v>6610416.35</v>
      </c>
      <c r="M103" s="15">
        <f t="shared" si="53"/>
        <v>6793067.2</v>
      </c>
      <c r="N103" s="15">
        <f t="shared" si="53"/>
        <v>4805385.48</v>
      </c>
      <c r="O103" s="15">
        <f t="shared" si="53"/>
        <v>4983287.0200000005</v>
      </c>
      <c r="P103" s="15">
        <f t="shared" si="53"/>
        <v>5163696.119999999</v>
      </c>
      <c r="Q103" s="12"/>
      <c r="R103" s="12"/>
    </row>
    <row r="104" spans="1:18" s="18" customFormat="1" ht="15.75">
      <c r="A104" s="55"/>
      <c r="B104" s="40"/>
      <c r="C104" s="19" t="s">
        <v>2</v>
      </c>
      <c r="D104" s="14" t="s">
        <v>9</v>
      </c>
      <c r="E104" s="15">
        <f t="shared" si="51"/>
        <v>14845916.91452</v>
      </c>
      <c r="F104" s="15">
        <f>SUM(F114+F122+F130+F138+F147)</f>
        <v>1127470.66011</v>
      </c>
      <c r="G104" s="15">
        <f>SUM(G114+G122+G130+G138+G147)</f>
        <v>1263271.39645</v>
      </c>
      <c r="H104" s="15">
        <f>SUM(H114+H122+H130+H138+H147)</f>
        <v>1272330.72796</v>
      </c>
      <c r="I104" s="15">
        <f>SUM(I114+I122+I130+I138+I147)</f>
        <v>1268992.1300000001</v>
      </c>
      <c r="J104" s="15">
        <f>SUM(J114+J122+J130+J138+J147+J155)</f>
        <v>1915980.2999999998</v>
      </c>
      <c r="K104" s="15">
        <f aca="true" t="shared" si="54" ref="K104:P104">SUM(K114+K122+K130+K138+K147+K155)</f>
        <v>2619588.6999999997</v>
      </c>
      <c r="L104" s="15">
        <f t="shared" si="54"/>
        <v>2667187.3</v>
      </c>
      <c r="M104" s="15">
        <f t="shared" si="54"/>
        <v>2711095.7</v>
      </c>
      <c r="N104" s="15">
        <f t="shared" si="54"/>
        <v>0</v>
      </c>
      <c r="O104" s="15">
        <f t="shared" si="54"/>
        <v>0</v>
      </c>
      <c r="P104" s="15">
        <f t="shared" si="54"/>
        <v>0</v>
      </c>
      <c r="Q104" s="12"/>
      <c r="R104" s="12"/>
    </row>
    <row r="105" spans="1:20" s="18" customFormat="1" ht="32.25" customHeight="1">
      <c r="A105" s="55"/>
      <c r="B105" s="40"/>
      <c r="C105" s="17" t="s">
        <v>7</v>
      </c>
      <c r="D105" s="14" t="s">
        <v>9</v>
      </c>
      <c r="E105" s="15">
        <f t="shared" si="51"/>
        <v>49080.6255</v>
      </c>
      <c r="F105" s="15">
        <v>0</v>
      </c>
      <c r="G105" s="15">
        <v>0</v>
      </c>
      <c r="H105" s="15">
        <f>H115+H139</f>
        <v>0</v>
      </c>
      <c r="I105" s="15">
        <f>SUM(I115+I123+I131+I139+I148)</f>
        <v>0</v>
      </c>
      <c r="J105" s="15">
        <f>SUM(J115+J123+J131+J139+J148+J157)</f>
        <v>0</v>
      </c>
      <c r="K105" s="15">
        <f aca="true" t="shared" si="55" ref="K105:P105">SUM(K115+K123+K131+K139+K148+K157)</f>
        <v>0</v>
      </c>
      <c r="L105" s="15">
        <f t="shared" si="55"/>
        <v>0</v>
      </c>
      <c r="M105" s="15">
        <f t="shared" si="55"/>
        <v>0</v>
      </c>
      <c r="N105" s="15">
        <f t="shared" si="55"/>
        <v>14560.80715</v>
      </c>
      <c r="O105" s="15">
        <f t="shared" si="55"/>
        <v>16360.2085</v>
      </c>
      <c r="P105" s="15">
        <f t="shared" si="55"/>
        <v>18159.60985</v>
      </c>
      <c r="Q105" s="12"/>
      <c r="R105" s="12"/>
      <c r="T105" s="20"/>
    </row>
    <row r="106" spans="1:18" s="18" customFormat="1" ht="15.75">
      <c r="A106" s="55"/>
      <c r="B106" s="40"/>
      <c r="C106" s="17" t="s">
        <v>3</v>
      </c>
      <c r="D106" s="14"/>
      <c r="E106" s="15">
        <f t="shared" si="51"/>
        <v>44905704.57637</v>
      </c>
      <c r="F106" s="15">
        <f>SUM(F116+F124+F132+F140+F149)</f>
        <v>3250519.5214400003</v>
      </c>
      <c r="G106" s="15">
        <f>SUM(G116+G124+G132+G140+G149)</f>
        <v>3708882.0175099997</v>
      </c>
      <c r="H106" s="15">
        <f>SUM(H116+H124+H132+H140+H149)</f>
        <v>3851388.4609999997</v>
      </c>
      <c r="I106" s="15">
        <f>SUM(I116+I124+I132+I140+I149)</f>
        <v>3779960.4450000003</v>
      </c>
      <c r="J106" s="15">
        <f aca="true" t="shared" si="56" ref="J106:P106">SUM(J107:J108)</f>
        <v>3526580.8414200004</v>
      </c>
      <c r="K106" s="15">
        <f t="shared" si="56"/>
        <v>3810804.1199999996</v>
      </c>
      <c r="L106" s="15">
        <f t="shared" si="56"/>
        <v>3943229.0500000003</v>
      </c>
      <c r="M106" s="15">
        <f t="shared" si="56"/>
        <v>4081971.5</v>
      </c>
      <c r="N106" s="15">
        <f t="shared" si="56"/>
        <v>4805385.48</v>
      </c>
      <c r="O106" s="15">
        <f t="shared" si="56"/>
        <v>4983287.0200000005</v>
      </c>
      <c r="P106" s="15">
        <f t="shared" si="56"/>
        <v>5163696.119999999</v>
      </c>
      <c r="Q106" s="12"/>
      <c r="R106" s="12"/>
    </row>
    <row r="107" spans="1:20" s="18" customFormat="1" ht="15.75">
      <c r="A107" s="55"/>
      <c r="B107" s="40"/>
      <c r="C107" s="17"/>
      <c r="D107" s="14" t="s">
        <v>9</v>
      </c>
      <c r="E107" s="15">
        <f t="shared" si="51"/>
        <v>43088859.92942</v>
      </c>
      <c r="F107" s="15">
        <f>SUM(F117+F125+F133+F141+F149)</f>
        <v>3142143.14104</v>
      </c>
      <c r="G107" s="15">
        <f>SUM(G117+G125+G133+G141+G150)</f>
        <v>3567193.75096</v>
      </c>
      <c r="H107" s="15">
        <f>SUM(H117+H125+H133+H141+H150)</f>
        <v>3681388.4609999997</v>
      </c>
      <c r="I107" s="15">
        <f>SUM(I117+I125+I133+I141+I150)</f>
        <v>3634960.4450000003</v>
      </c>
      <c r="J107" s="15">
        <f>SUM(J117+J125+J133+J141+J150+J160)</f>
        <v>3349580.8414200004</v>
      </c>
      <c r="K107" s="15">
        <f aca="true" t="shared" si="57" ref="K107:P107">SUM(K117+K125+K133+K141+K150+K160)</f>
        <v>3605845.1199999996</v>
      </c>
      <c r="L107" s="15">
        <f t="shared" si="57"/>
        <v>3730081.0500000003</v>
      </c>
      <c r="M107" s="15">
        <f t="shared" si="57"/>
        <v>3860298.5</v>
      </c>
      <c r="N107" s="15">
        <f t="shared" si="57"/>
        <v>4660385.48</v>
      </c>
      <c r="O107" s="15">
        <f t="shared" si="57"/>
        <v>4838287.0200000005</v>
      </c>
      <c r="P107" s="15">
        <f t="shared" si="57"/>
        <v>5018696.119999999</v>
      </c>
      <c r="Q107" s="12"/>
      <c r="R107" s="12"/>
      <c r="T107" s="20"/>
    </row>
    <row r="108" spans="1:18" s="18" customFormat="1" ht="15.75">
      <c r="A108" s="55"/>
      <c r="B108" s="40"/>
      <c r="C108" s="17"/>
      <c r="D108" s="14" t="s">
        <v>21</v>
      </c>
      <c r="E108" s="15">
        <f t="shared" si="51"/>
        <v>1816844.64695</v>
      </c>
      <c r="F108" s="15">
        <f>F142</f>
        <v>108376.3804</v>
      </c>
      <c r="G108" s="15">
        <f>G142</f>
        <v>141688.26655</v>
      </c>
      <c r="H108" s="15">
        <f>H142</f>
        <v>170000</v>
      </c>
      <c r="I108" s="15">
        <f>I142</f>
        <v>145000</v>
      </c>
      <c r="J108" s="15">
        <f>J142</f>
        <v>177000</v>
      </c>
      <c r="K108" s="15">
        <f aca="true" t="shared" si="58" ref="K108:P108">K142+K159</f>
        <v>204959</v>
      </c>
      <c r="L108" s="15">
        <f t="shared" si="58"/>
        <v>213148</v>
      </c>
      <c r="M108" s="15">
        <f t="shared" si="58"/>
        <v>221673</v>
      </c>
      <c r="N108" s="15">
        <f t="shared" si="58"/>
        <v>145000</v>
      </c>
      <c r="O108" s="15">
        <f t="shared" si="58"/>
        <v>145000</v>
      </c>
      <c r="P108" s="15">
        <f t="shared" si="58"/>
        <v>145000</v>
      </c>
      <c r="Q108" s="12"/>
      <c r="R108" s="12"/>
    </row>
    <row r="109" spans="1:18" s="18" customFormat="1" ht="15.75">
      <c r="A109" s="55"/>
      <c r="B109" s="40"/>
      <c r="C109" s="17" t="s">
        <v>4</v>
      </c>
      <c r="D109" s="14"/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f aca="true" t="shared" si="59" ref="J109:P110">J118+J126+J134+J143+J151+J161</f>
        <v>0</v>
      </c>
      <c r="K109" s="15">
        <f t="shared" si="59"/>
        <v>0</v>
      </c>
      <c r="L109" s="15">
        <f t="shared" si="59"/>
        <v>0</v>
      </c>
      <c r="M109" s="15">
        <f t="shared" si="59"/>
        <v>0</v>
      </c>
      <c r="N109" s="15">
        <f t="shared" si="59"/>
        <v>0</v>
      </c>
      <c r="O109" s="15">
        <f t="shared" si="59"/>
        <v>0</v>
      </c>
      <c r="P109" s="15">
        <f t="shared" si="59"/>
        <v>0</v>
      </c>
      <c r="Q109" s="12"/>
      <c r="R109" s="12"/>
    </row>
    <row r="110" spans="1:18" s="18" customFormat="1" ht="18.75" customHeight="1">
      <c r="A110" s="55"/>
      <c r="B110" s="40"/>
      <c r="C110" s="17" t="s">
        <v>47</v>
      </c>
      <c r="D110" s="14"/>
      <c r="E110" s="15">
        <f>SUM(F110:K110)</f>
        <v>0</v>
      </c>
      <c r="F110" s="15">
        <f>F119</f>
        <v>0</v>
      </c>
      <c r="G110" s="15">
        <f>G119</f>
        <v>0</v>
      </c>
      <c r="H110" s="15">
        <f>H119</f>
        <v>0</v>
      </c>
      <c r="I110" s="15">
        <f>I119</f>
        <v>0</v>
      </c>
      <c r="J110" s="15">
        <f t="shared" si="59"/>
        <v>0</v>
      </c>
      <c r="K110" s="15">
        <f t="shared" si="59"/>
        <v>0</v>
      </c>
      <c r="L110" s="15">
        <f t="shared" si="59"/>
        <v>0</v>
      </c>
      <c r="M110" s="15">
        <f t="shared" si="59"/>
        <v>0</v>
      </c>
      <c r="N110" s="15">
        <f t="shared" si="59"/>
        <v>0</v>
      </c>
      <c r="O110" s="15">
        <f t="shared" si="59"/>
        <v>0</v>
      </c>
      <c r="P110" s="15">
        <f t="shared" si="59"/>
        <v>0</v>
      </c>
      <c r="Q110" s="12"/>
      <c r="R110" s="12"/>
    </row>
    <row r="111" spans="1:18" s="18" customFormat="1" ht="36" customHeight="1">
      <c r="A111" s="55"/>
      <c r="B111" s="40"/>
      <c r="C111" s="17" t="s">
        <v>46</v>
      </c>
      <c r="D111" s="14"/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  <c r="Q111" s="12"/>
      <c r="R111" s="12"/>
    </row>
    <row r="112" spans="1:18" s="13" customFormat="1" ht="15.75">
      <c r="A112" s="52" t="s">
        <v>55</v>
      </c>
      <c r="B112" s="40" t="s">
        <v>122</v>
      </c>
      <c r="C112" s="17" t="s">
        <v>6</v>
      </c>
      <c r="D112" s="21"/>
      <c r="E112" s="15">
        <f aca="true" t="shared" si="60" ref="E112:E117">SUM(F112:P112)</f>
        <v>9806460.42322</v>
      </c>
      <c r="F112" s="15">
        <f>SUM(F114+F115+F116+F119)</f>
        <v>836995.4850000001</v>
      </c>
      <c r="G112" s="15">
        <f>SUM(G114+G115+G116+G119)</f>
        <v>1027573.99422</v>
      </c>
      <c r="H112" s="15">
        <f>SUM(H114+H115+H116+H119)</f>
        <v>1173500.914</v>
      </c>
      <c r="I112" s="15">
        <f>SUM(I115+I116+I114)</f>
        <v>1065651.4300000002</v>
      </c>
      <c r="J112" s="15">
        <f>J113+J115</f>
        <v>1139196.1</v>
      </c>
      <c r="K112" s="15">
        <f aca="true" t="shared" si="61" ref="K112:P112">K113+K115</f>
        <v>1307072.4</v>
      </c>
      <c r="L112" s="15">
        <f t="shared" si="61"/>
        <v>1285441</v>
      </c>
      <c r="M112" s="15">
        <f t="shared" si="61"/>
        <v>1256447.6</v>
      </c>
      <c r="N112" s="15">
        <f t="shared" si="61"/>
        <v>230299.2</v>
      </c>
      <c r="O112" s="15">
        <f t="shared" si="61"/>
        <v>238170.5</v>
      </c>
      <c r="P112" s="15">
        <f t="shared" si="61"/>
        <v>246111.8</v>
      </c>
      <c r="Q112" s="12"/>
      <c r="R112" s="12"/>
    </row>
    <row r="113" spans="1:18" s="13" customFormat="1" ht="31.5">
      <c r="A113" s="52"/>
      <c r="B113" s="40"/>
      <c r="C113" s="17" t="s">
        <v>49</v>
      </c>
      <c r="D113" s="9"/>
      <c r="E113" s="15">
        <f t="shared" si="60"/>
        <v>9806460.42322</v>
      </c>
      <c r="F113" s="15">
        <f>F114+F116+F119</f>
        <v>836995.4850000001</v>
      </c>
      <c r="G113" s="15">
        <f>G114+G116+G119</f>
        <v>1027573.99422</v>
      </c>
      <c r="H113" s="15">
        <f>H114+H116+H119</f>
        <v>1173500.914</v>
      </c>
      <c r="I113" s="15">
        <f>I114+I116+I119</f>
        <v>1065651.4300000002</v>
      </c>
      <c r="J113" s="15">
        <f>J114+J116+J119+J118</f>
        <v>1139196.1</v>
      </c>
      <c r="K113" s="15">
        <f aca="true" t="shared" si="62" ref="K113:P113">K114+K116+K119+K118</f>
        <v>1307072.4</v>
      </c>
      <c r="L113" s="15">
        <f t="shared" si="62"/>
        <v>1285441</v>
      </c>
      <c r="M113" s="15">
        <f t="shared" si="62"/>
        <v>1256447.6</v>
      </c>
      <c r="N113" s="15">
        <f t="shared" si="62"/>
        <v>230299.2</v>
      </c>
      <c r="O113" s="15">
        <f t="shared" si="62"/>
        <v>238170.5</v>
      </c>
      <c r="P113" s="15">
        <f t="shared" si="62"/>
        <v>246111.8</v>
      </c>
      <c r="Q113" s="12"/>
      <c r="R113" s="12"/>
    </row>
    <row r="114" spans="1:18" s="13" customFormat="1" ht="15.75">
      <c r="A114" s="52"/>
      <c r="B114" s="40"/>
      <c r="C114" s="19" t="s">
        <v>2</v>
      </c>
      <c r="D114" s="14" t="s">
        <v>9</v>
      </c>
      <c r="E114" s="15">
        <f t="shared" si="60"/>
        <v>7188603.854</v>
      </c>
      <c r="F114" s="15">
        <v>731508.31</v>
      </c>
      <c r="G114" s="15">
        <v>817624</v>
      </c>
      <c r="H114" s="15">
        <f>810776.214+38028.5</f>
        <v>848804.714</v>
      </c>
      <c r="I114" s="15">
        <v>743397.53</v>
      </c>
      <c r="J114" s="15">
        <v>933719.6</v>
      </c>
      <c r="K114" s="15">
        <v>1070732.4</v>
      </c>
      <c r="L114" s="15">
        <v>1040435.2</v>
      </c>
      <c r="M114" s="15">
        <v>1002382.1</v>
      </c>
      <c r="N114" s="15">
        <v>0</v>
      </c>
      <c r="O114" s="15">
        <v>0</v>
      </c>
      <c r="P114" s="16">
        <v>0</v>
      </c>
      <c r="Q114" s="12"/>
      <c r="R114" s="12"/>
    </row>
    <row r="115" spans="1:18" s="13" customFormat="1" ht="35.25" customHeight="1">
      <c r="A115" s="52"/>
      <c r="B115" s="40"/>
      <c r="C115" s="17" t="s">
        <v>7</v>
      </c>
      <c r="D115" s="14"/>
      <c r="E115" s="15">
        <f t="shared" si="60"/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Q115" s="12"/>
      <c r="R115" s="12"/>
    </row>
    <row r="116" spans="1:18" s="13" customFormat="1" ht="15.75">
      <c r="A116" s="52"/>
      <c r="B116" s="40"/>
      <c r="C116" s="17" t="s">
        <v>3</v>
      </c>
      <c r="D116" s="14"/>
      <c r="E116" s="15">
        <f t="shared" si="60"/>
        <v>2617856.56922</v>
      </c>
      <c r="F116" s="15">
        <f aca="true" t="shared" si="63" ref="F116:P116">F117</f>
        <v>105487.175</v>
      </c>
      <c r="G116" s="15">
        <f>G117</f>
        <v>209949.99422</v>
      </c>
      <c r="H116" s="15">
        <f t="shared" si="63"/>
        <v>324696.2</v>
      </c>
      <c r="I116" s="15">
        <f t="shared" si="63"/>
        <v>322253.9</v>
      </c>
      <c r="J116" s="15">
        <f t="shared" si="63"/>
        <v>205476.5</v>
      </c>
      <c r="K116" s="15">
        <f t="shared" si="63"/>
        <v>236340</v>
      </c>
      <c r="L116" s="15">
        <f t="shared" si="63"/>
        <v>245005.8</v>
      </c>
      <c r="M116" s="15">
        <f t="shared" si="63"/>
        <v>254065.5</v>
      </c>
      <c r="N116" s="15">
        <f t="shared" si="63"/>
        <v>230299.2</v>
      </c>
      <c r="O116" s="15">
        <f t="shared" si="63"/>
        <v>238170.5</v>
      </c>
      <c r="P116" s="15">
        <f t="shared" si="63"/>
        <v>246111.8</v>
      </c>
      <c r="Q116" s="12"/>
      <c r="R116" s="12"/>
    </row>
    <row r="117" spans="1:18" s="13" customFormat="1" ht="15.75">
      <c r="A117" s="52"/>
      <c r="B117" s="40"/>
      <c r="C117" s="17"/>
      <c r="D117" s="14" t="s">
        <v>9</v>
      </c>
      <c r="E117" s="15">
        <f t="shared" si="60"/>
        <v>2617856.56922</v>
      </c>
      <c r="F117" s="15">
        <v>105487.175</v>
      </c>
      <c r="G117" s="15">
        <v>209949.99422</v>
      </c>
      <c r="H117" s="15">
        <v>324696.2</v>
      </c>
      <c r="I117" s="15">
        <v>322253.9</v>
      </c>
      <c r="J117" s="15">
        <v>205476.5</v>
      </c>
      <c r="K117" s="15">
        <v>236340</v>
      </c>
      <c r="L117" s="15">
        <v>245005.8</v>
      </c>
      <c r="M117" s="15">
        <v>254065.5</v>
      </c>
      <c r="N117" s="15">
        <v>230299.2</v>
      </c>
      <c r="O117" s="15">
        <v>238170.5</v>
      </c>
      <c r="P117" s="16">
        <v>246111.8</v>
      </c>
      <c r="Q117" s="12"/>
      <c r="R117" s="12"/>
    </row>
    <row r="118" spans="1:18" s="13" customFormat="1" ht="15.75">
      <c r="A118" s="52"/>
      <c r="B118" s="40"/>
      <c r="C118" s="17" t="s">
        <v>4</v>
      </c>
      <c r="D118" s="14"/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6">
        <v>0</v>
      </c>
      <c r="Q118" s="12"/>
      <c r="R118" s="12"/>
    </row>
    <row r="119" spans="1:18" s="13" customFormat="1" ht="23.25" customHeight="1">
      <c r="A119" s="52"/>
      <c r="B119" s="40"/>
      <c r="C119" s="17" t="s">
        <v>47</v>
      </c>
      <c r="D119" s="14"/>
      <c r="E119" s="15">
        <f>SUM(F119:K119)</f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6">
        <v>0</v>
      </c>
      <c r="Q119" s="12"/>
      <c r="R119" s="12"/>
    </row>
    <row r="120" spans="1:18" s="13" customFormat="1" ht="15.75">
      <c r="A120" s="52" t="s">
        <v>56</v>
      </c>
      <c r="B120" s="40" t="s">
        <v>84</v>
      </c>
      <c r="C120" s="17" t="s">
        <v>6</v>
      </c>
      <c r="D120" s="9"/>
      <c r="E120" s="15">
        <f aca="true" t="shared" si="64" ref="E120:E125">SUM(F120:P120)</f>
        <v>21782715.95436</v>
      </c>
      <c r="F120" s="15">
        <f>F124</f>
        <v>1673309.63271</v>
      </c>
      <c r="G120" s="15">
        <f>SUM(G121)</f>
        <v>1783376.268</v>
      </c>
      <c r="H120" s="15">
        <f>H124+H122</f>
        <v>1764570.05335</v>
      </c>
      <c r="I120" s="15">
        <f>I124+I122</f>
        <v>1721144.33</v>
      </c>
      <c r="J120" s="15">
        <f>J121+J123</f>
        <v>1794268.5448</v>
      </c>
      <c r="K120" s="15">
        <f aca="true" t="shared" si="65" ref="K120:P120">K121+K123</f>
        <v>1946521.5</v>
      </c>
      <c r="L120" s="15">
        <f t="shared" si="65"/>
        <v>2021816.9</v>
      </c>
      <c r="M120" s="15">
        <f t="shared" si="65"/>
        <v>2099998.5</v>
      </c>
      <c r="N120" s="15">
        <f t="shared" si="65"/>
        <v>2250258.90715</v>
      </c>
      <c r="O120" s="15">
        <f t="shared" si="65"/>
        <v>2325905.4085000004</v>
      </c>
      <c r="P120" s="15">
        <f t="shared" si="65"/>
        <v>2401545.90985</v>
      </c>
      <c r="Q120" s="12"/>
      <c r="R120" s="12"/>
    </row>
    <row r="121" spans="1:18" s="13" customFormat="1" ht="31.5">
      <c r="A121" s="52"/>
      <c r="B121" s="40"/>
      <c r="C121" s="17" t="s">
        <v>49</v>
      </c>
      <c r="D121" s="9"/>
      <c r="E121" s="15">
        <f t="shared" si="64"/>
        <v>21733635.32886</v>
      </c>
      <c r="F121" s="15">
        <f>F124</f>
        <v>1673309.63271</v>
      </c>
      <c r="G121" s="15">
        <f>SUM(G124+G122)</f>
        <v>1783376.268</v>
      </c>
      <c r="H121" s="15">
        <f>H124+H122</f>
        <v>1764570.05335</v>
      </c>
      <c r="I121" s="15">
        <f>I124+I122</f>
        <v>1721144.33</v>
      </c>
      <c r="J121" s="15">
        <f>J124+J122+J126+J127</f>
        <v>1794268.5448</v>
      </c>
      <c r="K121" s="15">
        <f aca="true" t="shared" si="66" ref="K121:P121">K124+K122+K126+K127</f>
        <v>1946521.5</v>
      </c>
      <c r="L121" s="15">
        <f t="shared" si="66"/>
        <v>2021816.9</v>
      </c>
      <c r="M121" s="15">
        <f t="shared" si="66"/>
        <v>2099998.5</v>
      </c>
      <c r="N121" s="15">
        <f t="shared" si="66"/>
        <v>2235698.1</v>
      </c>
      <c r="O121" s="15">
        <f t="shared" si="66"/>
        <v>2309545.2</v>
      </c>
      <c r="P121" s="15">
        <f t="shared" si="66"/>
        <v>2383386.3</v>
      </c>
      <c r="Q121" s="12"/>
      <c r="R121" s="12"/>
    </row>
    <row r="122" spans="1:18" s="13" customFormat="1" ht="15.75">
      <c r="A122" s="52"/>
      <c r="B122" s="40"/>
      <c r="C122" s="19" t="s">
        <v>2</v>
      </c>
      <c r="D122" s="14"/>
      <c r="E122" s="15">
        <f t="shared" si="64"/>
        <v>32005.92235</v>
      </c>
      <c r="F122" s="15">
        <v>0</v>
      </c>
      <c r="G122" s="15">
        <v>4191.021</v>
      </c>
      <c r="H122" s="15">
        <v>7363.20135</v>
      </c>
      <c r="I122" s="15">
        <v>5563.8</v>
      </c>
      <c r="J122" s="15">
        <v>3117.2</v>
      </c>
      <c r="K122" s="15">
        <v>3920.2</v>
      </c>
      <c r="L122" s="15">
        <v>3995.2</v>
      </c>
      <c r="M122" s="15">
        <v>3855.3</v>
      </c>
      <c r="N122" s="15">
        <v>0</v>
      </c>
      <c r="O122" s="15">
        <v>0</v>
      </c>
      <c r="P122" s="16">
        <v>0</v>
      </c>
      <c r="Q122" s="12"/>
      <c r="R122" s="12"/>
    </row>
    <row r="123" spans="1:18" s="13" customFormat="1" ht="33.75" customHeight="1">
      <c r="A123" s="52"/>
      <c r="B123" s="40"/>
      <c r="C123" s="17" t="s">
        <v>7</v>
      </c>
      <c r="D123" s="14"/>
      <c r="E123" s="15">
        <f t="shared" si="64"/>
        <v>49080.6255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14560.80715</v>
      </c>
      <c r="O123" s="15">
        <v>16360.2085</v>
      </c>
      <c r="P123" s="16">
        <v>18159.60985</v>
      </c>
      <c r="Q123" s="12"/>
      <c r="R123" s="12"/>
    </row>
    <row r="124" spans="1:18" s="13" customFormat="1" ht="15.75">
      <c r="A124" s="52"/>
      <c r="B124" s="40"/>
      <c r="C124" s="17" t="s">
        <v>3</v>
      </c>
      <c r="D124" s="14"/>
      <c r="E124" s="15">
        <f t="shared" si="64"/>
        <v>21701629.40651</v>
      </c>
      <c r="F124" s="15">
        <f aca="true" t="shared" si="67" ref="F124:P124">F125</f>
        <v>1673309.63271</v>
      </c>
      <c r="G124" s="15">
        <f t="shared" si="67"/>
        <v>1779185.247</v>
      </c>
      <c r="H124" s="15">
        <f t="shared" si="67"/>
        <v>1757206.852</v>
      </c>
      <c r="I124" s="15">
        <f>I125</f>
        <v>1715580.53</v>
      </c>
      <c r="J124" s="15">
        <f t="shared" si="67"/>
        <v>1791151.3448</v>
      </c>
      <c r="K124" s="15">
        <f t="shared" si="67"/>
        <v>1942601.3</v>
      </c>
      <c r="L124" s="15">
        <f t="shared" si="67"/>
        <v>2017821.7</v>
      </c>
      <c r="M124" s="15">
        <f t="shared" si="67"/>
        <v>2096143.2</v>
      </c>
      <c r="N124" s="15">
        <f t="shared" si="67"/>
        <v>2235698.1</v>
      </c>
      <c r="O124" s="15">
        <f t="shared" si="67"/>
        <v>2309545.2</v>
      </c>
      <c r="P124" s="15">
        <f t="shared" si="67"/>
        <v>2383386.3</v>
      </c>
      <c r="Q124" s="12"/>
      <c r="R124" s="12"/>
    </row>
    <row r="125" spans="1:18" s="13" customFormat="1" ht="15.75">
      <c r="A125" s="52"/>
      <c r="B125" s="40"/>
      <c r="C125" s="17"/>
      <c r="D125" s="14" t="s">
        <v>9</v>
      </c>
      <c r="E125" s="15">
        <f t="shared" si="64"/>
        <v>21701629.40651</v>
      </c>
      <c r="F125" s="15">
        <v>1673309.63271</v>
      </c>
      <c r="G125" s="15">
        <v>1779185.247</v>
      </c>
      <c r="H125" s="15">
        <f>1797206.852-40000</f>
        <v>1757206.852</v>
      </c>
      <c r="I125" s="15">
        <v>1715580.53</v>
      </c>
      <c r="J125" s="15">
        <v>1791151.3448</v>
      </c>
      <c r="K125" s="15">
        <v>1942601.3</v>
      </c>
      <c r="L125" s="15">
        <v>2017821.7</v>
      </c>
      <c r="M125" s="15">
        <v>2096143.2</v>
      </c>
      <c r="N125" s="15">
        <v>2235698.1</v>
      </c>
      <c r="O125" s="15">
        <v>2309545.2</v>
      </c>
      <c r="P125" s="16">
        <v>2383386.3</v>
      </c>
      <c r="Q125" s="12"/>
      <c r="R125" s="12"/>
    </row>
    <row r="126" spans="1:18" s="13" customFormat="1" ht="15.75">
      <c r="A126" s="52"/>
      <c r="B126" s="40"/>
      <c r="C126" s="17" t="s">
        <v>4</v>
      </c>
      <c r="D126" s="14"/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  <c r="Q126" s="12"/>
      <c r="R126" s="12"/>
    </row>
    <row r="127" spans="1:18" s="13" customFormat="1" ht="25.5" customHeight="1">
      <c r="A127" s="52"/>
      <c r="B127" s="40"/>
      <c r="C127" s="17" t="s">
        <v>47</v>
      </c>
      <c r="D127" s="14"/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6">
        <v>0</v>
      </c>
      <c r="Q127" s="12"/>
      <c r="R127" s="12"/>
    </row>
    <row r="128" spans="1:18" s="13" customFormat="1" ht="15.75">
      <c r="A128" s="52" t="s">
        <v>57</v>
      </c>
      <c r="B128" s="40" t="s">
        <v>121</v>
      </c>
      <c r="C128" s="17" t="s">
        <v>6</v>
      </c>
      <c r="D128" s="9"/>
      <c r="E128" s="15">
        <f>SUM(F128:P128)</f>
        <v>5947865.0926</v>
      </c>
      <c r="F128" s="15">
        <f>SUM(F130+F131+F132)</f>
        <v>489659.04329999996</v>
      </c>
      <c r="G128" s="15">
        <f>SUM(G130+G131+G132)</f>
        <v>537368.3023</v>
      </c>
      <c r="H128" s="15">
        <f>SUM(H130+H131+H132)</f>
        <v>533804.4489999999</v>
      </c>
      <c r="I128" s="15">
        <f>SUM(I130+I131+I132)</f>
        <v>532722.995</v>
      </c>
      <c r="J128" s="15">
        <f>J129+J131</f>
        <v>493804.853</v>
      </c>
      <c r="K128" s="15">
        <f aca="true" t="shared" si="68" ref="K128:P128">K129+K131</f>
        <v>506530.12</v>
      </c>
      <c r="L128" s="15">
        <f t="shared" si="68"/>
        <v>512996.95</v>
      </c>
      <c r="M128" s="15">
        <f t="shared" si="68"/>
        <v>520826.9</v>
      </c>
      <c r="N128" s="15">
        <f t="shared" si="68"/>
        <v>598556.74</v>
      </c>
      <c r="O128" s="15">
        <f t="shared" si="68"/>
        <v>606717.16</v>
      </c>
      <c r="P128" s="15">
        <f t="shared" si="68"/>
        <v>614877.58</v>
      </c>
      <c r="Q128" s="12"/>
      <c r="R128" s="12"/>
    </row>
    <row r="129" spans="1:18" s="13" customFormat="1" ht="31.5">
      <c r="A129" s="52"/>
      <c r="B129" s="40"/>
      <c r="C129" s="17" t="s">
        <v>48</v>
      </c>
      <c r="D129" s="9"/>
      <c r="E129" s="15">
        <f>SUM(F129:P129)</f>
        <v>5947865.0926</v>
      </c>
      <c r="F129" s="15">
        <f>SUM(F130+F132)</f>
        <v>489659.04329999996</v>
      </c>
      <c r="G129" s="15">
        <f>SUM(G130+G132)</f>
        <v>537368.3023</v>
      </c>
      <c r="H129" s="15">
        <f>SUM(H130+H132)</f>
        <v>533804.4489999999</v>
      </c>
      <c r="I129" s="15">
        <f>SUM(I130+I132)</f>
        <v>532722.995</v>
      </c>
      <c r="J129" s="15">
        <f>SUM(J130+J132+J134+J135)</f>
        <v>493804.853</v>
      </c>
      <c r="K129" s="15">
        <f aca="true" t="shared" si="69" ref="K129:P129">SUM(K130+K132+K134+K135)</f>
        <v>506530.12</v>
      </c>
      <c r="L129" s="15">
        <f t="shared" si="69"/>
        <v>512996.95</v>
      </c>
      <c r="M129" s="15">
        <f t="shared" si="69"/>
        <v>520826.9</v>
      </c>
      <c r="N129" s="15">
        <f t="shared" si="69"/>
        <v>598556.74</v>
      </c>
      <c r="O129" s="15">
        <f t="shared" si="69"/>
        <v>606717.16</v>
      </c>
      <c r="P129" s="15">
        <f t="shared" si="69"/>
        <v>614877.58</v>
      </c>
      <c r="Q129" s="12"/>
      <c r="R129" s="12"/>
    </row>
    <row r="130" spans="1:18" s="13" customFormat="1" ht="15.75">
      <c r="A130" s="52"/>
      <c r="B130" s="40"/>
      <c r="C130" s="19" t="s">
        <v>2</v>
      </c>
      <c r="D130" s="14" t="s">
        <v>9</v>
      </c>
      <c r="E130" s="15">
        <f>SUM(F130:P130)</f>
        <v>3112.78845</v>
      </c>
      <c r="F130" s="15">
        <v>1686.15011</v>
      </c>
      <c r="G130" s="15">
        <v>1426.63834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6">
        <v>0</v>
      </c>
      <c r="Q130" s="12"/>
      <c r="R130" s="12"/>
    </row>
    <row r="131" spans="1:18" s="13" customFormat="1" ht="30.75" customHeight="1">
      <c r="A131" s="52"/>
      <c r="B131" s="40"/>
      <c r="C131" s="17" t="s">
        <v>7</v>
      </c>
      <c r="D131" s="14"/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2"/>
      <c r="R131" s="12"/>
    </row>
    <row r="132" spans="1:18" s="13" customFormat="1" ht="15.75">
      <c r="A132" s="52"/>
      <c r="B132" s="40"/>
      <c r="C132" s="17" t="s">
        <v>3</v>
      </c>
      <c r="D132" s="14"/>
      <c r="E132" s="15">
        <f>SUM(F132:P132)</f>
        <v>5944752.30415</v>
      </c>
      <c r="F132" s="15">
        <f aca="true" t="shared" si="70" ref="F132:P132">F133</f>
        <v>487972.89319</v>
      </c>
      <c r="G132" s="15">
        <f t="shared" si="70"/>
        <v>535941.66396</v>
      </c>
      <c r="H132" s="15">
        <f t="shared" si="70"/>
        <v>533804.4489999999</v>
      </c>
      <c r="I132" s="15">
        <f>I133</f>
        <v>532722.995</v>
      </c>
      <c r="J132" s="15">
        <f t="shared" si="70"/>
        <v>493804.853</v>
      </c>
      <c r="K132" s="15">
        <f t="shared" si="70"/>
        <v>506530.12</v>
      </c>
      <c r="L132" s="15">
        <f t="shared" si="70"/>
        <v>512996.95</v>
      </c>
      <c r="M132" s="15">
        <f t="shared" si="70"/>
        <v>520826.9</v>
      </c>
      <c r="N132" s="15">
        <f t="shared" si="70"/>
        <v>598556.74</v>
      </c>
      <c r="O132" s="15">
        <f t="shared" si="70"/>
        <v>606717.16</v>
      </c>
      <c r="P132" s="15">
        <f t="shared" si="70"/>
        <v>614877.58</v>
      </c>
      <c r="Q132" s="12"/>
      <c r="R132" s="12"/>
    </row>
    <row r="133" spans="1:18" s="13" customFormat="1" ht="15.75">
      <c r="A133" s="52"/>
      <c r="B133" s="40"/>
      <c r="C133" s="17"/>
      <c r="D133" s="14" t="s">
        <v>9</v>
      </c>
      <c r="E133" s="15">
        <f>SUM(F133:P133)</f>
        <v>5944752.30415</v>
      </c>
      <c r="F133" s="15">
        <v>487972.89319</v>
      </c>
      <c r="G133" s="15">
        <v>535941.66396</v>
      </c>
      <c r="H133" s="15">
        <f>534211.379+640-1046.93</f>
        <v>533804.4489999999</v>
      </c>
      <c r="I133" s="15">
        <v>532722.995</v>
      </c>
      <c r="J133" s="15">
        <v>493804.853</v>
      </c>
      <c r="K133" s="15">
        <v>506530.12</v>
      </c>
      <c r="L133" s="15">
        <v>512996.95</v>
      </c>
      <c r="M133" s="15">
        <v>520826.9</v>
      </c>
      <c r="N133" s="15">
        <v>598556.74</v>
      </c>
      <c r="O133" s="15">
        <v>606717.16</v>
      </c>
      <c r="P133" s="16">
        <v>614877.58</v>
      </c>
      <c r="Q133" s="12"/>
      <c r="R133" s="12"/>
    </row>
    <row r="134" spans="1:18" s="13" customFormat="1" ht="15.75">
      <c r="A134" s="52"/>
      <c r="B134" s="40"/>
      <c r="C134" s="17" t="s">
        <v>4</v>
      </c>
      <c r="D134" s="14"/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  <c r="Q134" s="12"/>
      <c r="R134" s="12"/>
    </row>
    <row r="135" spans="1:18" s="13" customFormat="1" ht="31.5">
      <c r="A135" s="52"/>
      <c r="B135" s="40"/>
      <c r="C135" s="17" t="s">
        <v>47</v>
      </c>
      <c r="D135" s="14"/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  <c r="Q135" s="12"/>
      <c r="R135" s="12"/>
    </row>
    <row r="136" spans="1:18" s="13" customFormat="1" ht="15.75">
      <c r="A136" s="52" t="s">
        <v>58</v>
      </c>
      <c r="B136" s="40" t="s">
        <v>120</v>
      </c>
      <c r="C136" s="17" t="s">
        <v>6</v>
      </c>
      <c r="D136" s="9"/>
      <c r="E136" s="15">
        <f aca="true" t="shared" si="71" ref="E136:E142">SUM(F136:P136)</f>
        <v>15240622.08779</v>
      </c>
      <c r="F136" s="15">
        <f aca="true" t="shared" si="72" ref="F136:I137">F137+F139</f>
        <v>1318914.27054</v>
      </c>
      <c r="G136" s="15">
        <f t="shared" si="72"/>
        <v>1557282.26944</v>
      </c>
      <c r="H136" s="15">
        <f t="shared" si="72"/>
        <v>1569915.97261</v>
      </c>
      <c r="I136" s="15">
        <f t="shared" si="72"/>
        <v>1658052.9000000001</v>
      </c>
      <c r="J136" s="15">
        <f>J137+J139</f>
        <v>1019247.5752000001</v>
      </c>
      <c r="K136" s="15">
        <f aca="true" t="shared" si="73" ref="K136:P136">K137+K139</f>
        <v>912377.3</v>
      </c>
      <c r="L136" s="15">
        <f t="shared" si="73"/>
        <v>944161.6</v>
      </c>
      <c r="M136" s="15">
        <f t="shared" si="73"/>
        <v>978898.4</v>
      </c>
      <c r="N136" s="15">
        <f t="shared" si="73"/>
        <v>1670133.1</v>
      </c>
      <c r="O136" s="15">
        <f t="shared" si="73"/>
        <v>1760590.6</v>
      </c>
      <c r="P136" s="15">
        <f t="shared" si="73"/>
        <v>1851048.1</v>
      </c>
      <c r="Q136" s="12"/>
      <c r="R136" s="12"/>
    </row>
    <row r="137" spans="1:18" s="13" customFormat="1" ht="31.5">
      <c r="A137" s="52"/>
      <c r="B137" s="40"/>
      <c r="C137" s="17" t="s">
        <v>49</v>
      </c>
      <c r="D137" s="9"/>
      <c r="E137" s="15">
        <f t="shared" si="71"/>
        <v>15240622.08779</v>
      </c>
      <c r="F137" s="15">
        <f t="shared" si="72"/>
        <v>1318914.27054</v>
      </c>
      <c r="G137" s="15">
        <f t="shared" si="72"/>
        <v>1557282.26944</v>
      </c>
      <c r="H137" s="15">
        <f t="shared" si="72"/>
        <v>1569915.97261</v>
      </c>
      <c r="I137" s="15">
        <f t="shared" si="72"/>
        <v>1658052.9000000001</v>
      </c>
      <c r="J137" s="15">
        <f>J138+J140+J143+J144</f>
        <v>1019247.5752000001</v>
      </c>
      <c r="K137" s="15">
        <f aca="true" t="shared" si="74" ref="K137:P137">K138+K140+K143+K144</f>
        <v>912377.3</v>
      </c>
      <c r="L137" s="15">
        <f t="shared" si="74"/>
        <v>944161.6</v>
      </c>
      <c r="M137" s="15">
        <f t="shared" si="74"/>
        <v>978898.4</v>
      </c>
      <c r="N137" s="15">
        <f t="shared" si="74"/>
        <v>1670133.1</v>
      </c>
      <c r="O137" s="15">
        <f t="shared" si="74"/>
        <v>1760590.6</v>
      </c>
      <c r="P137" s="15">
        <f t="shared" si="74"/>
        <v>1851048.1</v>
      </c>
      <c r="Q137" s="12"/>
      <c r="R137" s="12"/>
    </row>
    <row r="138" spans="1:18" s="13" customFormat="1" ht="15.75">
      <c r="A138" s="52"/>
      <c r="B138" s="40"/>
      <c r="C138" s="19" t="s">
        <v>2</v>
      </c>
      <c r="D138" s="14" t="s">
        <v>9</v>
      </c>
      <c r="E138" s="15">
        <f t="shared" si="71"/>
        <v>2607519.9497200004</v>
      </c>
      <c r="F138" s="15">
        <v>394276.2</v>
      </c>
      <c r="G138" s="15">
        <v>440029.73711</v>
      </c>
      <c r="H138" s="15">
        <v>416162.81261</v>
      </c>
      <c r="I138" s="15">
        <v>520030.8</v>
      </c>
      <c r="J138" s="15">
        <v>188616.3</v>
      </c>
      <c r="K138" s="15">
        <v>209070.2</v>
      </c>
      <c r="L138" s="15">
        <v>215459.4</v>
      </c>
      <c r="M138" s="15">
        <v>223874.5</v>
      </c>
      <c r="N138" s="15">
        <v>0</v>
      </c>
      <c r="O138" s="15">
        <v>0</v>
      </c>
      <c r="P138" s="16">
        <v>0</v>
      </c>
      <c r="Q138" s="12"/>
      <c r="R138" s="12"/>
    </row>
    <row r="139" spans="1:18" s="13" customFormat="1" ht="32.25" customHeight="1">
      <c r="A139" s="52"/>
      <c r="B139" s="40"/>
      <c r="C139" s="17" t="s">
        <v>7</v>
      </c>
      <c r="D139" s="14" t="s">
        <v>9</v>
      </c>
      <c r="E139" s="15">
        <f t="shared" si="71"/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6">
        <v>0</v>
      </c>
      <c r="Q139" s="12"/>
      <c r="R139" s="12"/>
    </row>
    <row r="140" spans="1:18" s="13" customFormat="1" ht="15.75">
      <c r="A140" s="52"/>
      <c r="B140" s="40"/>
      <c r="C140" s="17" t="s">
        <v>3</v>
      </c>
      <c r="D140" s="14"/>
      <c r="E140" s="15">
        <f t="shared" si="71"/>
        <v>12633102.13807</v>
      </c>
      <c r="F140" s="15">
        <f>F141+F142</f>
        <v>924638.07054</v>
      </c>
      <c r="G140" s="15">
        <f>G141+G142</f>
        <v>1117252.53233</v>
      </c>
      <c r="H140" s="15">
        <f>H141+H142</f>
        <v>1153753.1600000001</v>
      </c>
      <c r="I140" s="15">
        <f>I141+I142</f>
        <v>1138022.1</v>
      </c>
      <c r="J140" s="15">
        <f>SUM(J141:J142)</f>
        <v>830631.2752</v>
      </c>
      <c r="K140" s="15">
        <f aca="true" t="shared" si="75" ref="K140:P140">SUM(K141:K142)</f>
        <v>703307.1</v>
      </c>
      <c r="L140" s="15">
        <f t="shared" si="75"/>
        <v>728702.2</v>
      </c>
      <c r="M140" s="15">
        <f t="shared" si="75"/>
        <v>755023.9</v>
      </c>
      <c r="N140" s="15">
        <f t="shared" si="75"/>
        <v>1670133.1</v>
      </c>
      <c r="O140" s="15">
        <f t="shared" si="75"/>
        <v>1760590.6</v>
      </c>
      <c r="P140" s="15">
        <f t="shared" si="75"/>
        <v>1851048.1</v>
      </c>
      <c r="Q140" s="12"/>
      <c r="R140" s="12"/>
    </row>
    <row r="141" spans="1:18" s="13" customFormat="1" ht="15.75">
      <c r="A141" s="52"/>
      <c r="B141" s="40"/>
      <c r="C141" s="17"/>
      <c r="D141" s="14" t="s">
        <v>9</v>
      </c>
      <c r="E141" s="15">
        <f t="shared" si="71"/>
        <v>11456037.49112</v>
      </c>
      <c r="F141" s="15">
        <v>816261.69014</v>
      </c>
      <c r="G141" s="15">
        <v>975564.26578</v>
      </c>
      <c r="H141" s="15">
        <v>983753.16</v>
      </c>
      <c r="I141" s="15">
        <v>993022.1</v>
      </c>
      <c r="J141" s="15">
        <v>653631.2752</v>
      </c>
      <c r="K141" s="15">
        <v>703307.1</v>
      </c>
      <c r="L141" s="15">
        <v>728702.2</v>
      </c>
      <c r="M141" s="15">
        <v>755023.9</v>
      </c>
      <c r="N141" s="15">
        <v>1525133.1</v>
      </c>
      <c r="O141" s="15">
        <v>1615590.6</v>
      </c>
      <c r="P141" s="16">
        <v>1706048.1</v>
      </c>
      <c r="Q141" s="12"/>
      <c r="R141" s="12"/>
    </row>
    <row r="142" spans="1:18" s="13" customFormat="1" ht="15.75">
      <c r="A142" s="52"/>
      <c r="B142" s="40"/>
      <c r="C142" s="17"/>
      <c r="D142" s="14" t="s">
        <v>21</v>
      </c>
      <c r="E142" s="15">
        <f t="shared" si="71"/>
        <v>1177064.64695</v>
      </c>
      <c r="F142" s="15">
        <v>108376.3804</v>
      </c>
      <c r="G142" s="15">
        <v>141688.26655</v>
      </c>
      <c r="H142" s="15">
        <v>170000</v>
      </c>
      <c r="I142" s="15">
        <v>145000</v>
      </c>
      <c r="J142" s="15">
        <v>177000</v>
      </c>
      <c r="K142" s="15">
        <v>0</v>
      </c>
      <c r="L142" s="15">
        <v>0</v>
      </c>
      <c r="M142" s="15">
        <v>0</v>
      </c>
      <c r="N142" s="15">
        <v>145000</v>
      </c>
      <c r="O142" s="15">
        <v>145000</v>
      </c>
      <c r="P142" s="16">
        <v>145000</v>
      </c>
      <c r="Q142" s="12"/>
      <c r="R142" s="12"/>
    </row>
    <row r="143" spans="1:18" s="13" customFormat="1" ht="15.75">
      <c r="A143" s="52"/>
      <c r="B143" s="40"/>
      <c r="C143" s="17" t="s">
        <v>4</v>
      </c>
      <c r="D143" s="14"/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  <c r="Q143" s="12"/>
      <c r="R143" s="12"/>
    </row>
    <row r="144" spans="1:18" s="13" customFormat="1" ht="31.5">
      <c r="A144" s="52"/>
      <c r="B144" s="40"/>
      <c r="C144" s="17" t="s">
        <v>47</v>
      </c>
      <c r="D144" s="14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  <c r="Q144" s="12"/>
      <c r="R144" s="12"/>
    </row>
    <row r="145" spans="1:18" s="13" customFormat="1" ht="15.75">
      <c r="A145" s="52" t="s">
        <v>59</v>
      </c>
      <c r="B145" s="40" t="s">
        <v>119</v>
      </c>
      <c r="C145" s="17" t="s">
        <v>6</v>
      </c>
      <c r="D145" s="9"/>
      <c r="E145" s="15">
        <f>SUM(F145:P145)</f>
        <v>842535.2899999999</v>
      </c>
      <c r="F145" s="15">
        <f>F149</f>
        <v>59111.75</v>
      </c>
      <c r="G145" s="15">
        <f>G149</f>
        <v>66552.58</v>
      </c>
      <c r="H145" s="15">
        <f>H149</f>
        <v>81927.8</v>
      </c>
      <c r="I145" s="15">
        <f>I149</f>
        <v>71380.92</v>
      </c>
      <c r="J145" s="15">
        <f>J146+J148</f>
        <v>83866</v>
      </c>
      <c r="K145" s="15">
        <f aca="true" t="shared" si="76" ref="K145:P145">K146+K148</f>
        <v>87518.3</v>
      </c>
      <c r="L145" s="15">
        <f t="shared" si="76"/>
        <v>90824.1</v>
      </c>
      <c r="M145" s="15">
        <f t="shared" si="76"/>
        <v>94119.6</v>
      </c>
      <c r="N145" s="15">
        <f t="shared" si="76"/>
        <v>70698.34</v>
      </c>
      <c r="O145" s="15">
        <f t="shared" si="76"/>
        <v>68263.56</v>
      </c>
      <c r="P145" s="15">
        <f t="shared" si="76"/>
        <v>68272.34</v>
      </c>
      <c r="Q145" s="12"/>
      <c r="R145" s="12"/>
    </row>
    <row r="146" spans="1:18" s="13" customFormat="1" ht="31.5">
      <c r="A146" s="52"/>
      <c r="B146" s="40"/>
      <c r="C146" s="17" t="s">
        <v>49</v>
      </c>
      <c r="D146" s="9"/>
      <c r="E146" s="15">
        <f>SUM(F146:P146)</f>
        <v>842535.2899999999</v>
      </c>
      <c r="F146" s="15">
        <f>F149</f>
        <v>59111.75</v>
      </c>
      <c r="G146" s="15">
        <f>G149</f>
        <v>66552.58</v>
      </c>
      <c r="H146" s="15">
        <f>H149</f>
        <v>81927.8</v>
      </c>
      <c r="I146" s="15">
        <f>I149</f>
        <v>71380.92</v>
      </c>
      <c r="J146" s="15">
        <f>J149+J147+J151+J152</f>
        <v>83866</v>
      </c>
      <c r="K146" s="15">
        <f aca="true" t="shared" si="77" ref="K146:P146">K149+K147+K151+K152</f>
        <v>87518.3</v>
      </c>
      <c r="L146" s="15">
        <f t="shared" si="77"/>
        <v>90824.1</v>
      </c>
      <c r="M146" s="15">
        <f t="shared" si="77"/>
        <v>94119.6</v>
      </c>
      <c r="N146" s="15">
        <f t="shared" si="77"/>
        <v>70698.34</v>
      </c>
      <c r="O146" s="15">
        <f t="shared" si="77"/>
        <v>68263.56</v>
      </c>
      <c r="P146" s="15">
        <f t="shared" si="77"/>
        <v>68272.34</v>
      </c>
      <c r="Q146" s="12"/>
      <c r="R146" s="12"/>
    </row>
    <row r="147" spans="1:18" s="13" customFormat="1" ht="15.75">
      <c r="A147" s="52"/>
      <c r="B147" s="40"/>
      <c r="C147" s="19" t="s">
        <v>2</v>
      </c>
      <c r="D147" s="14"/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6">
        <v>0</v>
      </c>
      <c r="Q147" s="12"/>
      <c r="R147" s="12"/>
    </row>
    <row r="148" spans="1:18" s="13" customFormat="1" ht="34.5" customHeight="1">
      <c r="A148" s="52"/>
      <c r="B148" s="40"/>
      <c r="C148" s="17" t="s">
        <v>7</v>
      </c>
      <c r="D148" s="14"/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  <c r="Q148" s="12"/>
      <c r="R148" s="12"/>
    </row>
    <row r="149" spans="1:18" s="13" customFormat="1" ht="15.75">
      <c r="A149" s="52"/>
      <c r="B149" s="40"/>
      <c r="C149" s="17" t="s">
        <v>3</v>
      </c>
      <c r="D149" s="14"/>
      <c r="E149" s="15">
        <f>SUM(F149:P149)</f>
        <v>842535.2899999999</v>
      </c>
      <c r="F149" s="15">
        <f aca="true" t="shared" si="78" ref="F149:P149">F150</f>
        <v>59111.75</v>
      </c>
      <c r="G149" s="15">
        <f t="shared" si="78"/>
        <v>66552.58</v>
      </c>
      <c r="H149" s="15">
        <f t="shared" si="78"/>
        <v>81927.8</v>
      </c>
      <c r="I149" s="15">
        <f t="shared" si="78"/>
        <v>71380.92</v>
      </c>
      <c r="J149" s="15">
        <f t="shared" si="78"/>
        <v>83866</v>
      </c>
      <c r="K149" s="15">
        <f t="shared" si="78"/>
        <v>87518.3</v>
      </c>
      <c r="L149" s="15">
        <f t="shared" si="78"/>
        <v>90824.1</v>
      </c>
      <c r="M149" s="15">
        <f t="shared" si="78"/>
        <v>94119.6</v>
      </c>
      <c r="N149" s="15">
        <f t="shared" si="78"/>
        <v>70698.34</v>
      </c>
      <c r="O149" s="15">
        <f t="shared" si="78"/>
        <v>68263.56</v>
      </c>
      <c r="P149" s="15">
        <f t="shared" si="78"/>
        <v>68272.34</v>
      </c>
      <c r="Q149" s="12"/>
      <c r="R149" s="12"/>
    </row>
    <row r="150" spans="1:18" s="13" customFormat="1" ht="15.75">
      <c r="A150" s="52"/>
      <c r="B150" s="40"/>
      <c r="C150" s="17"/>
      <c r="D150" s="14" t="s">
        <v>9</v>
      </c>
      <c r="E150" s="15">
        <f>SUM(F150:P150)</f>
        <v>842535.2899999999</v>
      </c>
      <c r="F150" s="15">
        <v>59111.75</v>
      </c>
      <c r="G150" s="15">
        <v>66552.58</v>
      </c>
      <c r="H150" s="15">
        <v>81927.8</v>
      </c>
      <c r="I150" s="15">
        <v>71380.92</v>
      </c>
      <c r="J150" s="15">
        <v>83866</v>
      </c>
      <c r="K150" s="15">
        <v>87518.3</v>
      </c>
      <c r="L150" s="15">
        <v>90824.1</v>
      </c>
      <c r="M150" s="15">
        <v>94119.6</v>
      </c>
      <c r="N150" s="15">
        <v>70698.34</v>
      </c>
      <c r="O150" s="15">
        <v>68263.56</v>
      </c>
      <c r="P150" s="16">
        <v>68272.34</v>
      </c>
      <c r="Q150" s="12"/>
      <c r="R150" s="12"/>
    </row>
    <row r="151" spans="1:18" s="13" customFormat="1" ht="15.75">
      <c r="A151" s="52"/>
      <c r="B151" s="40"/>
      <c r="C151" s="17" t="s">
        <v>4</v>
      </c>
      <c r="D151" s="14"/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  <c r="Q151" s="12"/>
      <c r="R151" s="12"/>
    </row>
    <row r="152" spans="1:18" s="13" customFormat="1" ht="42" customHeight="1">
      <c r="A152" s="52"/>
      <c r="B152" s="40"/>
      <c r="C152" s="17" t="s">
        <v>47</v>
      </c>
      <c r="D152" s="14"/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  <c r="Q152" s="12"/>
      <c r="R152" s="12"/>
    </row>
    <row r="153" spans="1:18" s="13" customFormat="1" ht="15.75">
      <c r="A153" s="52" t="s">
        <v>131</v>
      </c>
      <c r="B153" s="40" t="s">
        <v>130</v>
      </c>
      <c r="C153" s="17" t="s">
        <v>6</v>
      </c>
      <c r="D153" s="9"/>
      <c r="E153" s="15">
        <f>SUM(F153:P153)</f>
        <v>6180503.26842</v>
      </c>
      <c r="F153" s="15">
        <f>F158</f>
        <v>0</v>
      </c>
      <c r="G153" s="15">
        <f>G158</f>
        <v>0</v>
      </c>
      <c r="H153" s="15">
        <f>H158</f>
        <v>0</v>
      </c>
      <c r="I153" s="15">
        <f>I158</f>
        <v>0</v>
      </c>
      <c r="J153" s="15">
        <f>SUM(J154+J157)</f>
        <v>912178.0684199999</v>
      </c>
      <c r="K153" s="15">
        <f aca="true" t="shared" si="79" ref="K153:P153">SUM(K154+K157)</f>
        <v>1670373.2</v>
      </c>
      <c r="L153" s="15">
        <f t="shared" si="79"/>
        <v>1755175.8</v>
      </c>
      <c r="M153" s="15">
        <f t="shared" si="79"/>
        <v>1842776.2000000002</v>
      </c>
      <c r="N153" s="15">
        <f t="shared" si="79"/>
        <v>0</v>
      </c>
      <c r="O153" s="15">
        <f t="shared" si="79"/>
        <v>0</v>
      </c>
      <c r="P153" s="15">
        <f t="shared" si="79"/>
        <v>0</v>
      </c>
      <c r="Q153" s="12"/>
      <c r="R153" s="12"/>
    </row>
    <row r="154" spans="1:18" s="13" customFormat="1" ht="31.5">
      <c r="A154" s="52"/>
      <c r="B154" s="40"/>
      <c r="C154" s="17" t="s">
        <v>49</v>
      </c>
      <c r="D154" s="9"/>
      <c r="E154" s="15">
        <f>SUM(F154:P154)</f>
        <v>6180503.26842</v>
      </c>
      <c r="F154" s="15">
        <f>F158</f>
        <v>0</v>
      </c>
      <c r="G154" s="15">
        <f>G158</f>
        <v>0</v>
      </c>
      <c r="H154" s="15">
        <f>H158</f>
        <v>0</v>
      </c>
      <c r="I154" s="15">
        <f>I158</f>
        <v>0</v>
      </c>
      <c r="J154" s="15">
        <f aca="true" t="shared" si="80" ref="J154:P154">SUM(J155+J158+J161+J162)</f>
        <v>912178.0684199999</v>
      </c>
      <c r="K154" s="15">
        <f t="shared" si="80"/>
        <v>1670373.2</v>
      </c>
      <c r="L154" s="15">
        <f t="shared" si="80"/>
        <v>1755175.8</v>
      </c>
      <c r="M154" s="15">
        <f t="shared" si="80"/>
        <v>1842776.2000000002</v>
      </c>
      <c r="N154" s="15">
        <f t="shared" si="80"/>
        <v>0</v>
      </c>
      <c r="O154" s="15">
        <f t="shared" si="80"/>
        <v>0</v>
      </c>
      <c r="P154" s="15">
        <f t="shared" si="80"/>
        <v>0</v>
      </c>
      <c r="Q154" s="12"/>
      <c r="R154" s="12"/>
    </row>
    <row r="155" spans="1:18" s="13" customFormat="1" ht="15.75">
      <c r="A155" s="52"/>
      <c r="B155" s="40"/>
      <c r="C155" s="19" t="s">
        <v>2</v>
      </c>
      <c r="D155" s="14"/>
      <c r="E155" s="15">
        <f>SUM(F155:P155)</f>
        <v>5014674.399999999</v>
      </c>
      <c r="F155" s="15">
        <v>0</v>
      </c>
      <c r="G155" s="15">
        <v>0</v>
      </c>
      <c r="H155" s="15">
        <v>0</v>
      </c>
      <c r="I155" s="15">
        <v>0</v>
      </c>
      <c r="J155" s="15">
        <f>J156</f>
        <v>790527.2</v>
      </c>
      <c r="K155" s="15">
        <f aca="true" t="shared" si="81" ref="K155:P155">K156</f>
        <v>1335865.9</v>
      </c>
      <c r="L155" s="15">
        <f t="shared" si="81"/>
        <v>1407297.5</v>
      </c>
      <c r="M155" s="15">
        <f t="shared" si="81"/>
        <v>1480983.8</v>
      </c>
      <c r="N155" s="15">
        <f t="shared" si="81"/>
        <v>0</v>
      </c>
      <c r="O155" s="15">
        <f t="shared" si="81"/>
        <v>0</v>
      </c>
      <c r="P155" s="15">
        <f t="shared" si="81"/>
        <v>0</v>
      </c>
      <c r="Q155" s="12"/>
      <c r="R155" s="12"/>
    </row>
    <row r="156" spans="1:18" s="13" customFormat="1" ht="15.75">
      <c r="A156" s="52"/>
      <c r="B156" s="40"/>
      <c r="C156" s="19"/>
      <c r="D156" s="14" t="s">
        <v>9</v>
      </c>
      <c r="E156" s="15"/>
      <c r="F156" s="15"/>
      <c r="G156" s="15"/>
      <c r="H156" s="15"/>
      <c r="I156" s="15"/>
      <c r="J156" s="15">
        <v>790527.2</v>
      </c>
      <c r="K156" s="15">
        <v>1335865.9</v>
      </c>
      <c r="L156" s="15">
        <v>1407297.5</v>
      </c>
      <c r="M156" s="15">
        <v>1480983.8</v>
      </c>
      <c r="N156" s="15">
        <v>0</v>
      </c>
      <c r="O156" s="15">
        <v>0</v>
      </c>
      <c r="P156" s="16">
        <v>0</v>
      </c>
      <c r="Q156" s="12"/>
      <c r="R156" s="12"/>
    </row>
    <row r="157" spans="1:18" s="13" customFormat="1" ht="34.5" customHeight="1">
      <c r="A157" s="52"/>
      <c r="B157" s="40"/>
      <c r="C157" s="17" t="s">
        <v>7</v>
      </c>
      <c r="D157" s="14"/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Q157" s="12"/>
      <c r="R157" s="12"/>
    </row>
    <row r="158" spans="1:18" s="13" customFormat="1" ht="15.75">
      <c r="A158" s="52"/>
      <c r="B158" s="40"/>
      <c r="C158" s="17" t="s">
        <v>3</v>
      </c>
      <c r="D158" s="14"/>
      <c r="E158" s="15">
        <f>SUM(F158:P158)</f>
        <v>1165828.8684200002</v>
      </c>
      <c r="F158" s="15">
        <f>F160</f>
        <v>0</v>
      </c>
      <c r="G158" s="15">
        <f>G160</f>
        <v>0</v>
      </c>
      <c r="H158" s="15">
        <f>H160</f>
        <v>0</v>
      </c>
      <c r="I158" s="15">
        <f>I160</f>
        <v>0</v>
      </c>
      <c r="J158" s="15">
        <f>J160</f>
        <v>121650.86842</v>
      </c>
      <c r="K158" s="15">
        <f aca="true" t="shared" si="82" ref="K158:P158">K160+K159</f>
        <v>334507.3</v>
      </c>
      <c r="L158" s="15">
        <f t="shared" si="82"/>
        <v>347878.3</v>
      </c>
      <c r="M158" s="15">
        <f t="shared" si="82"/>
        <v>361792.4</v>
      </c>
      <c r="N158" s="15">
        <f t="shared" si="82"/>
        <v>0</v>
      </c>
      <c r="O158" s="15">
        <f t="shared" si="82"/>
        <v>0</v>
      </c>
      <c r="P158" s="15">
        <f t="shared" si="82"/>
        <v>0</v>
      </c>
      <c r="Q158" s="12"/>
      <c r="R158" s="12"/>
    </row>
    <row r="159" spans="1:18" s="13" customFormat="1" ht="15.75">
      <c r="A159" s="52"/>
      <c r="B159" s="40"/>
      <c r="C159" s="17"/>
      <c r="D159" s="14" t="s">
        <v>21</v>
      </c>
      <c r="E159" s="15">
        <f>SUM(F159:P159)</f>
        <v>639780</v>
      </c>
      <c r="F159" s="15"/>
      <c r="G159" s="15"/>
      <c r="H159" s="15"/>
      <c r="I159" s="15"/>
      <c r="J159" s="15">
        <v>0</v>
      </c>
      <c r="K159" s="15">
        <v>204959</v>
      </c>
      <c r="L159" s="15">
        <v>213148</v>
      </c>
      <c r="M159" s="15">
        <v>221673</v>
      </c>
      <c r="N159" s="15"/>
      <c r="O159" s="15"/>
      <c r="P159" s="16"/>
      <c r="Q159" s="12"/>
      <c r="R159" s="12"/>
    </row>
    <row r="160" spans="1:18" s="13" customFormat="1" ht="15.75">
      <c r="A160" s="52"/>
      <c r="B160" s="40"/>
      <c r="C160" s="17"/>
      <c r="D160" s="14" t="s">
        <v>9</v>
      </c>
      <c r="E160" s="15">
        <f>SUM(F160:P160)</f>
        <v>526048.86842</v>
      </c>
      <c r="F160" s="15">
        <v>0</v>
      </c>
      <c r="G160" s="15">
        <v>0</v>
      </c>
      <c r="H160" s="15">
        <v>0</v>
      </c>
      <c r="I160" s="15">
        <v>0</v>
      </c>
      <c r="J160" s="15">
        <v>121650.86842</v>
      </c>
      <c r="K160" s="15">
        <v>129548.3</v>
      </c>
      <c r="L160" s="15">
        <v>134730.3</v>
      </c>
      <c r="M160" s="15">
        <v>140119.4</v>
      </c>
      <c r="N160" s="15">
        <v>0</v>
      </c>
      <c r="O160" s="15">
        <v>0</v>
      </c>
      <c r="P160" s="16">
        <v>0</v>
      </c>
      <c r="Q160" s="12"/>
      <c r="R160" s="12"/>
    </row>
    <row r="161" spans="1:18" s="13" customFormat="1" ht="15.75">
      <c r="A161" s="52"/>
      <c r="B161" s="40"/>
      <c r="C161" s="17" t="s">
        <v>4</v>
      </c>
      <c r="D161" s="14"/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6">
        <v>0</v>
      </c>
      <c r="Q161" s="12"/>
      <c r="R161" s="12"/>
    </row>
    <row r="162" spans="1:18" s="13" customFormat="1" ht="42" customHeight="1">
      <c r="A162" s="52"/>
      <c r="B162" s="40"/>
      <c r="C162" s="17" t="s">
        <v>47</v>
      </c>
      <c r="D162" s="14"/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  <c r="Q162" s="12"/>
      <c r="R162" s="12"/>
    </row>
    <row r="163" spans="1:18" s="13" customFormat="1" ht="15" customHeight="1">
      <c r="A163" s="63" t="s">
        <v>24</v>
      </c>
      <c r="B163" s="66" t="s">
        <v>71</v>
      </c>
      <c r="C163" s="17" t="s">
        <v>6</v>
      </c>
      <c r="D163" s="9"/>
      <c r="E163" s="15">
        <f>SUM(F163:P163)</f>
        <v>446271.03888000007</v>
      </c>
      <c r="F163" s="15">
        <f>SUM(F165+F174+F183)</f>
        <v>52444.880999999994</v>
      </c>
      <c r="G163" s="15">
        <f>SUM(G174+G165+G183)</f>
        <v>34702.75625</v>
      </c>
      <c r="H163" s="15">
        <f>SUM(H174+H165+H183)</f>
        <v>49361.660370000005</v>
      </c>
      <c r="I163" s="15">
        <f>SUM(I174+I165+I183)</f>
        <v>35523.1815</v>
      </c>
      <c r="J163" s="15">
        <f>J164+J173</f>
        <v>33962.37315</v>
      </c>
      <c r="K163" s="15">
        <f aca="true" t="shared" si="83" ref="K163:P163">K164+K173</f>
        <v>29387.233999999997</v>
      </c>
      <c r="L163" s="15">
        <f t="shared" si="83"/>
        <v>4297.7468499999995</v>
      </c>
      <c r="M163" s="15">
        <f t="shared" si="83"/>
        <v>4097.7468499999995</v>
      </c>
      <c r="N163" s="15">
        <f t="shared" si="83"/>
        <v>72502.01926999999</v>
      </c>
      <c r="O163" s="15">
        <f t="shared" si="83"/>
        <v>74457.84964</v>
      </c>
      <c r="P163" s="15">
        <f t="shared" si="83"/>
        <v>55533.590000000004</v>
      </c>
      <c r="Q163" s="12"/>
      <c r="R163" s="12"/>
    </row>
    <row r="164" spans="1:18" s="13" customFormat="1" ht="31.5">
      <c r="A164" s="64"/>
      <c r="B164" s="67"/>
      <c r="C164" s="17" t="s">
        <v>49</v>
      </c>
      <c r="D164" s="9"/>
      <c r="E164" s="15">
        <f aca="true" t="shared" si="84" ref="E164:E183">SUM(F164:P164)</f>
        <v>446271.03888000007</v>
      </c>
      <c r="F164" s="15">
        <f>SUM(F165+F174+F183)</f>
        <v>52444.880999999994</v>
      </c>
      <c r="G164" s="15">
        <f>SUM(G174+G165+G183)</f>
        <v>34702.75625</v>
      </c>
      <c r="H164" s="15">
        <f>SUM(H165+H174+H183)</f>
        <v>49361.660370000005</v>
      </c>
      <c r="I164" s="15">
        <f>SUM(I165+I174+I183)</f>
        <v>35523.1815</v>
      </c>
      <c r="J164" s="15">
        <f aca="true" t="shared" si="85" ref="J164:P164">SUM(J165+J174+J183+J184)</f>
        <v>33962.37315</v>
      </c>
      <c r="K164" s="15">
        <f t="shared" si="85"/>
        <v>29387.233999999997</v>
      </c>
      <c r="L164" s="15">
        <f t="shared" si="85"/>
        <v>4297.7468499999995</v>
      </c>
      <c r="M164" s="15">
        <f t="shared" si="85"/>
        <v>4097.7468499999995</v>
      </c>
      <c r="N164" s="15">
        <f t="shared" si="85"/>
        <v>72502.01926999999</v>
      </c>
      <c r="O164" s="15">
        <f t="shared" si="85"/>
        <v>74457.84964</v>
      </c>
      <c r="P164" s="15">
        <f t="shared" si="85"/>
        <v>55533.590000000004</v>
      </c>
      <c r="Q164" s="12"/>
      <c r="R164" s="12"/>
    </row>
    <row r="165" spans="1:18" s="13" customFormat="1" ht="15.75">
      <c r="A165" s="64"/>
      <c r="B165" s="67"/>
      <c r="C165" s="19" t="s">
        <v>2</v>
      </c>
      <c r="D165" s="14"/>
      <c r="E165" s="15">
        <f t="shared" si="84"/>
        <v>119491.91199999998</v>
      </c>
      <c r="F165" s="15">
        <f>SUM(F166:F172)</f>
        <v>28965.511999999995</v>
      </c>
      <c r="G165" s="15">
        <f>SUM(G166:G172)</f>
        <v>22869.6</v>
      </c>
      <c r="H165" s="15">
        <f>SUM(H166:H172)</f>
        <v>32612.9</v>
      </c>
      <c r="I165" s="15">
        <f>SUM(I166:I172)</f>
        <v>11121.1</v>
      </c>
      <c r="J165" s="15">
        <f>SUM(J166:J172)</f>
        <v>5871.400000000001</v>
      </c>
      <c r="K165" s="15">
        <f aca="true" t="shared" si="86" ref="K165:P165">SUM(K166:K172)</f>
        <v>18051.399999999998</v>
      </c>
      <c r="L165" s="15">
        <f t="shared" si="86"/>
        <v>0</v>
      </c>
      <c r="M165" s="15">
        <f t="shared" si="86"/>
        <v>0</v>
      </c>
      <c r="N165" s="15">
        <f t="shared" si="86"/>
        <v>0</v>
      </c>
      <c r="O165" s="15">
        <f t="shared" si="86"/>
        <v>0</v>
      </c>
      <c r="P165" s="15">
        <f t="shared" si="86"/>
        <v>0</v>
      </c>
      <c r="Q165" s="12"/>
      <c r="R165" s="12"/>
    </row>
    <row r="166" spans="1:18" s="13" customFormat="1" ht="15.75">
      <c r="A166" s="64"/>
      <c r="B166" s="67"/>
      <c r="C166" s="17"/>
      <c r="D166" s="14" t="s">
        <v>12</v>
      </c>
      <c r="E166" s="15">
        <f t="shared" si="84"/>
        <v>77103.3</v>
      </c>
      <c r="F166" s="15">
        <f aca="true" t="shared" si="87" ref="F166:J167">SUM(F194)</f>
        <v>18002.1</v>
      </c>
      <c r="G166" s="15">
        <f t="shared" si="87"/>
        <v>17259.6</v>
      </c>
      <c r="H166" s="15">
        <f t="shared" si="87"/>
        <v>21731.5</v>
      </c>
      <c r="I166" s="15">
        <f t="shared" si="87"/>
        <v>4348</v>
      </c>
      <c r="J166" s="15">
        <f t="shared" si="87"/>
        <v>1656.3</v>
      </c>
      <c r="K166" s="15">
        <f aca="true" t="shared" si="88" ref="K166:P166">SUM(K194)</f>
        <v>14105.8</v>
      </c>
      <c r="L166" s="15">
        <f t="shared" si="88"/>
        <v>0</v>
      </c>
      <c r="M166" s="15">
        <f t="shared" si="88"/>
        <v>0</v>
      </c>
      <c r="N166" s="15">
        <f t="shared" si="88"/>
        <v>0</v>
      </c>
      <c r="O166" s="15">
        <f t="shared" si="88"/>
        <v>0</v>
      </c>
      <c r="P166" s="15">
        <f t="shared" si="88"/>
        <v>0</v>
      </c>
      <c r="Q166" s="12"/>
      <c r="R166" s="12"/>
    </row>
    <row r="167" spans="1:18" s="13" customFormat="1" ht="15.75">
      <c r="A167" s="64"/>
      <c r="B167" s="67"/>
      <c r="C167" s="17"/>
      <c r="D167" s="14" t="s">
        <v>14</v>
      </c>
      <c r="E167" s="15">
        <f t="shared" si="84"/>
        <v>3153.74</v>
      </c>
      <c r="F167" s="15">
        <f t="shared" si="87"/>
        <v>1239.6</v>
      </c>
      <c r="G167" s="15">
        <f t="shared" si="87"/>
        <v>300</v>
      </c>
      <c r="H167" s="15">
        <f t="shared" si="87"/>
        <v>1232.84</v>
      </c>
      <c r="I167" s="15">
        <f t="shared" si="87"/>
        <v>381.3</v>
      </c>
      <c r="J167" s="15">
        <f t="shared" si="87"/>
        <v>0</v>
      </c>
      <c r="K167" s="15">
        <f aca="true" t="shared" si="89" ref="K167:P167">SUM(K195)</f>
        <v>0</v>
      </c>
      <c r="L167" s="15">
        <f t="shared" si="89"/>
        <v>0</v>
      </c>
      <c r="M167" s="15">
        <f t="shared" si="89"/>
        <v>0</v>
      </c>
      <c r="N167" s="15">
        <f t="shared" si="89"/>
        <v>0</v>
      </c>
      <c r="O167" s="15">
        <f t="shared" si="89"/>
        <v>0</v>
      </c>
      <c r="P167" s="15">
        <f t="shared" si="89"/>
        <v>0</v>
      </c>
      <c r="Q167" s="12"/>
      <c r="R167" s="12"/>
    </row>
    <row r="168" spans="1:18" s="13" customFormat="1" ht="15.75">
      <c r="A168" s="64"/>
      <c r="B168" s="67"/>
      <c r="C168" s="17"/>
      <c r="D168" s="14" t="s">
        <v>9</v>
      </c>
      <c r="E168" s="15">
        <f t="shared" si="84"/>
        <v>6643.46</v>
      </c>
      <c r="F168" s="15">
        <f>SUM(F196+F218+F243)</f>
        <v>3234.5280000000002</v>
      </c>
      <c r="G168" s="15">
        <f>SUM(G196+G218+G243)</f>
        <v>1244.9</v>
      </c>
      <c r="H168" s="15">
        <f>SUM(H196+H218+H243)</f>
        <v>1804.232</v>
      </c>
      <c r="I168" s="15">
        <f>SUM(I196+I218+I243)</f>
        <v>359.8</v>
      </c>
      <c r="J168" s="15">
        <f>SUM(J187+J196+J218+J234+J242)</f>
        <v>0</v>
      </c>
      <c r="K168" s="15">
        <f aca="true" t="shared" si="90" ref="K168:P168">SUM(K187+K196+K218+K234+K242)</f>
        <v>0</v>
      </c>
      <c r="L168" s="15">
        <f t="shared" si="90"/>
        <v>0</v>
      </c>
      <c r="M168" s="15">
        <f t="shared" si="90"/>
        <v>0</v>
      </c>
      <c r="N168" s="15">
        <f t="shared" si="90"/>
        <v>0</v>
      </c>
      <c r="O168" s="15">
        <f t="shared" si="90"/>
        <v>0</v>
      </c>
      <c r="P168" s="15">
        <f t="shared" si="90"/>
        <v>0</v>
      </c>
      <c r="Q168" s="12"/>
      <c r="R168" s="12"/>
    </row>
    <row r="169" spans="1:18" s="13" customFormat="1" ht="15.75">
      <c r="A169" s="64"/>
      <c r="B169" s="67"/>
      <c r="C169" s="17"/>
      <c r="D169" s="14" t="s">
        <v>10</v>
      </c>
      <c r="E169" s="15">
        <f t="shared" si="84"/>
        <v>2139.4120000000003</v>
      </c>
      <c r="F169" s="15">
        <f>SUM(F197+F219)</f>
        <v>717</v>
      </c>
      <c r="G169" s="15">
        <f>SUM(G197+G219)</f>
        <v>370</v>
      </c>
      <c r="H169" s="15">
        <f>SUM(H197+H219)</f>
        <v>772.412</v>
      </c>
      <c r="I169" s="15">
        <f>SUM(I197+I219)</f>
        <v>280</v>
      </c>
      <c r="J169" s="15">
        <f>SUM(J197+J219)</f>
        <v>0</v>
      </c>
      <c r="K169" s="15">
        <f aca="true" t="shared" si="91" ref="K169:P169">SUM(K197+K219)</f>
        <v>0</v>
      </c>
      <c r="L169" s="15">
        <f t="shared" si="91"/>
        <v>0</v>
      </c>
      <c r="M169" s="15">
        <f t="shared" si="91"/>
        <v>0</v>
      </c>
      <c r="N169" s="15">
        <f t="shared" si="91"/>
        <v>0</v>
      </c>
      <c r="O169" s="15">
        <f t="shared" si="91"/>
        <v>0</v>
      </c>
      <c r="P169" s="15">
        <f t="shared" si="91"/>
        <v>0</v>
      </c>
      <c r="Q169" s="12"/>
      <c r="R169" s="12"/>
    </row>
    <row r="170" spans="1:18" s="13" customFormat="1" ht="15.75">
      <c r="A170" s="64"/>
      <c r="B170" s="67"/>
      <c r="C170" s="17"/>
      <c r="D170" s="14" t="s">
        <v>16</v>
      </c>
      <c r="E170" s="15">
        <f t="shared" si="84"/>
        <v>1204.096</v>
      </c>
      <c r="F170" s="15">
        <v>0</v>
      </c>
      <c r="G170" s="15">
        <f>SUM(G198)</f>
        <v>350</v>
      </c>
      <c r="H170" s="15">
        <f>H198</f>
        <v>644.096</v>
      </c>
      <c r="I170" s="15">
        <f>I198</f>
        <v>210</v>
      </c>
      <c r="J170" s="15">
        <f>J198</f>
        <v>0</v>
      </c>
      <c r="K170" s="15">
        <f aca="true" t="shared" si="92" ref="K170:P170">K198</f>
        <v>0</v>
      </c>
      <c r="L170" s="15">
        <f t="shared" si="92"/>
        <v>0</v>
      </c>
      <c r="M170" s="15">
        <f t="shared" si="92"/>
        <v>0</v>
      </c>
      <c r="N170" s="15">
        <f t="shared" si="92"/>
        <v>0</v>
      </c>
      <c r="O170" s="15">
        <f t="shared" si="92"/>
        <v>0</v>
      </c>
      <c r="P170" s="15">
        <f t="shared" si="92"/>
        <v>0</v>
      </c>
      <c r="Q170" s="12"/>
      <c r="R170" s="12"/>
    </row>
    <row r="171" spans="1:18" s="13" customFormat="1" ht="15.75">
      <c r="A171" s="64"/>
      <c r="B171" s="67"/>
      <c r="C171" s="17"/>
      <c r="D171" s="14" t="s">
        <v>17</v>
      </c>
      <c r="E171" s="15">
        <f t="shared" si="84"/>
        <v>7247.42</v>
      </c>
      <c r="F171" s="15">
        <f>SUM(F199)</f>
        <v>3329.5</v>
      </c>
      <c r="G171" s="15">
        <f>SUM(G199)</f>
        <v>300</v>
      </c>
      <c r="H171" s="15">
        <f>SUM(H199)</f>
        <v>2817.92</v>
      </c>
      <c r="I171" s="15">
        <f>SUM(I199)</f>
        <v>800</v>
      </c>
      <c r="J171" s="15">
        <f>SUM(J199)</f>
        <v>0</v>
      </c>
      <c r="K171" s="15">
        <f aca="true" t="shared" si="93" ref="K171:P171">SUM(K199)</f>
        <v>0</v>
      </c>
      <c r="L171" s="15">
        <f t="shared" si="93"/>
        <v>0</v>
      </c>
      <c r="M171" s="15">
        <f t="shared" si="93"/>
        <v>0</v>
      </c>
      <c r="N171" s="15">
        <f t="shared" si="93"/>
        <v>0</v>
      </c>
      <c r="O171" s="15">
        <f t="shared" si="93"/>
        <v>0</v>
      </c>
      <c r="P171" s="15">
        <f t="shared" si="93"/>
        <v>0</v>
      </c>
      <c r="Q171" s="12"/>
      <c r="R171" s="12"/>
    </row>
    <row r="172" spans="1:18" s="13" customFormat="1" ht="15.75">
      <c r="A172" s="64"/>
      <c r="B172" s="67"/>
      <c r="C172" s="17"/>
      <c r="D172" s="14" t="s">
        <v>11</v>
      </c>
      <c r="E172" s="15">
        <f t="shared" si="84"/>
        <v>22000.483999999997</v>
      </c>
      <c r="F172" s="15">
        <f>SUM(F200+F220)</f>
        <v>2442.7839999999997</v>
      </c>
      <c r="G172" s="15">
        <f>SUM(G200+G220)</f>
        <v>3045.1</v>
      </c>
      <c r="H172" s="15">
        <f>SUM(H200+H220)</f>
        <v>3609.9</v>
      </c>
      <c r="I172" s="15">
        <f>SUM(I200+I220)</f>
        <v>4742</v>
      </c>
      <c r="J172" s="15">
        <f>SUM(J200+J220)</f>
        <v>4215.1</v>
      </c>
      <c r="K172" s="15">
        <f aca="true" t="shared" si="94" ref="K172:P173">SUM(K200+K220)</f>
        <v>3945.6</v>
      </c>
      <c r="L172" s="15">
        <f t="shared" si="94"/>
        <v>0</v>
      </c>
      <c r="M172" s="15">
        <f t="shared" si="94"/>
        <v>0</v>
      </c>
      <c r="N172" s="15">
        <f t="shared" si="94"/>
        <v>0</v>
      </c>
      <c r="O172" s="15">
        <f t="shared" si="94"/>
        <v>0</v>
      </c>
      <c r="P172" s="15">
        <f t="shared" si="94"/>
        <v>0</v>
      </c>
      <c r="Q172" s="12"/>
      <c r="R172" s="12"/>
    </row>
    <row r="173" spans="1:18" s="13" customFormat="1" ht="34.5" customHeight="1">
      <c r="A173" s="64"/>
      <c r="B173" s="67"/>
      <c r="C173" s="17" t="s">
        <v>7</v>
      </c>
      <c r="D173" s="14"/>
      <c r="E173" s="15">
        <f>SUM(F173:P173)</f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f>SUM(J201+J221)</f>
        <v>0</v>
      </c>
      <c r="K173" s="15">
        <f t="shared" si="94"/>
        <v>0</v>
      </c>
      <c r="L173" s="15">
        <f t="shared" si="94"/>
        <v>0</v>
      </c>
      <c r="M173" s="15">
        <f t="shared" si="94"/>
        <v>0</v>
      </c>
      <c r="N173" s="15">
        <f t="shared" si="94"/>
        <v>0</v>
      </c>
      <c r="O173" s="15">
        <f t="shared" si="94"/>
        <v>0</v>
      </c>
      <c r="P173" s="15">
        <f t="shared" si="94"/>
        <v>0</v>
      </c>
      <c r="Q173" s="12"/>
      <c r="R173" s="12"/>
    </row>
    <row r="174" spans="1:18" s="13" customFormat="1" ht="15.75">
      <c r="A174" s="64"/>
      <c r="B174" s="67"/>
      <c r="C174" s="17" t="s">
        <v>3</v>
      </c>
      <c r="D174" s="14"/>
      <c r="E174" s="15">
        <f t="shared" si="84"/>
        <v>321287.14551999996</v>
      </c>
      <c r="F174" s="15">
        <f>SUM(F203+F223+F235+F244)</f>
        <v>23479.369</v>
      </c>
      <c r="G174" s="15">
        <f aca="true" t="shared" si="95" ref="G174:P174">SUM(G175:G182)</f>
        <v>11545.42625</v>
      </c>
      <c r="H174" s="15">
        <f t="shared" si="95"/>
        <v>13776.08937</v>
      </c>
      <c r="I174" s="15">
        <f t="shared" si="95"/>
        <v>24302.5801</v>
      </c>
      <c r="J174" s="15">
        <f>SUM(J175:J182)</f>
        <v>27841.31525</v>
      </c>
      <c r="K174" s="15">
        <f t="shared" si="95"/>
        <v>9453.41294</v>
      </c>
      <c r="L174" s="15">
        <f t="shared" si="95"/>
        <v>4297.7468499999995</v>
      </c>
      <c r="M174" s="15">
        <f t="shared" si="95"/>
        <v>4097.7468499999995</v>
      </c>
      <c r="N174" s="15">
        <f t="shared" si="95"/>
        <v>72502.01926999999</v>
      </c>
      <c r="O174" s="15">
        <f t="shared" si="95"/>
        <v>74457.84964</v>
      </c>
      <c r="P174" s="16">
        <f t="shared" si="95"/>
        <v>55533.590000000004</v>
      </c>
      <c r="Q174" s="12"/>
      <c r="R174" s="12"/>
    </row>
    <row r="175" spans="1:18" s="13" customFormat="1" ht="15.75">
      <c r="A175" s="64"/>
      <c r="B175" s="67"/>
      <c r="C175" s="17"/>
      <c r="D175" s="14" t="s">
        <v>12</v>
      </c>
      <c r="E175" s="15">
        <f t="shared" si="84"/>
        <v>12070.56591</v>
      </c>
      <c r="F175" s="15">
        <f>SUM(F204+F224+F236+F245)</f>
        <v>4090.06</v>
      </c>
      <c r="G175" s="15">
        <f>SUM(G204+G224+G236+G245)</f>
        <v>1104.6</v>
      </c>
      <c r="H175" s="15">
        <f>SUM(H204+H224+H236+H245)</f>
        <v>1557.20117</v>
      </c>
      <c r="I175" s="15">
        <f>SUM(I204+I224+I236+I245)</f>
        <v>715</v>
      </c>
      <c r="J175" s="15">
        <f>SUM(J204+J224+J236+J245)</f>
        <v>494.8781</v>
      </c>
      <c r="K175" s="15">
        <f aca="true" t="shared" si="96" ref="K175:P175">SUM(K204+K224+K236+K245)</f>
        <v>498.41294</v>
      </c>
      <c r="L175" s="15">
        <f t="shared" si="96"/>
        <v>447.74685</v>
      </c>
      <c r="M175" s="15">
        <f t="shared" si="96"/>
        <v>447.74685</v>
      </c>
      <c r="N175" s="15">
        <f t="shared" si="96"/>
        <v>869.72</v>
      </c>
      <c r="O175" s="15">
        <f t="shared" si="96"/>
        <v>904.51</v>
      </c>
      <c r="P175" s="15">
        <f t="shared" si="96"/>
        <v>940.69</v>
      </c>
      <c r="Q175" s="12"/>
      <c r="R175" s="12"/>
    </row>
    <row r="176" spans="1:18" s="13" customFormat="1" ht="15.75">
      <c r="A176" s="64"/>
      <c r="B176" s="67"/>
      <c r="C176" s="17"/>
      <c r="D176" s="14" t="s">
        <v>14</v>
      </c>
      <c r="E176" s="15">
        <f t="shared" si="84"/>
        <v>46896.50507</v>
      </c>
      <c r="F176" s="15">
        <f>SUM(F205)</f>
        <v>75</v>
      </c>
      <c r="G176" s="15">
        <f>SUM(G205)</f>
        <v>320</v>
      </c>
      <c r="H176" s="15">
        <f>SUM(H205)</f>
        <v>1217.16</v>
      </c>
      <c r="I176" s="15">
        <f>SUM(I205)</f>
        <v>4583.17665</v>
      </c>
      <c r="J176" s="15">
        <f>SUM(J205)</f>
        <v>4401.16842</v>
      </c>
      <c r="K176" s="15">
        <f aca="true" t="shared" si="97" ref="K176:P176">SUM(K205)</f>
        <v>800</v>
      </c>
      <c r="L176" s="15">
        <f t="shared" si="97"/>
        <v>500</v>
      </c>
      <c r="M176" s="15">
        <f t="shared" si="97"/>
        <v>500</v>
      </c>
      <c r="N176" s="15">
        <f t="shared" si="97"/>
        <v>11500</v>
      </c>
      <c r="O176" s="15">
        <f t="shared" si="97"/>
        <v>11500</v>
      </c>
      <c r="P176" s="15">
        <f t="shared" si="97"/>
        <v>11500</v>
      </c>
      <c r="Q176" s="12"/>
      <c r="R176" s="12"/>
    </row>
    <row r="177" spans="1:18" s="13" customFormat="1" ht="15.75">
      <c r="A177" s="64"/>
      <c r="B177" s="67"/>
      <c r="C177" s="17"/>
      <c r="D177" s="14" t="s">
        <v>9</v>
      </c>
      <c r="E177" s="15">
        <f t="shared" si="84"/>
        <v>63229.10363</v>
      </c>
      <c r="F177" s="15">
        <f>SUM(F206+F225+F237+F246)</f>
        <v>5304.659</v>
      </c>
      <c r="G177" s="15">
        <f>SUM(G206+G225+G237+G246)</f>
        <v>6672.72625</v>
      </c>
      <c r="H177" s="15">
        <f>SUM(H206+H225+H237+H246)</f>
        <v>4251.1562</v>
      </c>
      <c r="I177" s="15">
        <f>SUM(I206+I225+I237+I246)</f>
        <v>7354.40345</v>
      </c>
      <c r="J177" s="15">
        <f>SUM(J188+J206+J225+J237+J246)</f>
        <v>13307.36873</v>
      </c>
      <c r="K177" s="15">
        <f aca="true" t="shared" si="98" ref="K177:P177">SUM(K188+K206+K225+K237+K246)</f>
        <v>4495</v>
      </c>
      <c r="L177" s="15">
        <f t="shared" si="98"/>
        <v>2400</v>
      </c>
      <c r="M177" s="15">
        <f t="shared" si="98"/>
        <v>2200</v>
      </c>
      <c r="N177" s="15">
        <f t="shared" si="98"/>
        <v>6809.23</v>
      </c>
      <c r="O177" s="15">
        <f t="shared" si="98"/>
        <v>6264.5599999999995</v>
      </c>
      <c r="P177" s="15">
        <f t="shared" si="98"/>
        <v>4170</v>
      </c>
      <c r="Q177" s="12"/>
      <c r="R177" s="12"/>
    </row>
    <row r="178" spans="1:18" s="13" customFormat="1" ht="15.75">
      <c r="A178" s="64"/>
      <c r="B178" s="67"/>
      <c r="C178" s="17"/>
      <c r="D178" s="14" t="s">
        <v>10</v>
      </c>
      <c r="E178" s="15">
        <f t="shared" si="84"/>
        <v>16823.188000000002</v>
      </c>
      <c r="F178" s="15">
        <f>SUM(F207+F226)</f>
        <v>5130.6</v>
      </c>
      <c r="G178" s="15">
        <f>SUM(G207+G226)</f>
        <v>660</v>
      </c>
      <c r="H178" s="15">
        <f>SUM(H207+H226)</f>
        <v>982.588</v>
      </c>
      <c r="I178" s="15">
        <f>SUM(I207+I226)</f>
        <v>700</v>
      </c>
      <c r="J178" s="15">
        <f>SUM(J207+J226)</f>
        <v>700</v>
      </c>
      <c r="K178" s="15">
        <f aca="true" t="shared" si="99" ref="K178:P179">SUM(K207+K226)</f>
        <v>850</v>
      </c>
      <c r="L178" s="15">
        <f t="shared" si="99"/>
        <v>400</v>
      </c>
      <c r="M178" s="15">
        <f t="shared" si="99"/>
        <v>400</v>
      </c>
      <c r="N178" s="15">
        <f t="shared" si="99"/>
        <v>1950</v>
      </c>
      <c r="O178" s="15">
        <f t="shared" si="99"/>
        <v>2350</v>
      </c>
      <c r="P178" s="15">
        <f t="shared" si="99"/>
        <v>2700</v>
      </c>
      <c r="Q178" s="12"/>
      <c r="R178" s="12"/>
    </row>
    <row r="179" spans="1:18" s="13" customFormat="1" ht="15.75">
      <c r="A179" s="64"/>
      <c r="B179" s="67"/>
      <c r="C179" s="17"/>
      <c r="D179" s="14" t="s">
        <v>16</v>
      </c>
      <c r="E179" s="15">
        <f t="shared" si="84"/>
        <v>3604.004</v>
      </c>
      <c r="F179" s="15">
        <f>SUM(F208)</f>
        <v>0</v>
      </c>
      <c r="G179" s="15">
        <f>SUM(G208+G227)</f>
        <v>558.1</v>
      </c>
      <c r="H179" s="15">
        <f>SUM(H208)</f>
        <v>635.904</v>
      </c>
      <c r="I179" s="15">
        <f>SUM(I208)</f>
        <v>200</v>
      </c>
      <c r="J179" s="15">
        <f>SUM(J208+J227)</f>
        <v>200</v>
      </c>
      <c r="K179" s="15">
        <f t="shared" si="99"/>
        <v>250</v>
      </c>
      <c r="L179" s="15">
        <f t="shared" si="99"/>
        <v>200</v>
      </c>
      <c r="M179" s="15">
        <f t="shared" si="99"/>
        <v>200</v>
      </c>
      <c r="N179" s="15">
        <f t="shared" si="99"/>
        <v>480</v>
      </c>
      <c r="O179" s="15">
        <f t="shared" si="99"/>
        <v>430</v>
      </c>
      <c r="P179" s="15">
        <f t="shared" si="99"/>
        <v>450</v>
      </c>
      <c r="Q179" s="12"/>
      <c r="R179" s="12"/>
    </row>
    <row r="180" spans="1:18" s="13" customFormat="1" ht="15.75">
      <c r="A180" s="64"/>
      <c r="B180" s="67"/>
      <c r="C180" s="17"/>
      <c r="D180" s="14" t="s">
        <v>17</v>
      </c>
      <c r="E180" s="15">
        <f t="shared" si="84"/>
        <v>46897.08</v>
      </c>
      <c r="F180" s="15">
        <f>SUM(F209)</f>
        <v>3565</v>
      </c>
      <c r="G180" s="15">
        <f>SUM(G209)</f>
        <v>350</v>
      </c>
      <c r="H180" s="15">
        <f>SUM(H209)</f>
        <v>2782.08</v>
      </c>
      <c r="I180" s="15">
        <f>SUM(I209)</f>
        <v>7200</v>
      </c>
      <c r="J180" s="15">
        <f>SUM(J209)</f>
        <v>3000</v>
      </c>
      <c r="K180" s="15">
        <f aca="true" t="shared" si="100" ref="K180:P180">SUM(K209)</f>
        <v>0</v>
      </c>
      <c r="L180" s="15">
        <f t="shared" si="100"/>
        <v>0</v>
      </c>
      <c r="M180" s="15">
        <f t="shared" si="100"/>
        <v>0</v>
      </c>
      <c r="N180" s="15">
        <f t="shared" si="100"/>
        <v>9500</v>
      </c>
      <c r="O180" s="15">
        <f t="shared" si="100"/>
        <v>10000</v>
      </c>
      <c r="P180" s="15">
        <f t="shared" si="100"/>
        <v>10500</v>
      </c>
      <c r="Q180" s="12"/>
      <c r="R180" s="12"/>
    </row>
    <row r="181" spans="1:18" s="13" customFormat="1" ht="15.75">
      <c r="A181" s="64"/>
      <c r="B181" s="67"/>
      <c r="C181" s="17"/>
      <c r="D181" s="14" t="s">
        <v>11</v>
      </c>
      <c r="E181" s="15">
        <f t="shared" si="84"/>
        <v>126017.49891</v>
      </c>
      <c r="F181" s="15">
        <f>SUM(F228+F210)</f>
        <v>4814.05</v>
      </c>
      <c r="G181" s="15">
        <f>SUM(G210+G228)</f>
        <v>1880</v>
      </c>
      <c r="H181" s="15">
        <f>SUM(H210+H228)</f>
        <v>2000</v>
      </c>
      <c r="I181" s="15">
        <f>SUM(I210+I228)</f>
        <v>3050</v>
      </c>
      <c r="J181" s="15">
        <f>SUM(J210+J228)</f>
        <v>5388.700000000001</v>
      </c>
      <c r="K181" s="15">
        <f aca="true" t="shared" si="101" ref="K181:P181">SUM(K210+K228)</f>
        <v>2210</v>
      </c>
      <c r="L181" s="15">
        <f t="shared" si="101"/>
        <v>0</v>
      </c>
      <c r="M181" s="15">
        <f t="shared" si="101"/>
        <v>0</v>
      </c>
      <c r="N181" s="15">
        <f t="shared" si="101"/>
        <v>40393.06927</v>
      </c>
      <c r="O181" s="15">
        <f t="shared" si="101"/>
        <v>42008.77964</v>
      </c>
      <c r="P181" s="15">
        <f t="shared" si="101"/>
        <v>24272.9</v>
      </c>
      <c r="Q181" s="12"/>
      <c r="R181" s="12"/>
    </row>
    <row r="182" spans="1:18" s="13" customFormat="1" ht="15.75">
      <c r="A182" s="64"/>
      <c r="B182" s="67"/>
      <c r="C182" s="17"/>
      <c r="D182" s="14" t="s">
        <v>18</v>
      </c>
      <c r="E182" s="15">
        <f t="shared" si="84"/>
        <v>5749.2</v>
      </c>
      <c r="F182" s="15">
        <f>SUM(F229)</f>
        <v>500</v>
      </c>
      <c r="G182" s="15">
        <f>SUM(G229)</f>
        <v>0</v>
      </c>
      <c r="H182" s="15">
        <f>SUM(H229)</f>
        <v>350</v>
      </c>
      <c r="I182" s="15">
        <f>SUM(I229)</f>
        <v>500</v>
      </c>
      <c r="J182" s="15">
        <f>SUM(J229)</f>
        <v>349.2</v>
      </c>
      <c r="K182" s="15">
        <f aca="true" t="shared" si="102" ref="K182:P182">SUM(K229)</f>
        <v>350</v>
      </c>
      <c r="L182" s="15">
        <f t="shared" si="102"/>
        <v>350</v>
      </c>
      <c r="M182" s="15">
        <f t="shared" si="102"/>
        <v>350</v>
      </c>
      <c r="N182" s="15">
        <f t="shared" si="102"/>
        <v>1000</v>
      </c>
      <c r="O182" s="15">
        <f t="shared" si="102"/>
        <v>1000</v>
      </c>
      <c r="P182" s="15">
        <f t="shared" si="102"/>
        <v>1000</v>
      </c>
      <c r="Q182" s="12"/>
      <c r="R182" s="12"/>
    </row>
    <row r="183" spans="1:18" s="13" customFormat="1" ht="15.75">
      <c r="A183" s="64"/>
      <c r="B183" s="67"/>
      <c r="C183" s="17" t="s">
        <v>4</v>
      </c>
      <c r="D183" s="14"/>
      <c r="E183" s="15">
        <f t="shared" si="84"/>
        <v>5491.981360000001</v>
      </c>
      <c r="F183" s="15">
        <f>SUM(F211+F230+F238+F247)</f>
        <v>0</v>
      </c>
      <c r="G183" s="15">
        <f>G211</f>
        <v>287.73</v>
      </c>
      <c r="H183" s="15">
        <f>H211</f>
        <v>2972.6710000000003</v>
      </c>
      <c r="I183" s="15">
        <f>I211</f>
        <v>99.5014</v>
      </c>
      <c r="J183" s="15">
        <f>J189+J211+J230+J238+J247</f>
        <v>249.6579</v>
      </c>
      <c r="K183" s="15">
        <f aca="true" t="shared" si="103" ref="K183:P183">K189+K211+K230+K238+K247</f>
        <v>1882.42106</v>
      </c>
      <c r="L183" s="15">
        <f t="shared" si="103"/>
        <v>0</v>
      </c>
      <c r="M183" s="15">
        <f t="shared" si="103"/>
        <v>0</v>
      </c>
      <c r="N183" s="15">
        <f t="shared" si="103"/>
        <v>0</v>
      </c>
      <c r="O183" s="15">
        <f t="shared" si="103"/>
        <v>0</v>
      </c>
      <c r="P183" s="15">
        <f t="shared" si="103"/>
        <v>0</v>
      </c>
      <c r="Q183" s="12"/>
      <c r="R183" s="12"/>
    </row>
    <row r="184" spans="1:18" s="13" customFormat="1" ht="20.25" customHeight="1">
      <c r="A184" s="65"/>
      <c r="B184" s="68"/>
      <c r="C184" s="17" t="s">
        <v>47</v>
      </c>
      <c r="D184" s="14"/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f>J190+J214+J231+J239+J248</f>
        <v>0</v>
      </c>
      <c r="K184" s="15">
        <f aca="true" t="shared" si="104" ref="K184:P184">K190+K214+K231+K239+K248</f>
        <v>0</v>
      </c>
      <c r="L184" s="15">
        <f t="shared" si="104"/>
        <v>0</v>
      </c>
      <c r="M184" s="15">
        <f t="shared" si="104"/>
        <v>0</v>
      </c>
      <c r="N184" s="15">
        <f t="shared" si="104"/>
        <v>0</v>
      </c>
      <c r="O184" s="15">
        <f t="shared" si="104"/>
        <v>0</v>
      </c>
      <c r="P184" s="15">
        <f t="shared" si="104"/>
        <v>0</v>
      </c>
      <c r="Q184" s="12"/>
      <c r="R184" s="12"/>
    </row>
    <row r="185" spans="1:18" s="13" customFormat="1" ht="15.75">
      <c r="A185" s="52" t="s">
        <v>34</v>
      </c>
      <c r="B185" s="44" t="s">
        <v>126</v>
      </c>
      <c r="C185" s="17" t="s">
        <v>6</v>
      </c>
      <c r="D185" s="9"/>
      <c r="E185" s="15">
        <f>SUM(F185:K185)</f>
        <v>0</v>
      </c>
      <c r="F185" s="15">
        <f>SUM(F187+F188+F189)</f>
        <v>0</v>
      </c>
      <c r="G185" s="15">
        <v>0</v>
      </c>
      <c r="H185" s="15">
        <v>0</v>
      </c>
      <c r="I185" s="15">
        <v>0</v>
      </c>
      <c r="J185" s="15">
        <f>J186</f>
        <v>0</v>
      </c>
      <c r="K185" s="15">
        <f aca="true" t="shared" si="105" ref="K185:P185">K186</f>
        <v>0</v>
      </c>
      <c r="L185" s="15">
        <f t="shared" si="105"/>
        <v>0</v>
      </c>
      <c r="M185" s="15">
        <f t="shared" si="105"/>
        <v>0</v>
      </c>
      <c r="N185" s="15">
        <f t="shared" si="105"/>
        <v>0</v>
      </c>
      <c r="O185" s="15">
        <f t="shared" si="105"/>
        <v>0</v>
      </c>
      <c r="P185" s="15">
        <f t="shared" si="105"/>
        <v>0</v>
      </c>
      <c r="Q185" s="12"/>
      <c r="R185" s="12"/>
    </row>
    <row r="186" spans="1:18" s="13" customFormat="1" ht="31.5">
      <c r="A186" s="52"/>
      <c r="B186" s="45"/>
      <c r="C186" s="17" t="s">
        <v>49</v>
      </c>
      <c r="D186" s="9"/>
      <c r="E186" s="15">
        <f>SUM(F186:K186)</f>
        <v>0</v>
      </c>
      <c r="F186" s="15">
        <f>SUM(F188)</f>
        <v>0</v>
      </c>
      <c r="G186" s="15">
        <f>SUM(G188)</f>
        <v>0</v>
      </c>
      <c r="H186" s="15">
        <f>SUM(H188)</f>
        <v>0</v>
      </c>
      <c r="I186" s="15">
        <f>SUM(I188)</f>
        <v>0</v>
      </c>
      <c r="J186" s="15">
        <f>SUM(J187:J190)</f>
        <v>0</v>
      </c>
      <c r="K186" s="15">
        <f aca="true" t="shared" si="106" ref="K186:P186">SUM(K187:K190)</f>
        <v>0</v>
      </c>
      <c r="L186" s="15">
        <f t="shared" si="106"/>
        <v>0</v>
      </c>
      <c r="M186" s="15">
        <f t="shared" si="106"/>
        <v>0</v>
      </c>
      <c r="N186" s="15">
        <f t="shared" si="106"/>
        <v>0</v>
      </c>
      <c r="O186" s="15">
        <f t="shared" si="106"/>
        <v>0</v>
      </c>
      <c r="P186" s="15">
        <f t="shared" si="106"/>
        <v>0</v>
      </c>
      <c r="Q186" s="12"/>
      <c r="R186" s="12"/>
    </row>
    <row r="187" spans="1:18" s="13" customFormat="1" ht="15.75">
      <c r="A187" s="52"/>
      <c r="B187" s="45"/>
      <c r="C187" s="19" t="s">
        <v>2</v>
      </c>
      <c r="D187" s="14"/>
      <c r="E187" s="15">
        <f>SUM(F187:K187)</f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6">
        <v>0</v>
      </c>
      <c r="Q187" s="12"/>
      <c r="R187" s="12"/>
    </row>
    <row r="188" spans="1:18" s="13" customFormat="1" ht="15.75">
      <c r="A188" s="52"/>
      <c r="B188" s="45"/>
      <c r="C188" s="17" t="s">
        <v>3</v>
      </c>
      <c r="D188" s="14"/>
      <c r="E188" s="15">
        <f>SUM(F188:K188)</f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6">
        <v>0</v>
      </c>
      <c r="Q188" s="12"/>
      <c r="R188" s="12"/>
    </row>
    <row r="189" spans="1:18" s="13" customFormat="1" ht="15.75">
      <c r="A189" s="52"/>
      <c r="B189" s="45"/>
      <c r="C189" s="17" t="s">
        <v>4</v>
      </c>
      <c r="D189" s="14"/>
      <c r="E189" s="15">
        <f>SUM(F189:K189)</f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  <c r="Q189" s="12"/>
      <c r="R189" s="12"/>
    </row>
    <row r="190" spans="1:18" s="13" customFormat="1" ht="21" customHeight="1">
      <c r="A190" s="52"/>
      <c r="B190" s="46"/>
      <c r="C190" s="17" t="s">
        <v>47</v>
      </c>
      <c r="D190" s="14"/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  <c r="Q190" s="12"/>
      <c r="R190" s="12"/>
    </row>
    <row r="191" spans="1:18" s="13" customFormat="1" ht="15.75">
      <c r="A191" s="52" t="s">
        <v>35</v>
      </c>
      <c r="B191" s="40" t="s">
        <v>110</v>
      </c>
      <c r="C191" s="17" t="s">
        <v>6</v>
      </c>
      <c r="D191" s="9"/>
      <c r="E191" s="15">
        <f aca="true" t="shared" si="107" ref="E191:E213">SUM(F191:P191)</f>
        <v>337192.52762</v>
      </c>
      <c r="F191" s="15">
        <f>SUM(F193+F203)</f>
        <v>41546.632</v>
      </c>
      <c r="G191" s="15">
        <f>SUM(G193+G203+G211)</f>
        <v>28929.184250000002</v>
      </c>
      <c r="H191" s="15">
        <f>SUM(H193+H203+H211)</f>
        <v>40750.07737</v>
      </c>
      <c r="I191" s="15">
        <f>SUM(I193+I203)</f>
        <v>26226.213649999998</v>
      </c>
      <c r="J191" s="15">
        <f>SUM(J192+J201)</f>
        <v>22289.798649999993</v>
      </c>
      <c r="K191" s="15">
        <f aca="true" t="shared" si="108" ref="K191:P191">SUM(K192+K201)</f>
        <v>20400.634</v>
      </c>
      <c r="L191" s="15">
        <f t="shared" si="108"/>
        <v>1897.74685</v>
      </c>
      <c r="M191" s="15">
        <f t="shared" si="108"/>
        <v>2147.74685</v>
      </c>
      <c r="N191" s="15">
        <f t="shared" si="108"/>
        <v>56166.36</v>
      </c>
      <c r="O191" s="15">
        <f t="shared" si="108"/>
        <v>57682.543999999994</v>
      </c>
      <c r="P191" s="15">
        <f t="shared" si="108"/>
        <v>39155.590000000004</v>
      </c>
      <c r="Q191" s="12"/>
      <c r="R191" s="12"/>
    </row>
    <row r="192" spans="1:18" s="13" customFormat="1" ht="31.5">
      <c r="A192" s="52"/>
      <c r="B192" s="40"/>
      <c r="C192" s="17" t="s">
        <v>48</v>
      </c>
      <c r="D192" s="9"/>
      <c r="E192" s="15">
        <f t="shared" si="107"/>
        <v>337292.02901999996</v>
      </c>
      <c r="F192" s="15">
        <f>SUM(F193+F203)</f>
        <v>41546.632</v>
      </c>
      <c r="G192" s="15">
        <f>SUM(G193+G203+G211)</f>
        <v>28929.184250000002</v>
      </c>
      <c r="H192" s="15">
        <f>SUM(H193+H203+H211)</f>
        <v>40750.07737</v>
      </c>
      <c r="I192" s="15">
        <f>SUM(I193+I203+I211)</f>
        <v>26325.71505</v>
      </c>
      <c r="J192" s="15">
        <f aca="true" t="shared" si="109" ref="J192:P192">SUM(J193+J203+J211+J214)</f>
        <v>22289.798649999993</v>
      </c>
      <c r="K192" s="15">
        <f t="shared" si="109"/>
        <v>20400.634</v>
      </c>
      <c r="L192" s="15">
        <f t="shared" si="109"/>
        <v>1897.74685</v>
      </c>
      <c r="M192" s="15">
        <f t="shared" si="109"/>
        <v>2147.74685</v>
      </c>
      <c r="N192" s="15">
        <f t="shared" si="109"/>
        <v>56166.36</v>
      </c>
      <c r="O192" s="15">
        <f t="shared" si="109"/>
        <v>57682.543999999994</v>
      </c>
      <c r="P192" s="15">
        <f t="shared" si="109"/>
        <v>39155.590000000004</v>
      </c>
      <c r="Q192" s="12"/>
      <c r="R192" s="12"/>
    </row>
    <row r="193" spans="1:18" s="13" customFormat="1" ht="15.75">
      <c r="A193" s="52"/>
      <c r="B193" s="40"/>
      <c r="C193" s="19" t="s">
        <v>2</v>
      </c>
      <c r="D193" s="9"/>
      <c r="E193" s="15">
        <f t="shared" si="107"/>
        <v>97946.92200000002</v>
      </c>
      <c r="F193" s="15">
        <f>SUM(F194:F200)</f>
        <v>27204.571999999996</v>
      </c>
      <c r="G193" s="15">
        <f>SUM(G194:G200)</f>
        <v>19599.5</v>
      </c>
      <c r="H193" s="15">
        <f>SUM(H194:H200)</f>
        <v>28751.4</v>
      </c>
      <c r="I193" s="15">
        <f>SUM(I194:I200)</f>
        <v>6629.35</v>
      </c>
      <c r="J193" s="15">
        <f>SUM(J194:J200)</f>
        <v>1656.3</v>
      </c>
      <c r="K193" s="15">
        <f aca="true" t="shared" si="110" ref="K193:P193">SUM(K194:K200)</f>
        <v>14105.8</v>
      </c>
      <c r="L193" s="15">
        <f t="shared" si="110"/>
        <v>0</v>
      </c>
      <c r="M193" s="15">
        <f t="shared" si="110"/>
        <v>0</v>
      </c>
      <c r="N193" s="15">
        <f t="shared" si="110"/>
        <v>0</v>
      </c>
      <c r="O193" s="15">
        <f t="shared" si="110"/>
        <v>0</v>
      </c>
      <c r="P193" s="15">
        <f t="shared" si="110"/>
        <v>0</v>
      </c>
      <c r="Q193" s="12"/>
      <c r="R193" s="12"/>
    </row>
    <row r="194" spans="1:18" s="13" customFormat="1" ht="15.75">
      <c r="A194" s="52"/>
      <c r="B194" s="40"/>
      <c r="C194" s="17"/>
      <c r="D194" s="9">
        <v>813</v>
      </c>
      <c r="E194" s="15">
        <f t="shared" si="107"/>
        <v>77103.3</v>
      </c>
      <c r="F194" s="15">
        <v>18002.1</v>
      </c>
      <c r="G194" s="15">
        <v>17259.6</v>
      </c>
      <c r="H194" s="15">
        <f>5482+16249.5</f>
        <v>21731.5</v>
      </c>
      <c r="I194" s="15">
        <v>4348</v>
      </c>
      <c r="J194" s="15">
        <v>1656.3</v>
      </c>
      <c r="K194" s="15">
        <v>14105.8</v>
      </c>
      <c r="L194" s="15">
        <v>0</v>
      </c>
      <c r="M194" s="15">
        <v>0</v>
      </c>
      <c r="N194" s="15">
        <v>0</v>
      </c>
      <c r="O194" s="15">
        <v>0</v>
      </c>
      <c r="P194" s="16">
        <v>0</v>
      </c>
      <c r="Q194" s="12"/>
      <c r="R194" s="12"/>
    </row>
    <row r="195" spans="1:18" s="13" customFormat="1" ht="15.75">
      <c r="A195" s="52"/>
      <c r="B195" s="40"/>
      <c r="C195" s="17"/>
      <c r="D195" s="9">
        <v>814</v>
      </c>
      <c r="E195" s="15">
        <f t="shared" si="107"/>
        <v>3153.74</v>
      </c>
      <c r="F195" s="15">
        <v>1239.6</v>
      </c>
      <c r="G195" s="15">
        <v>300</v>
      </c>
      <c r="H195" s="15">
        <v>1232.84</v>
      </c>
      <c r="I195" s="15">
        <v>381.3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6">
        <v>0</v>
      </c>
      <c r="Q195" s="12"/>
      <c r="R195" s="12"/>
    </row>
    <row r="196" spans="1:18" s="13" customFormat="1" ht="15.75">
      <c r="A196" s="52"/>
      <c r="B196" s="40"/>
      <c r="C196" s="17"/>
      <c r="D196" s="9">
        <v>815</v>
      </c>
      <c r="E196" s="15">
        <f t="shared" si="107"/>
        <v>5340.8820000000005</v>
      </c>
      <c r="F196" s="15">
        <v>2508.3</v>
      </c>
      <c r="G196" s="15">
        <v>1019.9</v>
      </c>
      <c r="H196" s="15">
        <v>1552.632</v>
      </c>
      <c r="I196" s="15">
        <v>260.05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6">
        <v>0</v>
      </c>
      <c r="Q196" s="12"/>
      <c r="R196" s="12"/>
    </row>
    <row r="197" spans="1:18" s="13" customFormat="1" ht="15.75">
      <c r="A197" s="52"/>
      <c r="B197" s="40"/>
      <c r="C197" s="17"/>
      <c r="D197" s="9">
        <v>816</v>
      </c>
      <c r="E197" s="15">
        <f t="shared" si="107"/>
        <v>1889.412</v>
      </c>
      <c r="F197" s="15">
        <v>467</v>
      </c>
      <c r="G197" s="15">
        <v>370</v>
      </c>
      <c r="H197" s="15">
        <v>772.412</v>
      </c>
      <c r="I197" s="15">
        <v>280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Q197" s="12"/>
      <c r="R197" s="12"/>
    </row>
    <row r="198" spans="1:18" s="13" customFormat="1" ht="15.75">
      <c r="A198" s="52"/>
      <c r="B198" s="40"/>
      <c r="C198" s="17"/>
      <c r="D198" s="9">
        <v>829</v>
      </c>
      <c r="E198" s="15">
        <f t="shared" si="107"/>
        <v>1204.096</v>
      </c>
      <c r="F198" s="15">
        <v>0</v>
      </c>
      <c r="G198" s="15">
        <v>350</v>
      </c>
      <c r="H198" s="15">
        <v>644.096</v>
      </c>
      <c r="I198" s="15">
        <v>210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  <c r="Q198" s="12"/>
      <c r="R198" s="12"/>
    </row>
    <row r="199" spans="1:18" s="13" customFormat="1" ht="15.75">
      <c r="A199" s="52"/>
      <c r="B199" s="40"/>
      <c r="C199" s="17"/>
      <c r="D199" s="9">
        <v>833</v>
      </c>
      <c r="E199" s="15">
        <f t="shared" si="107"/>
        <v>7247.42</v>
      </c>
      <c r="F199" s="15">
        <v>3329.5</v>
      </c>
      <c r="G199" s="15">
        <v>300</v>
      </c>
      <c r="H199" s="15">
        <v>2817.92</v>
      </c>
      <c r="I199" s="15">
        <v>800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  <c r="Q199" s="12"/>
      <c r="R199" s="12"/>
    </row>
    <row r="200" spans="1:18" s="13" customFormat="1" ht="15.75">
      <c r="A200" s="52"/>
      <c r="B200" s="40"/>
      <c r="C200" s="17"/>
      <c r="D200" s="9">
        <v>847</v>
      </c>
      <c r="E200" s="15">
        <f t="shared" si="107"/>
        <v>2008.072</v>
      </c>
      <c r="F200" s="15">
        <v>1658.072</v>
      </c>
      <c r="G200" s="15">
        <v>0</v>
      </c>
      <c r="H200" s="15">
        <v>0</v>
      </c>
      <c r="I200" s="15">
        <v>350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6">
        <v>0</v>
      </c>
      <c r="Q200" s="12"/>
      <c r="R200" s="12"/>
    </row>
    <row r="201" spans="1:18" s="13" customFormat="1" ht="34.5" customHeight="1">
      <c r="A201" s="52"/>
      <c r="B201" s="40"/>
      <c r="C201" s="17" t="s">
        <v>7</v>
      </c>
      <c r="D201" s="14"/>
      <c r="E201" s="15">
        <f>SUM(F201:P201)</f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f>SUM(J202)</f>
        <v>0</v>
      </c>
      <c r="K201" s="15">
        <f aca="true" t="shared" si="111" ref="K201:P201">SUM(K202)</f>
        <v>0</v>
      </c>
      <c r="L201" s="15">
        <f t="shared" si="111"/>
        <v>0</v>
      </c>
      <c r="M201" s="15">
        <f t="shared" si="111"/>
        <v>0</v>
      </c>
      <c r="N201" s="15">
        <f t="shared" si="111"/>
        <v>0</v>
      </c>
      <c r="O201" s="15">
        <f t="shared" si="111"/>
        <v>0</v>
      </c>
      <c r="P201" s="15">
        <f t="shared" si="111"/>
        <v>0</v>
      </c>
      <c r="Q201" s="12"/>
      <c r="R201" s="12"/>
    </row>
    <row r="202" spans="1:18" s="13" customFormat="1" ht="15.75">
      <c r="A202" s="52"/>
      <c r="B202" s="40"/>
      <c r="C202" s="17"/>
      <c r="D202" s="14" t="s">
        <v>12</v>
      </c>
      <c r="E202" s="15">
        <f>SUM(F202:P202)</f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6">
        <v>0</v>
      </c>
      <c r="Q202" s="12"/>
      <c r="R202" s="12"/>
    </row>
    <row r="203" spans="1:18" s="13" customFormat="1" ht="15.75">
      <c r="A203" s="52"/>
      <c r="B203" s="40"/>
      <c r="C203" s="17" t="s">
        <v>3</v>
      </c>
      <c r="D203" s="14"/>
      <c r="E203" s="15">
        <f t="shared" si="107"/>
        <v>233853.12565999996</v>
      </c>
      <c r="F203" s="15">
        <f>SUM(F204:F210)</f>
        <v>14342.06</v>
      </c>
      <c r="G203" s="15">
        <f>SUM(G204:G210)</f>
        <v>9041.95425</v>
      </c>
      <c r="H203" s="15">
        <f>SUM(H204:H210)</f>
        <v>9026.00637</v>
      </c>
      <c r="I203" s="15">
        <f>SUM(I204:I210)</f>
        <v>19596.86365</v>
      </c>
      <c r="J203" s="15">
        <f>SUM(J204:J210)</f>
        <v>20383.840749999996</v>
      </c>
      <c r="K203" s="15">
        <f aca="true" t="shared" si="112" ref="K203:P203">SUM(K204:K210)</f>
        <v>4412.41294</v>
      </c>
      <c r="L203" s="15">
        <f t="shared" si="112"/>
        <v>1897.74685</v>
      </c>
      <c r="M203" s="15">
        <f t="shared" si="112"/>
        <v>2147.74685</v>
      </c>
      <c r="N203" s="15">
        <f t="shared" si="112"/>
        <v>56166.36</v>
      </c>
      <c r="O203" s="15">
        <f t="shared" si="112"/>
        <v>57682.543999999994</v>
      </c>
      <c r="P203" s="15">
        <f t="shared" si="112"/>
        <v>39155.590000000004</v>
      </c>
      <c r="Q203" s="12"/>
      <c r="R203" s="12"/>
    </row>
    <row r="204" spans="1:18" s="13" customFormat="1" ht="15.75">
      <c r="A204" s="52"/>
      <c r="B204" s="40"/>
      <c r="C204" s="17"/>
      <c r="D204" s="14" t="s">
        <v>12</v>
      </c>
      <c r="E204" s="15">
        <f t="shared" si="107"/>
        <v>10776.09191</v>
      </c>
      <c r="F204" s="15">
        <v>3127.06</v>
      </c>
      <c r="G204" s="15">
        <v>1104.6</v>
      </c>
      <c r="H204" s="15">
        <f>1143.766+331.474+100-331.474-18.03883</f>
        <v>1225.7271700000001</v>
      </c>
      <c r="I204" s="15">
        <v>715</v>
      </c>
      <c r="J204" s="15">
        <v>494.8781</v>
      </c>
      <c r="K204" s="15">
        <v>498.41294</v>
      </c>
      <c r="L204" s="15">
        <v>447.74685</v>
      </c>
      <c r="M204" s="15">
        <v>447.74685</v>
      </c>
      <c r="N204" s="15">
        <v>869.72</v>
      </c>
      <c r="O204" s="15">
        <v>904.51</v>
      </c>
      <c r="P204" s="16">
        <v>940.69</v>
      </c>
      <c r="Q204" s="12"/>
      <c r="R204" s="12"/>
    </row>
    <row r="205" spans="1:18" s="13" customFormat="1" ht="15.75">
      <c r="A205" s="52"/>
      <c r="B205" s="40"/>
      <c r="C205" s="17"/>
      <c r="D205" s="14" t="s">
        <v>14</v>
      </c>
      <c r="E205" s="15">
        <f t="shared" si="107"/>
        <v>46896.50507</v>
      </c>
      <c r="F205" s="15">
        <v>75</v>
      </c>
      <c r="G205" s="15">
        <v>320</v>
      </c>
      <c r="H205" s="15">
        <v>1217.16</v>
      </c>
      <c r="I205" s="15">
        <v>4583.17665</v>
      </c>
      <c r="J205" s="15">
        <v>4401.16842</v>
      </c>
      <c r="K205" s="15">
        <v>800</v>
      </c>
      <c r="L205" s="15">
        <v>500</v>
      </c>
      <c r="M205" s="15">
        <v>500</v>
      </c>
      <c r="N205" s="15">
        <v>11500</v>
      </c>
      <c r="O205" s="15">
        <v>11500</v>
      </c>
      <c r="P205" s="16">
        <v>11500</v>
      </c>
      <c r="Q205" s="12"/>
      <c r="R205" s="12"/>
    </row>
    <row r="206" spans="1:18" s="13" customFormat="1" ht="15.75">
      <c r="A206" s="52"/>
      <c r="B206" s="40"/>
      <c r="C206" s="17"/>
      <c r="D206" s="14" t="s">
        <v>9</v>
      </c>
      <c r="E206" s="15">
        <f t="shared" si="107"/>
        <v>41469.97268</v>
      </c>
      <c r="F206" s="15">
        <v>2813</v>
      </c>
      <c r="G206" s="15">
        <v>5029.75425</v>
      </c>
      <c r="H206" s="15">
        <v>2402.5472</v>
      </c>
      <c r="I206" s="15">
        <v>5813.687</v>
      </c>
      <c r="J206" s="15">
        <v>10737.19423</v>
      </c>
      <c r="K206" s="15">
        <v>2704</v>
      </c>
      <c r="L206" s="15">
        <v>750</v>
      </c>
      <c r="M206" s="15">
        <v>1000</v>
      </c>
      <c r="N206" s="15">
        <v>3965.23</v>
      </c>
      <c r="O206" s="15">
        <v>3654.56</v>
      </c>
      <c r="P206" s="16">
        <v>2600</v>
      </c>
      <c r="Q206" s="12"/>
      <c r="R206" s="12"/>
    </row>
    <row r="207" spans="1:18" s="13" customFormat="1" ht="15.75">
      <c r="A207" s="52"/>
      <c r="B207" s="40"/>
      <c r="C207" s="17"/>
      <c r="D207" s="14" t="s">
        <v>10</v>
      </c>
      <c r="E207" s="15">
        <f t="shared" si="107"/>
        <v>8667.088</v>
      </c>
      <c r="F207" s="15">
        <f>200+1700</f>
        <v>1900</v>
      </c>
      <c r="G207" s="15">
        <v>379.5</v>
      </c>
      <c r="H207" s="15">
        <v>762.588</v>
      </c>
      <c r="I207" s="15">
        <v>535</v>
      </c>
      <c r="J207" s="15">
        <v>430</v>
      </c>
      <c r="K207" s="15">
        <v>160</v>
      </c>
      <c r="L207" s="15">
        <v>0</v>
      </c>
      <c r="M207" s="15">
        <v>0</v>
      </c>
      <c r="N207" s="15">
        <v>1300</v>
      </c>
      <c r="O207" s="15">
        <v>1500</v>
      </c>
      <c r="P207" s="16">
        <v>1700</v>
      </c>
      <c r="Q207" s="12"/>
      <c r="R207" s="12"/>
    </row>
    <row r="208" spans="1:18" s="13" customFormat="1" ht="15.75">
      <c r="A208" s="52"/>
      <c r="B208" s="40"/>
      <c r="C208" s="17"/>
      <c r="D208" s="14" t="s">
        <v>16</v>
      </c>
      <c r="E208" s="15">
        <f t="shared" si="107"/>
        <v>3604.004</v>
      </c>
      <c r="F208" s="15">
        <v>0</v>
      </c>
      <c r="G208" s="15">
        <v>558.1</v>
      </c>
      <c r="H208" s="15">
        <v>635.904</v>
      </c>
      <c r="I208" s="15">
        <v>200</v>
      </c>
      <c r="J208" s="15">
        <v>200</v>
      </c>
      <c r="K208" s="15">
        <v>250</v>
      </c>
      <c r="L208" s="15">
        <v>200</v>
      </c>
      <c r="M208" s="15">
        <v>200</v>
      </c>
      <c r="N208" s="15">
        <v>480</v>
      </c>
      <c r="O208" s="15">
        <v>430</v>
      </c>
      <c r="P208" s="16">
        <v>450</v>
      </c>
      <c r="Q208" s="12"/>
      <c r="R208" s="12"/>
    </row>
    <row r="209" spans="1:18" s="13" customFormat="1" ht="15.75">
      <c r="A209" s="52"/>
      <c r="B209" s="40"/>
      <c r="C209" s="17"/>
      <c r="D209" s="14" t="s">
        <v>17</v>
      </c>
      <c r="E209" s="15">
        <f t="shared" si="107"/>
        <v>46897.08</v>
      </c>
      <c r="F209" s="15">
        <v>3565</v>
      </c>
      <c r="G209" s="15">
        <v>350</v>
      </c>
      <c r="H209" s="15">
        <v>2782.08</v>
      </c>
      <c r="I209" s="15">
        <v>7200</v>
      </c>
      <c r="J209" s="15">
        <v>3000</v>
      </c>
      <c r="K209" s="15">
        <v>0</v>
      </c>
      <c r="L209" s="15">
        <v>0</v>
      </c>
      <c r="M209" s="15">
        <v>0</v>
      </c>
      <c r="N209" s="15">
        <v>9500</v>
      </c>
      <c r="O209" s="15">
        <v>10000</v>
      </c>
      <c r="P209" s="16">
        <v>10500</v>
      </c>
      <c r="Q209" s="12"/>
      <c r="R209" s="12"/>
    </row>
    <row r="210" spans="1:18" s="13" customFormat="1" ht="15.75">
      <c r="A210" s="52"/>
      <c r="B210" s="40"/>
      <c r="C210" s="17"/>
      <c r="D210" s="14" t="s">
        <v>11</v>
      </c>
      <c r="E210" s="15">
        <f t="shared" si="107"/>
        <v>75542.38399999999</v>
      </c>
      <c r="F210" s="15">
        <v>2862</v>
      </c>
      <c r="G210" s="15">
        <v>1300</v>
      </c>
      <c r="H210" s="15">
        <v>0</v>
      </c>
      <c r="I210" s="15">
        <v>550</v>
      </c>
      <c r="J210" s="15">
        <v>1120.6</v>
      </c>
      <c r="K210" s="15">
        <v>0</v>
      </c>
      <c r="L210" s="15">
        <v>0</v>
      </c>
      <c r="M210" s="15">
        <v>0</v>
      </c>
      <c r="N210" s="15">
        <v>28551.41</v>
      </c>
      <c r="O210" s="15">
        <v>29693.474</v>
      </c>
      <c r="P210" s="16">
        <v>11464.9</v>
      </c>
      <c r="Q210" s="12"/>
      <c r="R210" s="12"/>
    </row>
    <row r="211" spans="1:18" s="13" customFormat="1" ht="15.75">
      <c r="A211" s="52"/>
      <c r="B211" s="40"/>
      <c r="C211" s="17" t="s">
        <v>4</v>
      </c>
      <c r="D211" s="14"/>
      <c r="E211" s="15">
        <f t="shared" si="107"/>
        <v>5491.981360000001</v>
      </c>
      <c r="F211" s="15">
        <v>0</v>
      </c>
      <c r="G211" s="15">
        <v>287.73</v>
      </c>
      <c r="H211" s="15">
        <f>773.671+2199</f>
        <v>2972.6710000000003</v>
      </c>
      <c r="I211" s="15">
        <v>99.5014</v>
      </c>
      <c r="J211" s="15">
        <f>SUM(J212:J213)</f>
        <v>249.6579</v>
      </c>
      <c r="K211" s="15">
        <f aca="true" t="shared" si="113" ref="K211:P211">SUM(K212:K213)</f>
        <v>1882.42106</v>
      </c>
      <c r="L211" s="15">
        <f t="shared" si="113"/>
        <v>0</v>
      </c>
      <c r="M211" s="15">
        <f t="shared" si="113"/>
        <v>0</v>
      </c>
      <c r="N211" s="15">
        <f t="shared" si="113"/>
        <v>0</v>
      </c>
      <c r="O211" s="15">
        <f t="shared" si="113"/>
        <v>0</v>
      </c>
      <c r="P211" s="15">
        <f t="shared" si="113"/>
        <v>0</v>
      </c>
      <c r="Q211" s="12"/>
      <c r="R211" s="12"/>
    </row>
    <row r="212" spans="1:18" s="13" customFormat="1" ht="15.75">
      <c r="A212" s="52"/>
      <c r="B212" s="40"/>
      <c r="C212" s="17"/>
      <c r="D212" s="14" t="s">
        <v>12</v>
      </c>
      <c r="E212" s="15">
        <f t="shared" si="107"/>
        <v>5334.08662</v>
      </c>
      <c r="F212" s="15">
        <v>0</v>
      </c>
      <c r="G212" s="15">
        <v>287.73</v>
      </c>
      <c r="H212" s="15">
        <v>2972.671</v>
      </c>
      <c r="I212" s="15">
        <v>99.5014</v>
      </c>
      <c r="J212" s="15">
        <v>91.76316</v>
      </c>
      <c r="K212" s="15">
        <v>1882.42106</v>
      </c>
      <c r="L212" s="15">
        <v>0</v>
      </c>
      <c r="M212" s="15">
        <v>0</v>
      </c>
      <c r="N212" s="15">
        <v>0</v>
      </c>
      <c r="O212" s="15">
        <v>0</v>
      </c>
      <c r="P212" s="16">
        <v>0</v>
      </c>
      <c r="Q212" s="12"/>
      <c r="R212" s="12"/>
    </row>
    <row r="213" spans="1:18" s="13" customFormat="1" ht="15.75">
      <c r="A213" s="52"/>
      <c r="B213" s="40"/>
      <c r="C213" s="17"/>
      <c r="D213" s="14" t="s">
        <v>17</v>
      </c>
      <c r="E213" s="15">
        <f t="shared" si="107"/>
        <v>579.4247399999999</v>
      </c>
      <c r="F213" s="15">
        <v>0</v>
      </c>
      <c r="G213" s="15">
        <v>0</v>
      </c>
      <c r="H213" s="15">
        <v>0</v>
      </c>
      <c r="I213" s="15">
        <v>421.53</v>
      </c>
      <c r="J213" s="15">
        <v>157.89474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6">
        <v>0</v>
      </c>
      <c r="Q213" s="12"/>
      <c r="R213" s="12"/>
    </row>
    <row r="214" spans="1:18" s="13" customFormat="1" ht="22.5" customHeight="1">
      <c r="A214" s="52"/>
      <c r="B214" s="40"/>
      <c r="C214" s="17" t="s">
        <v>47</v>
      </c>
      <c r="D214" s="14"/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2"/>
      <c r="R214" s="12"/>
    </row>
    <row r="215" spans="1:18" s="13" customFormat="1" ht="15.75">
      <c r="A215" s="52" t="s">
        <v>36</v>
      </c>
      <c r="B215" s="44" t="s">
        <v>103</v>
      </c>
      <c r="C215" s="17" t="s">
        <v>6</v>
      </c>
      <c r="D215" s="9"/>
      <c r="E215" s="16">
        <f aca="true" t="shared" si="114" ref="E215:E229">SUM(F215:P215)</f>
        <v>103494.67416000001</v>
      </c>
      <c r="F215" s="16">
        <f>SUM(F217+F223)</f>
        <v>9570.701000000001</v>
      </c>
      <c r="G215" s="16">
        <f>SUM(G217+G223)</f>
        <v>5421.572</v>
      </c>
      <c r="H215" s="16">
        <f>SUM(H217+H223)</f>
        <v>8142.5830000000005</v>
      </c>
      <c r="I215" s="16">
        <f>SUM(I217+I223)</f>
        <v>8835.05325</v>
      </c>
      <c r="J215" s="16">
        <f>J216+J221</f>
        <v>11354.2</v>
      </c>
      <c r="K215" s="16">
        <f aca="true" t="shared" si="115" ref="K215:P215">K216+K221</f>
        <v>8586.6</v>
      </c>
      <c r="L215" s="16">
        <f t="shared" si="115"/>
        <v>2000</v>
      </c>
      <c r="M215" s="16">
        <f t="shared" si="115"/>
        <v>1600</v>
      </c>
      <c r="N215" s="16">
        <f t="shared" si="115"/>
        <v>15815.65927</v>
      </c>
      <c r="O215" s="16">
        <f t="shared" si="115"/>
        <v>16280.30564</v>
      </c>
      <c r="P215" s="16">
        <f t="shared" si="115"/>
        <v>15888</v>
      </c>
      <c r="Q215" s="12"/>
      <c r="R215" s="12"/>
    </row>
    <row r="216" spans="1:18" s="13" customFormat="1" ht="31.5">
      <c r="A216" s="52"/>
      <c r="B216" s="45"/>
      <c r="C216" s="17" t="s">
        <v>49</v>
      </c>
      <c r="D216" s="9"/>
      <c r="E216" s="16">
        <f t="shared" si="114"/>
        <v>103494.67416000001</v>
      </c>
      <c r="F216" s="16">
        <f>SUM(F217+F223)</f>
        <v>9570.701000000001</v>
      </c>
      <c r="G216" s="16">
        <f>SUM(G217+G223)</f>
        <v>5421.572</v>
      </c>
      <c r="H216" s="16">
        <f>SUM(H217+H223)</f>
        <v>8142.5830000000005</v>
      </c>
      <c r="I216" s="16">
        <f>SUM(I217+I223)</f>
        <v>8835.05325</v>
      </c>
      <c r="J216" s="16">
        <f>SUM(J217+J223+J230+J231)</f>
        <v>11354.2</v>
      </c>
      <c r="K216" s="16">
        <f aca="true" t="shared" si="116" ref="K216:P216">SUM(K217+K223+K230+K231)</f>
        <v>8586.6</v>
      </c>
      <c r="L216" s="16">
        <f t="shared" si="116"/>
        <v>2000</v>
      </c>
      <c r="M216" s="16">
        <f t="shared" si="116"/>
        <v>1600</v>
      </c>
      <c r="N216" s="16">
        <f t="shared" si="116"/>
        <v>15815.65927</v>
      </c>
      <c r="O216" s="16">
        <f t="shared" si="116"/>
        <v>16280.30564</v>
      </c>
      <c r="P216" s="16">
        <f t="shared" si="116"/>
        <v>15888</v>
      </c>
      <c r="Q216" s="12"/>
      <c r="R216" s="12"/>
    </row>
    <row r="217" spans="1:18" s="13" customFormat="1" ht="15.75">
      <c r="A217" s="52"/>
      <c r="B217" s="45"/>
      <c r="C217" s="19" t="s">
        <v>2</v>
      </c>
      <c r="D217" s="14"/>
      <c r="E217" s="16">
        <f t="shared" si="114"/>
        <v>21411.42</v>
      </c>
      <c r="F217" s="16">
        <f>F218+F219+F220</f>
        <v>1710.94</v>
      </c>
      <c r="G217" s="16">
        <f>G218+G219+G220</f>
        <v>3270.1</v>
      </c>
      <c r="H217" s="16">
        <f>H218+H219+H220</f>
        <v>3811.1800000000003</v>
      </c>
      <c r="I217" s="16">
        <f>I218+I219+I220</f>
        <v>4458.5</v>
      </c>
      <c r="J217" s="16">
        <f>SUM(J218:J220)</f>
        <v>4215.1</v>
      </c>
      <c r="K217" s="16">
        <f aca="true" t="shared" si="117" ref="K217:P217">SUM(K218:K220)</f>
        <v>3945.6</v>
      </c>
      <c r="L217" s="16">
        <f t="shared" si="117"/>
        <v>0</v>
      </c>
      <c r="M217" s="16">
        <f t="shared" si="117"/>
        <v>0</v>
      </c>
      <c r="N217" s="16">
        <f t="shared" si="117"/>
        <v>0</v>
      </c>
      <c r="O217" s="16">
        <f t="shared" si="117"/>
        <v>0</v>
      </c>
      <c r="P217" s="16">
        <f t="shared" si="117"/>
        <v>0</v>
      </c>
      <c r="Q217" s="12"/>
      <c r="R217" s="12"/>
    </row>
    <row r="218" spans="1:18" s="13" customFormat="1" ht="15.75">
      <c r="A218" s="52"/>
      <c r="B218" s="45"/>
      <c r="C218" s="17"/>
      <c r="D218" s="14" t="s">
        <v>9</v>
      </c>
      <c r="E218" s="16">
        <f t="shared" si="114"/>
        <v>1169.008</v>
      </c>
      <c r="F218" s="16">
        <v>676.228</v>
      </c>
      <c r="G218" s="16">
        <v>225</v>
      </c>
      <c r="H218" s="16">
        <v>201.28</v>
      </c>
      <c r="I218" s="16">
        <v>66.5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2"/>
      <c r="R218" s="12"/>
    </row>
    <row r="219" spans="1:18" s="13" customFormat="1" ht="15.75">
      <c r="A219" s="52"/>
      <c r="B219" s="45"/>
      <c r="C219" s="17"/>
      <c r="D219" s="14" t="s">
        <v>10</v>
      </c>
      <c r="E219" s="16">
        <f t="shared" si="114"/>
        <v>250</v>
      </c>
      <c r="F219" s="16">
        <v>250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2"/>
      <c r="R219" s="12"/>
    </row>
    <row r="220" spans="1:18" s="13" customFormat="1" ht="15.75">
      <c r="A220" s="52"/>
      <c r="B220" s="45"/>
      <c r="C220" s="17"/>
      <c r="D220" s="14" t="s">
        <v>11</v>
      </c>
      <c r="E220" s="16">
        <f t="shared" si="114"/>
        <v>19992.412</v>
      </c>
      <c r="F220" s="16">
        <f>28+756.712</f>
        <v>784.712</v>
      </c>
      <c r="G220" s="16">
        <v>3045.1</v>
      </c>
      <c r="H220" s="16">
        <v>3609.9</v>
      </c>
      <c r="I220" s="16">
        <v>4392</v>
      </c>
      <c r="J220" s="16">
        <v>4215.1</v>
      </c>
      <c r="K220" s="16">
        <v>3945.6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2"/>
      <c r="R220" s="12"/>
    </row>
    <row r="221" spans="1:18" s="13" customFormat="1" ht="34.5" customHeight="1">
      <c r="A221" s="52"/>
      <c r="B221" s="45"/>
      <c r="C221" s="17" t="s">
        <v>7</v>
      </c>
      <c r="D221" s="14"/>
      <c r="E221" s="16">
        <f>SUM(F221:P221)</f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f>J222</f>
        <v>0</v>
      </c>
      <c r="K221" s="16">
        <f aca="true" t="shared" si="118" ref="K221:P221">K222</f>
        <v>0</v>
      </c>
      <c r="L221" s="16">
        <f t="shared" si="118"/>
        <v>0</v>
      </c>
      <c r="M221" s="16">
        <f t="shared" si="118"/>
        <v>0</v>
      </c>
      <c r="N221" s="16">
        <f t="shared" si="118"/>
        <v>0</v>
      </c>
      <c r="O221" s="16">
        <f t="shared" si="118"/>
        <v>0</v>
      </c>
      <c r="P221" s="16">
        <f t="shared" si="118"/>
        <v>0</v>
      </c>
      <c r="Q221" s="12"/>
      <c r="R221" s="12"/>
    </row>
    <row r="222" spans="1:18" s="13" customFormat="1" ht="15.75">
      <c r="A222" s="52"/>
      <c r="B222" s="45"/>
      <c r="C222" s="17"/>
      <c r="D222" s="14" t="s">
        <v>11</v>
      </c>
      <c r="E222" s="16">
        <f>SUM(F222:P222)</f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2"/>
      <c r="R222" s="12"/>
    </row>
    <row r="223" spans="1:18" s="13" customFormat="1" ht="15.75">
      <c r="A223" s="52"/>
      <c r="B223" s="45"/>
      <c r="C223" s="17" t="s">
        <v>3</v>
      </c>
      <c r="D223" s="14"/>
      <c r="E223" s="16">
        <f t="shared" si="114"/>
        <v>82083.25416000001</v>
      </c>
      <c r="F223" s="16">
        <f>SUM(F224:F229)</f>
        <v>7859.761</v>
      </c>
      <c r="G223" s="16">
        <f>SUM(G224:G229)</f>
        <v>2151.4719999999998</v>
      </c>
      <c r="H223" s="16">
        <f>SUM(H224:H229)</f>
        <v>4331.403</v>
      </c>
      <c r="I223" s="16">
        <f>SUM(I224:I229)</f>
        <v>4376.55325</v>
      </c>
      <c r="J223" s="16">
        <f>SUM(J224:J229)</f>
        <v>7139.1</v>
      </c>
      <c r="K223" s="16">
        <f aca="true" t="shared" si="119" ref="K223:P223">SUM(K224:K229)</f>
        <v>4641</v>
      </c>
      <c r="L223" s="16">
        <f t="shared" si="119"/>
        <v>2000</v>
      </c>
      <c r="M223" s="16">
        <f t="shared" si="119"/>
        <v>1600</v>
      </c>
      <c r="N223" s="16">
        <f t="shared" si="119"/>
        <v>15815.65927</v>
      </c>
      <c r="O223" s="16">
        <f t="shared" si="119"/>
        <v>16280.30564</v>
      </c>
      <c r="P223" s="16">
        <f t="shared" si="119"/>
        <v>15888</v>
      </c>
      <c r="Q223" s="12"/>
      <c r="R223" s="12"/>
    </row>
    <row r="224" spans="1:18" s="13" customFormat="1" ht="15.75">
      <c r="A224" s="52"/>
      <c r="B224" s="45"/>
      <c r="D224" s="14" t="s">
        <v>12</v>
      </c>
      <c r="E224" s="16">
        <f t="shared" si="114"/>
        <v>681.4739999999999</v>
      </c>
      <c r="F224" s="16">
        <v>350</v>
      </c>
      <c r="G224" s="16">
        <v>0</v>
      </c>
      <c r="H224" s="16">
        <v>331.474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2"/>
      <c r="R224" s="12"/>
    </row>
    <row r="225" spans="1:18" s="13" customFormat="1" ht="16.5" customHeight="1">
      <c r="A225" s="52"/>
      <c r="B225" s="45"/>
      <c r="C225" s="17"/>
      <c r="D225" s="14" t="s">
        <v>9</v>
      </c>
      <c r="E225" s="16">
        <f t="shared" si="114"/>
        <v>17021.365250000003</v>
      </c>
      <c r="F225" s="16">
        <v>1827.111</v>
      </c>
      <c r="G225" s="16">
        <v>1290.972</v>
      </c>
      <c r="H225" s="16">
        <v>1429.929</v>
      </c>
      <c r="I225" s="16">
        <v>1211.55325</v>
      </c>
      <c r="J225" s="16">
        <v>2251.8</v>
      </c>
      <c r="K225" s="16">
        <v>1391</v>
      </c>
      <c r="L225" s="16">
        <v>1250</v>
      </c>
      <c r="M225" s="16">
        <v>850</v>
      </c>
      <c r="N225" s="16">
        <v>2324</v>
      </c>
      <c r="O225" s="16">
        <v>2115</v>
      </c>
      <c r="P225" s="16">
        <f>730+350</f>
        <v>1080</v>
      </c>
      <c r="Q225" s="12"/>
      <c r="R225" s="12"/>
    </row>
    <row r="226" spans="1:18" s="13" customFormat="1" ht="15.75">
      <c r="A226" s="52"/>
      <c r="B226" s="45"/>
      <c r="C226" s="17"/>
      <c r="D226" s="14" t="s">
        <v>10</v>
      </c>
      <c r="E226" s="16">
        <f t="shared" si="114"/>
        <v>8156.1</v>
      </c>
      <c r="F226" s="16">
        <f>4930.6-1700</f>
        <v>3230.6000000000004</v>
      </c>
      <c r="G226" s="16">
        <v>280.5</v>
      </c>
      <c r="H226" s="16">
        <v>220</v>
      </c>
      <c r="I226" s="16">
        <v>165</v>
      </c>
      <c r="J226" s="16">
        <v>270</v>
      </c>
      <c r="K226" s="16">
        <v>690</v>
      </c>
      <c r="L226" s="16">
        <v>400</v>
      </c>
      <c r="M226" s="16">
        <v>400</v>
      </c>
      <c r="N226" s="16">
        <v>650</v>
      </c>
      <c r="O226" s="16">
        <v>850</v>
      </c>
      <c r="P226" s="16">
        <v>1000</v>
      </c>
      <c r="Q226" s="12"/>
      <c r="R226" s="12"/>
    </row>
    <row r="227" spans="1:18" s="13" customFormat="1" ht="15.75">
      <c r="A227" s="52"/>
      <c r="B227" s="45"/>
      <c r="C227" s="17"/>
      <c r="D227" s="14" t="s">
        <v>16</v>
      </c>
      <c r="E227" s="16">
        <f t="shared" si="114"/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2"/>
      <c r="R227" s="12"/>
    </row>
    <row r="228" spans="1:18" s="13" customFormat="1" ht="15.75">
      <c r="A228" s="52"/>
      <c r="B228" s="45"/>
      <c r="C228" s="17"/>
      <c r="D228" s="14" t="s">
        <v>11</v>
      </c>
      <c r="E228" s="16">
        <f t="shared" si="114"/>
        <v>50475.114910000004</v>
      </c>
      <c r="F228" s="16">
        <v>1952.05</v>
      </c>
      <c r="G228" s="16">
        <v>580</v>
      </c>
      <c r="H228" s="16">
        <v>2000</v>
      </c>
      <c r="I228" s="16">
        <v>2500</v>
      </c>
      <c r="J228" s="16">
        <v>4268.1</v>
      </c>
      <c r="K228" s="16">
        <v>2210</v>
      </c>
      <c r="L228" s="16">
        <v>0</v>
      </c>
      <c r="M228" s="16">
        <v>0</v>
      </c>
      <c r="N228" s="16">
        <v>11841.65927</v>
      </c>
      <c r="O228" s="16">
        <v>12315.30564</v>
      </c>
      <c r="P228" s="16">
        <v>12808</v>
      </c>
      <c r="Q228" s="12"/>
      <c r="R228" s="12"/>
    </row>
    <row r="229" spans="1:18" s="13" customFormat="1" ht="15.75">
      <c r="A229" s="52"/>
      <c r="B229" s="45"/>
      <c r="C229" s="17"/>
      <c r="D229" s="14" t="s">
        <v>18</v>
      </c>
      <c r="E229" s="16">
        <f t="shared" si="114"/>
        <v>5749.2</v>
      </c>
      <c r="F229" s="16">
        <v>500</v>
      </c>
      <c r="G229" s="16">
        <v>0</v>
      </c>
      <c r="H229" s="16">
        <v>350</v>
      </c>
      <c r="I229" s="16">
        <v>500</v>
      </c>
      <c r="J229" s="16">
        <v>349.2</v>
      </c>
      <c r="K229" s="16">
        <v>350</v>
      </c>
      <c r="L229" s="16">
        <v>350</v>
      </c>
      <c r="M229" s="16">
        <v>350</v>
      </c>
      <c r="N229" s="16">
        <v>1000</v>
      </c>
      <c r="O229" s="16">
        <v>1000</v>
      </c>
      <c r="P229" s="16">
        <v>1000</v>
      </c>
      <c r="Q229" s="12"/>
      <c r="R229" s="12"/>
    </row>
    <row r="230" spans="1:18" s="13" customFormat="1" ht="15.75">
      <c r="A230" s="52"/>
      <c r="B230" s="45"/>
      <c r="C230" s="17" t="s">
        <v>4</v>
      </c>
      <c r="D230" s="14"/>
      <c r="E230" s="16">
        <f>SUM(F230:K230)</f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2"/>
      <c r="R230" s="12"/>
    </row>
    <row r="231" spans="1:18" s="13" customFormat="1" ht="18.75" customHeight="1">
      <c r="A231" s="52"/>
      <c r="B231" s="46"/>
      <c r="C231" s="17" t="s">
        <v>47</v>
      </c>
      <c r="D231" s="14"/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2"/>
      <c r="R231" s="12"/>
    </row>
    <row r="232" spans="1:18" s="13" customFormat="1" ht="15.75">
      <c r="A232" s="52" t="s">
        <v>37</v>
      </c>
      <c r="B232" s="40" t="s">
        <v>85</v>
      </c>
      <c r="C232" s="17" t="s">
        <v>6</v>
      </c>
      <c r="D232" s="9"/>
      <c r="E232" s="16">
        <f aca="true" t="shared" si="120" ref="E232:E237">SUM(F232:P232)</f>
        <v>1067.3600000000001</v>
      </c>
      <c r="F232" s="16">
        <f>SUM(F234+F235+F238)</f>
        <v>747.36</v>
      </c>
      <c r="G232" s="16">
        <f>SUM(G234+G235+G238)</f>
        <v>0</v>
      </c>
      <c r="H232" s="16">
        <f>SUM(H234+H235+H238)</f>
        <v>100</v>
      </c>
      <c r="I232" s="16">
        <f>SUM(I234+I235+I238)</f>
        <v>0</v>
      </c>
      <c r="J232" s="16">
        <f>J233</f>
        <v>0</v>
      </c>
      <c r="K232" s="16">
        <f aca="true" t="shared" si="121" ref="K232:P232">K233</f>
        <v>0</v>
      </c>
      <c r="L232" s="16">
        <f t="shared" si="121"/>
        <v>0</v>
      </c>
      <c r="M232" s="16">
        <f t="shared" si="121"/>
        <v>0</v>
      </c>
      <c r="N232" s="16">
        <f t="shared" si="121"/>
        <v>70</v>
      </c>
      <c r="O232" s="16">
        <f t="shared" si="121"/>
        <v>75</v>
      </c>
      <c r="P232" s="16">
        <f t="shared" si="121"/>
        <v>75</v>
      </c>
      <c r="Q232" s="12"/>
      <c r="R232" s="12"/>
    </row>
    <row r="233" spans="1:18" s="13" customFormat="1" ht="31.5">
      <c r="A233" s="52"/>
      <c r="B233" s="40"/>
      <c r="C233" s="17" t="s">
        <v>49</v>
      </c>
      <c r="D233" s="9"/>
      <c r="E233" s="16">
        <f t="shared" si="120"/>
        <v>1067.3600000000001</v>
      </c>
      <c r="F233" s="16">
        <f>SUM(F235)</f>
        <v>747.36</v>
      </c>
      <c r="G233" s="16">
        <f>SUM(G235)</f>
        <v>0</v>
      </c>
      <c r="H233" s="16">
        <f>SUM(H235)</f>
        <v>100</v>
      </c>
      <c r="I233" s="16">
        <f>SUM(I235)</f>
        <v>0</v>
      </c>
      <c r="J233" s="16">
        <f>SUM(J235+J234+J238+J239)</f>
        <v>0</v>
      </c>
      <c r="K233" s="16">
        <f aca="true" t="shared" si="122" ref="K233:P233">SUM(K235+K234+K238+K239)</f>
        <v>0</v>
      </c>
      <c r="L233" s="16">
        <f t="shared" si="122"/>
        <v>0</v>
      </c>
      <c r="M233" s="16">
        <f t="shared" si="122"/>
        <v>0</v>
      </c>
      <c r="N233" s="16">
        <f t="shared" si="122"/>
        <v>70</v>
      </c>
      <c r="O233" s="16">
        <f t="shared" si="122"/>
        <v>75</v>
      </c>
      <c r="P233" s="16">
        <f t="shared" si="122"/>
        <v>75</v>
      </c>
      <c r="Q233" s="12"/>
      <c r="R233" s="12"/>
    </row>
    <row r="234" spans="1:18" s="13" customFormat="1" ht="15.75">
      <c r="A234" s="52"/>
      <c r="B234" s="40"/>
      <c r="C234" s="19" t="s">
        <v>2</v>
      </c>
      <c r="D234" s="14"/>
      <c r="E234" s="16">
        <f t="shared" si="120"/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2"/>
      <c r="R234" s="12"/>
    </row>
    <row r="235" spans="1:18" s="13" customFormat="1" ht="15.75">
      <c r="A235" s="52"/>
      <c r="B235" s="40"/>
      <c r="C235" s="17" t="s">
        <v>3</v>
      </c>
      <c r="D235" s="14"/>
      <c r="E235" s="16">
        <f t="shared" si="120"/>
        <v>1067.3600000000001</v>
      </c>
      <c r="F235" s="16">
        <f>SUM(F236:F237)</f>
        <v>747.36</v>
      </c>
      <c r="G235" s="16">
        <f>SUM(G236:G237)</f>
        <v>0</v>
      </c>
      <c r="H235" s="16">
        <f>SUM(H236:H237)</f>
        <v>100</v>
      </c>
      <c r="I235" s="16">
        <f>SUM(I236:I237)</f>
        <v>0</v>
      </c>
      <c r="J235" s="16">
        <f>SUM(J236:J237)</f>
        <v>0</v>
      </c>
      <c r="K235" s="16">
        <f aca="true" t="shared" si="123" ref="K235:P235">SUM(K236:K237)</f>
        <v>0</v>
      </c>
      <c r="L235" s="16">
        <f t="shared" si="123"/>
        <v>0</v>
      </c>
      <c r="M235" s="16">
        <f t="shared" si="123"/>
        <v>0</v>
      </c>
      <c r="N235" s="16">
        <f t="shared" si="123"/>
        <v>70</v>
      </c>
      <c r="O235" s="16">
        <f t="shared" si="123"/>
        <v>75</v>
      </c>
      <c r="P235" s="16">
        <f t="shared" si="123"/>
        <v>75</v>
      </c>
      <c r="Q235" s="12"/>
      <c r="R235" s="12"/>
    </row>
    <row r="236" spans="1:18" s="13" customFormat="1" ht="15.75">
      <c r="A236" s="52"/>
      <c r="B236" s="40"/>
      <c r="C236" s="17"/>
      <c r="D236" s="14" t="s">
        <v>12</v>
      </c>
      <c r="E236" s="16">
        <f t="shared" si="120"/>
        <v>583</v>
      </c>
      <c r="F236" s="16">
        <v>583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2"/>
      <c r="R236" s="12"/>
    </row>
    <row r="237" spans="1:18" s="13" customFormat="1" ht="15.75">
      <c r="A237" s="52"/>
      <c r="B237" s="40"/>
      <c r="C237" s="17"/>
      <c r="D237" s="14" t="s">
        <v>9</v>
      </c>
      <c r="E237" s="16">
        <f t="shared" si="120"/>
        <v>484.36</v>
      </c>
      <c r="F237" s="16">
        <v>164.36</v>
      </c>
      <c r="G237" s="16">
        <v>0</v>
      </c>
      <c r="H237" s="16">
        <v>100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70</v>
      </c>
      <c r="O237" s="16">
        <v>75</v>
      </c>
      <c r="P237" s="16">
        <v>75</v>
      </c>
      <c r="Q237" s="12"/>
      <c r="R237" s="12"/>
    </row>
    <row r="238" spans="1:18" s="13" customFormat="1" ht="15.75">
      <c r="A238" s="52"/>
      <c r="B238" s="40"/>
      <c r="C238" s="17" t="s">
        <v>4</v>
      </c>
      <c r="D238" s="14"/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2"/>
      <c r="R238" s="12"/>
    </row>
    <row r="239" spans="1:18" s="13" customFormat="1" ht="31.5">
      <c r="A239" s="52"/>
      <c r="B239" s="40"/>
      <c r="C239" s="17" t="s">
        <v>47</v>
      </c>
      <c r="D239" s="14"/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2"/>
      <c r="R239" s="12"/>
    </row>
    <row r="240" spans="1:18" s="13" customFormat="1" ht="15.75">
      <c r="A240" s="52" t="s">
        <v>38</v>
      </c>
      <c r="B240" s="40" t="s">
        <v>108</v>
      </c>
      <c r="C240" s="17" t="s">
        <v>6</v>
      </c>
      <c r="D240" s="9"/>
      <c r="E240" s="16">
        <f aca="true" t="shared" si="124" ref="E240:E246">SUM(F240:P240)</f>
        <v>4416.9757</v>
      </c>
      <c r="F240" s="16">
        <f>SUM(F242+F244+F247)</f>
        <v>580.188</v>
      </c>
      <c r="G240" s="16">
        <f>SUM(G242+G244+G247)</f>
        <v>352</v>
      </c>
      <c r="H240" s="16">
        <f>SUM(H242+H244+H247)</f>
        <v>369</v>
      </c>
      <c r="I240" s="16">
        <f>SUM(I242+I244+I247)</f>
        <v>362.4132</v>
      </c>
      <c r="J240" s="16">
        <f>J241</f>
        <v>318.3745</v>
      </c>
      <c r="K240" s="16">
        <f aca="true" t="shared" si="125" ref="K240:P240">K241</f>
        <v>400</v>
      </c>
      <c r="L240" s="16">
        <f t="shared" si="125"/>
        <v>400</v>
      </c>
      <c r="M240" s="16">
        <f t="shared" si="125"/>
        <v>350</v>
      </c>
      <c r="N240" s="16">
        <f t="shared" si="125"/>
        <v>450</v>
      </c>
      <c r="O240" s="16">
        <f t="shared" si="125"/>
        <v>420</v>
      </c>
      <c r="P240" s="16">
        <f t="shared" si="125"/>
        <v>415</v>
      </c>
      <c r="Q240" s="12"/>
      <c r="R240" s="12"/>
    </row>
    <row r="241" spans="1:18" s="13" customFormat="1" ht="31.5">
      <c r="A241" s="52"/>
      <c r="B241" s="40"/>
      <c r="C241" s="17" t="s">
        <v>49</v>
      </c>
      <c r="D241" s="9"/>
      <c r="E241" s="16">
        <f t="shared" si="124"/>
        <v>4416.9757</v>
      </c>
      <c r="F241" s="16">
        <f>SUM(F244+F242)</f>
        <v>580.188</v>
      </c>
      <c r="G241" s="16">
        <f>SUM(G244+G247)</f>
        <v>352</v>
      </c>
      <c r="H241" s="16">
        <f>SUM(H244+H247+H242)</f>
        <v>369</v>
      </c>
      <c r="I241" s="16">
        <f>SUM(I242+I244)</f>
        <v>362.4132</v>
      </c>
      <c r="J241" s="16">
        <f>SUM(J244+J247+J242+J248)</f>
        <v>318.3745</v>
      </c>
      <c r="K241" s="16">
        <f aca="true" t="shared" si="126" ref="K241:P241">SUM(K244+K247+K242+K248)</f>
        <v>400</v>
      </c>
      <c r="L241" s="16">
        <f t="shared" si="126"/>
        <v>400</v>
      </c>
      <c r="M241" s="16">
        <f t="shared" si="126"/>
        <v>350</v>
      </c>
      <c r="N241" s="16">
        <f t="shared" si="126"/>
        <v>450</v>
      </c>
      <c r="O241" s="16">
        <f t="shared" si="126"/>
        <v>420</v>
      </c>
      <c r="P241" s="16">
        <f t="shared" si="126"/>
        <v>415</v>
      </c>
      <c r="Q241" s="22"/>
      <c r="R241" s="22"/>
    </row>
    <row r="242" spans="1:18" s="13" customFormat="1" ht="15.75">
      <c r="A242" s="52"/>
      <c r="B242" s="40"/>
      <c r="C242" s="19" t="s">
        <v>2</v>
      </c>
      <c r="D242" s="14"/>
      <c r="E242" s="16">
        <f t="shared" si="124"/>
        <v>133.57</v>
      </c>
      <c r="F242" s="16">
        <v>50</v>
      </c>
      <c r="G242" s="16">
        <v>0</v>
      </c>
      <c r="H242" s="16">
        <f>H243</f>
        <v>50.32</v>
      </c>
      <c r="I242" s="16">
        <f>I243</f>
        <v>33.25</v>
      </c>
      <c r="J242" s="16">
        <f>J243</f>
        <v>0</v>
      </c>
      <c r="K242" s="16">
        <f aca="true" t="shared" si="127" ref="K242:P242">K243</f>
        <v>0</v>
      </c>
      <c r="L242" s="16">
        <f t="shared" si="127"/>
        <v>0</v>
      </c>
      <c r="M242" s="16">
        <f t="shared" si="127"/>
        <v>0</v>
      </c>
      <c r="N242" s="16">
        <f t="shared" si="127"/>
        <v>0</v>
      </c>
      <c r="O242" s="16">
        <f t="shared" si="127"/>
        <v>0</v>
      </c>
      <c r="P242" s="16">
        <f t="shared" si="127"/>
        <v>0</v>
      </c>
      <c r="Q242" s="22"/>
      <c r="R242" s="22"/>
    </row>
    <row r="243" spans="1:18" s="13" customFormat="1" ht="15.75">
      <c r="A243" s="52"/>
      <c r="B243" s="40"/>
      <c r="C243" s="17"/>
      <c r="D243" s="14" t="s">
        <v>9</v>
      </c>
      <c r="E243" s="16">
        <f t="shared" si="124"/>
        <v>133.57</v>
      </c>
      <c r="F243" s="16">
        <v>50</v>
      </c>
      <c r="G243" s="16">
        <v>0</v>
      </c>
      <c r="H243" s="16">
        <v>50.32</v>
      </c>
      <c r="I243" s="16">
        <v>33.25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22"/>
      <c r="R243" s="22"/>
    </row>
    <row r="244" spans="1:18" s="13" customFormat="1" ht="15.75">
      <c r="A244" s="52"/>
      <c r="B244" s="40"/>
      <c r="C244" s="17" t="s">
        <v>3</v>
      </c>
      <c r="D244" s="14"/>
      <c r="E244" s="16">
        <f t="shared" si="124"/>
        <v>4283.405699999999</v>
      </c>
      <c r="F244" s="16">
        <f>SUM(F245:F246)</f>
        <v>530.188</v>
      </c>
      <c r="G244" s="16">
        <f>SUM(G245:G246)</f>
        <v>352</v>
      </c>
      <c r="H244" s="16">
        <f>SUM(H245:H246)</f>
        <v>318.68</v>
      </c>
      <c r="I244" s="16">
        <f>SUM(I245:I246)</f>
        <v>329.1632</v>
      </c>
      <c r="J244" s="16">
        <f>SUM(J245:J246)</f>
        <v>318.3745</v>
      </c>
      <c r="K244" s="16">
        <f aca="true" t="shared" si="128" ref="K244:P244">SUM(K245:K246)</f>
        <v>400</v>
      </c>
      <c r="L244" s="16">
        <f t="shared" si="128"/>
        <v>400</v>
      </c>
      <c r="M244" s="16">
        <f t="shared" si="128"/>
        <v>350</v>
      </c>
      <c r="N244" s="16">
        <f t="shared" si="128"/>
        <v>450</v>
      </c>
      <c r="O244" s="16">
        <f t="shared" si="128"/>
        <v>420</v>
      </c>
      <c r="P244" s="16">
        <f t="shared" si="128"/>
        <v>415</v>
      </c>
      <c r="Q244" s="22"/>
      <c r="R244" s="22"/>
    </row>
    <row r="245" spans="1:18" s="13" customFormat="1" ht="15.75">
      <c r="A245" s="52"/>
      <c r="B245" s="40"/>
      <c r="C245" s="17"/>
      <c r="D245" s="14" t="s">
        <v>12</v>
      </c>
      <c r="E245" s="16">
        <f t="shared" si="124"/>
        <v>30</v>
      </c>
      <c r="F245" s="16">
        <v>30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22"/>
      <c r="R245" s="22"/>
    </row>
    <row r="246" spans="1:18" s="13" customFormat="1" ht="15.75">
      <c r="A246" s="52"/>
      <c r="B246" s="40"/>
      <c r="C246" s="17"/>
      <c r="D246" s="14" t="s">
        <v>9</v>
      </c>
      <c r="E246" s="16">
        <f t="shared" si="124"/>
        <v>4253.405699999999</v>
      </c>
      <c r="F246" s="16">
        <v>500.188</v>
      </c>
      <c r="G246" s="16">
        <v>352</v>
      </c>
      <c r="H246" s="16">
        <v>318.68</v>
      </c>
      <c r="I246" s="16">
        <v>329.1632</v>
      </c>
      <c r="J246" s="16">
        <v>318.3745</v>
      </c>
      <c r="K246" s="16">
        <v>400</v>
      </c>
      <c r="L246" s="16">
        <v>400</v>
      </c>
      <c r="M246" s="16">
        <v>350</v>
      </c>
      <c r="N246" s="16">
        <v>450</v>
      </c>
      <c r="O246" s="16">
        <v>420</v>
      </c>
      <c r="P246" s="16">
        <v>415</v>
      </c>
      <c r="Q246" s="12"/>
      <c r="R246" s="12"/>
    </row>
    <row r="247" spans="1:18" s="13" customFormat="1" ht="15.75">
      <c r="A247" s="52"/>
      <c r="B247" s="40"/>
      <c r="C247" s="17" t="s">
        <v>4</v>
      </c>
      <c r="D247" s="14"/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2"/>
      <c r="R247" s="12"/>
    </row>
    <row r="248" spans="1:18" s="13" customFormat="1" ht="31.5">
      <c r="A248" s="52"/>
      <c r="B248" s="40"/>
      <c r="C248" s="17" t="s">
        <v>47</v>
      </c>
      <c r="D248" s="14"/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2"/>
      <c r="R248" s="12"/>
    </row>
    <row r="249" spans="1:18" s="13" customFormat="1" ht="15.75">
      <c r="A249" s="41" t="s">
        <v>25</v>
      </c>
      <c r="B249" s="44" t="s">
        <v>78</v>
      </c>
      <c r="C249" s="17" t="s">
        <v>6</v>
      </c>
      <c r="D249" s="9"/>
      <c r="E249" s="16">
        <f>SUM(F249:P249)</f>
        <v>1636743.4842800004</v>
      </c>
      <c r="F249" s="16">
        <f>SUM(F252+F255+F256)</f>
        <v>111739.82379</v>
      </c>
      <c r="G249" s="16">
        <f>SUM(G252+G255+G256)</f>
        <v>77995.13244</v>
      </c>
      <c r="H249" s="16">
        <f>SUM(H252+H255+H256+H259)</f>
        <v>68313.17284</v>
      </c>
      <c r="I249" s="16">
        <f>SUM(I252+I255+I256+I259)</f>
        <v>400721.62517</v>
      </c>
      <c r="J249" s="16">
        <f>J250+J259</f>
        <v>348473.86004</v>
      </c>
      <c r="K249" s="16">
        <f aca="true" t="shared" si="129" ref="K249:P249">K250+K259</f>
        <v>114481.8</v>
      </c>
      <c r="L249" s="16">
        <f t="shared" si="129"/>
        <v>104456.8</v>
      </c>
      <c r="M249" s="16">
        <f t="shared" si="129"/>
        <v>101356.79999999999</v>
      </c>
      <c r="N249" s="16">
        <f t="shared" si="129"/>
        <v>95584.06</v>
      </c>
      <c r="O249" s="16">
        <f t="shared" si="129"/>
        <v>102925.09999999999</v>
      </c>
      <c r="P249" s="16">
        <f t="shared" si="129"/>
        <v>110695.31</v>
      </c>
      <c r="Q249" s="12"/>
      <c r="R249" s="12"/>
    </row>
    <row r="250" spans="1:18" s="13" customFormat="1" ht="31.5">
      <c r="A250" s="42"/>
      <c r="B250" s="45"/>
      <c r="C250" s="17" t="s">
        <v>49</v>
      </c>
      <c r="D250" s="9"/>
      <c r="E250" s="16">
        <f>SUM(F250:P250)</f>
        <v>1636743.4842800004</v>
      </c>
      <c r="F250" s="16">
        <f>SUM(F252+F256)</f>
        <v>111739.82379</v>
      </c>
      <c r="G250" s="16">
        <f>SUM(G252+G256)</f>
        <v>77995.13244</v>
      </c>
      <c r="H250" s="16">
        <f>SUM(H252+H256)</f>
        <v>68313.17284</v>
      </c>
      <c r="I250" s="16">
        <f>SUM(I252+I256)</f>
        <v>400721.62517</v>
      </c>
      <c r="J250" s="16">
        <f>SUM(J252+J251+J255+J256)</f>
        <v>348473.86004</v>
      </c>
      <c r="K250" s="16">
        <f aca="true" t="shared" si="130" ref="K250:P250">SUM(K252+K251+K255+K256)</f>
        <v>114481.8</v>
      </c>
      <c r="L250" s="16">
        <f t="shared" si="130"/>
        <v>104456.8</v>
      </c>
      <c r="M250" s="16">
        <f t="shared" si="130"/>
        <v>101356.79999999999</v>
      </c>
      <c r="N250" s="16">
        <f t="shared" si="130"/>
        <v>95584.06</v>
      </c>
      <c r="O250" s="16">
        <f t="shared" si="130"/>
        <v>102925.09999999999</v>
      </c>
      <c r="P250" s="16">
        <f t="shared" si="130"/>
        <v>110695.31</v>
      </c>
      <c r="Q250" s="12"/>
      <c r="R250" s="12"/>
    </row>
    <row r="251" spans="1:18" s="13" customFormat="1" ht="31.5">
      <c r="A251" s="42"/>
      <c r="B251" s="45"/>
      <c r="C251" s="17" t="s">
        <v>2</v>
      </c>
      <c r="D251" s="14"/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f>J262+J268+J278+J288+J295+J311</f>
        <v>0</v>
      </c>
      <c r="K251" s="16">
        <f aca="true" t="shared" si="131" ref="K251:P251">K262+K268+K278+K288+K295+K311</f>
        <v>0</v>
      </c>
      <c r="L251" s="16">
        <f t="shared" si="131"/>
        <v>0</v>
      </c>
      <c r="M251" s="16">
        <f t="shared" si="131"/>
        <v>0</v>
      </c>
      <c r="N251" s="16">
        <f t="shared" si="131"/>
        <v>0</v>
      </c>
      <c r="O251" s="16">
        <f t="shared" si="131"/>
        <v>0</v>
      </c>
      <c r="P251" s="16">
        <f t="shared" si="131"/>
        <v>0</v>
      </c>
      <c r="Q251" s="12"/>
      <c r="R251" s="12"/>
    </row>
    <row r="252" spans="1:18" s="13" customFormat="1" ht="15.75">
      <c r="A252" s="42"/>
      <c r="B252" s="45"/>
      <c r="C252" s="17" t="s">
        <v>3</v>
      </c>
      <c r="D252" s="14"/>
      <c r="E252" s="16">
        <f aca="true" t="shared" si="132" ref="E252:E259">SUM(F252:P252)</f>
        <v>1429209.5842800003</v>
      </c>
      <c r="F252" s="16">
        <f>SUM(F269+F279+F289+F297+F313)</f>
        <v>111274.12379</v>
      </c>
      <c r="G252" s="16">
        <f>SUM(G269+G279+G289+G297+G313)</f>
        <v>77459.23244</v>
      </c>
      <c r="H252" s="16">
        <f>SUM(H269+H279+H289+H297+H313)</f>
        <v>67999.87284</v>
      </c>
      <c r="I252" s="16">
        <f>SUM(I269+I279+I289+I297+I313)</f>
        <v>312830.62517</v>
      </c>
      <c r="J252" s="16">
        <f>SUM(J253:J254)</f>
        <v>230145.86004</v>
      </c>
      <c r="K252" s="16">
        <f aca="true" t="shared" si="133" ref="K252:P252">SUM(K253:K254)</f>
        <v>114481.8</v>
      </c>
      <c r="L252" s="16">
        <f t="shared" si="133"/>
        <v>104456.8</v>
      </c>
      <c r="M252" s="16">
        <f t="shared" si="133"/>
        <v>101356.79999999999</v>
      </c>
      <c r="N252" s="16">
        <f t="shared" si="133"/>
        <v>95584.06</v>
      </c>
      <c r="O252" s="16">
        <f t="shared" si="133"/>
        <v>102925.09999999999</v>
      </c>
      <c r="P252" s="16">
        <f t="shared" si="133"/>
        <v>110695.31</v>
      </c>
      <c r="Q252" s="12"/>
      <c r="R252" s="12"/>
    </row>
    <row r="253" spans="1:18" s="13" customFormat="1" ht="15.75">
      <c r="A253" s="42"/>
      <c r="B253" s="45"/>
      <c r="C253" s="17"/>
      <c r="D253" s="14" t="s">
        <v>15</v>
      </c>
      <c r="E253" s="16">
        <f t="shared" si="132"/>
        <v>384906.32664</v>
      </c>
      <c r="F253" s="16">
        <f>SUM(F270)</f>
        <v>6280.86079</v>
      </c>
      <c r="G253" s="16">
        <f>SUM(G270)</f>
        <v>1840.91848</v>
      </c>
      <c r="H253" s="16">
        <f>SUM(H270)</f>
        <v>29116.5902</v>
      </c>
      <c r="I253" s="16">
        <f>SUM(I270)</f>
        <v>219275.401</v>
      </c>
      <c r="J253" s="16">
        <f>SUM(J270)</f>
        <v>128392.55617</v>
      </c>
      <c r="K253" s="16">
        <f aca="true" t="shared" si="134" ref="K253:P253">SUM(K270)</f>
        <v>0</v>
      </c>
      <c r="L253" s="16">
        <f t="shared" si="134"/>
        <v>0</v>
      </c>
      <c r="M253" s="16">
        <f t="shared" si="134"/>
        <v>0</v>
      </c>
      <c r="N253" s="16">
        <f t="shared" si="134"/>
        <v>0</v>
      </c>
      <c r="O253" s="16">
        <f t="shared" si="134"/>
        <v>0</v>
      </c>
      <c r="P253" s="16">
        <f t="shared" si="134"/>
        <v>0</v>
      </c>
      <c r="Q253" s="12"/>
      <c r="R253" s="12"/>
    </row>
    <row r="254" spans="1:18" s="13" customFormat="1" ht="15.75">
      <c r="A254" s="42"/>
      <c r="B254" s="45"/>
      <c r="C254" s="17"/>
      <c r="D254" s="14" t="s">
        <v>9</v>
      </c>
      <c r="E254" s="16">
        <f>SUM(F254:P254)</f>
        <v>1044303.25764</v>
      </c>
      <c r="F254" s="16">
        <f>SUM(F271+F280+F290+F298+F314)</f>
        <v>104993.263</v>
      </c>
      <c r="G254" s="16">
        <f>SUM(G271+G280+G290+G298+G314)</f>
        <v>75618.31396</v>
      </c>
      <c r="H254" s="16">
        <f>SUM(H271+H280+H290+H298+H314)</f>
        <v>38883.282640000005</v>
      </c>
      <c r="I254" s="16">
        <f>SUM(I271+I280+I290+I298+I314)</f>
        <v>93555.22417</v>
      </c>
      <c r="J254" s="16">
        <f>SUM(J263+J271+J280+J290+J298+J314+J306)</f>
        <v>101753.30387000002</v>
      </c>
      <c r="K254" s="16">
        <f aca="true" t="shared" si="135" ref="K254:P254">SUM(K263+K271+K280+K290+K298+K314+K306)</f>
        <v>114481.8</v>
      </c>
      <c r="L254" s="16">
        <f t="shared" si="135"/>
        <v>104456.8</v>
      </c>
      <c r="M254" s="16">
        <f t="shared" si="135"/>
        <v>101356.79999999999</v>
      </c>
      <c r="N254" s="16">
        <f t="shared" si="135"/>
        <v>95584.06</v>
      </c>
      <c r="O254" s="16">
        <f t="shared" si="135"/>
        <v>102925.09999999999</v>
      </c>
      <c r="P254" s="16">
        <f t="shared" si="135"/>
        <v>110695.31</v>
      </c>
      <c r="Q254" s="12"/>
      <c r="R254" s="12"/>
    </row>
    <row r="255" spans="1:18" s="13" customFormat="1" ht="15.75">
      <c r="A255" s="42"/>
      <c r="B255" s="45"/>
      <c r="C255" s="17" t="s">
        <v>4</v>
      </c>
      <c r="D255" s="14"/>
      <c r="E255" s="16">
        <f t="shared" si="132"/>
        <v>0</v>
      </c>
      <c r="F255" s="16">
        <v>0</v>
      </c>
      <c r="G255" s="16">
        <f aca="true" t="shared" si="136" ref="G255:P255">SUM(G281+G291+G299+G315)</f>
        <v>0</v>
      </c>
      <c r="H255" s="16">
        <f t="shared" si="136"/>
        <v>0</v>
      </c>
      <c r="I255" s="16">
        <f t="shared" si="136"/>
        <v>0</v>
      </c>
      <c r="J255" s="16">
        <f t="shared" si="136"/>
        <v>0</v>
      </c>
      <c r="K255" s="16">
        <f t="shared" si="136"/>
        <v>0</v>
      </c>
      <c r="L255" s="16">
        <f t="shared" si="136"/>
        <v>0</v>
      </c>
      <c r="M255" s="16">
        <f t="shared" si="136"/>
        <v>0</v>
      </c>
      <c r="N255" s="16">
        <f t="shared" si="136"/>
        <v>0</v>
      </c>
      <c r="O255" s="16">
        <f t="shared" si="136"/>
        <v>0</v>
      </c>
      <c r="P255" s="16">
        <f t="shared" si="136"/>
        <v>0</v>
      </c>
      <c r="Q255" s="12"/>
      <c r="R255" s="12"/>
    </row>
    <row r="256" spans="1:18" s="13" customFormat="1" ht="31.5">
      <c r="A256" s="42"/>
      <c r="B256" s="45"/>
      <c r="C256" s="17" t="s">
        <v>76</v>
      </c>
      <c r="D256" s="14"/>
      <c r="E256" s="16">
        <f t="shared" si="132"/>
        <v>207533.9</v>
      </c>
      <c r="F256" s="16">
        <f>F258</f>
        <v>465.7</v>
      </c>
      <c r="G256" s="16">
        <f>G258</f>
        <v>535.9</v>
      </c>
      <c r="H256" s="16">
        <f>H258</f>
        <v>313.3</v>
      </c>
      <c r="I256" s="16">
        <f>I258+I257</f>
        <v>87891</v>
      </c>
      <c r="J256" s="16">
        <f>SUM(J257:J258)</f>
        <v>118328</v>
      </c>
      <c r="K256" s="16">
        <f aca="true" t="shared" si="137" ref="K256:P256">SUM(K257:K258)</f>
        <v>0</v>
      </c>
      <c r="L256" s="16">
        <f t="shared" si="137"/>
        <v>0</v>
      </c>
      <c r="M256" s="16">
        <f t="shared" si="137"/>
        <v>0</v>
      </c>
      <c r="N256" s="16">
        <f t="shared" si="137"/>
        <v>0</v>
      </c>
      <c r="O256" s="16">
        <f t="shared" si="137"/>
        <v>0</v>
      </c>
      <c r="P256" s="16">
        <f t="shared" si="137"/>
        <v>0</v>
      </c>
      <c r="Q256" s="12"/>
      <c r="R256" s="12"/>
    </row>
    <row r="257" spans="1:18" s="13" customFormat="1" ht="15.75">
      <c r="A257" s="42"/>
      <c r="B257" s="45"/>
      <c r="C257" s="17"/>
      <c r="D257" s="14" t="s">
        <v>15</v>
      </c>
      <c r="E257" s="16">
        <f t="shared" si="132"/>
        <v>205672.4</v>
      </c>
      <c r="F257" s="16">
        <v>0</v>
      </c>
      <c r="G257" s="16">
        <v>0</v>
      </c>
      <c r="H257" s="16">
        <v>0</v>
      </c>
      <c r="I257" s="16">
        <v>87344.4</v>
      </c>
      <c r="J257" s="16">
        <f>J273</f>
        <v>118328</v>
      </c>
      <c r="K257" s="16">
        <f aca="true" t="shared" si="138" ref="K257:P257">K273</f>
        <v>0</v>
      </c>
      <c r="L257" s="16">
        <f t="shared" si="138"/>
        <v>0</v>
      </c>
      <c r="M257" s="16">
        <f t="shared" si="138"/>
        <v>0</v>
      </c>
      <c r="N257" s="16">
        <f t="shared" si="138"/>
        <v>0</v>
      </c>
      <c r="O257" s="16">
        <f t="shared" si="138"/>
        <v>0</v>
      </c>
      <c r="P257" s="16">
        <f t="shared" si="138"/>
        <v>0</v>
      </c>
      <c r="Q257" s="12"/>
      <c r="R257" s="12"/>
    </row>
    <row r="258" spans="1:18" s="13" customFormat="1" ht="15.75">
      <c r="A258" s="48"/>
      <c r="B258" s="50"/>
      <c r="C258" s="17"/>
      <c r="D258" s="14" t="s">
        <v>9</v>
      </c>
      <c r="E258" s="16">
        <f t="shared" si="132"/>
        <v>1861.5</v>
      </c>
      <c r="F258" s="16">
        <f>F283</f>
        <v>465.7</v>
      </c>
      <c r="G258" s="16">
        <f>G283</f>
        <v>535.9</v>
      </c>
      <c r="H258" s="16">
        <f>H283</f>
        <v>313.3</v>
      </c>
      <c r="I258" s="16">
        <v>546.6</v>
      </c>
      <c r="J258" s="16">
        <f>J265+J283+J292+J300+J316</f>
        <v>0</v>
      </c>
      <c r="K258" s="16">
        <f aca="true" t="shared" si="139" ref="K258:P258">K265+K283+K292+K300+K316</f>
        <v>0</v>
      </c>
      <c r="L258" s="16">
        <f t="shared" si="139"/>
        <v>0</v>
      </c>
      <c r="M258" s="16">
        <f t="shared" si="139"/>
        <v>0</v>
      </c>
      <c r="N258" s="16">
        <f t="shared" si="139"/>
        <v>0</v>
      </c>
      <c r="O258" s="16">
        <f t="shared" si="139"/>
        <v>0</v>
      </c>
      <c r="P258" s="16">
        <f t="shared" si="139"/>
        <v>0</v>
      </c>
      <c r="Q258" s="12"/>
      <c r="R258" s="12"/>
    </row>
    <row r="259" spans="1:18" s="13" customFormat="1" ht="47.25">
      <c r="A259" s="48"/>
      <c r="B259" s="50"/>
      <c r="C259" s="17" t="s">
        <v>46</v>
      </c>
      <c r="D259" s="14"/>
      <c r="E259" s="16">
        <f t="shared" si="132"/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f>SUM(J274)</f>
        <v>0</v>
      </c>
      <c r="K259" s="16">
        <f aca="true" t="shared" si="140" ref="K259:P259">SUM(K274)</f>
        <v>0</v>
      </c>
      <c r="L259" s="16">
        <f t="shared" si="140"/>
        <v>0</v>
      </c>
      <c r="M259" s="16">
        <f t="shared" si="140"/>
        <v>0</v>
      </c>
      <c r="N259" s="16">
        <f t="shared" si="140"/>
        <v>0</v>
      </c>
      <c r="O259" s="16">
        <f t="shared" si="140"/>
        <v>0</v>
      </c>
      <c r="P259" s="16">
        <f t="shared" si="140"/>
        <v>0</v>
      </c>
      <c r="Q259" s="12"/>
      <c r="R259" s="12"/>
    </row>
    <row r="260" spans="1:18" s="13" customFormat="1" ht="14.25" customHeight="1">
      <c r="A260" s="56" t="s">
        <v>60</v>
      </c>
      <c r="B260" s="40" t="s">
        <v>109</v>
      </c>
      <c r="C260" s="17" t="s">
        <v>6</v>
      </c>
      <c r="D260" s="9"/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f>J261</f>
        <v>0</v>
      </c>
      <c r="K260" s="23">
        <f aca="true" t="shared" si="141" ref="K260:P260">K261</f>
        <v>0</v>
      </c>
      <c r="L260" s="23">
        <f t="shared" si="141"/>
        <v>0</v>
      </c>
      <c r="M260" s="23">
        <f t="shared" si="141"/>
        <v>0</v>
      </c>
      <c r="N260" s="23">
        <f t="shared" si="141"/>
        <v>0</v>
      </c>
      <c r="O260" s="23">
        <f t="shared" si="141"/>
        <v>0</v>
      </c>
      <c r="P260" s="23">
        <f t="shared" si="141"/>
        <v>0</v>
      </c>
      <c r="Q260" s="12"/>
      <c r="R260" s="12"/>
    </row>
    <row r="261" spans="1:18" s="13" customFormat="1" ht="33" customHeight="1">
      <c r="A261" s="52"/>
      <c r="B261" s="40"/>
      <c r="C261" s="17" t="s">
        <v>49</v>
      </c>
      <c r="D261" s="9"/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f>SUM(J262:J265)</f>
        <v>0</v>
      </c>
      <c r="K261" s="23">
        <f aca="true" t="shared" si="142" ref="K261:P261">SUM(K262:K265)</f>
        <v>0</v>
      </c>
      <c r="L261" s="23">
        <f t="shared" si="142"/>
        <v>0</v>
      </c>
      <c r="M261" s="23">
        <f t="shared" si="142"/>
        <v>0</v>
      </c>
      <c r="N261" s="23">
        <f t="shared" si="142"/>
        <v>0</v>
      </c>
      <c r="O261" s="23">
        <f t="shared" si="142"/>
        <v>0</v>
      </c>
      <c r="P261" s="23">
        <f t="shared" si="142"/>
        <v>0</v>
      </c>
      <c r="Q261" s="12"/>
      <c r="R261" s="12"/>
    </row>
    <row r="262" spans="1:18" s="13" customFormat="1" ht="15.75">
      <c r="A262" s="52"/>
      <c r="B262" s="40"/>
      <c r="C262" s="19" t="s">
        <v>2</v>
      </c>
      <c r="D262" s="14"/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12"/>
      <c r="R262" s="12"/>
    </row>
    <row r="263" spans="1:18" s="13" customFormat="1" ht="15.75">
      <c r="A263" s="52"/>
      <c r="B263" s="40"/>
      <c r="C263" s="17" t="s">
        <v>3</v>
      </c>
      <c r="D263" s="14"/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12"/>
      <c r="R263" s="12"/>
    </row>
    <row r="264" spans="1:18" s="13" customFormat="1" ht="15.75">
      <c r="A264" s="52"/>
      <c r="B264" s="40"/>
      <c r="C264" s="17" t="s">
        <v>4</v>
      </c>
      <c r="D264" s="14"/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12"/>
      <c r="R264" s="12"/>
    </row>
    <row r="265" spans="1:18" s="13" customFormat="1" ht="39" customHeight="1">
      <c r="A265" s="52"/>
      <c r="B265" s="40"/>
      <c r="C265" s="17" t="s">
        <v>47</v>
      </c>
      <c r="D265" s="14"/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12"/>
      <c r="R265" s="12"/>
    </row>
    <row r="266" spans="1:18" s="13" customFormat="1" ht="15.75">
      <c r="A266" s="60" t="s">
        <v>61</v>
      </c>
      <c r="B266" s="44" t="s">
        <v>111</v>
      </c>
      <c r="C266" s="17" t="s">
        <v>6</v>
      </c>
      <c r="D266" s="9"/>
      <c r="E266" s="16">
        <f>SUM(F266:K266)</f>
        <v>600740.32664</v>
      </c>
      <c r="F266" s="16">
        <f>SUM(F272+F269)</f>
        <v>16442.46079</v>
      </c>
      <c r="G266" s="16">
        <f>SUM(G269+G272)</f>
        <v>1840.91848</v>
      </c>
      <c r="H266" s="16">
        <f>SUM(H269+H272)</f>
        <v>29116.5902</v>
      </c>
      <c r="I266" s="16">
        <f>SUM(I269+I273)</f>
        <v>306619.801</v>
      </c>
      <c r="J266" s="16">
        <f>J267+J274</f>
        <v>246720.55617</v>
      </c>
      <c r="K266" s="16">
        <f aca="true" t="shared" si="143" ref="K266:P266">K267+K274</f>
        <v>0</v>
      </c>
      <c r="L266" s="16">
        <f t="shared" si="143"/>
        <v>0</v>
      </c>
      <c r="M266" s="16">
        <f t="shared" si="143"/>
        <v>0</v>
      </c>
      <c r="N266" s="16">
        <f t="shared" si="143"/>
        <v>0</v>
      </c>
      <c r="O266" s="16">
        <f t="shared" si="143"/>
        <v>0</v>
      </c>
      <c r="P266" s="16">
        <f t="shared" si="143"/>
        <v>0</v>
      </c>
      <c r="Q266" s="12"/>
      <c r="R266" s="12"/>
    </row>
    <row r="267" spans="1:18" s="13" customFormat="1" ht="30" customHeight="1">
      <c r="A267" s="54"/>
      <c r="B267" s="45"/>
      <c r="C267" s="17" t="s">
        <v>49</v>
      </c>
      <c r="D267" s="9"/>
      <c r="E267" s="16">
        <f>SUM(F267:K267)</f>
        <v>600740.32664</v>
      </c>
      <c r="F267" s="16">
        <f>SUM(F269)</f>
        <v>16442.46079</v>
      </c>
      <c r="G267" s="16">
        <f>SUM(G269)</f>
        <v>1840.91848</v>
      </c>
      <c r="H267" s="16">
        <f>SUM(H269)</f>
        <v>29116.5902</v>
      </c>
      <c r="I267" s="16">
        <f>SUM(I269+I273)</f>
        <v>306619.801</v>
      </c>
      <c r="J267" s="16">
        <f>SUM(J269+J273+J268+J272)</f>
        <v>246720.55617</v>
      </c>
      <c r="K267" s="16">
        <f aca="true" t="shared" si="144" ref="K267:P267">SUM(K269+K273+K268+K272)</f>
        <v>0</v>
      </c>
      <c r="L267" s="16">
        <f t="shared" si="144"/>
        <v>0</v>
      </c>
      <c r="M267" s="16">
        <f t="shared" si="144"/>
        <v>0</v>
      </c>
      <c r="N267" s="16">
        <f t="shared" si="144"/>
        <v>0</v>
      </c>
      <c r="O267" s="16">
        <f t="shared" si="144"/>
        <v>0</v>
      </c>
      <c r="P267" s="16">
        <f t="shared" si="144"/>
        <v>0</v>
      </c>
      <c r="Q267" s="12"/>
      <c r="R267" s="12"/>
    </row>
    <row r="268" spans="1:18" s="13" customFormat="1" ht="15.75">
      <c r="A268" s="54"/>
      <c r="B268" s="45"/>
      <c r="C268" s="19" t="s">
        <v>2</v>
      </c>
      <c r="D268" s="14"/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2"/>
      <c r="R268" s="12"/>
    </row>
    <row r="269" spans="1:18" s="13" customFormat="1" ht="15.75">
      <c r="A269" s="54"/>
      <c r="B269" s="45"/>
      <c r="C269" s="17" t="s">
        <v>3</v>
      </c>
      <c r="D269" s="14"/>
      <c r="E269" s="16">
        <f>SUM(F269:K269)</f>
        <v>395067.92664</v>
      </c>
      <c r="F269" s="16">
        <f>F270+F271</f>
        <v>16442.46079</v>
      </c>
      <c r="G269" s="16">
        <f>G270+G271</f>
        <v>1840.91848</v>
      </c>
      <c r="H269" s="16">
        <f>H270+H271</f>
        <v>29116.5902</v>
      </c>
      <c r="I269" s="16">
        <f>I270+I271</f>
        <v>219275.401</v>
      </c>
      <c r="J269" s="16">
        <f>J270+J271</f>
        <v>128392.55617</v>
      </c>
      <c r="K269" s="16">
        <f aca="true" t="shared" si="145" ref="K269:P269">K270+K271</f>
        <v>0</v>
      </c>
      <c r="L269" s="16">
        <f t="shared" si="145"/>
        <v>0</v>
      </c>
      <c r="M269" s="16">
        <f t="shared" si="145"/>
        <v>0</v>
      </c>
      <c r="N269" s="16">
        <f t="shared" si="145"/>
        <v>0</v>
      </c>
      <c r="O269" s="16">
        <f t="shared" si="145"/>
        <v>0</v>
      </c>
      <c r="P269" s="16">
        <f t="shared" si="145"/>
        <v>0</v>
      </c>
      <c r="Q269" s="12"/>
      <c r="R269" s="12"/>
    </row>
    <row r="270" spans="1:18" s="13" customFormat="1" ht="15.75">
      <c r="A270" s="54"/>
      <c r="B270" s="45"/>
      <c r="C270" s="17"/>
      <c r="D270" s="14" t="s">
        <v>15</v>
      </c>
      <c r="E270" s="16">
        <f>SUM(F270:K270)</f>
        <v>384906.32664</v>
      </c>
      <c r="F270" s="16">
        <v>6280.86079</v>
      </c>
      <c r="G270" s="16">
        <v>1840.91848</v>
      </c>
      <c r="H270" s="16">
        <v>29116.5902</v>
      </c>
      <c r="I270" s="16">
        <v>219275.401</v>
      </c>
      <c r="J270" s="16">
        <v>128392.55617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2"/>
      <c r="R270" s="12"/>
    </row>
    <row r="271" spans="1:18" s="13" customFormat="1" ht="15.75">
      <c r="A271" s="54"/>
      <c r="B271" s="45"/>
      <c r="C271" s="17"/>
      <c r="D271" s="14" t="s">
        <v>9</v>
      </c>
      <c r="E271" s="16">
        <f>SUM(F271:K271)</f>
        <v>10161.6</v>
      </c>
      <c r="F271" s="16">
        <v>10161.6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2"/>
      <c r="R271" s="12"/>
    </row>
    <row r="272" spans="1:18" s="13" customFormat="1" ht="15.75">
      <c r="A272" s="54"/>
      <c r="B272" s="45"/>
      <c r="C272" s="17" t="s">
        <v>4</v>
      </c>
      <c r="D272" s="14"/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2"/>
      <c r="R272" s="12"/>
    </row>
    <row r="273" spans="1:18" s="13" customFormat="1" ht="26.25" customHeight="1">
      <c r="A273" s="54"/>
      <c r="B273" s="45"/>
      <c r="C273" s="17" t="s">
        <v>47</v>
      </c>
      <c r="D273" s="14" t="s">
        <v>15</v>
      </c>
      <c r="E273" s="16">
        <f>SUM(F273:P273)</f>
        <v>205672.4</v>
      </c>
      <c r="F273" s="16">
        <v>0</v>
      </c>
      <c r="G273" s="16">
        <v>0</v>
      </c>
      <c r="H273" s="16">
        <v>0</v>
      </c>
      <c r="I273" s="16">
        <v>87344.4</v>
      </c>
      <c r="J273" s="16">
        <v>118328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2"/>
      <c r="R273" s="12"/>
    </row>
    <row r="274" spans="1:18" s="13" customFormat="1" ht="36.75" customHeight="1">
      <c r="A274" s="61"/>
      <c r="B274" s="62"/>
      <c r="C274" s="17" t="s">
        <v>46</v>
      </c>
      <c r="D274" s="14"/>
      <c r="E274" s="16">
        <f>SUM(F274:K274)</f>
        <v>0</v>
      </c>
      <c r="F274" s="16">
        <f>SUM(F275:F275)</f>
        <v>0</v>
      </c>
      <c r="G274" s="16">
        <f>SUM(G275:G275)</f>
        <v>0</v>
      </c>
      <c r="H274" s="16">
        <f>SUM(H275:H275)</f>
        <v>0</v>
      </c>
      <c r="I274" s="16">
        <v>0</v>
      </c>
      <c r="J274" s="16">
        <f>SUM(J275)</f>
        <v>0</v>
      </c>
      <c r="K274" s="16">
        <f aca="true" t="shared" si="146" ref="K274:P274">SUM(K275)</f>
        <v>0</v>
      </c>
      <c r="L274" s="16">
        <f t="shared" si="146"/>
        <v>0</v>
      </c>
      <c r="M274" s="16">
        <f t="shared" si="146"/>
        <v>0</v>
      </c>
      <c r="N274" s="16">
        <f t="shared" si="146"/>
        <v>0</v>
      </c>
      <c r="O274" s="16">
        <f t="shared" si="146"/>
        <v>0</v>
      </c>
      <c r="P274" s="16">
        <f t="shared" si="146"/>
        <v>0</v>
      </c>
      <c r="Q274" s="12"/>
      <c r="R274" s="12"/>
    </row>
    <row r="275" spans="1:18" s="13" customFormat="1" ht="15.75">
      <c r="A275" s="61"/>
      <c r="B275" s="62"/>
      <c r="C275" s="17"/>
      <c r="D275" s="14" t="s">
        <v>15</v>
      </c>
      <c r="E275" s="16">
        <f>SUM(F275:K275)</f>
        <v>0</v>
      </c>
      <c r="F275" s="16">
        <v>0</v>
      </c>
      <c r="G275" s="16">
        <v>0</v>
      </c>
      <c r="H275" s="16">
        <v>0</v>
      </c>
      <c r="I275" s="16">
        <v>0</v>
      </c>
      <c r="J275" s="16"/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2"/>
      <c r="R275" s="12"/>
    </row>
    <row r="276" spans="1:18" s="13" customFormat="1" ht="15.75">
      <c r="A276" s="60" t="s">
        <v>62</v>
      </c>
      <c r="B276" s="44" t="s">
        <v>86</v>
      </c>
      <c r="C276" s="17" t="s">
        <v>6</v>
      </c>
      <c r="D276" s="9"/>
      <c r="E276" s="16">
        <f>SUM(F276:P276)</f>
        <v>723280.79213</v>
      </c>
      <c r="F276" s="16">
        <f>SUM(F279+F281+F282)</f>
        <v>69909.879</v>
      </c>
      <c r="G276" s="16">
        <f>SUM(G279+G281+G282)</f>
        <v>58534.140960000004</v>
      </c>
      <c r="H276" s="16">
        <f>SUM(H279+H281+H282+H284)</f>
        <v>27449.962639999998</v>
      </c>
      <c r="I276" s="16">
        <f>SUM(I279+I282)</f>
        <v>68339.23335000001</v>
      </c>
      <c r="J276" s="16">
        <f>J277+J284</f>
        <v>71918.98618</v>
      </c>
      <c r="K276" s="16">
        <f aca="true" t="shared" si="147" ref="K276:P276">K277+K284</f>
        <v>81869.409</v>
      </c>
      <c r="L276" s="16">
        <f t="shared" si="147"/>
        <v>74228.134</v>
      </c>
      <c r="M276" s="16">
        <f t="shared" si="147"/>
        <v>74824.737</v>
      </c>
      <c r="N276" s="16">
        <f t="shared" si="147"/>
        <v>63424.78</v>
      </c>
      <c r="O276" s="16">
        <f t="shared" si="147"/>
        <v>65324.95</v>
      </c>
      <c r="P276" s="16">
        <f t="shared" si="147"/>
        <v>67456.58</v>
      </c>
      <c r="Q276" s="12"/>
      <c r="R276" s="12"/>
    </row>
    <row r="277" spans="1:18" s="13" customFormat="1" ht="31.5">
      <c r="A277" s="54"/>
      <c r="B277" s="45"/>
      <c r="C277" s="17" t="s">
        <v>48</v>
      </c>
      <c r="D277" s="9"/>
      <c r="E277" s="16">
        <f>SUM(F277:P277)</f>
        <v>723280.79213</v>
      </c>
      <c r="F277" s="16">
        <f>SUM(F279+F282)</f>
        <v>69909.879</v>
      </c>
      <c r="G277" s="16">
        <f>SUM(G279+G282)</f>
        <v>58534.140960000004</v>
      </c>
      <c r="H277" s="16">
        <f>SUM(H279+H282)</f>
        <v>27449.962639999998</v>
      </c>
      <c r="I277" s="16">
        <f>SUM(I279+I282)</f>
        <v>68339.23335000001</v>
      </c>
      <c r="J277" s="16">
        <f>SUM(J279+J278+J281+J282)</f>
        <v>71918.98618</v>
      </c>
      <c r="K277" s="16">
        <f aca="true" t="shared" si="148" ref="K277:P277">SUM(K279+K278+K281+K282)</f>
        <v>81869.409</v>
      </c>
      <c r="L277" s="16">
        <f t="shared" si="148"/>
        <v>74228.134</v>
      </c>
      <c r="M277" s="16">
        <f t="shared" si="148"/>
        <v>74824.737</v>
      </c>
      <c r="N277" s="16">
        <f t="shared" si="148"/>
        <v>63424.78</v>
      </c>
      <c r="O277" s="16">
        <f t="shared" si="148"/>
        <v>65324.95</v>
      </c>
      <c r="P277" s="16">
        <f t="shared" si="148"/>
        <v>67456.58</v>
      </c>
      <c r="Q277" s="12"/>
      <c r="R277" s="12"/>
    </row>
    <row r="278" spans="1:18" s="13" customFormat="1" ht="15.75">
      <c r="A278" s="54"/>
      <c r="B278" s="45"/>
      <c r="C278" s="19" t="s">
        <v>2</v>
      </c>
      <c r="D278" s="14"/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2"/>
      <c r="R278" s="12"/>
    </row>
    <row r="279" spans="1:18" s="13" customFormat="1" ht="15.75">
      <c r="A279" s="54"/>
      <c r="B279" s="45"/>
      <c r="C279" s="17" t="s">
        <v>3</v>
      </c>
      <c r="D279" s="14"/>
      <c r="E279" s="16">
        <f>SUM(F279:P279)</f>
        <v>721419.29213</v>
      </c>
      <c r="F279" s="16">
        <f>F280+F281</f>
        <v>69444.179</v>
      </c>
      <c r="G279" s="16">
        <f>G280+G281</f>
        <v>57998.24096</v>
      </c>
      <c r="H279" s="16">
        <f>H280+H281</f>
        <v>27136.66264</v>
      </c>
      <c r="I279" s="16">
        <f>I280+I281</f>
        <v>67792.63335</v>
      </c>
      <c r="J279" s="16">
        <f>J280</f>
        <v>71918.98618</v>
      </c>
      <c r="K279" s="16">
        <f aca="true" t="shared" si="149" ref="K279:P279">K280</f>
        <v>81869.409</v>
      </c>
      <c r="L279" s="16">
        <f t="shared" si="149"/>
        <v>74228.134</v>
      </c>
      <c r="M279" s="16">
        <f t="shared" si="149"/>
        <v>74824.737</v>
      </c>
      <c r="N279" s="16">
        <f t="shared" si="149"/>
        <v>63424.78</v>
      </c>
      <c r="O279" s="16">
        <f t="shared" si="149"/>
        <v>65324.95</v>
      </c>
      <c r="P279" s="16">
        <f t="shared" si="149"/>
        <v>67456.58</v>
      </c>
      <c r="Q279" s="12"/>
      <c r="R279" s="12"/>
    </row>
    <row r="280" spans="1:18" s="13" customFormat="1" ht="15.75">
      <c r="A280" s="54"/>
      <c r="B280" s="45"/>
      <c r="C280" s="17"/>
      <c r="D280" s="14" t="s">
        <v>9</v>
      </c>
      <c r="E280" s="16">
        <f>SUM(F280:P280)</f>
        <v>721419.29213</v>
      </c>
      <c r="F280" s="16">
        <v>69444.179</v>
      </c>
      <c r="G280" s="16">
        <v>57998.24096</v>
      </c>
      <c r="H280" s="16">
        <v>27136.66264</v>
      </c>
      <c r="I280" s="16">
        <v>67792.63335</v>
      </c>
      <c r="J280" s="16">
        <v>71918.98618</v>
      </c>
      <c r="K280" s="16">
        <v>81869.409</v>
      </c>
      <c r="L280" s="16">
        <v>74228.134</v>
      </c>
      <c r="M280" s="16">
        <v>74824.737</v>
      </c>
      <c r="N280" s="16">
        <v>63424.78</v>
      </c>
      <c r="O280" s="16">
        <v>65324.95</v>
      </c>
      <c r="P280" s="16">
        <v>67456.58</v>
      </c>
      <c r="Q280" s="12"/>
      <c r="R280" s="12"/>
    </row>
    <row r="281" spans="1:18" s="13" customFormat="1" ht="15.75">
      <c r="A281" s="54"/>
      <c r="B281" s="45"/>
      <c r="C281" s="17" t="s">
        <v>4</v>
      </c>
      <c r="D281" s="14"/>
      <c r="E281" s="16">
        <f>SUM(F281:K281)</f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2"/>
      <c r="R281" s="12"/>
    </row>
    <row r="282" spans="1:18" s="13" customFormat="1" ht="18" customHeight="1">
      <c r="A282" s="54"/>
      <c r="B282" s="45"/>
      <c r="C282" s="17" t="s">
        <v>47</v>
      </c>
      <c r="D282" s="14"/>
      <c r="E282" s="16">
        <f>SUM(F282:K282)</f>
        <v>1861.5</v>
      </c>
      <c r="F282" s="16">
        <f>F283</f>
        <v>465.7</v>
      </c>
      <c r="G282" s="16">
        <f>G283</f>
        <v>535.9</v>
      </c>
      <c r="H282" s="16">
        <f>H283</f>
        <v>313.3</v>
      </c>
      <c r="I282" s="16">
        <v>546.6</v>
      </c>
      <c r="J282" s="16">
        <f>J283</f>
        <v>0</v>
      </c>
      <c r="K282" s="16">
        <f aca="true" t="shared" si="150" ref="K282:P282">K283</f>
        <v>0</v>
      </c>
      <c r="L282" s="16">
        <f t="shared" si="150"/>
        <v>0</v>
      </c>
      <c r="M282" s="16">
        <f t="shared" si="150"/>
        <v>0</v>
      </c>
      <c r="N282" s="16">
        <f t="shared" si="150"/>
        <v>0</v>
      </c>
      <c r="O282" s="16">
        <f t="shared" si="150"/>
        <v>0</v>
      </c>
      <c r="P282" s="16">
        <f t="shared" si="150"/>
        <v>0</v>
      </c>
      <c r="Q282" s="12"/>
      <c r="R282" s="12"/>
    </row>
    <row r="283" spans="1:18" s="13" customFormat="1" ht="12.75" customHeight="1">
      <c r="A283" s="48"/>
      <c r="B283" s="50"/>
      <c r="C283" s="17"/>
      <c r="D283" s="14" t="s">
        <v>9</v>
      </c>
      <c r="E283" s="16">
        <f>SUM(F283:K283)</f>
        <v>1861.5</v>
      </c>
      <c r="F283" s="16">
        <v>465.7</v>
      </c>
      <c r="G283" s="16">
        <v>535.9</v>
      </c>
      <c r="H283" s="16">
        <v>313.3</v>
      </c>
      <c r="I283" s="16">
        <v>546.6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2"/>
      <c r="R283" s="12"/>
    </row>
    <row r="284" spans="1:18" s="13" customFormat="1" ht="30" customHeight="1">
      <c r="A284" s="48"/>
      <c r="B284" s="50"/>
      <c r="C284" s="17" t="s">
        <v>125</v>
      </c>
      <c r="D284" s="14"/>
      <c r="E284" s="16">
        <f>SUM(F284:K284)</f>
        <v>0</v>
      </c>
      <c r="F284" s="16">
        <f>F285</f>
        <v>0</v>
      </c>
      <c r="G284" s="16">
        <f>G285</f>
        <v>0</v>
      </c>
      <c r="H284" s="16">
        <f>H285</f>
        <v>0</v>
      </c>
      <c r="I284" s="16">
        <f>I285</f>
        <v>0</v>
      </c>
      <c r="J284" s="16">
        <f>J285</f>
        <v>0</v>
      </c>
      <c r="K284" s="16">
        <f aca="true" t="shared" si="151" ref="K284:P284">K285</f>
        <v>0</v>
      </c>
      <c r="L284" s="16">
        <f t="shared" si="151"/>
        <v>0</v>
      </c>
      <c r="M284" s="16">
        <f t="shared" si="151"/>
        <v>0</v>
      </c>
      <c r="N284" s="16">
        <f t="shared" si="151"/>
        <v>0</v>
      </c>
      <c r="O284" s="16">
        <f t="shared" si="151"/>
        <v>0</v>
      </c>
      <c r="P284" s="16">
        <f t="shared" si="151"/>
        <v>0</v>
      </c>
      <c r="Q284" s="12"/>
      <c r="R284" s="12"/>
    </row>
    <row r="285" spans="1:18" s="13" customFormat="1" ht="12.75" customHeight="1">
      <c r="A285" s="49"/>
      <c r="B285" s="51"/>
      <c r="C285" s="17"/>
      <c r="D285" s="14"/>
      <c r="E285" s="16">
        <f>SUM(F285:K285)</f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2"/>
      <c r="R285" s="12"/>
    </row>
    <row r="286" spans="1:18" s="13" customFormat="1" ht="15.75">
      <c r="A286" s="52" t="s">
        <v>63</v>
      </c>
      <c r="B286" s="40" t="s">
        <v>87</v>
      </c>
      <c r="C286" s="17" t="s">
        <v>6</v>
      </c>
      <c r="D286" s="9"/>
      <c r="E286" s="16">
        <f>SUM(F286:P286)</f>
        <v>247299.56551000001</v>
      </c>
      <c r="F286" s="16">
        <f>SUM(F289+F291)</f>
        <v>25207.484</v>
      </c>
      <c r="G286" s="16">
        <f>SUM(G289+G291)</f>
        <v>17050.073</v>
      </c>
      <c r="H286" s="16">
        <f>SUM(H289+H291)</f>
        <v>11509.18</v>
      </c>
      <c r="I286" s="16">
        <f>SUM(I289+I291)</f>
        <v>25762.59082</v>
      </c>
      <c r="J286" s="16">
        <f>J287</f>
        <v>29244.73769</v>
      </c>
      <c r="K286" s="16">
        <f aca="true" t="shared" si="152" ref="K286:P286">K287</f>
        <v>13257.391</v>
      </c>
      <c r="L286" s="16">
        <f t="shared" si="152"/>
        <v>19988.666</v>
      </c>
      <c r="M286" s="16">
        <f t="shared" si="152"/>
        <v>18687.063</v>
      </c>
      <c r="N286" s="16">
        <f t="shared" si="152"/>
        <v>23564.78</v>
      </c>
      <c r="O286" s="16">
        <f t="shared" si="152"/>
        <v>28395.47</v>
      </c>
      <c r="P286" s="16">
        <f t="shared" si="152"/>
        <v>34632.13</v>
      </c>
      <c r="Q286" s="12"/>
      <c r="R286" s="12"/>
    </row>
    <row r="287" spans="1:18" s="13" customFormat="1" ht="31.5">
      <c r="A287" s="52"/>
      <c r="B287" s="40"/>
      <c r="C287" s="17" t="s">
        <v>49</v>
      </c>
      <c r="D287" s="9"/>
      <c r="E287" s="16">
        <f>SUM(F287:P287)</f>
        <v>247299.56551000001</v>
      </c>
      <c r="F287" s="16">
        <f>SUM(F289)</f>
        <v>25207.484</v>
      </c>
      <c r="G287" s="16">
        <f>SUM(G289)</f>
        <v>17050.073</v>
      </c>
      <c r="H287" s="16">
        <f>SUM(H289)</f>
        <v>11509.18</v>
      </c>
      <c r="I287" s="16">
        <f>SUM(I289)</f>
        <v>25762.59082</v>
      </c>
      <c r="J287" s="16">
        <f>SUM(J289+J288+J291+J292)</f>
        <v>29244.73769</v>
      </c>
      <c r="K287" s="16">
        <f aca="true" t="shared" si="153" ref="K287:P287">SUM(K289+K288+K291+K292)</f>
        <v>13257.391</v>
      </c>
      <c r="L287" s="16">
        <f t="shared" si="153"/>
        <v>19988.666</v>
      </c>
      <c r="M287" s="16">
        <f t="shared" si="153"/>
        <v>18687.063</v>
      </c>
      <c r="N287" s="16">
        <f t="shared" si="153"/>
        <v>23564.78</v>
      </c>
      <c r="O287" s="16">
        <f t="shared" si="153"/>
        <v>28395.47</v>
      </c>
      <c r="P287" s="16">
        <f t="shared" si="153"/>
        <v>34632.13</v>
      </c>
      <c r="Q287" s="12"/>
      <c r="R287" s="12"/>
    </row>
    <row r="288" spans="1:18" s="13" customFormat="1" ht="15.75">
      <c r="A288" s="52"/>
      <c r="B288" s="40"/>
      <c r="C288" s="19" t="s">
        <v>2</v>
      </c>
      <c r="D288" s="14"/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2"/>
      <c r="R288" s="12"/>
    </row>
    <row r="289" spans="1:18" s="13" customFormat="1" ht="15.75">
      <c r="A289" s="52"/>
      <c r="B289" s="40"/>
      <c r="C289" s="17" t="s">
        <v>3</v>
      </c>
      <c r="D289" s="14"/>
      <c r="E289" s="16">
        <f>SUM(F289:P289)</f>
        <v>247299.56551000001</v>
      </c>
      <c r="F289" s="16">
        <f aca="true" t="shared" si="154" ref="F289:P289">F290</f>
        <v>25207.484</v>
      </c>
      <c r="G289" s="16">
        <f t="shared" si="154"/>
        <v>17050.073</v>
      </c>
      <c r="H289" s="16">
        <f>H290</f>
        <v>11509.18</v>
      </c>
      <c r="I289" s="16">
        <f>I290</f>
        <v>25762.59082</v>
      </c>
      <c r="J289" s="16">
        <f t="shared" si="154"/>
        <v>29244.73769</v>
      </c>
      <c r="K289" s="16">
        <f t="shared" si="154"/>
        <v>13257.391</v>
      </c>
      <c r="L289" s="16">
        <f t="shared" si="154"/>
        <v>19988.666</v>
      </c>
      <c r="M289" s="16">
        <f t="shared" si="154"/>
        <v>18687.063</v>
      </c>
      <c r="N289" s="16">
        <f t="shared" si="154"/>
        <v>23564.78</v>
      </c>
      <c r="O289" s="16">
        <f t="shared" si="154"/>
        <v>28395.47</v>
      </c>
      <c r="P289" s="16">
        <f t="shared" si="154"/>
        <v>34632.13</v>
      </c>
      <c r="Q289" s="12"/>
      <c r="R289" s="12"/>
    </row>
    <row r="290" spans="1:18" s="13" customFormat="1" ht="12.75" customHeight="1">
      <c r="A290" s="52"/>
      <c r="B290" s="40"/>
      <c r="C290" s="17"/>
      <c r="D290" s="14" t="s">
        <v>9</v>
      </c>
      <c r="E290" s="16">
        <f>SUM(F290:P290)</f>
        <v>247299.56551000001</v>
      </c>
      <c r="F290" s="16">
        <v>25207.484</v>
      </c>
      <c r="G290" s="16">
        <v>17050.073</v>
      </c>
      <c r="H290" s="16">
        <v>11509.18</v>
      </c>
      <c r="I290" s="16">
        <v>25762.59082</v>
      </c>
      <c r="J290" s="16">
        <v>29244.73769</v>
      </c>
      <c r="K290" s="16">
        <v>13257.391</v>
      </c>
      <c r="L290" s="16">
        <v>19988.666</v>
      </c>
      <c r="M290" s="16">
        <v>18687.063</v>
      </c>
      <c r="N290" s="16">
        <v>23564.78</v>
      </c>
      <c r="O290" s="16">
        <v>28395.47</v>
      </c>
      <c r="P290" s="16">
        <v>34632.13</v>
      </c>
      <c r="Q290" s="12"/>
      <c r="R290" s="12"/>
    </row>
    <row r="291" spans="1:18" s="13" customFormat="1" ht="15.75">
      <c r="A291" s="52"/>
      <c r="B291" s="40"/>
      <c r="C291" s="17" t="s">
        <v>4</v>
      </c>
      <c r="D291" s="14"/>
      <c r="E291" s="16">
        <f>SUM(F291:K291)</f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2"/>
      <c r="R291" s="12"/>
    </row>
    <row r="292" spans="1:18" s="13" customFormat="1" ht="21" customHeight="1">
      <c r="A292" s="52"/>
      <c r="B292" s="40"/>
      <c r="C292" s="17" t="s">
        <v>47</v>
      </c>
      <c r="D292" s="14"/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2"/>
      <c r="R292" s="12"/>
    </row>
    <row r="293" spans="1:18" s="13" customFormat="1" ht="13.5" customHeight="1">
      <c r="A293" s="52" t="s">
        <v>64</v>
      </c>
      <c r="B293" s="40" t="s">
        <v>88</v>
      </c>
      <c r="C293" s="17" t="s">
        <v>6</v>
      </c>
      <c r="D293" s="9"/>
      <c r="E293" s="16">
        <f>SUM(F293:P293)</f>
        <v>6562.200000000001</v>
      </c>
      <c r="F293" s="16">
        <f>SUM(F297+F299)</f>
        <v>180</v>
      </c>
      <c r="G293" s="16">
        <f>SUM(G297+G299)</f>
        <v>570</v>
      </c>
      <c r="H293" s="16">
        <f>SUM(H297+H299)</f>
        <v>237.44</v>
      </c>
      <c r="I293" s="16">
        <f>SUM(I297+I299)</f>
        <v>0</v>
      </c>
      <c r="J293" s="16">
        <f>SUM(J294+J296)</f>
        <v>589.58</v>
      </c>
      <c r="K293" s="16">
        <f aca="true" t="shared" si="155" ref="K293:P293">SUM(K294+K296)</f>
        <v>355</v>
      </c>
      <c r="L293" s="16">
        <f t="shared" si="155"/>
        <v>240</v>
      </c>
      <c r="M293" s="16">
        <f t="shared" si="155"/>
        <v>1534.4</v>
      </c>
      <c r="N293" s="16">
        <f t="shared" si="155"/>
        <v>844.5</v>
      </c>
      <c r="O293" s="16">
        <f t="shared" si="155"/>
        <v>1324.68</v>
      </c>
      <c r="P293" s="16">
        <f t="shared" si="155"/>
        <v>686.6</v>
      </c>
      <c r="Q293" s="12"/>
      <c r="R293" s="12"/>
    </row>
    <row r="294" spans="1:18" s="13" customFormat="1" ht="28.5" customHeight="1">
      <c r="A294" s="52"/>
      <c r="B294" s="40"/>
      <c r="C294" s="17" t="s">
        <v>49</v>
      </c>
      <c r="D294" s="9"/>
      <c r="E294" s="16">
        <f>SUM(F294:P294)</f>
        <v>6562.200000000001</v>
      </c>
      <c r="F294" s="16">
        <f>SUM(F298+F300)</f>
        <v>180</v>
      </c>
      <c r="G294" s="16">
        <f>SUM(G297)</f>
        <v>570</v>
      </c>
      <c r="H294" s="16">
        <f>SUM(H297)</f>
        <v>237.44</v>
      </c>
      <c r="I294" s="16">
        <f>SUM(I297)</f>
        <v>0</v>
      </c>
      <c r="J294" s="16">
        <f>SUM(J295+J297+J299+J300)</f>
        <v>589.58</v>
      </c>
      <c r="K294" s="16">
        <f>SUM(K298+K300)</f>
        <v>355</v>
      </c>
      <c r="L294" s="16">
        <f>SUM(L298+L300)</f>
        <v>240</v>
      </c>
      <c r="M294" s="16">
        <v>1534.4</v>
      </c>
      <c r="N294" s="16">
        <v>844.5</v>
      </c>
      <c r="O294" s="16">
        <v>1324.68</v>
      </c>
      <c r="P294" s="16">
        <v>686.6</v>
      </c>
      <c r="Q294" s="12"/>
      <c r="R294" s="12"/>
    </row>
    <row r="295" spans="1:18" s="13" customFormat="1" ht="15.75">
      <c r="A295" s="52"/>
      <c r="B295" s="40"/>
      <c r="C295" s="19" t="s">
        <v>2</v>
      </c>
      <c r="D295" s="14"/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2"/>
      <c r="R295" s="12"/>
    </row>
    <row r="296" spans="1:18" s="13" customFormat="1" ht="33.75" customHeight="1">
      <c r="A296" s="52"/>
      <c r="B296" s="40"/>
      <c r="C296" s="17" t="s">
        <v>7</v>
      </c>
      <c r="D296" s="14"/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2"/>
      <c r="R296" s="12"/>
    </row>
    <row r="297" spans="1:18" s="13" customFormat="1" ht="15.75">
      <c r="A297" s="52"/>
      <c r="B297" s="40"/>
      <c r="C297" s="17" t="s">
        <v>3</v>
      </c>
      <c r="D297" s="14"/>
      <c r="E297" s="16">
        <f>SUM(F296:P297)</f>
        <v>5257.8</v>
      </c>
      <c r="F297" s="16">
        <f>F298</f>
        <v>180</v>
      </c>
      <c r="G297" s="16">
        <f>G298</f>
        <v>570</v>
      </c>
      <c r="H297" s="16">
        <f>H298</f>
        <v>237.44</v>
      </c>
      <c r="I297" s="16">
        <f>I298</f>
        <v>0</v>
      </c>
      <c r="J297" s="16">
        <f>J298</f>
        <v>589.58</v>
      </c>
      <c r="K297" s="16">
        <f aca="true" t="shared" si="156" ref="K297:P297">K298</f>
        <v>355</v>
      </c>
      <c r="L297" s="16">
        <f t="shared" si="156"/>
        <v>240</v>
      </c>
      <c r="M297" s="16">
        <f t="shared" si="156"/>
        <v>230</v>
      </c>
      <c r="N297" s="16">
        <f t="shared" si="156"/>
        <v>844.5</v>
      </c>
      <c r="O297" s="16">
        <f t="shared" si="156"/>
        <v>1324.68</v>
      </c>
      <c r="P297" s="16">
        <f t="shared" si="156"/>
        <v>686.6</v>
      </c>
      <c r="Q297" s="12"/>
      <c r="R297" s="12"/>
    </row>
    <row r="298" spans="1:18" s="13" customFormat="1" ht="13.5" customHeight="1">
      <c r="A298" s="52"/>
      <c r="B298" s="40"/>
      <c r="C298" s="17"/>
      <c r="D298" s="14" t="s">
        <v>9</v>
      </c>
      <c r="E298" s="16">
        <f>SUM(F298:P298)</f>
        <v>5257.8</v>
      </c>
      <c r="F298" s="16">
        <v>180</v>
      </c>
      <c r="G298" s="16">
        <v>570</v>
      </c>
      <c r="H298" s="16">
        <f>180+57.44</f>
        <v>237.44</v>
      </c>
      <c r="I298" s="16">
        <v>0</v>
      </c>
      <c r="J298" s="16">
        <v>589.58</v>
      </c>
      <c r="K298" s="16">
        <v>355</v>
      </c>
      <c r="L298" s="16">
        <v>240</v>
      </c>
      <c r="M298" s="16">
        <v>230</v>
      </c>
      <c r="N298" s="16">
        <v>844.5</v>
      </c>
      <c r="O298" s="16">
        <v>1324.68</v>
      </c>
      <c r="P298" s="16">
        <v>686.6</v>
      </c>
      <c r="Q298" s="12"/>
      <c r="R298" s="12"/>
    </row>
    <row r="299" spans="1:18" s="13" customFormat="1" ht="15.75">
      <c r="A299" s="52"/>
      <c r="B299" s="40"/>
      <c r="C299" s="17" t="s">
        <v>4</v>
      </c>
      <c r="D299" s="14"/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2"/>
      <c r="R299" s="12"/>
    </row>
    <row r="300" spans="1:18" s="13" customFormat="1" ht="28.5" customHeight="1">
      <c r="A300" s="52"/>
      <c r="B300" s="40"/>
      <c r="C300" s="17" t="s">
        <v>47</v>
      </c>
      <c r="D300" s="14"/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2"/>
      <c r="R300" s="12"/>
    </row>
    <row r="301" spans="1:18" s="13" customFormat="1" ht="15.75">
      <c r="A301" s="52" t="s">
        <v>65</v>
      </c>
      <c r="B301" s="40" t="s">
        <v>89</v>
      </c>
      <c r="C301" s="17" t="s">
        <v>6</v>
      </c>
      <c r="D301" s="9"/>
      <c r="E301" s="16">
        <f>SUM(F301:K301)</f>
        <v>0</v>
      </c>
      <c r="F301" s="16">
        <f>F305</f>
        <v>0</v>
      </c>
      <c r="G301" s="16">
        <f>G305</f>
        <v>0</v>
      </c>
      <c r="H301" s="16">
        <f>H305</f>
        <v>0</v>
      </c>
      <c r="I301" s="16">
        <f>I305</f>
        <v>0</v>
      </c>
      <c r="J301" s="16">
        <f>J302+J304</f>
        <v>0</v>
      </c>
      <c r="K301" s="16">
        <f aca="true" t="shared" si="157" ref="K301:P301">K302+K304</f>
        <v>0</v>
      </c>
      <c r="L301" s="16">
        <f t="shared" si="157"/>
        <v>0</v>
      </c>
      <c r="M301" s="16">
        <f t="shared" si="157"/>
        <v>0</v>
      </c>
      <c r="N301" s="16">
        <f t="shared" si="157"/>
        <v>0</v>
      </c>
      <c r="O301" s="16">
        <f t="shared" si="157"/>
        <v>0</v>
      </c>
      <c r="P301" s="16">
        <f t="shared" si="157"/>
        <v>0</v>
      </c>
      <c r="Q301" s="12"/>
      <c r="R301" s="12"/>
    </row>
    <row r="302" spans="1:18" s="13" customFormat="1" ht="31.5">
      <c r="A302" s="52"/>
      <c r="B302" s="40"/>
      <c r="C302" s="17" t="s">
        <v>49</v>
      </c>
      <c r="D302" s="9"/>
      <c r="E302" s="16">
        <f>SUM(F302:K302)</f>
        <v>0</v>
      </c>
      <c r="F302" s="16">
        <f>F301</f>
        <v>0</v>
      </c>
      <c r="G302" s="16">
        <f>G301</f>
        <v>0</v>
      </c>
      <c r="H302" s="16">
        <f>H301</f>
        <v>0</v>
      </c>
      <c r="I302" s="16">
        <f>I301</f>
        <v>0</v>
      </c>
      <c r="J302" s="16">
        <f>J303+J305+J307+J308</f>
        <v>0</v>
      </c>
      <c r="K302" s="16">
        <f aca="true" t="shared" si="158" ref="K302:P302">K303+K305+K307+K308</f>
        <v>0</v>
      </c>
      <c r="L302" s="16">
        <f t="shared" si="158"/>
        <v>0</v>
      </c>
      <c r="M302" s="16">
        <f t="shared" si="158"/>
        <v>0</v>
      </c>
      <c r="N302" s="16">
        <f t="shared" si="158"/>
        <v>0</v>
      </c>
      <c r="O302" s="16">
        <f t="shared" si="158"/>
        <v>0</v>
      </c>
      <c r="P302" s="16">
        <f t="shared" si="158"/>
        <v>0</v>
      </c>
      <c r="Q302" s="12"/>
      <c r="R302" s="12"/>
    </row>
    <row r="303" spans="1:18" s="13" customFormat="1" ht="15.75">
      <c r="A303" s="52"/>
      <c r="B303" s="40"/>
      <c r="C303" s="19" t="s">
        <v>2</v>
      </c>
      <c r="D303" s="14"/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2"/>
      <c r="R303" s="12"/>
    </row>
    <row r="304" spans="1:18" s="13" customFormat="1" ht="34.5" customHeight="1">
      <c r="A304" s="52"/>
      <c r="B304" s="40"/>
      <c r="C304" s="17" t="s">
        <v>7</v>
      </c>
      <c r="D304" s="14"/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2"/>
      <c r="R304" s="12"/>
    </row>
    <row r="305" spans="1:18" s="13" customFormat="1" ht="15.75">
      <c r="A305" s="52"/>
      <c r="B305" s="40"/>
      <c r="C305" s="17" t="s">
        <v>3</v>
      </c>
      <c r="D305" s="14"/>
      <c r="E305" s="16">
        <f>SUM(F305:K305)</f>
        <v>0</v>
      </c>
      <c r="F305" s="16">
        <f>F306</f>
        <v>0</v>
      </c>
      <c r="G305" s="16">
        <f>G306</f>
        <v>0</v>
      </c>
      <c r="H305" s="16">
        <f>H306</f>
        <v>0</v>
      </c>
      <c r="I305" s="16">
        <f>I306</f>
        <v>0</v>
      </c>
      <c r="J305" s="16">
        <f>J306</f>
        <v>0</v>
      </c>
      <c r="K305" s="16">
        <f aca="true" t="shared" si="159" ref="K305:P305">K306</f>
        <v>0</v>
      </c>
      <c r="L305" s="16">
        <f t="shared" si="159"/>
        <v>0</v>
      </c>
      <c r="M305" s="16">
        <f t="shared" si="159"/>
        <v>0</v>
      </c>
      <c r="N305" s="16">
        <f t="shared" si="159"/>
        <v>0</v>
      </c>
      <c r="O305" s="16">
        <f t="shared" si="159"/>
        <v>0</v>
      </c>
      <c r="P305" s="16">
        <f t="shared" si="159"/>
        <v>0</v>
      </c>
      <c r="Q305" s="12"/>
      <c r="R305" s="12"/>
    </row>
    <row r="306" spans="1:18" s="13" customFormat="1" ht="15.75">
      <c r="A306" s="52"/>
      <c r="B306" s="40"/>
      <c r="C306" s="17"/>
      <c r="D306" s="14" t="s">
        <v>9</v>
      </c>
      <c r="E306" s="16">
        <f>SUM(F306:K306)</f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2"/>
      <c r="R306" s="12"/>
    </row>
    <row r="307" spans="1:18" s="13" customFormat="1" ht="15.75">
      <c r="A307" s="52"/>
      <c r="B307" s="40"/>
      <c r="C307" s="17" t="s">
        <v>4</v>
      </c>
      <c r="D307" s="14"/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2"/>
      <c r="R307" s="12"/>
    </row>
    <row r="308" spans="1:18" s="13" customFormat="1" ht="31.5">
      <c r="A308" s="52"/>
      <c r="B308" s="40"/>
      <c r="C308" s="17" t="s">
        <v>47</v>
      </c>
      <c r="D308" s="14"/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2"/>
      <c r="R308" s="12"/>
    </row>
    <row r="309" spans="1:18" s="13" customFormat="1" ht="15.75">
      <c r="A309" s="52" t="s">
        <v>137</v>
      </c>
      <c r="B309" s="40" t="s">
        <v>138</v>
      </c>
      <c r="C309" s="17" t="s">
        <v>6</v>
      </c>
      <c r="D309" s="9"/>
      <c r="E309" s="16">
        <f>SUM(F309:K309)</f>
        <v>19000</v>
      </c>
      <c r="F309" s="16">
        <f>F313</f>
        <v>0</v>
      </c>
      <c r="G309" s="16">
        <f>G313</f>
        <v>0</v>
      </c>
      <c r="H309" s="16">
        <f>H313</f>
        <v>0</v>
      </c>
      <c r="I309" s="16">
        <f>I313</f>
        <v>0</v>
      </c>
      <c r="J309" s="16">
        <f>J310+J312</f>
        <v>0</v>
      </c>
      <c r="K309" s="16">
        <f aca="true" t="shared" si="160" ref="K309:P309">K310+K312</f>
        <v>19000</v>
      </c>
      <c r="L309" s="16">
        <f t="shared" si="160"/>
        <v>10000</v>
      </c>
      <c r="M309" s="16">
        <f t="shared" si="160"/>
        <v>7615</v>
      </c>
      <c r="N309" s="16">
        <f t="shared" si="160"/>
        <v>7750</v>
      </c>
      <c r="O309" s="16">
        <f t="shared" si="160"/>
        <v>7880</v>
      </c>
      <c r="P309" s="16">
        <f t="shared" si="160"/>
        <v>7920</v>
      </c>
      <c r="Q309" s="12"/>
      <c r="R309" s="12"/>
    </row>
    <row r="310" spans="1:18" s="13" customFormat="1" ht="31.5">
      <c r="A310" s="52"/>
      <c r="B310" s="40"/>
      <c r="C310" s="17" t="s">
        <v>49</v>
      </c>
      <c r="D310" s="9"/>
      <c r="E310" s="16">
        <f>SUM(F310:K310)</f>
        <v>19000</v>
      </c>
      <c r="F310" s="16">
        <f>F309</f>
        <v>0</v>
      </c>
      <c r="G310" s="16">
        <f>G309</f>
        <v>0</v>
      </c>
      <c r="H310" s="16">
        <f>H309</f>
        <v>0</v>
      </c>
      <c r="I310" s="16">
        <f>I309</f>
        <v>0</v>
      </c>
      <c r="J310" s="16">
        <f>J311+J313+J315+J316</f>
        <v>0</v>
      </c>
      <c r="K310" s="16">
        <f aca="true" t="shared" si="161" ref="K310:P310">K311+K313+K315+K316</f>
        <v>19000</v>
      </c>
      <c r="L310" s="16">
        <f t="shared" si="161"/>
        <v>10000</v>
      </c>
      <c r="M310" s="16">
        <f t="shared" si="161"/>
        <v>7615</v>
      </c>
      <c r="N310" s="16">
        <f t="shared" si="161"/>
        <v>7750</v>
      </c>
      <c r="O310" s="16">
        <f t="shared" si="161"/>
        <v>7880</v>
      </c>
      <c r="P310" s="16">
        <f t="shared" si="161"/>
        <v>7920</v>
      </c>
      <c r="Q310" s="12"/>
      <c r="R310" s="12"/>
    </row>
    <row r="311" spans="1:18" s="13" customFormat="1" ht="15.75">
      <c r="A311" s="52"/>
      <c r="B311" s="40"/>
      <c r="C311" s="19" t="s">
        <v>2</v>
      </c>
      <c r="D311" s="14"/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2"/>
      <c r="R311" s="12"/>
    </row>
    <row r="312" spans="1:18" s="13" customFormat="1" ht="34.5" customHeight="1">
      <c r="A312" s="52"/>
      <c r="B312" s="40"/>
      <c r="C312" s="17" t="s">
        <v>7</v>
      </c>
      <c r="D312" s="14"/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2"/>
      <c r="R312" s="12"/>
    </row>
    <row r="313" spans="1:18" s="13" customFormat="1" ht="15.75">
      <c r="A313" s="52"/>
      <c r="B313" s="40"/>
      <c r="C313" s="17" t="s">
        <v>3</v>
      </c>
      <c r="D313" s="14"/>
      <c r="E313" s="16">
        <f>SUM(F313:K313)</f>
        <v>19000</v>
      </c>
      <c r="F313" s="16">
        <f>F314</f>
        <v>0</v>
      </c>
      <c r="G313" s="16">
        <f>G314</f>
        <v>0</v>
      </c>
      <c r="H313" s="16">
        <f>H314</f>
        <v>0</v>
      </c>
      <c r="I313" s="16">
        <f>I314</f>
        <v>0</v>
      </c>
      <c r="J313" s="16">
        <f>J314</f>
        <v>0</v>
      </c>
      <c r="K313" s="16">
        <f aca="true" t="shared" si="162" ref="K313:P313">K314</f>
        <v>19000</v>
      </c>
      <c r="L313" s="16">
        <f t="shared" si="162"/>
        <v>10000</v>
      </c>
      <c r="M313" s="16">
        <f t="shared" si="162"/>
        <v>7615</v>
      </c>
      <c r="N313" s="16">
        <f t="shared" si="162"/>
        <v>7750</v>
      </c>
      <c r="O313" s="16">
        <f t="shared" si="162"/>
        <v>7880</v>
      </c>
      <c r="P313" s="16">
        <f t="shared" si="162"/>
        <v>7920</v>
      </c>
      <c r="Q313" s="12"/>
      <c r="R313" s="12"/>
    </row>
    <row r="314" spans="1:18" s="13" customFormat="1" ht="15.75">
      <c r="A314" s="52"/>
      <c r="B314" s="40"/>
      <c r="C314" s="17"/>
      <c r="D314" s="14" t="s">
        <v>9</v>
      </c>
      <c r="E314" s="16">
        <f>SUM(F314:K314)</f>
        <v>19000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19000</v>
      </c>
      <c r="L314" s="16">
        <v>10000</v>
      </c>
      <c r="M314" s="16">
        <v>7615</v>
      </c>
      <c r="N314" s="16">
        <v>7750</v>
      </c>
      <c r="O314" s="16">
        <v>7880</v>
      </c>
      <c r="P314" s="16">
        <v>7920</v>
      </c>
      <c r="Q314" s="12"/>
      <c r="R314" s="12"/>
    </row>
    <row r="315" spans="1:18" s="13" customFormat="1" ht="15.75">
      <c r="A315" s="52"/>
      <c r="B315" s="40"/>
      <c r="C315" s="17" t="s">
        <v>4</v>
      </c>
      <c r="D315" s="14"/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2"/>
      <c r="R315" s="12"/>
    </row>
    <row r="316" spans="1:18" s="13" customFormat="1" ht="31.5">
      <c r="A316" s="52"/>
      <c r="B316" s="40"/>
      <c r="C316" s="17" t="s">
        <v>47</v>
      </c>
      <c r="D316" s="14"/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2"/>
      <c r="R316" s="12"/>
    </row>
    <row r="317" spans="1:18" s="13" customFormat="1" ht="15.75">
      <c r="A317" s="57" t="s">
        <v>115</v>
      </c>
      <c r="B317" s="44" t="s">
        <v>101</v>
      </c>
      <c r="C317" s="17" t="s">
        <v>6</v>
      </c>
      <c r="D317" s="9"/>
      <c r="E317" s="16">
        <f aca="true" t="shared" si="163" ref="E317:E324">SUM(F317:P317)</f>
        <v>255091.40674000003</v>
      </c>
      <c r="F317" s="16">
        <f>SUM(F326+F333+F319)</f>
        <v>22664.2</v>
      </c>
      <c r="G317" s="16">
        <f>SUM(G326+G333+G319)</f>
        <v>14694.12506</v>
      </c>
      <c r="H317" s="16">
        <f>SUM(H326+H333+H319)</f>
        <v>15973.284</v>
      </c>
      <c r="I317" s="16">
        <f>SUM(I326+I333+I319)</f>
        <v>22517.902000000002</v>
      </c>
      <c r="J317" s="16">
        <f aca="true" t="shared" si="164" ref="J317:P317">SUM(J318+J325)</f>
        <v>51103.852320000005</v>
      </c>
      <c r="K317" s="16">
        <f t="shared" si="164"/>
        <v>5466.58706</v>
      </c>
      <c r="L317" s="16">
        <f t="shared" si="164"/>
        <v>5302.2531500000005</v>
      </c>
      <c r="M317" s="16">
        <f t="shared" si="164"/>
        <v>5302.2531500000005</v>
      </c>
      <c r="N317" s="16">
        <f t="shared" si="164"/>
        <v>36011.31</v>
      </c>
      <c r="O317" s="16">
        <f t="shared" si="164"/>
        <v>37581.78999999999</v>
      </c>
      <c r="P317" s="16">
        <f t="shared" si="164"/>
        <v>38473.850000000006</v>
      </c>
      <c r="Q317" s="12"/>
      <c r="R317" s="12"/>
    </row>
    <row r="318" spans="1:18" s="13" customFormat="1" ht="31.5">
      <c r="A318" s="58"/>
      <c r="B318" s="45"/>
      <c r="C318" s="17" t="s">
        <v>48</v>
      </c>
      <c r="D318" s="9"/>
      <c r="E318" s="16">
        <f t="shared" si="163"/>
        <v>255091.40674000003</v>
      </c>
      <c r="F318" s="16">
        <f>SUM(F326+F319)</f>
        <v>22664.2</v>
      </c>
      <c r="G318" s="16">
        <f>SUM(G326+G319)</f>
        <v>14694.12506</v>
      </c>
      <c r="H318" s="16">
        <f>SUM(H326+H319)</f>
        <v>15973.284</v>
      </c>
      <c r="I318" s="16">
        <f>SUM(I326+I319)</f>
        <v>22517.902000000002</v>
      </c>
      <c r="J318" s="16">
        <f aca="true" t="shared" si="165" ref="J318:P318">SUM(J319+J326+J333+J334)</f>
        <v>51103.852320000005</v>
      </c>
      <c r="K318" s="16">
        <f t="shared" si="165"/>
        <v>5466.58706</v>
      </c>
      <c r="L318" s="16">
        <f t="shared" si="165"/>
        <v>5302.2531500000005</v>
      </c>
      <c r="M318" s="16">
        <f t="shared" si="165"/>
        <v>5302.2531500000005</v>
      </c>
      <c r="N318" s="16">
        <f t="shared" si="165"/>
        <v>36011.31</v>
      </c>
      <c r="O318" s="16">
        <f t="shared" si="165"/>
        <v>37581.78999999999</v>
      </c>
      <c r="P318" s="16">
        <f t="shared" si="165"/>
        <v>38473.850000000006</v>
      </c>
      <c r="Q318" s="12"/>
      <c r="R318" s="12"/>
    </row>
    <row r="319" spans="1:18" s="13" customFormat="1" ht="15.75">
      <c r="A319" s="58"/>
      <c r="B319" s="45"/>
      <c r="C319" s="19" t="s">
        <v>2</v>
      </c>
      <c r="D319" s="9"/>
      <c r="E319" s="16">
        <f t="shared" si="163"/>
        <v>8214</v>
      </c>
      <c r="F319" s="16">
        <f>SUM(F337+F356+F363+F371)</f>
        <v>8214</v>
      </c>
      <c r="G319" s="16">
        <f>SUM(G337+G356+G363+G371)</f>
        <v>0</v>
      </c>
      <c r="H319" s="16">
        <f>SUM(H337+H356+H363+H371)</f>
        <v>0</v>
      </c>
      <c r="I319" s="16">
        <f>SUM(I337+I356+I363+I371)</f>
        <v>0</v>
      </c>
      <c r="J319" s="16">
        <f>SUM(J337+J356+J363+J371)</f>
        <v>0</v>
      </c>
      <c r="K319" s="16">
        <f aca="true" t="shared" si="166" ref="K319:P319">SUM(K337+K356+K363+K371)</f>
        <v>0</v>
      </c>
      <c r="L319" s="16">
        <f t="shared" si="166"/>
        <v>0</v>
      </c>
      <c r="M319" s="16">
        <f t="shared" si="166"/>
        <v>0</v>
      </c>
      <c r="N319" s="16">
        <f t="shared" si="166"/>
        <v>0</v>
      </c>
      <c r="O319" s="16">
        <f t="shared" si="166"/>
        <v>0</v>
      </c>
      <c r="P319" s="16">
        <f t="shared" si="166"/>
        <v>0</v>
      </c>
      <c r="Q319" s="12"/>
      <c r="R319" s="12"/>
    </row>
    <row r="320" spans="1:18" s="13" customFormat="1" ht="15.75">
      <c r="A320" s="58"/>
      <c r="B320" s="45"/>
      <c r="C320" s="17"/>
      <c r="D320" s="14" t="s">
        <v>12</v>
      </c>
      <c r="E320" s="16">
        <f t="shared" si="163"/>
        <v>1100</v>
      </c>
      <c r="F320" s="16">
        <f>SUM(F338+F357+F364+F372)</f>
        <v>1100</v>
      </c>
      <c r="G320" s="16">
        <v>0</v>
      </c>
      <c r="H320" s="16">
        <v>0</v>
      </c>
      <c r="I320" s="16">
        <v>0</v>
      </c>
      <c r="J320" s="16">
        <f>J338</f>
        <v>0</v>
      </c>
      <c r="K320" s="16">
        <f aca="true" t="shared" si="167" ref="K320:P322">K338</f>
        <v>0</v>
      </c>
      <c r="L320" s="16">
        <f t="shared" si="167"/>
        <v>0</v>
      </c>
      <c r="M320" s="16">
        <f t="shared" si="167"/>
        <v>0</v>
      </c>
      <c r="N320" s="16">
        <f t="shared" si="167"/>
        <v>0</v>
      </c>
      <c r="O320" s="16">
        <f t="shared" si="167"/>
        <v>0</v>
      </c>
      <c r="P320" s="16">
        <f t="shared" si="167"/>
        <v>0</v>
      </c>
      <c r="Q320" s="12"/>
      <c r="R320" s="12"/>
    </row>
    <row r="321" spans="1:18" s="13" customFormat="1" ht="15.75">
      <c r="A321" s="58"/>
      <c r="B321" s="45"/>
      <c r="C321" s="17"/>
      <c r="D321" s="14" t="s">
        <v>9</v>
      </c>
      <c r="E321" s="16">
        <f t="shared" si="163"/>
        <v>2300</v>
      </c>
      <c r="F321" s="16">
        <f>F339</f>
        <v>2300</v>
      </c>
      <c r="G321" s="16">
        <v>0</v>
      </c>
      <c r="H321" s="16">
        <v>0</v>
      </c>
      <c r="I321" s="16">
        <v>0</v>
      </c>
      <c r="J321" s="16">
        <f>J339</f>
        <v>0</v>
      </c>
      <c r="K321" s="16">
        <f t="shared" si="167"/>
        <v>0</v>
      </c>
      <c r="L321" s="16">
        <f t="shared" si="167"/>
        <v>0</v>
      </c>
      <c r="M321" s="16">
        <f t="shared" si="167"/>
        <v>0</v>
      </c>
      <c r="N321" s="16">
        <f t="shared" si="167"/>
        <v>0</v>
      </c>
      <c r="O321" s="16">
        <f t="shared" si="167"/>
        <v>0</v>
      </c>
      <c r="P321" s="16">
        <f t="shared" si="167"/>
        <v>0</v>
      </c>
      <c r="Q321" s="12"/>
      <c r="R321" s="12"/>
    </row>
    <row r="322" spans="1:18" s="13" customFormat="1" ht="15.75">
      <c r="A322" s="58"/>
      <c r="B322" s="45"/>
      <c r="C322" s="17"/>
      <c r="D322" s="14" t="s">
        <v>10</v>
      </c>
      <c r="E322" s="16">
        <f t="shared" si="163"/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f>J340</f>
        <v>0</v>
      </c>
      <c r="K322" s="16">
        <f t="shared" si="167"/>
        <v>0</v>
      </c>
      <c r="L322" s="16">
        <f t="shared" si="167"/>
        <v>0</v>
      </c>
      <c r="M322" s="16">
        <f t="shared" si="167"/>
        <v>0</v>
      </c>
      <c r="N322" s="16">
        <f t="shared" si="167"/>
        <v>0</v>
      </c>
      <c r="O322" s="16">
        <f t="shared" si="167"/>
        <v>0</v>
      </c>
      <c r="P322" s="16">
        <f t="shared" si="167"/>
        <v>0</v>
      </c>
      <c r="Q322" s="12"/>
      <c r="R322" s="12"/>
    </row>
    <row r="323" spans="1:18" s="13" customFormat="1" ht="15.75">
      <c r="A323" s="58"/>
      <c r="B323" s="45"/>
      <c r="C323" s="17"/>
      <c r="D323" s="14" t="s">
        <v>13</v>
      </c>
      <c r="E323" s="16">
        <f t="shared" si="163"/>
        <v>3714</v>
      </c>
      <c r="F323" s="16">
        <f>SUM(F341+F360+F367+F375)</f>
        <v>3714</v>
      </c>
      <c r="G323" s="16">
        <v>0</v>
      </c>
      <c r="H323" s="16">
        <v>0</v>
      </c>
      <c r="I323" s="16">
        <v>0</v>
      </c>
      <c r="J323" s="16">
        <f>J341+J356+J363+J371</f>
        <v>0</v>
      </c>
      <c r="K323" s="16">
        <f aca="true" t="shared" si="168" ref="K323:P323">K341+K356+K363+K371</f>
        <v>0</v>
      </c>
      <c r="L323" s="16">
        <f t="shared" si="168"/>
        <v>0</v>
      </c>
      <c r="M323" s="16">
        <f t="shared" si="168"/>
        <v>0</v>
      </c>
      <c r="N323" s="16">
        <f t="shared" si="168"/>
        <v>0</v>
      </c>
      <c r="O323" s="16">
        <f t="shared" si="168"/>
        <v>0</v>
      </c>
      <c r="P323" s="16">
        <f t="shared" si="168"/>
        <v>0</v>
      </c>
      <c r="Q323" s="12"/>
      <c r="R323" s="12"/>
    </row>
    <row r="324" spans="1:18" s="13" customFormat="1" ht="15.75">
      <c r="A324" s="58"/>
      <c r="B324" s="45"/>
      <c r="C324" s="17"/>
      <c r="D324" s="14" t="s">
        <v>11</v>
      </c>
      <c r="E324" s="16">
        <f t="shared" si="163"/>
        <v>1100</v>
      </c>
      <c r="F324" s="16">
        <f>F342</f>
        <v>1100</v>
      </c>
      <c r="G324" s="16">
        <v>0</v>
      </c>
      <c r="H324" s="16">
        <v>0</v>
      </c>
      <c r="I324" s="16">
        <v>0</v>
      </c>
      <c r="J324" s="16">
        <f>J342</f>
        <v>0</v>
      </c>
      <c r="K324" s="16">
        <f aca="true" t="shared" si="169" ref="K324:P324">K342</f>
        <v>0</v>
      </c>
      <c r="L324" s="16">
        <f t="shared" si="169"/>
        <v>0</v>
      </c>
      <c r="M324" s="16">
        <f t="shared" si="169"/>
        <v>0</v>
      </c>
      <c r="N324" s="16">
        <f t="shared" si="169"/>
        <v>0</v>
      </c>
      <c r="O324" s="16">
        <f t="shared" si="169"/>
        <v>0</v>
      </c>
      <c r="P324" s="16">
        <f t="shared" si="169"/>
        <v>0</v>
      </c>
      <c r="Q324" s="12"/>
      <c r="R324" s="12"/>
    </row>
    <row r="325" spans="1:18" s="13" customFormat="1" ht="34.5" customHeight="1">
      <c r="A325" s="58"/>
      <c r="B325" s="45"/>
      <c r="C325" s="17" t="s">
        <v>7</v>
      </c>
      <c r="D325" s="9"/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f>J343+J357+J364+J372</f>
        <v>0</v>
      </c>
      <c r="K325" s="16">
        <f aca="true" t="shared" si="170" ref="K325:P325">K343+K357+K364+K372</f>
        <v>0</v>
      </c>
      <c r="L325" s="16">
        <f t="shared" si="170"/>
        <v>0</v>
      </c>
      <c r="M325" s="16">
        <f t="shared" si="170"/>
        <v>0</v>
      </c>
      <c r="N325" s="16">
        <f t="shared" si="170"/>
        <v>0</v>
      </c>
      <c r="O325" s="16">
        <f t="shared" si="170"/>
        <v>0</v>
      </c>
      <c r="P325" s="16">
        <f t="shared" si="170"/>
        <v>0</v>
      </c>
      <c r="Q325" s="12"/>
      <c r="R325" s="12"/>
    </row>
    <row r="326" spans="1:18" s="13" customFormat="1" ht="15.75">
      <c r="A326" s="58"/>
      <c r="B326" s="45"/>
      <c r="C326" s="17" t="s">
        <v>3</v>
      </c>
      <c r="D326" s="14"/>
      <c r="E326" s="16">
        <f>SUM(F326:P326)</f>
        <v>243512.03874000002</v>
      </c>
      <c r="F326" s="16">
        <f>SUM(F327:F331)</f>
        <v>14450.2</v>
      </c>
      <c r="G326" s="16">
        <f>SUM(G327:G331)</f>
        <v>14694.12506</v>
      </c>
      <c r="H326" s="16">
        <f>SUM(H327:H331)</f>
        <v>15973.284</v>
      </c>
      <c r="I326" s="16">
        <f>SUM(I327:I331)</f>
        <v>22517.902000000002</v>
      </c>
      <c r="J326" s="16">
        <f>SUM(J327:J332)</f>
        <v>47738.48432</v>
      </c>
      <c r="K326" s="16">
        <f aca="true" t="shared" si="171" ref="K326:P326">SUM(K327:K332)</f>
        <v>5466.58706</v>
      </c>
      <c r="L326" s="16">
        <f t="shared" si="171"/>
        <v>5302.2531500000005</v>
      </c>
      <c r="M326" s="16">
        <f t="shared" si="171"/>
        <v>5302.2531500000005</v>
      </c>
      <c r="N326" s="16">
        <f t="shared" si="171"/>
        <v>36011.31</v>
      </c>
      <c r="O326" s="16">
        <f t="shared" si="171"/>
        <v>37581.78999999999</v>
      </c>
      <c r="P326" s="16">
        <f t="shared" si="171"/>
        <v>38473.850000000006</v>
      </c>
      <c r="Q326" s="12"/>
      <c r="R326" s="12"/>
    </row>
    <row r="327" spans="1:18" s="13" customFormat="1" ht="15.75">
      <c r="A327" s="58"/>
      <c r="B327" s="45"/>
      <c r="C327" s="17"/>
      <c r="D327" s="14" t="s">
        <v>12</v>
      </c>
      <c r="E327" s="16">
        <f aca="true" t="shared" si="172" ref="E327:E332">SUM(F327:P327)</f>
        <v>17549.35526</v>
      </c>
      <c r="F327" s="16">
        <f aca="true" t="shared" si="173" ref="F327:H328">SUM(F345)</f>
        <v>1000</v>
      </c>
      <c r="G327" s="16">
        <f t="shared" si="173"/>
        <v>920</v>
      </c>
      <c r="H327" s="16">
        <f t="shared" si="173"/>
        <v>1967.84</v>
      </c>
      <c r="I327" s="16">
        <f aca="true" t="shared" si="174" ref="I327:P328">SUM(I345)</f>
        <v>1846</v>
      </c>
      <c r="J327" s="16">
        <f>SUM(J345)</f>
        <v>759.2219</v>
      </c>
      <c r="K327" s="16">
        <f t="shared" si="174"/>
        <v>816.58706</v>
      </c>
      <c r="L327" s="16">
        <f t="shared" si="174"/>
        <v>752.25315</v>
      </c>
      <c r="M327" s="16">
        <f t="shared" si="174"/>
        <v>752.25315</v>
      </c>
      <c r="N327" s="16">
        <f t="shared" si="174"/>
        <v>2798.31</v>
      </c>
      <c r="O327" s="16">
        <f t="shared" si="174"/>
        <v>2910.24</v>
      </c>
      <c r="P327" s="16">
        <f t="shared" si="174"/>
        <v>3026.65</v>
      </c>
      <c r="Q327" s="12"/>
      <c r="R327" s="12"/>
    </row>
    <row r="328" spans="1:18" s="13" customFormat="1" ht="15.75">
      <c r="A328" s="58"/>
      <c r="B328" s="45"/>
      <c r="C328" s="17"/>
      <c r="D328" s="14" t="s">
        <v>9</v>
      </c>
      <c r="E328" s="16">
        <f t="shared" si="172"/>
        <v>46334.43647</v>
      </c>
      <c r="F328" s="16">
        <f t="shared" si="173"/>
        <v>1300</v>
      </c>
      <c r="G328" s="16">
        <f t="shared" si="173"/>
        <v>1102.43155</v>
      </c>
      <c r="H328" s="16">
        <f t="shared" si="173"/>
        <v>3558.619</v>
      </c>
      <c r="I328" s="16">
        <f t="shared" si="174"/>
        <v>7389.99</v>
      </c>
      <c r="J328" s="16">
        <f t="shared" si="174"/>
        <v>26983.39592</v>
      </c>
      <c r="K328" s="16">
        <f t="shared" si="174"/>
        <v>1000</v>
      </c>
      <c r="L328" s="16">
        <f t="shared" si="174"/>
        <v>1000</v>
      </c>
      <c r="M328" s="16">
        <f t="shared" si="174"/>
        <v>1000</v>
      </c>
      <c r="N328" s="16">
        <f t="shared" si="174"/>
        <v>1000</v>
      </c>
      <c r="O328" s="16">
        <f t="shared" si="174"/>
        <v>1000</v>
      </c>
      <c r="P328" s="16">
        <f t="shared" si="174"/>
        <v>1000</v>
      </c>
      <c r="Q328" s="12"/>
      <c r="R328" s="12"/>
    </row>
    <row r="329" spans="1:18" s="13" customFormat="1" ht="15.75">
      <c r="A329" s="58"/>
      <c r="B329" s="45"/>
      <c r="C329" s="17"/>
      <c r="D329" s="14" t="s">
        <v>10</v>
      </c>
      <c r="E329" s="16">
        <f t="shared" si="172"/>
        <v>5806.242749999999</v>
      </c>
      <c r="F329" s="16">
        <f aca="true" t="shared" si="175" ref="F329:K329">SUM(F340+F347)</f>
        <v>0</v>
      </c>
      <c r="G329" s="16">
        <f t="shared" si="175"/>
        <v>0</v>
      </c>
      <c r="H329" s="16">
        <f t="shared" si="175"/>
        <v>350</v>
      </c>
      <c r="I329" s="16">
        <f t="shared" si="175"/>
        <v>450</v>
      </c>
      <c r="J329" s="16">
        <f>SUM(J347)</f>
        <v>356.24275</v>
      </c>
      <c r="K329" s="16">
        <f t="shared" si="175"/>
        <v>450</v>
      </c>
      <c r="L329" s="16">
        <f>SUM(L340+L347)</f>
        <v>450</v>
      </c>
      <c r="M329" s="16">
        <f>SUM(M340+M347)</f>
        <v>450</v>
      </c>
      <c r="N329" s="16">
        <f>SUM(N340+N347)</f>
        <v>900</v>
      </c>
      <c r="O329" s="16">
        <f>SUM(O340+O347)</f>
        <v>1100</v>
      </c>
      <c r="P329" s="16">
        <f>SUM(P340+P347)</f>
        <v>1300</v>
      </c>
      <c r="Q329" s="12"/>
      <c r="R329" s="12"/>
    </row>
    <row r="330" spans="1:18" s="13" customFormat="1" ht="15.75">
      <c r="A330" s="58"/>
      <c r="B330" s="45"/>
      <c r="C330" s="17"/>
      <c r="D330" s="14" t="s">
        <v>13</v>
      </c>
      <c r="E330" s="16">
        <f t="shared" si="172"/>
        <v>141813.35426</v>
      </c>
      <c r="F330" s="16">
        <f>SUM(F348+F366+F374)</f>
        <v>11150.2</v>
      </c>
      <c r="G330" s="16">
        <f>SUM(G348+G366+G374)</f>
        <v>12171.693510000001</v>
      </c>
      <c r="H330" s="16">
        <f>SUM(H348+H366+H374)</f>
        <v>10096.825</v>
      </c>
      <c r="I330" s="16">
        <f>SUM(I348+I366+I374)</f>
        <v>12831.912</v>
      </c>
      <c r="J330" s="16">
        <f>SUM(J348+J358+J365+J373)</f>
        <v>16893.72375</v>
      </c>
      <c r="K330" s="16">
        <f aca="true" t="shared" si="176" ref="K330:P330">SUM(K348+K358+K365+K373)</f>
        <v>2400</v>
      </c>
      <c r="L330" s="16">
        <f>SUM(L348+L358+L365+L373)</f>
        <v>2400</v>
      </c>
      <c r="M330" s="16">
        <f t="shared" si="176"/>
        <v>2400</v>
      </c>
      <c r="N330" s="16">
        <f t="shared" si="176"/>
        <v>23124</v>
      </c>
      <c r="O330" s="16">
        <f t="shared" si="176"/>
        <v>24055</v>
      </c>
      <c r="P330" s="16">
        <f t="shared" si="176"/>
        <v>24290</v>
      </c>
      <c r="Q330" s="12"/>
      <c r="R330" s="12"/>
    </row>
    <row r="331" spans="1:18" s="13" customFormat="1" ht="15.75">
      <c r="A331" s="58"/>
      <c r="B331" s="45"/>
      <c r="C331" s="17"/>
      <c r="D331" s="14" t="s">
        <v>11</v>
      </c>
      <c r="E331" s="16">
        <f t="shared" si="172"/>
        <v>28962.75</v>
      </c>
      <c r="F331" s="16">
        <f>SUM(F349)</f>
        <v>1000</v>
      </c>
      <c r="G331" s="16">
        <f>SUM(G349)</f>
        <v>500</v>
      </c>
      <c r="H331" s="16">
        <f>SUM(H349)</f>
        <v>0</v>
      </c>
      <c r="I331" s="16">
        <f>SUM(I349)</f>
        <v>0</v>
      </c>
      <c r="J331" s="16">
        <f>SUM(J349)</f>
        <v>1900</v>
      </c>
      <c r="K331" s="16">
        <f aca="true" t="shared" si="177" ref="K331:P331">SUM(K349)</f>
        <v>0</v>
      </c>
      <c r="L331" s="16">
        <f t="shared" si="177"/>
        <v>0</v>
      </c>
      <c r="M331" s="16">
        <f t="shared" si="177"/>
        <v>0</v>
      </c>
      <c r="N331" s="16">
        <f t="shared" si="177"/>
        <v>8189</v>
      </c>
      <c r="O331" s="16">
        <f t="shared" si="177"/>
        <v>8516.55</v>
      </c>
      <c r="P331" s="16">
        <f t="shared" si="177"/>
        <v>8857.2</v>
      </c>
      <c r="Q331" s="12"/>
      <c r="R331" s="12"/>
    </row>
    <row r="332" spans="1:18" s="13" customFormat="1" ht="15.75">
      <c r="A332" s="58"/>
      <c r="B332" s="45"/>
      <c r="C332" s="17"/>
      <c r="D332" s="14" t="s">
        <v>136</v>
      </c>
      <c r="E332" s="16">
        <f t="shared" si="172"/>
        <v>3045.9</v>
      </c>
      <c r="F332" s="16"/>
      <c r="G332" s="16"/>
      <c r="H332" s="16"/>
      <c r="I332" s="16"/>
      <c r="J332" s="16">
        <f>J350</f>
        <v>845.9</v>
      </c>
      <c r="K332" s="16">
        <f aca="true" t="shared" si="178" ref="K332:P332">K350</f>
        <v>800</v>
      </c>
      <c r="L332" s="16">
        <f t="shared" si="178"/>
        <v>700</v>
      </c>
      <c r="M332" s="16">
        <f t="shared" si="178"/>
        <v>700</v>
      </c>
      <c r="N332" s="16">
        <f t="shared" si="178"/>
        <v>0</v>
      </c>
      <c r="O332" s="16">
        <f t="shared" si="178"/>
        <v>0</v>
      </c>
      <c r="P332" s="16">
        <f t="shared" si="178"/>
        <v>0</v>
      </c>
      <c r="Q332" s="12"/>
      <c r="R332" s="12"/>
    </row>
    <row r="333" spans="1:18" s="13" customFormat="1" ht="15.75">
      <c r="A333" s="58"/>
      <c r="B333" s="45"/>
      <c r="C333" s="17" t="s">
        <v>4</v>
      </c>
      <c r="D333" s="14"/>
      <c r="E333" s="16">
        <f>SUM(F333:K333)</f>
        <v>3365.368</v>
      </c>
      <c r="F333" s="16">
        <v>0</v>
      </c>
      <c r="G333" s="16">
        <v>0</v>
      </c>
      <c r="H333" s="16">
        <f>SUM(H351+H359+H367+H375)</f>
        <v>0</v>
      </c>
      <c r="I333" s="16">
        <f>SUM(I351+I359+I367+I375)</f>
        <v>0</v>
      </c>
      <c r="J333" s="16">
        <f>SUM(J351+J359+J367+J375)</f>
        <v>3365.368</v>
      </c>
      <c r="K333" s="16">
        <f aca="true" t="shared" si="179" ref="K333:P333">SUM(K351+K359+K367+K375)</f>
        <v>0</v>
      </c>
      <c r="L333" s="16">
        <f t="shared" si="179"/>
        <v>0</v>
      </c>
      <c r="M333" s="16">
        <f t="shared" si="179"/>
        <v>0</v>
      </c>
      <c r="N333" s="16">
        <f t="shared" si="179"/>
        <v>0</v>
      </c>
      <c r="O333" s="16">
        <f t="shared" si="179"/>
        <v>0</v>
      </c>
      <c r="P333" s="16">
        <f t="shared" si="179"/>
        <v>0</v>
      </c>
      <c r="Q333" s="12"/>
      <c r="R333" s="12"/>
    </row>
    <row r="334" spans="1:18" s="13" customFormat="1" ht="31.5">
      <c r="A334" s="59"/>
      <c r="B334" s="46"/>
      <c r="C334" s="17" t="s">
        <v>47</v>
      </c>
      <c r="D334" s="14"/>
      <c r="E334" s="16">
        <f>SUM(F334:K334)</f>
        <v>0</v>
      </c>
      <c r="F334" s="16">
        <f>SUM(F353+F360+F368+F377)</f>
        <v>0</v>
      </c>
      <c r="G334" s="16">
        <f>SUM(G353+G360+G368+G377)</f>
        <v>0</v>
      </c>
      <c r="H334" s="16">
        <f>SUM(H353+H360+H368+H377)</f>
        <v>0</v>
      </c>
      <c r="I334" s="16">
        <f>SUM(I353+I360+I368+I377)</f>
        <v>0</v>
      </c>
      <c r="J334" s="16">
        <f>SUM(J353+J360+J368+J377)</f>
        <v>0</v>
      </c>
      <c r="K334" s="16">
        <f aca="true" t="shared" si="180" ref="K334:P334">SUM(K353+K360+K368+K377)</f>
        <v>0</v>
      </c>
      <c r="L334" s="16">
        <f t="shared" si="180"/>
        <v>0</v>
      </c>
      <c r="M334" s="16">
        <f t="shared" si="180"/>
        <v>0</v>
      </c>
      <c r="N334" s="16">
        <f t="shared" si="180"/>
        <v>0</v>
      </c>
      <c r="O334" s="16">
        <f t="shared" si="180"/>
        <v>0</v>
      </c>
      <c r="P334" s="16">
        <f t="shared" si="180"/>
        <v>0</v>
      </c>
      <c r="Q334" s="12"/>
      <c r="R334" s="12"/>
    </row>
    <row r="335" spans="1:18" s="13" customFormat="1" ht="15.75">
      <c r="A335" s="55" t="s">
        <v>66</v>
      </c>
      <c r="B335" s="40" t="s">
        <v>132</v>
      </c>
      <c r="C335" s="17" t="s">
        <v>6</v>
      </c>
      <c r="D335" s="9"/>
      <c r="E335" s="16">
        <f aca="true" t="shared" si="181" ref="E335:E342">SUM(F335:P335)</f>
        <v>235626.35523000002</v>
      </c>
      <c r="F335" s="16">
        <f>F337+F344</f>
        <v>19454</v>
      </c>
      <c r="G335" s="16">
        <f>G337+G344</f>
        <v>12872.43155</v>
      </c>
      <c r="H335" s="16">
        <f>H337+H344</f>
        <v>15274.458999999999</v>
      </c>
      <c r="I335" s="16">
        <f>I337+I344</f>
        <v>20713.902000000002</v>
      </c>
      <c r="J335" s="16">
        <f>J336+J343</f>
        <v>45013.51932</v>
      </c>
      <c r="K335" s="16">
        <f aca="true" t="shared" si="182" ref="K335:P335">K336+K343</f>
        <v>5466.58706</v>
      </c>
      <c r="L335" s="16">
        <f t="shared" si="182"/>
        <v>5302.2531500000005</v>
      </c>
      <c r="M335" s="16">
        <f t="shared" si="182"/>
        <v>5302.2531500000005</v>
      </c>
      <c r="N335" s="16">
        <f t="shared" si="182"/>
        <v>33911.31</v>
      </c>
      <c r="O335" s="16">
        <f t="shared" si="182"/>
        <v>35391.78999999999</v>
      </c>
      <c r="P335" s="16">
        <f t="shared" si="182"/>
        <v>36923.850000000006</v>
      </c>
      <c r="Q335" s="12"/>
      <c r="R335" s="12"/>
    </row>
    <row r="336" spans="1:18" s="13" customFormat="1" ht="31.5">
      <c r="A336" s="55"/>
      <c r="B336" s="40"/>
      <c r="C336" s="17" t="s">
        <v>48</v>
      </c>
      <c r="D336" s="9"/>
      <c r="E336" s="16">
        <f t="shared" si="181"/>
        <v>235626.35523000002</v>
      </c>
      <c r="F336" s="16">
        <f>F337+F344</f>
        <v>19454</v>
      </c>
      <c r="G336" s="16">
        <f>G337+G344</f>
        <v>12872.43155</v>
      </c>
      <c r="H336" s="16">
        <f>H337+H344</f>
        <v>15274.458999999999</v>
      </c>
      <c r="I336" s="16">
        <f>I337+I344</f>
        <v>20713.902000000002</v>
      </c>
      <c r="J336" s="16">
        <f>SUM(J344+J351+J337+J353)</f>
        <v>45013.51932</v>
      </c>
      <c r="K336" s="16">
        <f aca="true" t="shared" si="183" ref="K336:P336">SUM(K344+K351+K337+K353)</f>
        <v>5466.58706</v>
      </c>
      <c r="L336" s="16">
        <f t="shared" si="183"/>
        <v>5302.2531500000005</v>
      </c>
      <c r="M336" s="16">
        <f t="shared" si="183"/>
        <v>5302.2531500000005</v>
      </c>
      <c r="N336" s="16">
        <f t="shared" si="183"/>
        <v>33911.31</v>
      </c>
      <c r="O336" s="16">
        <f t="shared" si="183"/>
        <v>35391.78999999999</v>
      </c>
      <c r="P336" s="16">
        <f t="shared" si="183"/>
        <v>36923.850000000006</v>
      </c>
      <c r="Q336" s="12"/>
      <c r="R336" s="12"/>
    </row>
    <row r="337" spans="1:18" s="13" customFormat="1" ht="15.75">
      <c r="A337" s="55"/>
      <c r="B337" s="40"/>
      <c r="C337" s="19" t="s">
        <v>2</v>
      </c>
      <c r="D337" s="9"/>
      <c r="E337" s="16">
        <f t="shared" si="181"/>
        <v>8214</v>
      </c>
      <c r="F337" s="16">
        <f>SUM(F338:F342)</f>
        <v>8214</v>
      </c>
      <c r="G337" s="16">
        <f>G338+G341</f>
        <v>0</v>
      </c>
      <c r="H337" s="16">
        <f>H338+H341</f>
        <v>0</v>
      </c>
      <c r="I337" s="16">
        <f>I342+I341+I338+I339+I340</f>
        <v>0</v>
      </c>
      <c r="J337" s="16">
        <f>SUM(J338:J342)</f>
        <v>0</v>
      </c>
      <c r="K337" s="16">
        <f aca="true" t="shared" si="184" ref="K337:P337">SUM(K338:K342)</f>
        <v>0</v>
      </c>
      <c r="L337" s="16">
        <f t="shared" si="184"/>
        <v>0</v>
      </c>
      <c r="M337" s="16">
        <f t="shared" si="184"/>
        <v>0</v>
      </c>
      <c r="N337" s="16">
        <f t="shared" si="184"/>
        <v>0</v>
      </c>
      <c r="O337" s="16">
        <f t="shared" si="184"/>
        <v>0</v>
      </c>
      <c r="P337" s="16">
        <f t="shared" si="184"/>
        <v>0</v>
      </c>
      <c r="Q337" s="24"/>
      <c r="R337" s="24"/>
    </row>
    <row r="338" spans="1:18" s="13" customFormat="1" ht="15.75">
      <c r="A338" s="55"/>
      <c r="B338" s="40"/>
      <c r="C338" s="17"/>
      <c r="D338" s="14" t="s">
        <v>12</v>
      </c>
      <c r="E338" s="16">
        <f t="shared" si="181"/>
        <v>1100</v>
      </c>
      <c r="F338" s="16">
        <v>1100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24"/>
      <c r="R338" s="24"/>
    </row>
    <row r="339" spans="1:18" s="13" customFormat="1" ht="15.75">
      <c r="A339" s="55"/>
      <c r="B339" s="40"/>
      <c r="C339" s="17"/>
      <c r="D339" s="14" t="s">
        <v>9</v>
      </c>
      <c r="E339" s="16">
        <f t="shared" si="181"/>
        <v>2300</v>
      </c>
      <c r="F339" s="16">
        <v>2300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2"/>
      <c r="R339" s="12"/>
    </row>
    <row r="340" spans="1:18" s="13" customFormat="1" ht="15.75">
      <c r="A340" s="55"/>
      <c r="B340" s="40"/>
      <c r="C340" s="17"/>
      <c r="D340" s="14" t="s">
        <v>10</v>
      </c>
      <c r="E340" s="16">
        <f t="shared" si="181"/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2"/>
      <c r="R340" s="12"/>
    </row>
    <row r="341" spans="1:18" s="13" customFormat="1" ht="15.75">
      <c r="A341" s="55"/>
      <c r="B341" s="40"/>
      <c r="C341" s="17"/>
      <c r="D341" s="14" t="s">
        <v>13</v>
      </c>
      <c r="E341" s="16">
        <f t="shared" si="181"/>
        <v>3714</v>
      </c>
      <c r="F341" s="16">
        <v>3714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2"/>
      <c r="R341" s="12"/>
    </row>
    <row r="342" spans="1:18" s="13" customFormat="1" ht="15.75">
      <c r="A342" s="55"/>
      <c r="B342" s="40"/>
      <c r="C342" s="17"/>
      <c r="D342" s="14" t="s">
        <v>11</v>
      </c>
      <c r="E342" s="16">
        <f t="shared" si="181"/>
        <v>1100</v>
      </c>
      <c r="F342" s="16">
        <v>1100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2"/>
      <c r="R342" s="12"/>
    </row>
    <row r="343" spans="1:18" s="13" customFormat="1" ht="33.75" customHeight="1">
      <c r="A343" s="55"/>
      <c r="B343" s="40"/>
      <c r="C343" s="17" t="s">
        <v>7</v>
      </c>
      <c r="D343" s="9"/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2"/>
      <c r="R343" s="12"/>
    </row>
    <row r="344" spans="1:18" s="13" customFormat="1" ht="15.75">
      <c r="A344" s="55"/>
      <c r="B344" s="40"/>
      <c r="C344" s="17" t="s">
        <v>3</v>
      </c>
      <c r="D344" s="14"/>
      <c r="E344" s="16">
        <f aca="true" t="shared" si="185" ref="E344:E349">SUM(F344:P344)</f>
        <v>224344.62022999997</v>
      </c>
      <c r="F344" s="16">
        <f>SUM(F345:F349)</f>
        <v>11240</v>
      </c>
      <c r="G344" s="16">
        <f>SUM(G345:G349)</f>
        <v>12872.43155</v>
      </c>
      <c r="H344" s="16">
        <f>SUM(H345:H349)</f>
        <v>15274.458999999999</v>
      </c>
      <c r="I344" s="16">
        <f>SUM(I345:I349)</f>
        <v>20713.902000000002</v>
      </c>
      <c r="J344" s="16">
        <f>SUM(J345:J350)</f>
        <v>41945.78432</v>
      </c>
      <c r="K344" s="16">
        <f aca="true" t="shared" si="186" ref="K344:P344">SUM(K345:K350)</f>
        <v>5466.58706</v>
      </c>
      <c r="L344" s="16">
        <f t="shared" si="186"/>
        <v>5302.2531500000005</v>
      </c>
      <c r="M344" s="16">
        <f t="shared" si="186"/>
        <v>5302.2531500000005</v>
      </c>
      <c r="N344" s="16">
        <f t="shared" si="186"/>
        <v>33911.31</v>
      </c>
      <c r="O344" s="16">
        <f t="shared" si="186"/>
        <v>35391.78999999999</v>
      </c>
      <c r="P344" s="16">
        <f t="shared" si="186"/>
        <v>36923.850000000006</v>
      </c>
      <c r="Q344" s="12"/>
      <c r="R344" s="12"/>
    </row>
    <row r="345" spans="1:18" s="13" customFormat="1" ht="15.75">
      <c r="A345" s="55"/>
      <c r="B345" s="40"/>
      <c r="C345" s="17"/>
      <c r="D345" s="14" t="s">
        <v>12</v>
      </c>
      <c r="E345" s="16">
        <f t="shared" si="185"/>
        <v>17549.35526</v>
      </c>
      <c r="F345" s="16">
        <v>1000</v>
      </c>
      <c r="G345" s="16">
        <v>920</v>
      </c>
      <c r="H345" s="16">
        <v>1967.84</v>
      </c>
      <c r="I345" s="16">
        <v>1846</v>
      </c>
      <c r="J345" s="16">
        <v>759.2219</v>
      </c>
      <c r="K345" s="16">
        <v>816.58706</v>
      </c>
      <c r="L345" s="16">
        <v>752.25315</v>
      </c>
      <c r="M345" s="16">
        <v>752.25315</v>
      </c>
      <c r="N345" s="16">
        <v>2798.31</v>
      </c>
      <c r="O345" s="16">
        <v>2910.24</v>
      </c>
      <c r="P345" s="16">
        <v>3026.65</v>
      </c>
      <c r="Q345" s="12"/>
      <c r="R345" s="12"/>
    </row>
    <row r="346" spans="1:18" s="13" customFormat="1" ht="15.75">
      <c r="A346" s="55"/>
      <c r="B346" s="40"/>
      <c r="C346" s="17"/>
      <c r="D346" s="14" t="s">
        <v>9</v>
      </c>
      <c r="E346" s="16">
        <f t="shared" si="185"/>
        <v>46334.43647</v>
      </c>
      <c r="F346" s="16">
        <v>1300</v>
      </c>
      <c r="G346" s="16">
        <f>1200-97.56845</f>
        <v>1102.43155</v>
      </c>
      <c r="H346" s="16">
        <f>3058.119+500.5</f>
        <v>3558.619</v>
      </c>
      <c r="I346" s="16">
        <v>7389.99</v>
      </c>
      <c r="J346" s="16">
        <v>26983.39592</v>
      </c>
      <c r="K346" s="16">
        <v>1000</v>
      </c>
      <c r="L346" s="16">
        <v>1000</v>
      </c>
      <c r="M346" s="16">
        <v>1000</v>
      </c>
      <c r="N346" s="16">
        <v>1000</v>
      </c>
      <c r="O346" s="16">
        <v>1000</v>
      </c>
      <c r="P346" s="16">
        <v>1000</v>
      </c>
      <c r="Q346" s="12"/>
      <c r="R346" s="12"/>
    </row>
    <row r="347" spans="1:18" s="13" customFormat="1" ht="15.75">
      <c r="A347" s="55"/>
      <c r="B347" s="40"/>
      <c r="C347" s="17"/>
      <c r="D347" s="14" t="s">
        <v>10</v>
      </c>
      <c r="E347" s="16">
        <f t="shared" si="185"/>
        <v>5806.242749999999</v>
      </c>
      <c r="F347" s="16">
        <v>0</v>
      </c>
      <c r="G347" s="16">
        <v>0</v>
      </c>
      <c r="H347" s="16">
        <v>350</v>
      </c>
      <c r="I347" s="16">
        <v>450</v>
      </c>
      <c r="J347" s="16">
        <v>356.24275</v>
      </c>
      <c r="K347" s="16">
        <v>450</v>
      </c>
      <c r="L347" s="16">
        <v>450</v>
      </c>
      <c r="M347" s="16">
        <v>450</v>
      </c>
      <c r="N347" s="16">
        <v>900</v>
      </c>
      <c r="O347" s="16">
        <v>1100</v>
      </c>
      <c r="P347" s="16">
        <v>1300</v>
      </c>
      <c r="Q347" s="12"/>
      <c r="R347" s="12"/>
    </row>
    <row r="348" spans="1:18" s="13" customFormat="1" ht="15.75">
      <c r="A348" s="55"/>
      <c r="B348" s="40"/>
      <c r="C348" s="17"/>
      <c r="D348" s="14" t="s">
        <v>13</v>
      </c>
      <c r="E348" s="16">
        <f t="shared" si="185"/>
        <v>122645.93575</v>
      </c>
      <c r="F348" s="16">
        <f>7840+100</f>
        <v>7940</v>
      </c>
      <c r="G348" s="16">
        <v>10350</v>
      </c>
      <c r="H348" s="16">
        <v>9398</v>
      </c>
      <c r="I348" s="16">
        <v>11027.912</v>
      </c>
      <c r="J348" s="16">
        <v>11101.02375</v>
      </c>
      <c r="K348" s="16">
        <v>2400</v>
      </c>
      <c r="L348" s="16">
        <v>2400</v>
      </c>
      <c r="M348" s="16">
        <v>2400</v>
      </c>
      <c r="N348" s="16">
        <v>21024</v>
      </c>
      <c r="O348" s="16">
        <v>21865</v>
      </c>
      <c r="P348" s="16">
        <v>22740</v>
      </c>
      <c r="Q348" s="12"/>
      <c r="R348" s="12"/>
    </row>
    <row r="349" spans="1:18" s="13" customFormat="1" ht="15.75">
      <c r="A349" s="55"/>
      <c r="B349" s="40"/>
      <c r="C349" s="17"/>
      <c r="D349" s="14" t="s">
        <v>11</v>
      </c>
      <c r="E349" s="16">
        <f t="shared" si="185"/>
        <v>28962.75</v>
      </c>
      <c r="F349" s="16">
        <v>1000</v>
      </c>
      <c r="G349" s="16">
        <v>500</v>
      </c>
      <c r="H349" s="16">
        <v>0</v>
      </c>
      <c r="I349" s="16">
        <v>0</v>
      </c>
      <c r="J349" s="16">
        <v>1900</v>
      </c>
      <c r="K349" s="16">
        <v>0</v>
      </c>
      <c r="L349" s="16">
        <v>0</v>
      </c>
      <c r="M349" s="16">
        <v>0</v>
      </c>
      <c r="N349" s="16">
        <v>8189</v>
      </c>
      <c r="O349" s="16">
        <v>8516.55</v>
      </c>
      <c r="P349" s="16">
        <v>8857.2</v>
      </c>
      <c r="Q349" s="12"/>
      <c r="R349" s="12"/>
    </row>
    <row r="350" spans="1:18" s="13" customFormat="1" ht="15.75">
      <c r="A350" s="55"/>
      <c r="B350" s="40"/>
      <c r="C350" s="17"/>
      <c r="D350" s="14" t="s">
        <v>136</v>
      </c>
      <c r="E350" s="16">
        <f>SUM(F350:P350)</f>
        <v>3045.9</v>
      </c>
      <c r="F350" s="16"/>
      <c r="G350" s="16"/>
      <c r="H350" s="16"/>
      <c r="I350" s="16"/>
      <c r="J350" s="16">
        <v>845.9</v>
      </c>
      <c r="K350" s="16">
        <v>800</v>
      </c>
      <c r="L350" s="16">
        <v>700</v>
      </c>
      <c r="M350" s="16">
        <v>700</v>
      </c>
      <c r="N350" s="16">
        <v>0</v>
      </c>
      <c r="O350" s="16">
        <v>0</v>
      </c>
      <c r="P350" s="16">
        <v>0</v>
      </c>
      <c r="Q350" s="12"/>
      <c r="R350" s="12"/>
    </row>
    <row r="351" spans="1:18" s="13" customFormat="1" ht="15.75">
      <c r="A351" s="55"/>
      <c r="B351" s="40"/>
      <c r="C351" s="17" t="s">
        <v>4</v>
      </c>
      <c r="D351" s="14"/>
      <c r="E351" s="16">
        <f>SUM(F351:K351)</f>
        <v>3067.735</v>
      </c>
      <c r="F351" s="16">
        <v>0</v>
      </c>
      <c r="G351" s="16">
        <v>0</v>
      </c>
      <c r="H351" s="16">
        <v>0</v>
      </c>
      <c r="I351" s="16">
        <v>0</v>
      </c>
      <c r="J351" s="16">
        <f>J352</f>
        <v>3067.735</v>
      </c>
      <c r="K351" s="16">
        <f aca="true" t="shared" si="187" ref="K351:P351">K352</f>
        <v>0</v>
      </c>
      <c r="L351" s="16">
        <f t="shared" si="187"/>
        <v>0</v>
      </c>
      <c r="M351" s="16">
        <f t="shared" si="187"/>
        <v>0</v>
      </c>
      <c r="N351" s="16">
        <f t="shared" si="187"/>
        <v>0</v>
      </c>
      <c r="O351" s="16">
        <f t="shared" si="187"/>
        <v>0</v>
      </c>
      <c r="P351" s="16">
        <f t="shared" si="187"/>
        <v>0</v>
      </c>
      <c r="Q351" s="12"/>
      <c r="R351" s="12"/>
    </row>
    <row r="352" spans="1:18" s="13" customFormat="1" ht="15.75">
      <c r="A352" s="55"/>
      <c r="B352" s="40"/>
      <c r="C352" s="17"/>
      <c r="D352" s="14" t="s">
        <v>13</v>
      </c>
      <c r="E352" s="16"/>
      <c r="F352" s="16"/>
      <c r="G352" s="16"/>
      <c r="H352" s="16"/>
      <c r="I352" s="16"/>
      <c r="J352" s="16">
        <v>3067.735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2"/>
      <c r="R352" s="12"/>
    </row>
    <row r="353" spans="1:18" s="13" customFormat="1" ht="40.5" customHeight="1">
      <c r="A353" s="55"/>
      <c r="B353" s="40"/>
      <c r="C353" s="17" t="s">
        <v>47</v>
      </c>
      <c r="D353" s="14"/>
      <c r="E353" s="16">
        <f>SUM(F353:K353)</f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2"/>
      <c r="R353" s="12"/>
    </row>
    <row r="354" spans="1:18" s="13" customFormat="1" ht="15.75">
      <c r="A354" s="56" t="s">
        <v>67</v>
      </c>
      <c r="B354" s="40" t="s">
        <v>133</v>
      </c>
      <c r="C354" s="17" t="s">
        <v>6</v>
      </c>
      <c r="D354" s="9"/>
      <c r="E354" s="16">
        <f>SUM(F354:K354)</f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f>J355+J357</f>
        <v>0</v>
      </c>
      <c r="K354" s="16">
        <f aca="true" t="shared" si="188" ref="K354:P354">K355+K357</f>
        <v>0</v>
      </c>
      <c r="L354" s="16">
        <f t="shared" si="188"/>
        <v>0</v>
      </c>
      <c r="M354" s="16">
        <f t="shared" si="188"/>
        <v>0</v>
      </c>
      <c r="N354" s="16">
        <f t="shared" si="188"/>
        <v>0</v>
      </c>
      <c r="O354" s="16">
        <f t="shared" si="188"/>
        <v>0</v>
      </c>
      <c r="P354" s="16">
        <f t="shared" si="188"/>
        <v>0</v>
      </c>
      <c r="Q354" s="12"/>
      <c r="R354" s="12"/>
    </row>
    <row r="355" spans="1:18" s="13" customFormat="1" ht="31.5">
      <c r="A355" s="52"/>
      <c r="B355" s="40"/>
      <c r="C355" s="17" t="s">
        <v>48</v>
      </c>
      <c r="D355" s="9"/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f>J356+J358+J359+J360</f>
        <v>0</v>
      </c>
      <c r="K355" s="16">
        <f aca="true" t="shared" si="189" ref="K355:P355">K356+K358+K359+K360</f>
        <v>0</v>
      </c>
      <c r="L355" s="16">
        <f t="shared" si="189"/>
        <v>0</v>
      </c>
      <c r="M355" s="16">
        <f t="shared" si="189"/>
        <v>0</v>
      </c>
      <c r="N355" s="16">
        <f t="shared" si="189"/>
        <v>0</v>
      </c>
      <c r="O355" s="16">
        <f t="shared" si="189"/>
        <v>0</v>
      </c>
      <c r="P355" s="16">
        <f t="shared" si="189"/>
        <v>0</v>
      </c>
      <c r="Q355" s="12"/>
      <c r="R355" s="12"/>
    </row>
    <row r="356" spans="1:18" s="13" customFormat="1" ht="15.75">
      <c r="A356" s="52"/>
      <c r="B356" s="40"/>
      <c r="C356" s="19" t="s">
        <v>2</v>
      </c>
      <c r="D356" s="9"/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2"/>
      <c r="R356" s="12"/>
    </row>
    <row r="357" spans="1:18" s="13" customFormat="1" ht="35.25" customHeight="1">
      <c r="A357" s="52"/>
      <c r="B357" s="40"/>
      <c r="C357" s="17" t="s">
        <v>7</v>
      </c>
      <c r="D357" s="9"/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2"/>
      <c r="R357" s="12"/>
    </row>
    <row r="358" spans="1:18" s="13" customFormat="1" ht="15.75">
      <c r="A358" s="52"/>
      <c r="B358" s="40"/>
      <c r="C358" s="17" t="s">
        <v>3</v>
      </c>
      <c r="D358" s="14"/>
      <c r="E358" s="16">
        <f>SUM(F358:K358)</f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2"/>
      <c r="R358" s="12"/>
    </row>
    <row r="359" spans="1:18" s="13" customFormat="1" ht="15.75">
      <c r="A359" s="52"/>
      <c r="B359" s="40"/>
      <c r="C359" s="17" t="s">
        <v>4</v>
      </c>
      <c r="D359" s="14"/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2"/>
      <c r="R359" s="12"/>
    </row>
    <row r="360" spans="1:18" s="13" customFormat="1" ht="31.5">
      <c r="A360" s="52"/>
      <c r="B360" s="40"/>
      <c r="C360" s="17" t="s">
        <v>47</v>
      </c>
      <c r="D360" s="14"/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2"/>
      <c r="R360" s="12"/>
    </row>
    <row r="361" spans="1:18" s="13" customFormat="1" ht="21" customHeight="1">
      <c r="A361" s="52" t="s">
        <v>68</v>
      </c>
      <c r="B361" s="40" t="s">
        <v>134</v>
      </c>
      <c r="C361" s="17" t="s">
        <v>6</v>
      </c>
      <c r="D361" s="9"/>
      <c r="E361" s="16">
        <f>SUM(F361:P361)</f>
        <v>10104.468509999999</v>
      </c>
      <c r="F361" s="16">
        <f>SUM(F365)</f>
        <v>2390.2</v>
      </c>
      <c r="G361" s="16">
        <f>SUM(G365)</f>
        <v>1026.74351</v>
      </c>
      <c r="H361" s="16">
        <f>SUM(H365)</f>
        <v>548.825</v>
      </c>
      <c r="I361" s="16">
        <f>SUM(I365)</f>
        <v>1206</v>
      </c>
      <c r="J361" s="16">
        <f>J362+J364</f>
        <v>742.7</v>
      </c>
      <c r="K361" s="16">
        <f aca="true" t="shared" si="190" ref="K361:P361">K362+K364</f>
        <v>0</v>
      </c>
      <c r="L361" s="16">
        <f t="shared" si="190"/>
        <v>0</v>
      </c>
      <c r="M361" s="16">
        <f t="shared" si="190"/>
        <v>0</v>
      </c>
      <c r="N361" s="16">
        <f t="shared" si="190"/>
        <v>1340</v>
      </c>
      <c r="O361" s="16">
        <f t="shared" si="190"/>
        <v>1400</v>
      </c>
      <c r="P361" s="16">
        <f t="shared" si="190"/>
        <v>1450</v>
      </c>
      <c r="Q361" s="12"/>
      <c r="R361" s="12"/>
    </row>
    <row r="362" spans="1:18" s="13" customFormat="1" ht="31.5">
      <c r="A362" s="52"/>
      <c r="B362" s="40"/>
      <c r="C362" s="17" t="s">
        <v>48</v>
      </c>
      <c r="D362" s="9"/>
      <c r="E362" s="16">
        <f>SUM(F362:P362)</f>
        <v>10104.468509999999</v>
      </c>
      <c r="F362" s="16">
        <f>SUM(F365)</f>
        <v>2390.2</v>
      </c>
      <c r="G362" s="16">
        <f>SUM(G365)</f>
        <v>1026.74351</v>
      </c>
      <c r="H362" s="16">
        <f>SUM(H365)</f>
        <v>548.825</v>
      </c>
      <c r="I362" s="16">
        <f>SUM(I365)</f>
        <v>1206</v>
      </c>
      <c r="J362" s="16">
        <f>SUM(J363+J365+J367+J368)</f>
        <v>742.7</v>
      </c>
      <c r="K362" s="16">
        <f aca="true" t="shared" si="191" ref="K362:P362">SUM(K363+K365+K367+K368)</f>
        <v>0</v>
      </c>
      <c r="L362" s="16">
        <f t="shared" si="191"/>
        <v>0</v>
      </c>
      <c r="M362" s="16">
        <f t="shared" si="191"/>
        <v>0</v>
      </c>
      <c r="N362" s="16">
        <f t="shared" si="191"/>
        <v>1340</v>
      </c>
      <c r="O362" s="16">
        <f t="shared" si="191"/>
        <v>1400</v>
      </c>
      <c r="P362" s="16">
        <f t="shared" si="191"/>
        <v>1450</v>
      </c>
      <c r="Q362" s="12"/>
      <c r="R362" s="12"/>
    </row>
    <row r="363" spans="1:18" s="13" customFormat="1" ht="15.75">
      <c r="A363" s="52"/>
      <c r="B363" s="40"/>
      <c r="C363" s="19" t="s">
        <v>2</v>
      </c>
      <c r="D363" s="9"/>
      <c r="E363" s="16">
        <f>SUM(F363:P363)</f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2"/>
      <c r="R363" s="12"/>
    </row>
    <row r="364" spans="1:18" s="13" customFormat="1" ht="33" customHeight="1">
      <c r="A364" s="52"/>
      <c r="B364" s="40"/>
      <c r="C364" s="17" t="s">
        <v>7</v>
      </c>
      <c r="D364" s="9"/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2"/>
      <c r="R364" s="12"/>
    </row>
    <row r="365" spans="1:18" s="13" customFormat="1" ht="15.75">
      <c r="A365" s="52"/>
      <c r="B365" s="40"/>
      <c r="C365" s="17" t="s">
        <v>3</v>
      </c>
      <c r="D365" s="14"/>
      <c r="E365" s="16">
        <f aca="true" t="shared" si="192" ref="E365:E371">SUM(F365:P365)</f>
        <v>10104.468509999999</v>
      </c>
      <c r="F365" s="16">
        <f>F366+F367</f>
        <v>2390.2</v>
      </c>
      <c r="G365" s="16">
        <f>G366+G367</f>
        <v>1026.74351</v>
      </c>
      <c r="H365" s="16">
        <f>H366+H367</f>
        <v>548.825</v>
      </c>
      <c r="I365" s="16">
        <f>I366+I367</f>
        <v>1206</v>
      </c>
      <c r="J365" s="16">
        <f>J366</f>
        <v>742.7</v>
      </c>
      <c r="K365" s="16">
        <f aca="true" t="shared" si="193" ref="K365:P365">K366</f>
        <v>0</v>
      </c>
      <c r="L365" s="16">
        <f t="shared" si="193"/>
        <v>0</v>
      </c>
      <c r="M365" s="16">
        <f t="shared" si="193"/>
        <v>0</v>
      </c>
      <c r="N365" s="16">
        <f t="shared" si="193"/>
        <v>1340</v>
      </c>
      <c r="O365" s="16">
        <f t="shared" si="193"/>
        <v>1400</v>
      </c>
      <c r="P365" s="16">
        <f t="shared" si="193"/>
        <v>1450</v>
      </c>
      <c r="Q365" s="12"/>
      <c r="R365" s="12"/>
    </row>
    <row r="366" spans="1:18" s="13" customFormat="1" ht="14.25" customHeight="1">
      <c r="A366" s="52"/>
      <c r="B366" s="40"/>
      <c r="C366" s="17"/>
      <c r="D366" s="14" t="s">
        <v>13</v>
      </c>
      <c r="E366" s="16">
        <f t="shared" si="192"/>
        <v>10104.468509999999</v>
      </c>
      <c r="F366" s="16">
        <f>390.2+2000</f>
        <v>2390.2</v>
      </c>
      <c r="G366" s="16">
        <v>1026.74351</v>
      </c>
      <c r="H366" s="16">
        <v>548.825</v>
      </c>
      <c r="I366" s="16">
        <v>1206</v>
      </c>
      <c r="J366" s="16">
        <v>742.7</v>
      </c>
      <c r="K366" s="16">
        <v>0</v>
      </c>
      <c r="L366" s="16">
        <v>0</v>
      </c>
      <c r="M366" s="16">
        <v>0</v>
      </c>
      <c r="N366" s="16">
        <v>1340</v>
      </c>
      <c r="O366" s="16">
        <v>1400</v>
      </c>
      <c r="P366" s="16">
        <v>1450</v>
      </c>
      <c r="Q366" s="12"/>
      <c r="R366" s="12"/>
    </row>
    <row r="367" spans="1:18" s="13" customFormat="1" ht="15.75">
      <c r="A367" s="52"/>
      <c r="B367" s="40"/>
      <c r="C367" s="17" t="s">
        <v>4</v>
      </c>
      <c r="D367" s="14"/>
      <c r="E367" s="16">
        <f t="shared" si="192"/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2"/>
      <c r="R367" s="12"/>
    </row>
    <row r="368" spans="1:18" s="13" customFormat="1" ht="31.5">
      <c r="A368" s="52"/>
      <c r="B368" s="40"/>
      <c r="C368" s="17" t="s">
        <v>47</v>
      </c>
      <c r="D368" s="14"/>
      <c r="E368" s="16">
        <f t="shared" si="192"/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2"/>
      <c r="R368" s="12"/>
    </row>
    <row r="369" spans="1:18" s="13" customFormat="1" ht="20.25" customHeight="1">
      <c r="A369" s="52" t="s">
        <v>69</v>
      </c>
      <c r="B369" s="40" t="s">
        <v>135</v>
      </c>
      <c r="C369" s="17" t="s">
        <v>6</v>
      </c>
      <c r="D369" s="9"/>
      <c r="E369" s="16">
        <f t="shared" si="192"/>
        <v>9360.582999999999</v>
      </c>
      <c r="F369" s="16">
        <f>F373</f>
        <v>820</v>
      </c>
      <c r="G369" s="16">
        <f>G373</f>
        <v>794.95</v>
      </c>
      <c r="H369" s="16">
        <f>H373</f>
        <v>150</v>
      </c>
      <c r="I369" s="16">
        <f>I373</f>
        <v>598</v>
      </c>
      <c r="J369" s="16">
        <f>J370+J372</f>
        <v>5347.633</v>
      </c>
      <c r="K369" s="16">
        <f aca="true" t="shared" si="194" ref="K369:P369">K370+K372</f>
        <v>0</v>
      </c>
      <c r="L369" s="16">
        <f t="shared" si="194"/>
        <v>0</v>
      </c>
      <c r="M369" s="16">
        <f t="shared" si="194"/>
        <v>0</v>
      </c>
      <c r="N369" s="16">
        <f t="shared" si="194"/>
        <v>760</v>
      </c>
      <c r="O369" s="16">
        <f t="shared" si="194"/>
        <v>790</v>
      </c>
      <c r="P369" s="16">
        <f t="shared" si="194"/>
        <v>100</v>
      </c>
      <c r="Q369" s="12"/>
      <c r="R369" s="12"/>
    </row>
    <row r="370" spans="1:18" s="13" customFormat="1" ht="31.5">
      <c r="A370" s="52"/>
      <c r="B370" s="40"/>
      <c r="C370" s="17" t="s">
        <v>48</v>
      </c>
      <c r="D370" s="9"/>
      <c r="E370" s="16">
        <f t="shared" si="192"/>
        <v>9360.582999999999</v>
      </c>
      <c r="F370" s="16">
        <f>F373</f>
        <v>820</v>
      </c>
      <c r="G370" s="16">
        <f>G373</f>
        <v>794.95</v>
      </c>
      <c r="H370" s="16">
        <f>H373</f>
        <v>150</v>
      </c>
      <c r="I370" s="16">
        <f>I373</f>
        <v>598</v>
      </c>
      <c r="J370" s="16">
        <f>SUM(J373+J375+J371+J377)</f>
        <v>5347.633</v>
      </c>
      <c r="K370" s="16">
        <f aca="true" t="shared" si="195" ref="K370:P370">SUM(K373+K375+K371+K377)</f>
        <v>0</v>
      </c>
      <c r="L370" s="16">
        <f t="shared" si="195"/>
        <v>0</v>
      </c>
      <c r="M370" s="16">
        <f t="shared" si="195"/>
        <v>0</v>
      </c>
      <c r="N370" s="16">
        <f t="shared" si="195"/>
        <v>760</v>
      </c>
      <c r="O370" s="16">
        <f t="shared" si="195"/>
        <v>790</v>
      </c>
      <c r="P370" s="16">
        <f t="shared" si="195"/>
        <v>100</v>
      </c>
      <c r="Q370" s="12"/>
      <c r="R370" s="12"/>
    </row>
    <row r="371" spans="1:18" s="13" customFormat="1" ht="15.75">
      <c r="A371" s="52"/>
      <c r="B371" s="40"/>
      <c r="C371" s="19" t="s">
        <v>2</v>
      </c>
      <c r="D371" s="9"/>
      <c r="E371" s="16">
        <f t="shared" si="192"/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2"/>
      <c r="R371" s="12"/>
    </row>
    <row r="372" spans="1:18" s="13" customFormat="1" ht="33" customHeight="1">
      <c r="A372" s="52"/>
      <c r="B372" s="40"/>
      <c r="C372" s="17" t="s">
        <v>7</v>
      </c>
      <c r="D372" s="9"/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2"/>
      <c r="R372" s="12"/>
    </row>
    <row r="373" spans="1:18" s="13" customFormat="1" ht="15.75">
      <c r="A373" s="52"/>
      <c r="B373" s="40"/>
      <c r="C373" s="17" t="s">
        <v>3</v>
      </c>
      <c r="D373" s="14"/>
      <c r="E373" s="16">
        <f>SUM(F373:P373)</f>
        <v>9062.95</v>
      </c>
      <c r="F373" s="16">
        <f>F374</f>
        <v>820</v>
      </c>
      <c r="G373" s="16">
        <f>G374</f>
        <v>794.95</v>
      </c>
      <c r="H373" s="16">
        <f>H374</f>
        <v>150</v>
      </c>
      <c r="I373" s="16">
        <f>I374</f>
        <v>598</v>
      </c>
      <c r="J373" s="16">
        <f>J374</f>
        <v>5050</v>
      </c>
      <c r="K373" s="16">
        <f aca="true" t="shared" si="196" ref="K373:P373">K374</f>
        <v>0</v>
      </c>
      <c r="L373" s="16">
        <f t="shared" si="196"/>
        <v>0</v>
      </c>
      <c r="M373" s="16">
        <f t="shared" si="196"/>
        <v>0</v>
      </c>
      <c r="N373" s="16">
        <f t="shared" si="196"/>
        <v>760</v>
      </c>
      <c r="O373" s="16">
        <f t="shared" si="196"/>
        <v>790</v>
      </c>
      <c r="P373" s="16">
        <f t="shared" si="196"/>
        <v>100</v>
      </c>
      <c r="Q373" s="12"/>
      <c r="R373" s="12"/>
    </row>
    <row r="374" spans="1:18" s="13" customFormat="1" ht="15.75">
      <c r="A374" s="52"/>
      <c r="B374" s="40"/>
      <c r="C374" s="17"/>
      <c r="D374" s="14" t="s">
        <v>13</v>
      </c>
      <c r="E374" s="16">
        <f>SUM(F374:P374)</f>
        <v>9062.95</v>
      </c>
      <c r="F374" s="16">
        <f>450+370</f>
        <v>820</v>
      </c>
      <c r="G374" s="16">
        <v>794.95</v>
      </c>
      <c r="H374" s="16">
        <v>150</v>
      </c>
      <c r="I374" s="16">
        <v>598</v>
      </c>
      <c r="J374" s="16">
        <v>5050</v>
      </c>
      <c r="K374" s="16">
        <v>0</v>
      </c>
      <c r="L374" s="16">
        <v>0</v>
      </c>
      <c r="M374" s="16">
        <v>0</v>
      </c>
      <c r="N374" s="16">
        <v>760</v>
      </c>
      <c r="O374" s="16">
        <v>790</v>
      </c>
      <c r="P374" s="16">
        <v>100</v>
      </c>
      <c r="Q374" s="12"/>
      <c r="R374" s="12"/>
    </row>
    <row r="375" spans="1:18" s="13" customFormat="1" ht="22.5" customHeight="1">
      <c r="A375" s="52"/>
      <c r="B375" s="40"/>
      <c r="C375" s="17" t="s">
        <v>4</v>
      </c>
      <c r="D375" s="14"/>
      <c r="E375" s="16">
        <f>SUM(F375:K375)</f>
        <v>297.633</v>
      </c>
      <c r="F375" s="16">
        <v>0</v>
      </c>
      <c r="G375" s="16">
        <v>0</v>
      </c>
      <c r="H375" s="16">
        <v>0</v>
      </c>
      <c r="I375" s="16">
        <v>0</v>
      </c>
      <c r="J375" s="16">
        <f>J376</f>
        <v>297.633</v>
      </c>
      <c r="K375" s="16">
        <f aca="true" t="shared" si="197" ref="K375:P375">K376</f>
        <v>0</v>
      </c>
      <c r="L375" s="16">
        <f t="shared" si="197"/>
        <v>0</v>
      </c>
      <c r="M375" s="16">
        <f t="shared" si="197"/>
        <v>0</v>
      </c>
      <c r="N375" s="16">
        <f t="shared" si="197"/>
        <v>0</v>
      </c>
      <c r="O375" s="16">
        <f t="shared" si="197"/>
        <v>0</v>
      </c>
      <c r="P375" s="16">
        <f t="shared" si="197"/>
        <v>0</v>
      </c>
      <c r="Q375" s="12"/>
      <c r="R375" s="12"/>
    </row>
    <row r="376" spans="1:18" s="13" customFormat="1" ht="22.5" customHeight="1">
      <c r="A376" s="52"/>
      <c r="B376" s="40"/>
      <c r="C376" s="17"/>
      <c r="D376" s="14" t="s">
        <v>13</v>
      </c>
      <c r="E376" s="16">
        <f>SUM(F376:K376)</f>
        <v>297.633</v>
      </c>
      <c r="F376" s="16">
        <v>0</v>
      </c>
      <c r="G376" s="16">
        <v>0</v>
      </c>
      <c r="H376" s="16">
        <v>0</v>
      </c>
      <c r="I376" s="16">
        <v>0</v>
      </c>
      <c r="J376" s="16">
        <v>297.633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2"/>
      <c r="R376" s="12"/>
    </row>
    <row r="377" spans="1:18" s="13" customFormat="1" ht="36.75" customHeight="1">
      <c r="A377" s="52"/>
      <c r="B377" s="40"/>
      <c r="C377" s="17" t="s">
        <v>47</v>
      </c>
      <c r="D377" s="14"/>
      <c r="E377" s="16">
        <f>SUM(F377:K377)</f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2"/>
      <c r="R377" s="12"/>
    </row>
    <row r="378" spans="1:18" s="13" customFormat="1" ht="21" customHeight="1">
      <c r="A378" s="53" t="s">
        <v>26</v>
      </c>
      <c r="B378" s="44" t="s">
        <v>72</v>
      </c>
      <c r="C378" s="17" t="s">
        <v>6</v>
      </c>
      <c r="D378" s="14"/>
      <c r="E378" s="16">
        <f>SUM(F378:P378)</f>
        <v>115161.27811000001</v>
      </c>
      <c r="F378" s="16">
        <f>SUM(F379)</f>
        <v>17880.8</v>
      </c>
      <c r="G378" s="16">
        <f>SUM(G379+G389)</f>
        <v>13205.82</v>
      </c>
      <c r="H378" s="16">
        <f>SUM(H379+H389)</f>
        <v>972.5600000000001</v>
      </c>
      <c r="I378" s="16">
        <f>SUM(I382+I386)</f>
        <v>31262.9104</v>
      </c>
      <c r="J378" s="16">
        <f>SUM(J379+J389+J381)</f>
        <v>45924.187710000006</v>
      </c>
      <c r="K378" s="16">
        <f aca="true" t="shared" si="198" ref="K378:P378">SUM(K379+K389+K381)</f>
        <v>335</v>
      </c>
      <c r="L378" s="16">
        <f t="shared" si="198"/>
        <v>335</v>
      </c>
      <c r="M378" s="16">
        <f t="shared" si="198"/>
        <v>335</v>
      </c>
      <c r="N378" s="16">
        <f t="shared" si="198"/>
        <v>1634</v>
      </c>
      <c r="O378" s="16">
        <f t="shared" si="198"/>
        <v>1602</v>
      </c>
      <c r="P378" s="16">
        <f t="shared" si="198"/>
        <v>1674</v>
      </c>
      <c r="Q378" s="12"/>
      <c r="R378" s="12"/>
    </row>
    <row r="379" spans="1:18" s="13" customFormat="1" ht="31.5">
      <c r="A379" s="54"/>
      <c r="B379" s="45"/>
      <c r="C379" s="17" t="s">
        <v>49</v>
      </c>
      <c r="D379" s="14"/>
      <c r="E379" s="16">
        <f>SUM(F379:P379)</f>
        <v>84694.47811</v>
      </c>
      <c r="F379" s="16">
        <f>SUM(F382+F386)</f>
        <v>17880.8</v>
      </c>
      <c r="G379" s="16">
        <f>SUM(G382+G386)</f>
        <v>13205.82</v>
      </c>
      <c r="H379" s="16">
        <f>SUM(H382+H386)</f>
        <v>972.5600000000001</v>
      </c>
      <c r="I379" s="16">
        <f>SUM(I382)</f>
        <v>796.1104</v>
      </c>
      <c r="J379" s="16">
        <f>SUM(J382+J380+J385+J386)</f>
        <v>45924.187710000006</v>
      </c>
      <c r="K379" s="16">
        <f aca="true" t="shared" si="199" ref="K379:P379">SUM(K382+K380+K385+K386)</f>
        <v>335</v>
      </c>
      <c r="L379" s="16">
        <f t="shared" si="199"/>
        <v>335</v>
      </c>
      <c r="M379" s="16">
        <f t="shared" si="199"/>
        <v>335</v>
      </c>
      <c r="N379" s="16">
        <f t="shared" si="199"/>
        <v>1634</v>
      </c>
      <c r="O379" s="16">
        <f t="shared" si="199"/>
        <v>1602</v>
      </c>
      <c r="P379" s="16">
        <f t="shared" si="199"/>
        <v>1674</v>
      </c>
      <c r="Q379" s="12"/>
      <c r="R379" s="12"/>
    </row>
    <row r="380" spans="1:18" s="13" customFormat="1" ht="15.75">
      <c r="A380" s="54"/>
      <c r="B380" s="45"/>
      <c r="C380" s="19" t="s">
        <v>2</v>
      </c>
      <c r="D380" s="14"/>
      <c r="E380" s="16">
        <f>SUM(F380:K380)</f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f>J393+J402+J415+J423+J431+J439+J447</f>
        <v>0</v>
      </c>
      <c r="K380" s="16">
        <f aca="true" t="shared" si="200" ref="K380:P381">K393+K402+K415+K423+K431+K439+K447</f>
        <v>0</v>
      </c>
      <c r="L380" s="16">
        <f t="shared" si="200"/>
        <v>0</v>
      </c>
      <c r="M380" s="16">
        <f t="shared" si="200"/>
        <v>0</v>
      </c>
      <c r="N380" s="16">
        <f t="shared" si="200"/>
        <v>0</v>
      </c>
      <c r="O380" s="16">
        <f t="shared" si="200"/>
        <v>0</v>
      </c>
      <c r="P380" s="16">
        <f t="shared" si="200"/>
        <v>0</v>
      </c>
      <c r="Q380" s="12"/>
      <c r="R380" s="12"/>
    </row>
    <row r="381" spans="1:18" s="13" customFormat="1" ht="36.75" customHeight="1">
      <c r="A381" s="54"/>
      <c r="B381" s="45"/>
      <c r="C381" s="17" t="s">
        <v>7</v>
      </c>
      <c r="D381" s="14"/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f>J394+J403+J416+J424+J432+J440+J448</f>
        <v>0</v>
      </c>
      <c r="K381" s="16">
        <f t="shared" si="200"/>
        <v>0</v>
      </c>
      <c r="L381" s="16">
        <f t="shared" si="200"/>
        <v>0</v>
      </c>
      <c r="M381" s="16">
        <f t="shared" si="200"/>
        <v>0</v>
      </c>
      <c r="N381" s="16">
        <f t="shared" si="200"/>
        <v>0</v>
      </c>
      <c r="O381" s="16">
        <f t="shared" si="200"/>
        <v>0</v>
      </c>
      <c r="P381" s="16">
        <f t="shared" si="200"/>
        <v>0</v>
      </c>
      <c r="Q381" s="12"/>
      <c r="R381" s="12"/>
    </row>
    <row r="382" spans="1:18" s="13" customFormat="1" ht="15.75">
      <c r="A382" s="54"/>
      <c r="B382" s="45"/>
      <c r="C382" s="17" t="s">
        <v>3</v>
      </c>
      <c r="D382" s="14"/>
      <c r="E382" s="16">
        <f>SUM(F382:P382)</f>
        <v>10236.27811</v>
      </c>
      <c r="F382" s="16">
        <f>SUM(F383+F384)</f>
        <v>1424.7</v>
      </c>
      <c r="G382" s="16">
        <f>SUM(G383+G384)</f>
        <v>762.02</v>
      </c>
      <c r="H382" s="16">
        <f>SUM(H383+H384)</f>
        <v>972.5600000000001</v>
      </c>
      <c r="I382" s="16">
        <f>SUM(I383+I384)</f>
        <v>796.1104</v>
      </c>
      <c r="J382" s="16">
        <f>SUM(J383:J384)</f>
        <v>365.88770999999997</v>
      </c>
      <c r="K382" s="16">
        <f aca="true" t="shared" si="201" ref="K382:P382">SUM(K383:K384)</f>
        <v>335</v>
      </c>
      <c r="L382" s="16">
        <f t="shared" si="201"/>
        <v>335</v>
      </c>
      <c r="M382" s="16">
        <f t="shared" si="201"/>
        <v>335</v>
      </c>
      <c r="N382" s="16">
        <f t="shared" si="201"/>
        <v>1634</v>
      </c>
      <c r="O382" s="16">
        <f t="shared" si="201"/>
        <v>1602</v>
      </c>
      <c r="P382" s="16">
        <f t="shared" si="201"/>
        <v>1674</v>
      </c>
      <c r="Q382" s="12"/>
      <c r="R382" s="12"/>
    </row>
    <row r="383" spans="1:18" s="5" customFormat="1" ht="15.75">
      <c r="A383" s="54"/>
      <c r="B383" s="45"/>
      <c r="C383" s="17"/>
      <c r="D383" s="14" t="s">
        <v>14</v>
      </c>
      <c r="E383" s="16">
        <f>SUM(F383:P383)</f>
        <v>850</v>
      </c>
      <c r="F383" s="16">
        <f>F405+F396</f>
        <v>850</v>
      </c>
      <c r="G383" s="16">
        <f>G405+G396</f>
        <v>0</v>
      </c>
      <c r="H383" s="16">
        <f>H405+H396</f>
        <v>0</v>
      </c>
      <c r="I383" s="16">
        <f>I405+I396</f>
        <v>0</v>
      </c>
      <c r="J383" s="16">
        <f>J405+J396</f>
        <v>0</v>
      </c>
      <c r="K383" s="16">
        <f aca="true" t="shared" si="202" ref="K383:P383">K405+K396</f>
        <v>0</v>
      </c>
      <c r="L383" s="16">
        <f t="shared" si="202"/>
        <v>0</v>
      </c>
      <c r="M383" s="16">
        <f t="shared" si="202"/>
        <v>0</v>
      </c>
      <c r="N383" s="16">
        <f t="shared" si="202"/>
        <v>0</v>
      </c>
      <c r="O383" s="16">
        <f t="shared" si="202"/>
        <v>0</v>
      </c>
      <c r="P383" s="16">
        <f t="shared" si="202"/>
        <v>0</v>
      </c>
      <c r="Q383" s="12"/>
      <c r="R383" s="12"/>
    </row>
    <row r="384" spans="1:18" s="5" customFormat="1" ht="15.75">
      <c r="A384" s="54"/>
      <c r="B384" s="45"/>
      <c r="C384" s="17"/>
      <c r="D384" s="14" t="s">
        <v>9</v>
      </c>
      <c r="E384" s="16">
        <f>SUM(F384:P384)</f>
        <v>9386.27811</v>
      </c>
      <c r="F384" s="16">
        <f>F406+F418+F434</f>
        <v>574.7</v>
      </c>
      <c r="G384" s="16">
        <f>SUM(G397+G406+G418+G434)</f>
        <v>762.02</v>
      </c>
      <c r="H384" s="16">
        <f>SUM(H397+H406+H418+H434)</f>
        <v>972.5600000000001</v>
      </c>
      <c r="I384" s="16">
        <f>SUM(I397+I406+I418+I434)</f>
        <v>796.1104</v>
      </c>
      <c r="J384" s="16">
        <f>SUM(J397+J406+J426+J418+J434)</f>
        <v>365.88770999999997</v>
      </c>
      <c r="K384" s="16">
        <f aca="true" t="shared" si="203" ref="K384:P384">SUM(K397+K406+K426+K418+K434)</f>
        <v>335</v>
      </c>
      <c r="L384" s="16">
        <f t="shared" si="203"/>
        <v>335</v>
      </c>
      <c r="M384" s="16">
        <f t="shared" si="203"/>
        <v>335</v>
      </c>
      <c r="N384" s="16">
        <f t="shared" si="203"/>
        <v>1634</v>
      </c>
      <c r="O384" s="16">
        <f t="shared" si="203"/>
        <v>1602</v>
      </c>
      <c r="P384" s="16">
        <f t="shared" si="203"/>
        <v>1674</v>
      </c>
      <c r="Q384" s="12"/>
      <c r="R384" s="12"/>
    </row>
    <row r="385" spans="1:18" s="5" customFormat="1" ht="15.75">
      <c r="A385" s="54"/>
      <c r="B385" s="45"/>
      <c r="C385" s="17" t="s">
        <v>4</v>
      </c>
      <c r="D385" s="14"/>
      <c r="E385" s="16">
        <f>SUM(F385:K385)</f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f>J398+J407+J419+J427+J435+J443+J451</f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2"/>
      <c r="R385" s="12"/>
    </row>
    <row r="386" spans="1:18" s="5" customFormat="1" ht="31.5">
      <c r="A386" s="54"/>
      <c r="B386" s="45"/>
      <c r="C386" s="17" t="s">
        <v>117</v>
      </c>
      <c r="D386" s="14"/>
      <c r="E386" s="16">
        <f>SUM(F386:K386)</f>
        <v>104925</v>
      </c>
      <c r="F386" s="16">
        <f>F387+F388</f>
        <v>16456.1</v>
      </c>
      <c r="G386" s="16">
        <f>G387+G388</f>
        <v>12443.8</v>
      </c>
      <c r="H386" s="16">
        <f>H387+H388</f>
        <v>0</v>
      </c>
      <c r="I386" s="16">
        <f>I387+I388</f>
        <v>30466.8</v>
      </c>
      <c r="J386" s="16">
        <f>J387+J388</f>
        <v>45558.3</v>
      </c>
      <c r="K386" s="16">
        <f aca="true" t="shared" si="204" ref="K386:P386">K387+K388</f>
        <v>0</v>
      </c>
      <c r="L386" s="16">
        <f t="shared" si="204"/>
        <v>0</v>
      </c>
      <c r="M386" s="16">
        <f t="shared" si="204"/>
        <v>0</v>
      </c>
      <c r="N386" s="16">
        <f t="shared" si="204"/>
        <v>0</v>
      </c>
      <c r="O386" s="16">
        <f t="shared" si="204"/>
        <v>0</v>
      </c>
      <c r="P386" s="16">
        <f t="shared" si="204"/>
        <v>0</v>
      </c>
      <c r="Q386" s="12"/>
      <c r="R386" s="12"/>
    </row>
    <row r="387" spans="1:18" s="5" customFormat="1" ht="15.75">
      <c r="A387" s="48"/>
      <c r="B387" s="50"/>
      <c r="C387" s="17"/>
      <c r="D387" s="14" t="s">
        <v>77</v>
      </c>
      <c r="E387" s="16">
        <f>SUM(F387:K387)</f>
        <v>90840.9</v>
      </c>
      <c r="F387" s="16">
        <f>F409</f>
        <v>2372</v>
      </c>
      <c r="G387" s="16">
        <f>G409</f>
        <v>12443.8</v>
      </c>
      <c r="H387" s="16">
        <f>H409</f>
        <v>0</v>
      </c>
      <c r="I387" s="16">
        <v>30466.8</v>
      </c>
      <c r="J387" s="16">
        <f>J409</f>
        <v>45558.3</v>
      </c>
      <c r="K387" s="16">
        <f aca="true" t="shared" si="205" ref="K387:P387">K409</f>
        <v>0</v>
      </c>
      <c r="L387" s="16">
        <f t="shared" si="205"/>
        <v>0</v>
      </c>
      <c r="M387" s="16">
        <f t="shared" si="205"/>
        <v>0</v>
      </c>
      <c r="N387" s="16">
        <f t="shared" si="205"/>
        <v>0</v>
      </c>
      <c r="O387" s="16">
        <f t="shared" si="205"/>
        <v>0</v>
      </c>
      <c r="P387" s="16">
        <f t="shared" si="205"/>
        <v>0</v>
      </c>
      <c r="Q387" s="12"/>
      <c r="R387" s="12"/>
    </row>
    <row r="388" spans="1:18" s="5" customFormat="1" ht="15.75">
      <c r="A388" s="48"/>
      <c r="B388" s="50"/>
      <c r="C388" s="17"/>
      <c r="D388" s="14" t="s">
        <v>77</v>
      </c>
      <c r="E388" s="16">
        <f>SUM(F388:K388)</f>
        <v>14084.1</v>
      </c>
      <c r="F388" s="16">
        <f>F410</f>
        <v>14084.1</v>
      </c>
      <c r="G388" s="16">
        <v>0</v>
      </c>
      <c r="H388" s="16">
        <v>0</v>
      </c>
      <c r="I388" s="16">
        <f>I410</f>
        <v>0</v>
      </c>
      <c r="J388" s="16">
        <f>J410+J436+J444+J452</f>
        <v>0</v>
      </c>
      <c r="K388" s="16">
        <f aca="true" t="shared" si="206" ref="K388:P388">K410+K436+K444+K452</f>
        <v>0</v>
      </c>
      <c r="L388" s="16">
        <f t="shared" si="206"/>
        <v>0</v>
      </c>
      <c r="M388" s="16">
        <f t="shared" si="206"/>
        <v>0</v>
      </c>
      <c r="N388" s="16">
        <f t="shared" si="206"/>
        <v>0</v>
      </c>
      <c r="O388" s="16">
        <f t="shared" si="206"/>
        <v>0</v>
      </c>
      <c r="P388" s="16">
        <f t="shared" si="206"/>
        <v>0</v>
      </c>
      <c r="Q388" s="12"/>
      <c r="R388" s="12"/>
    </row>
    <row r="389" spans="1:18" s="5" customFormat="1" ht="47.25">
      <c r="A389" s="48"/>
      <c r="B389" s="50"/>
      <c r="C389" s="17" t="s">
        <v>118</v>
      </c>
      <c r="D389" s="14"/>
      <c r="E389" s="16">
        <f>SUM(F389:K389)</f>
        <v>0</v>
      </c>
      <c r="F389" s="16">
        <f>F390</f>
        <v>0</v>
      </c>
      <c r="G389" s="16">
        <f>G390</f>
        <v>0</v>
      </c>
      <c r="H389" s="16">
        <f>H390</f>
        <v>0</v>
      </c>
      <c r="I389" s="16">
        <f>I390</f>
        <v>0</v>
      </c>
      <c r="J389" s="16">
        <f>J390</f>
        <v>0</v>
      </c>
      <c r="K389" s="16">
        <f aca="true" t="shared" si="207" ref="K389:P389">K390</f>
        <v>0</v>
      </c>
      <c r="L389" s="16">
        <f t="shared" si="207"/>
        <v>0</v>
      </c>
      <c r="M389" s="16">
        <f t="shared" si="207"/>
        <v>0</v>
      </c>
      <c r="N389" s="16">
        <f t="shared" si="207"/>
        <v>0</v>
      </c>
      <c r="O389" s="16">
        <f t="shared" si="207"/>
        <v>0</v>
      </c>
      <c r="P389" s="16">
        <f t="shared" si="207"/>
        <v>0</v>
      </c>
      <c r="Q389" s="12"/>
      <c r="R389" s="12"/>
    </row>
    <row r="390" spans="1:18" s="5" customFormat="1" ht="20.25" customHeight="1">
      <c r="A390" s="49"/>
      <c r="B390" s="51"/>
      <c r="C390" s="17"/>
      <c r="D390" s="14" t="s">
        <v>77</v>
      </c>
      <c r="E390" s="16">
        <f>SUM(F390:P390)</f>
        <v>0</v>
      </c>
      <c r="F390" s="16">
        <v>0</v>
      </c>
      <c r="G390" s="16">
        <v>0</v>
      </c>
      <c r="H390" s="16">
        <f>H412</f>
        <v>0</v>
      </c>
      <c r="I390" s="16">
        <f>I412</f>
        <v>0</v>
      </c>
      <c r="J390" s="16">
        <f>J399+J411+J420+J428</f>
        <v>0</v>
      </c>
      <c r="K390" s="16">
        <f aca="true" t="shared" si="208" ref="K390:P390">K399+K411+K420+K428</f>
        <v>0</v>
      </c>
      <c r="L390" s="16">
        <f t="shared" si="208"/>
        <v>0</v>
      </c>
      <c r="M390" s="16">
        <f t="shared" si="208"/>
        <v>0</v>
      </c>
      <c r="N390" s="16">
        <f t="shared" si="208"/>
        <v>0</v>
      </c>
      <c r="O390" s="16">
        <f t="shared" si="208"/>
        <v>0</v>
      </c>
      <c r="P390" s="16">
        <f t="shared" si="208"/>
        <v>0</v>
      </c>
      <c r="Q390" s="12"/>
      <c r="R390" s="12"/>
    </row>
    <row r="391" spans="1:18" s="5" customFormat="1" ht="15.75">
      <c r="A391" s="41" t="s">
        <v>39</v>
      </c>
      <c r="B391" s="40" t="s">
        <v>90</v>
      </c>
      <c r="C391" s="17" t="s">
        <v>6</v>
      </c>
      <c r="D391" s="9"/>
      <c r="E391" s="16">
        <f>SUM(F391:P391)</f>
        <v>5390.582109999999</v>
      </c>
      <c r="F391" s="16">
        <f aca="true" t="shared" si="209" ref="F391:K391">SUM(F395+F399)</f>
        <v>0</v>
      </c>
      <c r="G391" s="16">
        <f t="shared" si="209"/>
        <v>336.02</v>
      </c>
      <c r="H391" s="16">
        <f t="shared" si="209"/>
        <v>557</v>
      </c>
      <c r="I391" s="16">
        <f t="shared" si="209"/>
        <v>494.1744</v>
      </c>
      <c r="J391" s="16">
        <f t="shared" si="209"/>
        <v>189.38771</v>
      </c>
      <c r="K391" s="16">
        <f t="shared" si="209"/>
        <v>68</v>
      </c>
      <c r="L391" s="16">
        <f>SUM(L395+L399)</f>
        <v>68</v>
      </c>
      <c r="M391" s="16">
        <f>SUM(M395+M399)</f>
        <v>68</v>
      </c>
      <c r="N391" s="16">
        <f>SUM(N395+N399)</f>
        <v>1134</v>
      </c>
      <c r="O391" s="16">
        <f>SUM(O395+O399)</f>
        <v>1202</v>
      </c>
      <c r="P391" s="16">
        <f>SUM(P395+P399)</f>
        <v>1274</v>
      </c>
      <c r="Q391" s="12"/>
      <c r="R391" s="12"/>
    </row>
    <row r="392" spans="1:18" s="5" customFormat="1" ht="31.5">
      <c r="A392" s="42"/>
      <c r="B392" s="40"/>
      <c r="C392" s="17" t="s">
        <v>48</v>
      </c>
      <c r="D392" s="9"/>
      <c r="E392" s="16">
        <f>SUM(F392:P392)</f>
        <v>5390.582109999999</v>
      </c>
      <c r="F392" s="16">
        <f aca="true" t="shared" si="210" ref="F392:K392">SUM(F395)</f>
        <v>0</v>
      </c>
      <c r="G392" s="16">
        <f t="shared" si="210"/>
        <v>336.02</v>
      </c>
      <c r="H392" s="16">
        <f t="shared" si="210"/>
        <v>557</v>
      </c>
      <c r="I392" s="16">
        <f t="shared" si="210"/>
        <v>494.1744</v>
      </c>
      <c r="J392" s="16">
        <f t="shared" si="210"/>
        <v>189.38771</v>
      </c>
      <c r="K392" s="16">
        <f t="shared" si="210"/>
        <v>68</v>
      </c>
      <c r="L392" s="16">
        <f>SUM(L395)</f>
        <v>68</v>
      </c>
      <c r="M392" s="16">
        <f>SUM(M395)</f>
        <v>68</v>
      </c>
      <c r="N392" s="16">
        <f>SUM(N395)</f>
        <v>1134</v>
      </c>
      <c r="O392" s="16">
        <f>SUM(O395)</f>
        <v>1202</v>
      </c>
      <c r="P392" s="16">
        <f>SUM(P395)</f>
        <v>1274</v>
      </c>
      <c r="Q392" s="12"/>
      <c r="R392" s="12"/>
    </row>
    <row r="393" spans="1:18" s="5" customFormat="1" ht="15.75">
      <c r="A393" s="42"/>
      <c r="B393" s="40"/>
      <c r="C393" s="19" t="s">
        <v>2</v>
      </c>
      <c r="D393" s="14"/>
      <c r="E393" s="16">
        <f>SUM(F393:K393)</f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2"/>
      <c r="R393" s="12"/>
    </row>
    <row r="394" spans="1:18" s="5" customFormat="1" ht="32.25" customHeight="1">
      <c r="A394" s="42"/>
      <c r="B394" s="40"/>
      <c r="C394" s="17" t="s">
        <v>7</v>
      </c>
      <c r="D394" s="14"/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2"/>
      <c r="R394" s="12"/>
    </row>
    <row r="395" spans="1:18" s="5" customFormat="1" ht="15.75">
      <c r="A395" s="42"/>
      <c r="B395" s="40"/>
      <c r="C395" s="17" t="s">
        <v>3</v>
      </c>
      <c r="D395" s="14"/>
      <c r="E395" s="16">
        <f>SUM(F395:P395)</f>
        <v>5390.582109999999</v>
      </c>
      <c r="F395" s="16">
        <f>F396</f>
        <v>0</v>
      </c>
      <c r="G395" s="16">
        <f aca="true" t="shared" si="211" ref="G395:P395">SUM(G396:G397)</f>
        <v>336.02</v>
      </c>
      <c r="H395" s="16">
        <f t="shared" si="211"/>
        <v>557</v>
      </c>
      <c r="I395" s="16">
        <f t="shared" si="211"/>
        <v>494.1744</v>
      </c>
      <c r="J395" s="16">
        <f t="shared" si="211"/>
        <v>189.38771</v>
      </c>
      <c r="K395" s="16">
        <f t="shared" si="211"/>
        <v>68</v>
      </c>
      <c r="L395" s="16">
        <f t="shared" si="211"/>
        <v>68</v>
      </c>
      <c r="M395" s="16">
        <f t="shared" si="211"/>
        <v>68</v>
      </c>
      <c r="N395" s="16">
        <f t="shared" si="211"/>
        <v>1134</v>
      </c>
      <c r="O395" s="16">
        <f t="shared" si="211"/>
        <v>1202</v>
      </c>
      <c r="P395" s="16">
        <f t="shared" si="211"/>
        <v>1274</v>
      </c>
      <c r="Q395" s="12"/>
      <c r="R395" s="12"/>
    </row>
    <row r="396" spans="1:18" s="5" customFormat="1" ht="15.75">
      <c r="A396" s="42"/>
      <c r="B396" s="40"/>
      <c r="C396" s="17"/>
      <c r="D396" s="14" t="s">
        <v>14</v>
      </c>
      <c r="E396" s="16">
        <f>SUM(F396:P396)</f>
        <v>0</v>
      </c>
      <c r="F396" s="16">
        <f>100-100</f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2"/>
      <c r="R396" s="12"/>
    </row>
    <row r="397" spans="1:18" s="5" customFormat="1" ht="15.75">
      <c r="A397" s="42"/>
      <c r="B397" s="40"/>
      <c r="C397" s="17"/>
      <c r="D397" s="14" t="s">
        <v>9</v>
      </c>
      <c r="E397" s="16">
        <f>SUM(F397:P397)</f>
        <v>5390.582109999999</v>
      </c>
      <c r="F397" s="16">
        <v>0</v>
      </c>
      <c r="G397" s="16">
        <v>336.02</v>
      </c>
      <c r="H397" s="16">
        <v>557</v>
      </c>
      <c r="I397" s="16">
        <v>494.1744</v>
      </c>
      <c r="J397" s="16">
        <v>189.38771</v>
      </c>
      <c r="K397" s="16">
        <v>68</v>
      </c>
      <c r="L397" s="16">
        <v>68</v>
      </c>
      <c r="M397" s="16">
        <v>68</v>
      </c>
      <c r="N397" s="16">
        <v>1134</v>
      </c>
      <c r="O397" s="16">
        <v>1202</v>
      </c>
      <c r="P397" s="16">
        <v>1274</v>
      </c>
      <c r="Q397" s="12"/>
      <c r="R397" s="12"/>
    </row>
    <row r="398" spans="1:18" s="5" customFormat="1" ht="15.75">
      <c r="A398" s="42"/>
      <c r="B398" s="40"/>
      <c r="C398" s="17" t="s">
        <v>4</v>
      </c>
      <c r="D398" s="14"/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2"/>
      <c r="R398" s="12"/>
    </row>
    <row r="399" spans="1:18" s="5" customFormat="1" ht="52.5" customHeight="1">
      <c r="A399" s="43"/>
      <c r="B399" s="40"/>
      <c r="C399" s="17" t="s">
        <v>46</v>
      </c>
      <c r="D399" s="14"/>
      <c r="E399" s="16">
        <f>SUM(F399:K399)</f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2"/>
      <c r="R399" s="12"/>
    </row>
    <row r="400" spans="1:18" s="5" customFormat="1" ht="15.75">
      <c r="A400" s="41" t="s">
        <v>40</v>
      </c>
      <c r="B400" s="44" t="s">
        <v>91</v>
      </c>
      <c r="C400" s="17" t="s">
        <v>6</v>
      </c>
      <c r="D400" s="9"/>
      <c r="E400" s="16">
        <f>SUM(F400:P400)</f>
        <v>56573.591</v>
      </c>
      <c r="F400" s="16">
        <f>SUM(F404+F408)</f>
        <v>17378.1</v>
      </c>
      <c r="G400" s="16">
        <f>SUM(G404+G408)</f>
        <v>12554.340999999999</v>
      </c>
      <c r="H400" s="16">
        <f>SUM(H404+H408)</f>
        <v>26641.149999999998</v>
      </c>
      <c r="I400" s="16">
        <f aca="true" t="shared" si="212" ref="I400:P400">SUM(I404+I411)</f>
        <v>0</v>
      </c>
      <c r="J400" s="16">
        <f t="shared" si="212"/>
        <v>0</v>
      </c>
      <c r="K400" s="16">
        <f t="shared" si="212"/>
        <v>0</v>
      </c>
      <c r="L400" s="16">
        <f t="shared" si="212"/>
        <v>0</v>
      </c>
      <c r="M400" s="16">
        <f t="shared" si="212"/>
        <v>0</v>
      </c>
      <c r="N400" s="16">
        <f t="shared" si="212"/>
        <v>0</v>
      </c>
      <c r="O400" s="16">
        <f t="shared" si="212"/>
        <v>0</v>
      </c>
      <c r="P400" s="16">
        <f t="shared" si="212"/>
        <v>0</v>
      </c>
      <c r="Q400" s="12"/>
      <c r="R400" s="12"/>
    </row>
    <row r="401" spans="1:18" s="5" customFormat="1" ht="31.5">
      <c r="A401" s="42"/>
      <c r="B401" s="45"/>
      <c r="C401" s="17" t="s">
        <v>48</v>
      </c>
      <c r="D401" s="9"/>
      <c r="E401" s="16">
        <f>SUM(F401:P401)</f>
        <v>87040.391</v>
      </c>
      <c r="F401" s="16">
        <f>SUM(F404+F408)</f>
        <v>17378.1</v>
      </c>
      <c r="G401" s="16">
        <f>SUM(G404+G408)</f>
        <v>12554.340999999999</v>
      </c>
      <c r="H401" s="16">
        <f>SUM(H404+H408)</f>
        <v>26641.149999999998</v>
      </c>
      <c r="I401" s="16">
        <f>SUM(I404+I408)</f>
        <v>30466.8</v>
      </c>
      <c r="J401" s="16">
        <f aca="true" t="shared" si="213" ref="J401:P401">SUM(J404)</f>
        <v>0</v>
      </c>
      <c r="K401" s="16">
        <f t="shared" si="213"/>
        <v>0</v>
      </c>
      <c r="L401" s="16">
        <f t="shared" si="213"/>
        <v>0</v>
      </c>
      <c r="M401" s="16">
        <f t="shared" si="213"/>
        <v>0</v>
      </c>
      <c r="N401" s="16">
        <f t="shared" si="213"/>
        <v>0</v>
      </c>
      <c r="O401" s="16">
        <f t="shared" si="213"/>
        <v>0</v>
      </c>
      <c r="P401" s="16">
        <f t="shared" si="213"/>
        <v>0</v>
      </c>
      <c r="Q401" s="12"/>
      <c r="R401" s="12"/>
    </row>
    <row r="402" spans="1:18" s="5" customFormat="1" ht="15.75">
      <c r="A402" s="42"/>
      <c r="B402" s="45"/>
      <c r="C402" s="19" t="s">
        <v>2</v>
      </c>
      <c r="D402" s="14"/>
      <c r="E402" s="16">
        <f>SUM(F402:K402)</f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2"/>
      <c r="R402" s="12"/>
    </row>
    <row r="403" spans="1:18" s="5" customFormat="1" ht="33" customHeight="1">
      <c r="A403" s="42"/>
      <c r="B403" s="45"/>
      <c r="C403" s="17" t="s">
        <v>7</v>
      </c>
      <c r="D403" s="14"/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2"/>
      <c r="R403" s="12"/>
    </row>
    <row r="404" spans="1:18" s="5" customFormat="1" ht="15.75">
      <c r="A404" s="42"/>
      <c r="B404" s="45"/>
      <c r="C404" s="17" t="s">
        <v>3</v>
      </c>
      <c r="D404" s="14"/>
      <c r="E404" s="16">
        <f>SUM(F404:P404)</f>
        <v>1107.3909999999998</v>
      </c>
      <c r="F404" s="16">
        <f aca="true" t="shared" si="214" ref="F404:K404">F406+F405</f>
        <v>922</v>
      </c>
      <c r="G404" s="16">
        <f t="shared" si="214"/>
        <v>110.541</v>
      </c>
      <c r="H404" s="16">
        <f>H406+H405</f>
        <v>74.85</v>
      </c>
      <c r="I404" s="16">
        <f t="shared" si="214"/>
        <v>0</v>
      </c>
      <c r="J404" s="16">
        <f t="shared" si="214"/>
        <v>0</v>
      </c>
      <c r="K404" s="16">
        <f t="shared" si="214"/>
        <v>0</v>
      </c>
      <c r="L404" s="16">
        <f>L406+L405</f>
        <v>0</v>
      </c>
      <c r="M404" s="16">
        <f>M406+M405</f>
        <v>0</v>
      </c>
      <c r="N404" s="16">
        <f>N406+N405</f>
        <v>0</v>
      </c>
      <c r="O404" s="16">
        <f>O406+O405</f>
        <v>0</v>
      </c>
      <c r="P404" s="16">
        <f>P406+P405</f>
        <v>0</v>
      </c>
      <c r="Q404" s="12"/>
      <c r="R404" s="12"/>
    </row>
    <row r="405" spans="1:18" s="5" customFormat="1" ht="15.75">
      <c r="A405" s="42"/>
      <c r="B405" s="45"/>
      <c r="C405" s="17"/>
      <c r="D405" s="14" t="s">
        <v>14</v>
      </c>
      <c r="E405" s="16">
        <f>SUM(F405:P405)</f>
        <v>850</v>
      </c>
      <c r="F405" s="16">
        <f>750+100</f>
        <v>850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2"/>
      <c r="R405" s="12"/>
    </row>
    <row r="406" spans="1:18" s="5" customFormat="1" ht="15.75">
      <c r="A406" s="42"/>
      <c r="B406" s="45"/>
      <c r="C406" s="17"/>
      <c r="D406" s="14" t="s">
        <v>9</v>
      </c>
      <c r="E406" s="16">
        <f>SUM(F406:P406)</f>
        <v>257.39099999999996</v>
      </c>
      <c r="F406" s="16">
        <v>72</v>
      </c>
      <c r="G406" s="16">
        <v>110.541</v>
      </c>
      <c r="H406" s="16">
        <f>76-1.15</f>
        <v>74.85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2"/>
      <c r="R406" s="12"/>
    </row>
    <row r="407" spans="1:18" s="5" customFormat="1" ht="15.75">
      <c r="A407" s="42"/>
      <c r="B407" s="45"/>
      <c r="C407" s="17" t="s">
        <v>4</v>
      </c>
      <c r="D407" s="14"/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2"/>
      <c r="R407" s="12"/>
    </row>
    <row r="408" spans="1:18" s="5" customFormat="1" ht="31.5">
      <c r="A408" s="42"/>
      <c r="B408" s="45"/>
      <c r="C408" s="17" t="s">
        <v>117</v>
      </c>
      <c r="D408" s="25" t="s">
        <v>77</v>
      </c>
      <c r="E408" s="16">
        <f aca="true" t="shared" si="215" ref="E408:E415">SUM(F408:K408)</f>
        <v>131491.3</v>
      </c>
      <c r="F408" s="16">
        <f aca="true" t="shared" si="216" ref="F408:K408">SUM(F409:F410)</f>
        <v>16456.1</v>
      </c>
      <c r="G408" s="16">
        <f t="shared" si="216"/>
        <v>12443.8</v>
      </c>
      <c r="H408" s="16">
        <v>26566.3</v>
      </c>
      <c r="I408" s="16">
        <v>30466.8</v>
      </c>
      <c r="J408" s="16">
        <f t="shared" si="216"/>
        <v>45558.3</v>
      </c>
      <c r="K408" s="16">
        <f t="shared" si="216"/>
        <v>0</v>
      </c>
      <c r="L408" s="16">
        <f>SUM(L409:L410)</f>
        <v>0</v>
      </c>
      <c r="M408" s="16">
        <f>SUM(M409:M410)</f>
        <v>0</v>
      </c>
      <c r="N408" s="16">
        <f>SUM(N409:N410)</f>
        <v>0</v>
      </c>
      <c r="O408" s="16">
        <f>SUM(O409:O410)</f>
        <v>0</v>
      </c>
      <c r="P408" s="16">
        <f>SUM(P409:P410)</f>
        <v>0</v>
      </c>
      <c r="Q408" s="12"/>
      <c r="R408" s="12"/>
    </row>
    <row r="409" spans="1:18" s="5" customFormat="1" ht="15.75">
      <c r="A409" s="42"/>
      <c r="B409" s="45"/>
      <c r="C409" s="17"/>
      <c r="D409" s="25" t="s">
        <v>77</v>
      </c>
      <c r="E409" s="16">
        <f t="shared" si="215"/>
        <v>60374.100000000006</v>
      </c>
      <c r="F409" s="16">
        <v>2372</v>
      </c>
      <c r="G409" s="16">
        <v>12443.8</v>
      </c>
      <c r="H409" s="16">
        <v>0</v>
      </c>
      <c r="I409" s="16">
        <v>0</v>
      </c>
      <c r="J409" s="16">
        <v>45558.3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2"/>
      <c r="R409" s="12"/>
    </row>
    <row r="410" spans="1:18" s="5" customFormat="1" ht="15.75">
      <c r="A410" s="48"/>
      <c r="B410" s="50"/>
      <c r="C410" s="17"/>
      <c r="D410" s="25" t="s">
        <v>77</v>
      </c>
      <c r="E410" s="16">
        <f t="shared" si="215"/>
        <v>14084.1</v>
      </c>
      <c r="F410" s="16">
        <v>14084.1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2"/>
      <c r="R410" s="12"/>
    </row>
    <row r="411" spans="1:18" s="5" customFormat="1" ht="47.25">
      <c r="A411" s="48"/>
      <c r="B411" s="50"/>
      <c r="C411" s="17" t="s">
        <v>118</v>
      </c>
      <c r="D411" s="25"/>
      <c r="E411" s="16">
        <f t="shared" si="215"/>
        <v>0</v>
      </c>
      <c r="F411" s="16">
        <f aca="true" t="shared" si="217" ref="F411:P411">F412</f>
        <v>0</v>
      </c>
      <c r="G411" s="16">
        <f t="shared" si="217"/>
        <v>0</v>
      </c>
      <c r="H411" s="16">
        <v>0</v>
      </c>
      <c r="I411" s="16">
        <v>0</v>
      </c>
      <c r="J411" s="16">
        <f t="shared" si="217"/>
        <v>0</v>
      </c>
      <c r="K411" s="16">
        <f t="shared" si="217"/>
        <v>0</v>
      </c>
      <c r="L411" s="16">
        <f t="shared" si="217"/>
        <v>0</v>
      </c>
      <c r="M411" s="16">
        <f t="shared" si="217"/>
        <v>0</v>
      </c>
      <c r="N411" s="16">
        <f t="shared" si="217"/>
        <v>0</v>
      </c>
      <c r="O411" s="16">
        <f t="shared" si="217"/>
        <v>0</v>
      </c>
      <c r="P411" s="16">
        <f t="shared" si="217"/>
        <v>0</v>
      </c>
      <c r="Q411" s="12"/>
      <c r="R411" s="12"/>
    </row>
    <row r="412" spans="1:18" s="5" customFormat="1" ht="15.75">
      <c r="A412" s="49"/>
      <c r="B412" s="51"/>
      <c r="C412" s="17"/>
      <c r="D412" s="25"/>
      <c r="E412" s="16">
        <f t="shared" si="215"/>
        <v>0</v>
      </c>
      <c r="F412" s="16">
        <v>0</v>
      </c>
      <c r="G412" s="16">
        <v>0</v>
      </c>
      <c r="H412" s="16">
        <v>0</v>
      </c>
      <c r="I412" s="16">
        <v>0</v>
      </c>
      <c r="J412" s="16"/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2"/>
      <c r="R412" s="12"/>
    </row>
    <row r="413" spans="1:18" s="5" customFormat="1" ht="15.75">
      <c r="A413" s="39" t="s">
        <v>41</v>
      </c>
      <c r="B413" s="40" t="s">
        <v>92</v>
      </c>
      <c r="C413" s="17" t="s">
        <v>6</v>
      </c>
      <c r="D413" s="9"/>
      <c r="E413" s="16">
        <f>SUM(F413:P413)</f>
        <v>490.67400000000004</v>
      </c>
      <c r="F413" s="16">
        <f aca="true" t="shared" si="218" ref="F413:K413">SUM(F417+F420)</f>
        <v>253.014</v>
      </c>
      <c r="G413" s="16">
        <f t="shared" si="218"/>
        <v>15.1</v>
      </c>
      <c r="H413" s="16">
        <f t="shared" si="218"/>
        <v>76.56</v>
      </c>
      <c r="I413" s="16">
        <f t="shared" si="218"/>
        <v>28</v>
      </c>
      <c r="J413" s="16">
        <f t="shared" si="218"/>
        <v>7</v>
      </c>
      <c r="K413" s="16">
        <f t="shared" si="218"/>
        <v>7</v>
      </c>
      <c r="L413" s="16">
        <f>SUM(L417+L420)</f>
        <v>7</v>
      </c>
      <c r="M413" s="16">
        <f>SUM(M417+M420)</f>
        <v>7</v>
      </c>
      <c r="N413" s="16">
        <f>SUM(N417+N420)</f>
        <v>30</v>
      </c>
      <c r="O413" s="16">
        <f>SUM(O417+O420)</f>
        <v>30</v>
      </c>
      <c r="P413" s="16">
        <f>SUM(P417+P420)</f>
        <v>30</v>
      </c>
      <c r="Q413" s="12"/>
      <c r="R413" s="12"/>
    </row>
    <row r="414" spans="1:18" s="5" customFormat="1" ht="31.5">
      <c r="A414" s="39"/>
      <c r="B414" s="40"/>
      <c r="C414" s="17" t="s">
        <v>48</v>
      </c>
      <c r="D414" s="9"/>
      <c r="E414" s="16">
        <f>SUM(F414:P414)</f>
        <v>490.67400000000004</v>
      </c>
      <c r="F414" s="16">
        <f aca="true" t="shared" si="219" ref="F414:K414">SUM(F417)</f>
        <v>253.014</v>
      </c>
      <c r="G414" s="16">
        <f t="shared" si="219"/>
        <v>15.1</v>
      </c>
      <c r="H414" s="16">
        <f t="shared" si="219"/>
        <v>76.56</v>
      </c>
      <c r="I414" s="16">
        <f t="shared" si="219"/>
        <v>28</v>
      </c>
      <c r="J414" s="16">
        <f t="shared" si="219"/>
        <v>7</v>
      </c>
      <c r="K414" s="16">
        <f t="shared" si="219"/>
        <v>7</v>
      </c>
      <c r="L414" s="16">
        <f>SUM(L417)</f>
        <v>7</v>
      </c>
      <c r="M414" s="16">
        <f>SUM(M417)</f>
        <v>7</v>
      </c>
      <c r="N414" s="16">
        <f>SUM(N417)</f>
        <v>30</v>
      </c>
      <c r="O414" s="16">
        <f>SUM(O417)</f>
        <v>30</v>
      </c>
      <c r="P414" s="16">
        <f>SUM(P417)</f>
        <v>30</v>
      </c>
      <c r="Q414" s="12"/>
      <c r="R414" s="12"/>
    </row>
    <row r="415" spans="1:18" s="5" customFormat="1" ht="15.75">
      <c r="A415" s="39"/>
      <c r="B415" s="40"/>
      <c r="C415" s="19" t="s">
        <v>2</v>
      </c>
      <c r="D415" s="14"/>
      <c r="E415" s="16">
        <f t="shared" si="215"/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2"/>
      <c r="R415" s="12"/>
    </row>
    <row r="416" spans="1:18" s="5" customFormat="1" ht="34.5" customHeight="1">
      <c r="A416" s="39"/>
      <c r="B416" s="40"/>
      <c r="C416" s="17" t="s">
        <v>7</v>
      </c>
      <c r="D416" s="14"/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2"/>
      <c r="R416" s="12"/>
    </row>
    <row r="417" spans="1:18" s="5" customFormat="1" ht="15.75">
      <c r="A417" s="39"/>
      <c r="B417" s="40"/>
      <c r="C417" s="17" t="s">
        <v>3</v>
      </c>
      <c r="D417" s="14"/>
      <c r="E417" s="16">
        <f>SUM(F417:P417)</f>
        <v>490.67400000000004</v>
      </c>
      <c r="F417" s="16">
        <f aca="true" t="shared" si="220" ref="F417:P417">F418</f>
        <v>253.014</v>
      </c>
      <c r="G417" s="16">
        <f t="shared" si="220"/>
        <v>15.1</v>
      </c>
      <c r="H417" s="16">
        <f t="shared" si="220"/>
        <v>76.56</v>
      </c>
      <c r="I417" s="16">
        <f t="shared" si="220"/>
        <v>28</v>
      </c>
      <c r="J417" s="16">
        <f t="shared" si="220"/>
        <v>7</v>
      </c>
      <c r="K417" s="16">
        <f t="shared" si="220"/>
        <v>7</v>
      </c>
      <c r="L417" s="16">
        <f t="shared" si="220"/>
        <v>7</v>
      </c>
      <c r="M417" s="16">
        <f t="shared" si="220"/>
        <v>7</v>
      </c>
      <c r="N417" s="16">
        <f t="shared" si="220"/>
        <v>30</v>
      </c>
      <c r="O417" s="16">
        <f t="shared" si="220"/>
        <v>30</v>
      </c>
      <c r="P417" s="16">
        <f t="shared" si="220"/>
        <v>30</v>
      </c>
      <c r="Q417" s="12"/>
      <c r="R417" s="12"/>
    </row>
    <row r="418" spans="1:18" s="5" customFormat="1" ht="15.75">
      <c r="A418" s="39"/>
      <c r="B418" s="40"/>
      <c r="C418" s="17"/>
      <c r="D418" s="14" t="s">
        <v>9</v>
      </c>
      <c r="E418" s="16">
        <f>SUM(F418:P418)</f>
        <v>490.67400000000004</v>
      </c>
      <c r="F418" s="16">
        <v>253.014</v>
      </c>
      <c r="G418" s="16">
        <v>15.1</v>
      </c>
      <c r="H418" s="16">
        <f>137-57.44-3</f>
        <v>76.56</v>
      </c>
      <c r="I418" s="16">
        <v>28</v>
      </c>
      <c r="J418" s="16">
        <v>7</v>
      </c>
      <c r="K418" s="16">
        <v>7</v>
      </c>
      <c r="L418" s="16">
        <v>7</v>
      </c>
      <c r="M418" s="16">
        <v>7</v>
      </c>
      <c r="N418" s="16">
        <v>30</v>
      </c>
      <c r="O418" s="16">
        <v>30</v>
      </c>
      <c r="P418" s="16">
        <v>30</v>
      </c>
      <c r="Q418" s="12"/>
      <c r="R418" s="12"/>
    </row>
    <row r="419" spans="1:18" s="5" customFormat="1" ht="15.75">
      <c r="A419" s="39"/>
      <c r="B419" s="40"/>
      <c r="C419" s="17" t="s">
        <v>4</v>
      </c>
      <c r="D419" s="14"/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2"/>
      <c r="R419" s="12"/>
    </row>
    <row r="420" spans="1:18" s="5" customFormat="1" ht="47.25">
      <c r="A420" s="39"/>
      <c r="B420" s="40"/>
      <c r="C420" s="17" t="s">
        <v>46</v>
      </c>
      <c r="D420" s="14"/>
      <c r="E420" s="16">
        <f>SUM(F420:K420)</f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2"/>
      <c r="R420" s="12"/>
    </row>
    <row r="421" spans="1:18" s="5" customFormat="1" ht="15.75">
      <c r="A421" s="39" t="s">
        <v>42</v>
      </c>
      <c r="B421" s="40" t="s">
        <v>93</v>
      </c>
      <c r="C421" s="17" t="s">
        <v>6</v>
      </c>
      <c r="D421" s="9"/>
      <c r="E421" s="16">
        <f>SUM(F421:K421)</f>
        <v>0</v>
      </c>
      <c r="F421" s="16">
        <f aca="true" t="shared" si="221" ref="F421:K421">SUM(F425+F428)</f>
        <v>0</v>
      </c>
      <c r="G421" s="16">
        <f t="shared" si="221"/>
        <v>0</v>
      </c>
      <c r="H421" s="16">
        <f t="shared" si="221"/>
        <v>0</v>
      </c>
      <c r="I421" s="16">
        <f t="shared" si="221"/>
        <v>0</v>
      </c>
      <c r="J421" s="16">
        <f t="shared" si="221"/>
        <v>0</v>
      </c>
      <c r="K421" s="16">
        <f t="shared" si="221"/>
        <v>0</v>
      </c>
      <c r="L421" s="16">
        <f>SUM(L425+L428)</f>
        <v>0</v>
      </c>
      <c r="M421" s="16">
        <f>SUM(M425+M428)</f>
        <v>0</v>
      </c>
      <c r="N421" s="16">
        <f>SUM(N425+N428)</f>
        <v>0</v>
      </c>
      <c r="O421" s="16">
        <f>SUM(O425+O428)</f>
        <v>0</v>
      </c>
      <c r="P421" s="16">
        <f>SUM(P425+P428)</f>
        <v>0</v>
      </c>
      <c r="Q421" s="12"/>
      <c r="R421" s="12"/>
    </row>
    <row r="422" spans="1:18" s="5" customFormat="1" ht="31.5">
      <c r="A422" s="39"/>
      <c r="B422" s="40"/>
      <c r="C422" s="17" t="s">
        <v>48</v>
      </c>
      <c r="D422" s="9"/>
      <c r="E422" s="16">
        <f>SUM(F422:K422)</f>
        <v>0</v>
      </c>
      <c r="F422" s="16">
        <f aca="true" t="shared" si="222" ref="F422:K422">SUM(F425)</f>
        <v>0</v>
      </c>
      <c r="G422" s="16">
        <f t="shared" si="222"/>
        <v>0</v>
      </c>
      <c r="H422" s="16">
        <f t="shared" si="222"/>
        <v>0</v>
      </c>
      <c r="I422" s="16">
        <f t="shared" si="222"/>
        <v>0</v>
      </c>
      <c r="J422" s="16">
        <f t="shared" si="222"/>
        <v>0</v>
      </c>
      <c r="K422" s="16">
        <f t="shared" si="222"/>
        <v>0</v>
      </c>
      <c r="L422" s="16">
        <f>SUM(L425)</f>
        <v>0</v>
      </c>
      <c r="M422" s="16">
        <f>SUM(M425)</f>
        <v>0</v>
      </c>
      <c r="N422" s="16">
        <f>SUM(N425)</f>
        <v>0</v>
      </c>
      <c r="O422" s="16">
        <f>SUM(O425)</f>
        <v>0</v>
      </c>
      <c r="P422" s="16">
        <f>SUM(P425)</f>
        <v>0</v>
      </c>
      <c r="Q422" s="12"/>
      <c r="R422" s="12"/>
    </row>
    <row r="423" spans="1:18" s="5" customFormat="1" ht="15.75">
      <c r="A423" s="39"/>
      <c r="B423" s="40"/>
      <c r="C423" s="19" t="s">
        <v>2</v>
      </c>
      <c r="D423" s="14"/>
      <c r="E423" s="16">
        <f>SUM(F423:K423)</f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2"/>
      <c r="R423" s="12"/>
    </row>
    <row r="424" spans="1:18" s="5" customFormat="1" ht="33" customHeight="1">
      <c r="A424" s="39"/>
      <c r="B424" s="40"/>
      <c r="C424" s="17" t="s">
        <v>7</v>
      </c>
      <c r="D424" s="14"/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2"/>
      <c r="R424" s="12"/>
    </row>
    <row r="425" spans="1:18" s="26" customFormat="1" ht="15.75">
      <c r="A425" s="39"/>
      <c r="B425" s="40"/>
      <c r="C425" s="17" t="s">
        <v>3</v>
      </c>
      <c r="D425" s="14"/>
      <c r="E425" s="16">
        <f>SUM(F425:K425)</f>
        <v>0</v>
      </c>
      <c r="F425" s="16">
        <f aca="true" t="shared" si="223" ref="F425:P425">F426</f>
        <v>0</v>
      </c>
      <c r="G425" s="16">
        <f t="shared" si="223"/>
        <v>0</v>
      </c>
      <c r="H425" s="16">
        <f t="shared" si="223"/>
        <v>0</v>
      </c>
      <c r="I425" s="16">
        <f t="shared" si="223"/>
        <v>0</v>
      </c>
      <c r="J425" s="16">
        <f t="shared" si="223"/>
        <v>0</v>
      </c>
      <c r="K425" s="16">
        <f t="shared" si="223"/>
        <v>0</v>
      </c>
      <c r="L425" s="16">
        <f t="shared" si="223"/>
        <v>0</v>
      </c>
      <c r="M425" s="16">
        <f t="shared" si="223"/>
        <v>0</v>
      </c>
      <c r="N425" s="16">
        <f t="shared" si="223"/>
        <v>0</v>
      </c>
      <c r="O425" s="16">
        <f t="shared" si="223"/>
        <v>0</v>
      </c>
      <c r="P425" s="16">
        <f t="shared" si="223"/>
        <v>0</v>
      </c>
      <c r="Q425" s="12"/>
      <c r="R425" s="12"/>
    </row>
    <row r="426" spans="1:18" s="26" customFormat="1" ht="15.75">
      <c r="A426" s="39"/>
      <c r="B426" s="40"/>
      <c r="C426" s="17"/>
      <c r="D426" s="14"/>
      <c r="E426" s="16">
        <f>SUM(F426:K426)</f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2"/>
      <c r="R426" s="12"/>
    </row>
    <row r="427" spans="1:18" s="26" customFormat="1" ht="15.75">
      <c r="A427" s="39"/>
      <c r="B427" s="40"/>
      <c r="C427" s="17" t="s">
        <v>4</v>
      </c>
      <c r="D427" s="14"/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2"/>
      <c r="R427" s="12"/>
    </row>
    <row r="428" spans="1:18" s="26" customFormat="1" ht="47.25">
      <c r="A428" s="39"/>
      <c r="B428" s="40"/>
      <c r="C428" s="17" t="s">
        <v>46</v>
      </c>
      <c r="D428" s="14"/>
      <c r="E428" s="16">
        <f>SUM(F428:K428)</f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2"/>
      <c r="R428" s="12"/>
    </row>
    <row r="429" spans="1:18" s="26" customFormat="1" ht="13.5" customHeight="1">
      <c r="A429" s="39" t="s">
        <v>43</v>
      </c>
      <c r="B429" s="40" t="s">
        <v>94</v>
      </c>
      <c r="C429" s="17" t="s">
        <v>6</v>
      </c>
      <c r="D429" s="9"/>
      <c r="E429" s="16">
        <f>SUM(F429:P429)</f>
        <v>3247.631</v>
      </c>
      <c r="F429" s="16">
        <f aca="true" t="shared" si="224" ref="F429:K429">F433</f>
        <v>249.686</v>
      </c>
      <c r="G429" s="16">
        <f t="shared" si="224"/>
        <v>300.359</v>
      </c>
      <c r="H429" s="16">
        <f t="shared" si="224"/>
        <v>264.15</v>
      </c>
      <c r="I429" s="16">
        <f t="shared" si="224"/>
        <v>273.936</v>
      </c>
      <c r="J429" s="16">
        <f t="shared" si="224"/>
        <v>169.5</v>
      </c>
      <c r="K429" s="16">
        <f t="shared" si="224"/>
        <v>260</v>
      </c>
      <c r="L429" s="16">
        <f>L433</f>
        <v>260</v>
      </c>
      <c r="M429" s="16">
        <f>M433</f>
        <v>260</v>
      </c>
      <c r="N429" s="16">
        <f>N433</f>
        <v>470</v>
      </c>
      <c r="O429" s="16">
        <f>O433</f>
        <v>370</v>
      </c>
      <c r="P429" s="16">
        <f>P433</f>
        <v>370</v>
      </c>
      <c r="Q429" s="12"/>
      <c r="R429" s="12"/>
    </row>
    <row r="430" spans="1:18" s="26" customFormat="1" ht="27.75" customHeight="1">
      <c r="A430" s="39"/>
      <c r="B430" s="40"/>
      <c r="C430" s="17" t="s">
        <v>49</v>
      </c>
      <c r="D430" s="9"/>
      <c r="E430" s="16">
        <f>SUM(F430:P430)</f>
        <v>3247.631</v>
      </c>
      <c r="F430" s="16">
        <f aca="true" t="shared" si="225" ref="F430:K430">SUM(F433)</f>
        <v>249.686</v>
      </c>
      <c r="G430" s="16">
        <f t="shared" si="225"/>
        <v>300.359</v>
      </c>
      <c r="H430" s="16">
        <f t="shared" si="225"/>
        <v>264.15</v>
      </c>
      <c r="I430" s="16">
        <f t="shared" si="225"/>
        <v>273.936</v>
      </c>
      <c r="J430" s="16">
        <f t="shared" si="225"/>
        <v>169.5</v>
      </c>
      <c r="K430" s="16">
        <f t="shared" si="225"/>
        <v>260</v>
      </c>
      <c r="L430" s="16">
        <f>SUM(L433)</f>
        <v>260</v>
      </c>
      <c r="M430" s="16">
        <f>SUM(M433)</f>
        <v>260</v>
      </c>
      <c r="N430" s="16">
        <f>SUM(N433)</f>
        <v>470</v>
      </c>
      <c r="O430" s="16">
        <f>SUM(O433)</f>
        <v>370</v>
      </c>
      <c r="P430" s="16">
        <f>SUM(P433)</f>
        <v>370</v>
      </c>
      <c r="Q430" s="12"/>
      <c r="R430" s="12"/>
    </row>
    <row r="431" spans="1:18" s="26" customFormat="1" ht="15.75">
      <c r="A431" s="39"/>
      <c r="B431" s="40"/>
      <c r="C431" s="19" t="s">
        <v>2</v>
      </c>
      <c r="D431" s="14"/>
      <c r="E431" s="16">
        <f>SUM(F431:K431)</f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2"/>
      <c r="R431" s="12"/>
    </row>
    <row r="432" spans="1:18" s="5" customFormat="1" ht="33" customHeight="1">
      <c r="A432" s="39"/>
      <c r="B432" s="40"/>
      <c r="C432" s="17" t="s">
        <v>7</v>
      </c>
      <c r="D432" s="14"/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2"/>
      <c r="R432" s="12"/>
    </row>
    <row r="433" spans="1:18" s="5" customFormat="1" ht="15.75">
      <c r="A433" s="39"/>
      <c r="B433" s="40"/>
      <c r="C433" s="17" t="s">
        <v>3</v>
      </c>
      <c r="D433" s="14"/>
      <c r="E433" s="16">
        <f>SUM(F433:P433)</f>
        <v>3247.631</v>
      </c>
      <c r="F433" s="16">
        <f aca="true" t="shared" si="226" ref="F433:P433">F434</f>
        <v>249.686</v>
      </c>
      <c r="G433" s="16">
        <f t="shared" si="226"/>
        <v>300.359</v>
      </c>
      <c r="H433" s="16">
        <f>H434</f>
        <v>264.15</v>
      </c>
      <c r="I433" s="16">
        <f>I434</f>
        <v>273.936</v>
      </c>
      <c r="J433" s="16">
        <f t="shared" si="226"/>
        <v>169.5</v>
      </c>
      <c r="K433" s="16">
        <f t="shared" si="226"/>
        <v>260</v>
      </c>
      <c r="L433" s="16">
        <f t="shared" si="226"/>
        <v>260</v>
      </c>
      <c r="M433" s="16">
        <f t="shared" si="226"/>
        <v>260</v>
      </c>
      <c r="N433" s="16">
        <f t="shared" si="226"/>
        <v>470</v>
      </c>
      <c r="O433" s="16">
        <f t="shared" si="226"/>
        <v>370</v>
      </c>
      <c r="P433" s="16">
        <f t="shared" si="226"/>
        <v>370</v>
      </c>
      <c r="Q433" s="12"/>
      <c r="R433" s="12"/>
    </row>
    <row r="434" spans="1:18" s="5" customFormat="1" ht="15.75">
      <c r="A434" s="39"/>
      <c r="B434" s="40"/>
      <c r="C434" s="17"/>
      <c r="D434" s="14" t="s">
        <v>9</v>
      </c>
      <c r="E434" s="16">
        <f>SUM(F434:P434)</f>
        <v>3247.631</v>
      </c>
      <c r="F434" s="16">
        <v>249.686</v>
      </c>
      <c r="G434" s="16">
        <v>300.359</v>
      </c>
      <c r="H434" s="16">
        <f>260+4.15</f>
        <v>264.15</v>
      </c>
      <c r="I434" s="16">
        <v>273.936</v>
      </c>
      <c r="J434" s="16">
        <v>169.5</v>
      </c>
      <c r="K434" s="16">
        <v>260</v>
      </c>
      <c r="L434" s="16">
        <v>260</v>
      </c>
      <c r="M434" s="16">
        <v>260</v>
      </c>
      <c r="N434" s="16">
        <v>470</v>
      </c>
      <c r="O434" s="16">
        <v>370</v>
      </c>
      <c r="P434" s="16">
        <v>370</v>
      </c>
      <c r="Q434" s="12"/>
      <c r="R434" s="12"/>
    </row>
    <row r="435" spans="1:18" s="5" customFormat="1" ht="15.75">
      <c r="A435" s="39"/>
      <c r="B435" s="40"/>
      <c r="C435" s="17" t="s">
        <v>4</v>
      </c>
      <c r="D435" s="14"/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2"/>
      <c r="R435" s="12"/>
    </row>
    <row r="436" spans="1:18" s="5" customFormat="1" ht="15.75">
      <c r="A436" s="39"/>
      <c r="B436" s="40"/>
      <c r="C436" s="19" t="s">
        <v>0</v>
      </c>
      <c r="D436" s="14"/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2"/>
      <c r="R436" s="12"/>
    </row>
    <row r="437" spans="1:18" s="5" customFormat="1" ht="15.75">
      <c r="A437" s="39" t="s">
        <v>73</v>
      </c>
      <c r="B437" s="40" t="s">
        <v>95</v>
      </c>
      <c r="C437" s="17" t="s">
        <v>6</v>
      </c>
      <c r="D437" s="9"/>
      <c r="E437" s="16">
        <f>SUM(F437:K437)</f>
        <v>0</v>
      </c>
      <c r="F437" s="16">
        <f aca="true" t="shared" si="227" ref="F437:K437">F441</f>
        <v>0</v>
      </c>
      <c r="G437" s="16">
        <f t="shared" si="227"/>
        <v>0</v>
      </c>
      <c r="H437" s="16">
        <f t="shared" si="227"/>
        <v>0</v>
      </c>
      <c r="I437" s="16">
        <f t="shared" si="227"/>
        <v>0</v>
      </c>
      <c r="J437" s="16">
        <f t="shared" si="227"/>
        <v>0</v>
      </c>
      <c r="K437" s="16">
        <f t="shared" si="227"/>
        <v>0</v>
      </c>
      <c r="L437" s="16">
        <f>L441</f>
        <v>0</v>
      </c>
      <c r="M437" s="16">
        <f>M441</f>
        <v>0</v>
      </c>
      <c r="N437" s="16">
        <f>N441</f>
        <v>0</v>
      </c>
      <c r="O437" s="16">
        <f>O441</f>
        <v>0</v>
      </c>
      <c r="P437" s="16">
        <f>P441</f>
        <v>0</v>
      </c>
      <c r="Q437" s="12"/>
      <c r="R437" s="12"/>
    </row>
    <row r="438" spans="1:18" s="5" customFormat="1" ht="31.5">
      <c r="A438" s="39"/>
      <c r="B438" s="40"/>
      <c r="C438" s="17" t="s">
        <v>49</v>
      </c>
      <c r="D438" s="9"/>
      <c r="E438" s="16">
        <f>SUM(F438:K438)</f>
        <v>0</v>
      </c>
      <c r="F438" s="16">
        <f aca="true" t="shared" si="228" ref="F438:K438">SUM(F441)</f>
        <v>0</v>
      </c>
      <c r="G438" s="16">
        <f t="shared" si="228"/>
        <v>0</v>
      </c>
      <c r="H438" s="16">
        <f t="shared" si="228"/>
        <v>0</v>
      </c>
      <c r="I438" s="16">
        <f t="shared" si="228"/>
        <v>0</v>
      </c>
      <c r="J438" s="16">
        <f t="shared" si="228"/>
        <v>0</v>
      </c>
      <c r="K438" s="16">
        <f t="shared" si="228"/>
        <v>0</v>
      </c>
      <c r="L438" s="16">
        <f>SUM(L441)</f>
        <v>0</v>
      </c>
      <c r="M438" s="16">
        <f>SUM(M441)</f>
        <v>0</v>
      </c>
      <c r="N438" s="16">
        <f>SUM(N441)</f>
        <v>0</v>
      </c>
      <c r="O438" s="16">
        <f>SUM(O441)</f>
        <v>0</v>
      </c>
      <c r="P438" s="16">
        <f>SUM(P441)</f>
        <v>0</v>
      </c>
      <c r="Q438" s="12"/>
      <c r="R438" s="12"/>
    </row>
    <row r="439" spans="1:18" s="5" customFormat="1" ht="15.75">
      <c r="A439" s="39"/>
      <c r="B439" s="40"/>
      <c r="C439" s="19" t="s">
        <v>2</v>
      </c>
      <c r="D439" s="14"/>
      <c r="E439" s="16">
        <f>SUM(F439:K439)</f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2"/>
      <c r="R439" s="12"/>
    </row>
    <row r="440" spans="1:18" s="5" customFormat="1" ht="35.25" customHeight="1">
      <c r="A440" s="39"/>
      <c r="B440" s="40"/>
      <c r="C440" s="17" t="s">
        <v>7</v>
      </c>
      <c r="D440" s="14"/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2"/>
      <c r="R440" s="12"/>
    </row>
    <row r="441" spans="1:18" s="5" customFormat="1" ht="15.75">
      <c r="A441" s="39"/>
      <c r="B441" s="40"/>
      <c r="C441" s="17" t="s">
        <v>3</v>
      </c>
      <c r="D441" s="14"/>
      <c r="E441" s="16">
        <f>SUM(F441:K441)</f>
        <v>0</v>
      </c>
      <c r="F441" s="16">
        <f aca="true" t="shared" si="229" ref="F441:P441">F442</f>
        <v>0</v>
      </c>
      <c r="G441" s="16">
        <f t="shared" si="229"/>
        <v>0</v>
      </c>
      <c r="H441" s="16">
        <f t="shared" si="229"/>
        <v>0</v>
      </c>
      <c r="I441" s="16">
        <f t="shared" si="229"/>
        <v>0</v>
      </c>
      <c r="J441" s="16">
        <f t="shared" si="229"/>
        <v>0</v>
      </c>
      <c r="K441" s="16">
        <f t="shared" si="229"/>
        <v>0</v>
      </c>
      <c r="L441" s="16">
        <f t="shared" si="229"/>
        <v>0</v>
      </c>
      <c r="M441" s="16">
        <f t="shared" si="229"/>
        <v>0</v>
      </c>
      <c r="N441" s="16">
        <f t="shared" si="229"/>
        <v>0</v>
      </c>
      <c r="O441" s="16">
        <f t="shared" si="229"/>
        <v>0</v>
      </c>
      <c r="P441" s="16">
        <f t="shared" si="229"/>
        <v>0</v>
      </c>
      <c r="Q441" s="12"/>
      <c r="R441" s="12"/>
    </row>
    <row r="442" spans="1:18" s="5" customFormat="1" ht="15.75">
      <c r="A442" s="39"/>
      <c r="B442" s="40"/>
      <c r="C442" s="17"/>
      <c r="D442" s="14" t="s">
        <v>9</v>
      </c>
      <c r="E442" s="16">
        <f>SUM(F442:K442)</f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2"/>
      <c r="R442" s="12"/>
    </row>
    <row r="443" spans="1:18" s="5" customFormat="1" ht="15.75">
      <c r="A443" s="39"/>
      <c r="B443" s="40"/>
      <c r="C443" s="17" t="s">
        <v>4</v>
      </c>
      <c r="D443" s="14"/>
      <c r="E443" s="16"/>
      <c r="F443" s="16"/>
      <c r="G443" s="16"/>
      <c r="H443" s="16"/>
      <c r="I443" s="16"/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2"/>
      <c r="R443" s="12"/>
    </row>
    <row r="444" spans="1:18" s="5" customFormat="1" ht="15.75">
      <c r="A444" s="39"/>
      <c r="B444" s="40"/>
      <c r="C444" s="19" t="s">
        <v>0</v>
      </c>
      <c r="D444" s="14"/>
      <c r="E444" s="16"/>
      <c r="F444" s="16"/>
      <c r="G444" s="16"/>
      <c r="H444" s="16"/>
      <c r="I444" s="16"/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2"/>
      <c r="R444" s="12"/>
    </row>
    <row r="445" spans="1:18" s="5" customFormat="1" ht="15.75">
      <c r="A445" s="39" t="s">
        <v>123</v>
      </c>
      <c r="B445" s="40" t="s">
        <v>124</v>
      </c>
      <c r="C445" s="17" t="s">
        <v>6</v>
      </c>
      <c r="D445" s="9"/>
      <c r="E445" s="16">
        <f>SUM(F445:K445)</f>
        <v>0</v>
      </c>
      <c r="F445" s="16">
        <f aca="true" t="shared" si="230" ref="F445:K445">F449</f>
        <v>0</v>
      </c>
      <c r="G445" s="16">
        <f t="shared" si="230"/>
        <v>0</v>
      </c>
      <c r="H445" s="16">
        <f t="shared" si="230"/>
        <v>0</v>
      </c>
      <c r="I445" s="16">
        <f t="shared" si="230"/>
        <v>0</v>
      </c>
      <c r="J445" s="16">
        <f t="shared" si="230"/>
        <v>0</v>
      </c>
      <c r="K445" s="16">
        <f t="shared" si="230"/>
        <v>0</v>
      </c>
      <c r="L445" s="16">
        <f>L449</f>
        <v>0</v>
      </c>
      <c r="M445" s="16">
        <f>M449</f>
        <v>0</v>
      </c>
      <c r="N445" s="16">
        <f>N449</f>
        <v>0</v>
      </c>
      <c r="O445" s="16">
        <f>O449</f>
        <v>0</v>
      </c>
      <c r="P445" s="16">
        <f>P449</f>
        <v>0</v>
      </c>
      <c r="Q445" s="12"/>
      <c r="R445" s="12"/>
    </row>
    <row r="446" spans="1:18" s="5" customFormat="1" ht="31.5">
      <c r="A446" s="39"/>
      <c r="B446" s="40"/>
      <c r="C446" s="17" t="s">
        <v>49</v>
      </c>
      <c r="D446" s="9"/>
      <c r="E446" s="16">
        <f>SUM(F446:K446)</f>
        <v>0</v>
      </c>
      <c r="F446" s="16">
        <f aca="true" t="shared" si="231" ref="F446:K446">SUM(F449)</f>
        <v>0</v>
      </c>
      <c r="G446" s="16">
        <f t="shared" si="231"/>
        <v>0</v>
      </c>
      <c r="H446" s="16">
        <f t="shared" si="231"/>
        <v>0</v>
      </c>
      <c r="I446" s="16">
        <f t="shared" si="231"/>
        <v>0</v>
      </c>
      <c r="J446" s="16">
        <f t="shared" si="231"/>
        <v>0</v>
      </c>
      <c r="K446" s="16">
        <f t="shared" si="231"/>
        <v>0</v>
      </c>
      <c r="L446" s="16">
        <f>SUM(L449)</f>
        <v>0</v>
      </c>
      <c r="M446" s="16">
        <f>SUM(M449)</f>
        <v>0</v>
      </c>
      <c r="N446" s="16">
        <f>SUM(N449)</f>
        <v>0</v>
      </c>
      <c r="O446" s="16">
        <f>SUM(O449)</f>
        <v>0</v>
      </c>
      <c r="P446" s="16">
        <f>SUM(P449)</f>
        <v>0</v>
      </c>
      <c r="Q446" s="12"/>
      <c r="R446" s="12"/>
    </row>
    <row r="447" spans="1:18" s="5" customFormat="1" ht="15.75">
      <c r="A447" s="39"/>
      <c r="B447" s="40"/>
      <c r="C447" s="19" t="s">
        <v>2</v>
      </c>
      <c r="D447" s="14"/>
      <c r="E447" s="16">
        <f>SUM(F447:K447)</f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2"/>
      <c r="R447" s="12"/>
    </row>
    <row r="448" spans="1:18" s="5" customFormat="1" ht="35.25" customHeight="1">
      <c r="A448" s="39"/>
      <c r="B448" s="40"/>
      <c r="C448" s="17" t="s">
        <v>7</v>
      </c>
      <c r="D448" s="14"/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2"/>
      <c r="R448" s="12"/>
    </row>
    <row r="449" spans="1:18" s="5" customFormat="1" ht="15.75">
      <c r="A449" s="39"/>
      <c r="B449" s="40"/>
      <c r="C449" s="17" t="s">
        <v>3</v>
      </c>
      <c r="D449" s="14"/>
      <c r="E449" s="16">
        <f>SUM(F449:K449)</f>
        <v>0</v>
      </c>
      <c r="F449" s="16">
        <f aca="true" t="shared" si="232" ref="F449:P449">F450</f>
        <v>0</v>
      </c>
      <c r="G449" s="16">
        <f t="shared" si="232"/>
        <v>0</v>
      </c>
      <c r="H449" s="16">
        <f t="shared" si="232"/>
        <v>0</v>
      </c>
      <c r="I449" s="16">
        <f t="shared" si="232"/>
        <v>0</v>
      </c>
      <c r="J449" s="16">
        <f t="shared" si="232"/>
        <v>0</v>
      </c>
      <c r="K449" s="16">
        <f t="shared" si="232"/>
        <v>0</v>
      </c>
      <c r="L449" s="16">
        <f t="shared" si="232"/>
        <v>0</v>
      </c>
      <c r="M449" s="16">
        <f t="shared" si="232"/>
        <v>0</v>
      </c>
      <c r="N449" s="16">
        <f t="shared" si="232"/>
        <v>0</v>
      </c>
      <c r="O449" s="16">
        <f t="shared" si="232"/>
        <v>0</v>
      </c>
      <c r="P449" s="16">
        <f t="shared" si="232"/>
        <v>0</v>
      </c>
      <c r="Q449" s="12"/>
      <c r="R449" s="12"/>
    </row>
    <row r="450" spans="1:18" s="5" customFormat="1" ht="15.75">
      <c r="A450" s="39"/>
      <c r="B450" s="40"/>
      <c r="C450" s="17"/>
      <c r="D450" s="14" t="s">
        <v>9</v>
      </c>
      <c r="E450" s="16">
        <f>SUM(F450:K450)</f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2"/>
      <c r="R450" s="12"/>
    </row>
    <row r="451" spans="1:18" s="5" customFormat="1" ht="15.75">
      <c r="A451" s="39"/>
      <c r="B451" s="40"/>
      <c r="C451" s="17" t="s">
        <v>4</v>
      </c>
      <c r="D451" s="14"/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2"/>
      <c r="R451" s="12"/>
    </row>
    <row r="452" spans="1:18" s="5" customFormat="1" ht="15.75">
      <c r="A452" s="39"/>
      <c r="B452" s="40"/>
      <c r="C452" s="19" t="s">
        <v>0</v>
      </c>
      <c r="D452" s="14"/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2"/>
      <c r="R452" s="12"/>
    </row>
    <row r="453" spans="1:18" s="26" customFormat="1" ht="15.75">
      <c r="A453" s="39" t="s">
        <v>8</v>
      </c>
      <c r="B453" s="40" t="s">
        <v>70</v>
      </c>
      <c r="C453" s="27" t="s">
        <v>6</v>
      </c>
      <c r="D453" s="28"/>
      <c r="E453" s="16">
        <f>SUM(F453:P453)</f>
        <v>23104887.614550002</v>
      </c>
      <c r="F453" s="16">
        <f>SUM(F455+F457)</f>
        <v>1623875.7657999997</v>
      </c>
      <c r="G453" s="16">
        <f>SUM(G455+G457)</f>
        <v>1686554.35</v>
      </c>
      <c r="H453" s="16">
        <f>SUM(H455+H457)</f>
        <v>1851716.64316</v>
      </c>
      <c r="I453" s="16">
        <f>SUM(I455+I457)</f>
        <v>2079668.9957400002</v>
      </c>
      <c r="J453" s="16">
        <f>J454+J456</f>
        <v>2170479.6970800003</v>
      </c>
      <c r="K453" s="16">
        <f aca="true" t="shared" si="233" ref="K453:P453">K454+K456</f>
        <v>2350217.26</v>
      </c>
      <c r="L453" s="16">
        <f t="shared" si="233"/>
        <v>2419138.4299999997</v>
      </c>
      <c r="M453" s="16">
        <f t="shared" si="233"/>
        <v>2440701.0799999996</v>
      </c>
      <c r="N453" s="16">
        <f t="shared" si="233"/>
        <v>2168269.9772300003</v>
      </c>
      <c r="O453" s="16">
        <f t="shared" si="233"/>
        <v>2098455.56684</v>
      </c>
      <c r="P453" s="16">
        <f t="shared" si="233"/>
        <v>2215809.8487</v>
      </c>
      <c r="Q453" s="29"/>
      <c r="R453" s="29"/>
    </row>
    <row r="454" spans="1:18" s="5" customFormat="1" ht="31.5">
      <c r="A454" s="39"/>
      <c r="B454" s="40"/>
      <c r="C454" s="17" t="s">
        <v>48</v>
      </c>
      <c r="D454" s="9"/>
      <c r="E454" s="16">
        <f>SUM(F454:P454)</f>
        <v>23103471.614550002</v>
      </c>
      <c r="F454" s="16">
        <f>SUM(F455+F457)</f>
        <v>1623875.7657999997</v>
      </c>
      <c r="G454" s="16">
        <f>SUM(G455+G457)</f>
        <v>1686554.35</v>
      </c>
      <c r="H454" s="16">
        <f>SUM(H455+H457)</f>
        <v>1851716.64316</v>
      </c>
      <c r="I454" s="16">
        <f>SUM(I455+I457)</f>
        <v>2079668.9957400002</v>
      </c>
      <c r="J454" s="16">
        <f>SUM(J455+J457+J458+J459)</f>
        <v>2170479.6970800003</v>
      </c>
      <c r="K454" s="16">
        <f aca="true" t="shared" si="234" ref="K454:P454">SUM(K455+K457+K458+K459)</f>
        <v>2350217.26</v>
      </c>
      <c r="L454" s="16">
        <f t="shared" si="234"/>
        <v>2419138.4299999997</v>
      </c>
      <c r="M454" s="16">
        <f t="shared" si="234"/>
        <v>2440701.0799999996</v>
      </c>
      <c r="N454" s="16">
        <f t="shared" si="234"/>
        <v>2167797.9772300003</v>
      </c>
      <c r="O454" s="16">
        <f t="shared" si="234"/>
        <v>2097983.56684</v>
      </c>
      <c r="P454" s="16">
        <f t="shared" si="234"/>
        <v>2215337.8487</v>
      </c>
      <c r="Q454" s="12"/>
      <c r="R454" s="12"/>
    </row>
    <row r="455" spans="1:18" s="26" customFormat="1" ht="15.75">
      <c r="A455" s="39"/>
      <c r="B455" s="40"/>
      <c r="C455" s="30" t="s">
        <v>2</v>
      </c>
      <c r="D455" s="31" t="s">
        <v>9</v>
      </c>
      <c r="E455" s="16">
        <f>SUM(F455:K455)</f>
        <v>3806.1000000000004</v>
      </c>
      <c r="F455" s="16">
        <f>SUM(F497)</f>
        <v>286.5</v>
      </c>
      <c r="G455" s="16">
        <f>SUM(G497)</f>
        <v>385.4</v>
      </c>
      <c r="H455" s="16">
        <f>SUM(H497)</f>
        <v>405.4</v>
      </c>
      <c r="I455" s="16">
        <f>SUM(I497)</f>
        <v>426.5</v>
      </c>
      <c r="J455" s="16">
        <f>SUM(J462+J469+J476+J483+J490+J504+J497)</f>
        <v>1831.5</v>
      </c>
      <c r="K455" s="16">
        <f aca="true" t="shared" si="235" ref="K455:P455">SUM(K462+K469+K476+K483+K490+K504+K497)</f>
        <v>470.8</v>
      </c>
      <c r="L455" s="16">
        <f t="shared" si="235"/>
        <v>470.8</v>
      </c>
      <c r="M455" s="16">
        <v>470.8</v>
      </c>
      <c r="N455" s="16">
        <f t="shared" si="235"/>
        <v>0</v>
      </c>
      <c r="O455" s="16">
        <f t="shared" si="235"/>
        <v>0</v>
      </c>
      <c r="P455" s="16">
        <f t="shared" si="235"/>
        <v>0</v>
      </c>
      <c r="Q455" s="29"/>
      <c r="R455" s="29"/>
    </row>
    <row r="456" spans="1:18" s="5" customFormat="1" ht="35.25" customHeight="1">
      <c r="A456" s="39"/>
      <c r="B456" s="40"/>
      <c r="C456" s="17" t="s">
        <v>7</v>
      </c>
      <c r="D456" s="14"/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f>J463+J470+J477+J484+J491+J498+J505</f>
        <v>0</v>
      </c>
      <c r="K456" s="16">
        <f aca="true" t="shared" si="236" ref="K456:P456">K463+K470+K477+K484+K491+K498+K505</f>
        <v>0</v>
      </c>
      <c r="L456" s="16">
        <f t="shared" si="236"/>
        <v>0</v>
      </c>
      <c r="M456" s="16">
        <v>0</v>
      </c>
      <c r="N456" s="16">
        <f t="shared" si="236"/>
        <v>472</v>
      </c>
      <c r="O456" s="16">
        <f t="shared" si="236"/>
        <v>472</v>
      </c>
      <c r="P456" s="16">
        <f t="shared" si="236"/>
        <v>472</v>
      </c>
      <c r="Q456" s="12"/>
      <c r="R456" s="12"/>
    </row>
    <row r="457" spans="1:18" s="26" customFormat="1" ht="15.75">
      <c r="A457" s="39"/>
      <c r="B457" s="40"/>
      <c r="C457" s="27" t="s">
        <v>3</v>
      </c>
      <c r="D457" s="31" t="s">
        <v>9</v>
      </c>
      <c r="E457" s="16">
        <f>SUM(F457:P457)</f>
        <v>23098723.91455</v>
      </c>
      <c r="F457" s="16">
        <f>SUM(F464+F471+F478+F485+F492+F506+F499)</f>
        <v>1623589.2657999997</v>
      </c>
      <c r="G457" s="16">
        <f>SUM(G464+G471+G478+G485+G492+G506+G499)</f>
        <v>1686168.9500000002</v>
      </c>
      <c r="H457" s="16">
        <f>SUM(H464+H471+H478+H485+H492+H506+H499)</f>
        <v>1851311.24316</v>
      </c>
      <c r="I457" s="16">
        <f>SUM(I464+I471+I478+I485+I492+I506+I499)</f>
        <v>2079242.4957400002</v>
      </c>
      <c r="J457" s="16">
        <f>SUM(J464+J471+J478+J485+J492+J506+J499)</f>
        <v>2168648.1970800003</v>
      </c>
      <c r="K457" s="16">
        <f aca="true" t="shared" si="237" ref="K457:P459">SUM(K464+K471+K478+K485+K492+K506+K499)</f>
        <v>2349746.46</v>
      </c>
      <c r="L457" s="16">
        <f t="shared" si="237"/>
        <v>2418667.63</v>
      </c>
      <c r="M457" s="16">
        <f t="shared" si="237"/>
        <v>2440230.28</v>
      </c>
      <c r="N457" s="16">
        <f t="shared" si="237"/>
        <v>2167797.9772300003</v>
      </c>
      <c r="O457" s="16">
        <f t="shared" si="237"/>
        <v>2097983.56684</v>
      </c>
      <c r="P457" s="16">
        <f t="shared" si="237"/>
        <v>2215337.8487</v>
      </c>
      <c r="Q457" s="29"/>
      <c r="R457" s="29"/>
    </row>
    <row r="458" spans="1:18" s="5" customFormat="1" ht="15.75">
      <c r="A458" s="39"/>
      <c r="B458" s="40"/>
      <c r="C458" s="17" t="s">
        <v>4</v>
      </c>
      <c r="D458" s="14"/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f>SUM(J465+J472+J479+J486+J493+J507+J500)</f>
        <v>0</v>
      </c>
      <c r="K458" s="16">
        <f t="shared" si="237"/>
        <v>0</v>
      </c>
      <c r="L458" s="16">
        <f t="shared" si="237"/>
        <v>0</v>
      </c>
      <c r="M458" s="16">
        <f t="shared" si="237"/>
        <v>0</v>
      </c>
      <c r="N458" s="16">
        <f t="shared" si="237"/>
        <v>0</v>
      </c>
      <c r="O458" s="16">
        <f t="shared" si="237"/>
        <v>0</v>
      </c>
      <c r="P458" s="16">
        <f t="shared" si="237"/>
        <v>0</v>
      </c>
      <c r="Q458" s="12"/>
      <c r="R458" s="12"/>
    </row>
    <row r="459" spans="1:18" s="5" customFormat="1" ht="31.5">
      <c r="A459" s="39"/>
      <c r="B459" s="40"/>
      <c r="C459" s="17" t="s">
        <v>47</v>
      </c>
      <c r="D459" s="14"/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f>SUM(J466+J473+J480+J487+J494+J508+J501)</f>
        <v>0</v>
      </c>
      <c r="K459" s="16">
        <f t="shared" si="237"/>
        <v>0</v>
      </c>
      <c r="L459" s="16">
        <f t="shared" si="237"/>
        <v>0</v>
      </c>
      <c r="M459" s="16">
        <f t="shared" si="237"/>
        <v>0</v>
      </c>
      <c r="N459" s="16">
        <f t="shared" si="237"/>
        <v>0</v>
      </c>
      <c r="O459" s="16">
        <f t="shared" si="237"/>
        <v>0</v>
      </c>
      <c r="P459" s="16">
        <f t="shared" si="237"/>
        <v>0</v>
      </c>
      <c r="Q459" s="12"/>
      <c r="R459" s="12"/>
    </row>
    <row r="460" spans="1:18" s="5" customFormat="1" ht="15.75">
      <c r="A460" s="39" t="s">
        <v>44</v>
      </c>
      <c r="B460" s="40" t="s">
        <v>96</v>
      </c>
      <c r="C460" s="17" t="s">
        <v>6</v>
      </c>
      <c r="D460" s="9"/>
      <c r="E460" s="16">
        <f>SUM(F460:P460)</f>
        <v>21608862.251270004</v>
      </c>
      <c r="F460" s="16">
        <f>SUM(F462:F466)</f>
        <v>1478839.5838</v>
      </c>
      <c r="G460" s="16">
        <f aca="true" t="shared" si="238" ref="G460:P460">SUM(G464)</f>
        <v>1555806.197</v>
      </c>
      <c r="H460" s="16">
        <f t="shared" si="238"/>
        <v>1724577.06316</v>
      </c>
      <c r="I460" s="16">
        <f t="shared" si="238"/>
        <v>1939658.69149</v>
      </c>
      <c r="J460" s="16">
        <f t="shared" si="238"/>
        <v>2029259.958</v>
      </c>
      <c r="K460" s="16">
        <f t="shared" si="238"/>
        <v>2209013.48</v>
      </c>
      <c r="L460" s="16">
        <f t="shared" si="238"/>
        <v>2277636.08</v>
      </c>
      <c r="M460" s="16">
        <f t="shared" si="238"/>
        <v>2298893.08</v>
      </c>
      <c r="N460" s="16">
        <f t="shared" si="238"/>
        <v>2011543.55223</v>
      </c>
      <c r="O460" s="16">
        <f t="shared" si="238"/>
        <v>2031658.98779</v>
      </c>
      <c r="P460" s="16">
        <f t="shared" si="238"/>
        <v>2051975.5778</v>
      </c>
      <c r="Q460" s="12"/>
      <c r="R460" s="12"/>
    </row>
    <row r="461" spans="1:18" s="5" customFormat="1" ht="31.5">
      <c r="A461" s="39"/>
      <c r="B461" s="40"/>
      <c r="C461" s="17" t="s">
        <v>48</v>
      </c>
      <c r="D461" s="9"/>
      <c r="E461" s="16">
        <f>SUM(F461:P461)</f>
        <v>21608862.251270004</v>
      </c>
      <c r="F461" s="16">
        <f aca="true" t="shared" si="239" ref="F461:K461">SUM(F464)</f>
        <v>1478839.5838</v>
      </c>
      <c r="G461" s="16">
        <f>SUM(G464)</f>
        <v>1555806.197</v>
      </c>
      <c r="H461" s="16">
        <f t="shared" si="239"/>
        <v>1724577.06316</v>
      </c>
      <c r="I461" s="16">
        <f t="shared" si="239"/>
        <v>1939658.69149</v>
      </c>
      <c r="J461" s="16">
        <f t="shared" si="239"/>
        <v>2029259.958</v>
      </c>
      <c r="K461" s="16">
        <f t="shared" si="239"/>
        <v>2209013.48</v>
      </c>
      <c r="L461" s="16">
        <f>SUM(L464)</f>
        <v>2277636.08</v>
      </c>
      <c r="M461" s="16">
        <f>SUM(M464)</f>
        <v>2298893.08</v>
      </c>
      <c r="N461" s="16">
        <f>SUM(N464)</f>
        <v>2011543.55223</v>
      </c>
      <c r="O461" s="16">
        <f>SUM(O464)</f>
        <v>2031658.98779</v>
      </c>
      <c r="P461" s="16">
        <f>SUM(P464)</f>
        <v>2051975.5778</v>
      </c>
      <c r="Q461" s="12"/>
      <c r="R461" s="12"/>
    </row>
    <row r="462" spans="1:18" s="5" customFormat="1" ht="18.75" customHeight="1">
      <c r="A462" s="39"/>
      <c r="B462" s="40"/>
      <c r="C462" s="19" t="s">
        <v>2</v>
      </c>
      <c r="D462" s="14"/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2"/>
      <c r="R462" s="12"/>
    </row>
    <row r="463" spans="1:18" s="5" customFormat="1" ht="35.25" customHeight="1">
      <c r="A463" s="39"/>
      <c r="B463" s="40"/>
      <c r="C463" s="17" t="s">
        <v>7</v>
      </c>
      <c r="D463" s="14"/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2"/>
      <c r="R463" s="12"/>
    </row>
    <row r="464" spans="1:18" s="5" customFormat="1" ht="16.5" customHeight="1">
      <c r="A464" s="39"/>
      <c r="B464" s="40"/>
      <c r="C464" s="17" t="s">
        <v>3</v>
      </c>
      <c r="D464" s="14" t="s">
        <v>9</v>
      </c>
      <c r="E464" s="16">
        <f>SUM(F464:P464)</f>
        <v>21608862.251270004</v>
      </c>
      <c r="F464" s="16">
        <v>1478839.5838</v>
      </c>
      <c r="G464" s="16">
        <v>1555806.197</v>
      </c>
      <c r="H464" s="16">
        <v>1724577.06316</v>
      </c>
      <c r="I464" s="16">
        <v>1939658.69149</v>
      </c>
      <c r="J464" s="16">
        <v>2029259.958</v>
      </c>
      <c r="K464" s="16">
        <v>2209013.48</v>
      </c>
      <c r="L464" s="16">
        <v>2277636.08</v>
      </c>
      <c r="M464" s="16">
        <v>2298893.08</v>
      </c>
      <c r="N464" s="16">
        <v>2011543.55223</v>
      </c>
      <c r="O464" s="16">
        <v>2031658.98779</v>
      </c>
      <c r="P464" s="16">
        <v>2051975.5778</v>
      </c>
      <c r="Q464" s="12"/>
      <c r="R464" s="12"/>
    </row>
    <row r="465" spans="1:18" s="5" customFormat="1" ht="20.25" customHeight="1">
      <c r="A465" s="39"/>
      <c r="B465" s="40"/>
      <c r="C465" s="17" t="s">
        <v>4</v>
      </c>
      <c r="D465" s="14"/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2"/>
      <c r="R465" s="12"/>
    </row>
    <row r="466" spans="1:18" s="5" customFormat="1" ht="24" customHeight="1">
      <c r="A466" s="39"/>
      <c r="B466" s="40"/>
      <c r="C466" s="17" t="s">
        <v>47</v>
      </c>
      <c r="D466" s="14"/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2"/>
      <c r="R466" s="12"/>
    </row>
    <row r="467" spans="1:18" s="5" customFormat="1" ht="15.75">
      <c r="A467" s="39" t="s">
        <v>45</v>
      </c>
      <c r="B467" s="40" t="s">
        <v>97</v>
      </c>
      <c r="C467" s="17" t="s">
        <v>6</v>
      </c>
      <c r="D467" s="9"/>
      <c r="E467" s="16">
        <f>SUM(F471:K471)</f>
        <v>36643.4865</v>
      </c>
      <c r="F467" s="16">
        <f>SUM(F469:F473)</f>
        <v>5728.592</v>
      </c>
      <c r="G467" s="16">
        <f aca="true" t="shared" si="240" ref="G467:L467">SUM(G471)</f>
        <v>4268</v>
      </c>
      <c r="H467" s="16">
        <f t="shared" si="240"/>
        <v>5757.522</v>
      </c>
      <c r="I467" s="16">
        <f t="shared" si="240"/>
        <v>7286.8</v>
      </c>
      <c r="J467" s="16">
        <f t="shared" si="240"/>
        <v>6252.8925</v>
      </c>
      <c r="K467" s="16">
        <f t="shared" si="240"/>
        <v>7349.68</v>
      </c>
      <c r="L467" s="16">
        <f t="shared" si="240"/>
        <v>7648.25</v>
      </c>
      <c r="M467" s="16">
        <v>6912.295</v>
      </c>
      <c r="N467" s="16">
        <v>6919.208</v>
      </c>
      <c r="O467" s="16">
        <v>6926.127</v>
      </c>
      <c r="P467" s="16">
        <v>6933.0531</v>
      </c>
      <c r="Q467" s="12"/>
      <c r="R467" s="12"/>
    </row>
    <row r="468" spans="1:18" s="5" customFormat="1" ht="31.5">
      <c r="A468" s="39"/>
      <c r="B468" s="40"/>
      <c r="C468" s="17" t="s">
        <v>48</v>
      </c>
      <c r="D468" s="9"/>
      <c r="E468" s="16">
        <f>SUM(F468:K468)</f>
        <v>36643.4865</v>
      </c>
      <c r="F468" s="16">
        <f aca="true" t="shared" si="241" ref="F468:K468">SUM(F471)</f>
        <v>5728.592</v>
      </c>
      <c r="G468" s="16">
        <f t="shared" si="241"/>
        <v>4268</v>
      </c>
      <c r="H468" s="16">
        <f t="shared" si="241"/>
        <v>5757.522</v>
      </c>
      <c r="I468" s="16">
        <f t="shared" si="241"/>
        <v>7286.8</v>
      </c>
      <c r="J468" s="16">
        <f t="shared" si="241"/>
        <v>6252.8925</v>
      </c>
      <c r="K468" s="16">
        <f t="shared" si="241"/>
        <v>7349.68</v>
      </c>
      <c r="L468" s="16">
        <f>SUM(L471)</f>
        <v>7648.25</v>
      </c>
      <c r="M468" s="16">
        <f>SUM(M471)</f>
        <v>7953.9</v>
      </c>
      <c r="N468" s="16">
        <f>SUM(N471)</f>
        <v>6891.6</v>
      </c>
      <c r="O468" s="16">
        <f>SUM(O471)</f>
        <v>6891.6</v>
      </c>
      <c r="P468" s="16">
        <f>SUM(P471)</f>
        <v>6891.6</v>
      </c>
      <c r="Q468" s="12"/>
      <c r="R468" s="12"/>
    </row>
    <row r="469" spans="1:18" s="5" customFormat="1" ht="15.75">
      <c r="A469" s="39"/>
      <c r="B469" s="40"/>
      <c r="C469" s="19" t="s">
        <v>2</v>
      </c>
      <c r="D469" s="14"/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2"/>
      <c r="R469" s="12"/>
    </row>
    <row r="470" spans="1:18" s="5" customFormat="1" ht="33.75" customHeight="1">
      <c r="A470" s="39"/>
      <c r="B470" s="40"/>
      <c r="C470" s="17" t="s">
        <v>7</v>
      </c>
      <c r="D470" s="14"/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2"/>
      <c r="R470" s="12"/>
    </row>
    <row r="471" spans="1:18" s="5" customFormat="1" ht="15.75">
      <c r="A471" s="39"/>
      <c r="B471" s="40"/>
      <c r="C471" s="17" t="s">
        <v>3</v>
      </c>
      <c r="D471" s="14" t="s">
        <v>9</v>
      </c>
      <c r="E471" s="16">
        <f>SUM(F471:K471)</f>
        <v>36643.4865</v>
      </c>
      <c r="F471" s="16">
        <v>5728.592</v>
      </c>
      <c r="G471" s="16">
        <v>4268</v>
      </c>
      <c r="H471" s="16">
        <v>5757.522</v>
      </c>
      <c r="I471" s="16">
        <v>7286.8</v>
      </c>
      <c r="J471" s="16">
        <v>6252.8925</v>
      </c>
      <c r="K471" s="16">
        <v>7349.68</v>
      </c>
      <c r="L471" s="16">
        <v>7648.25</v>
      </c>
      <c r="M471" s="16">
        <v>7953.9</v>
      </c>
      <c r="N471" s="16">
        <v>6891.6</v>
      </c>
      <c r="O471" s="16">
        <v>6891.6</v>
      </c>
      <c r="P471" s="16">
        <v>6891.6</v>
      </c>
      <c r="Q471" s="12"/>
      <c r="R471" s="12"/>
    </row>
    <row r="472" spans="1:18" s="5" customFormat="1" ht="15.75">
      <c r="A472" s="39"/>
      <c r="B472" s="40"/>
      <c r="C472" s="17" t="s">
        <v>4</v>
      </c>
      <c r="D472" s="14"/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2"/>
      <c r="R472" s="12"/>
    </row>
    <row r="473" spans="1:18" s="5" customFormat="1" ht="21" customHeight="1">
      <c r="A473" s="39"/>
      <c r="B473" s="40"/>
      <c r="C473" s="17" t="s">
        <v>47</v>
      </c>
      <c r="D473" s="14"/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2"/>
      <c r="R473" s="12"/>
    </row>
    <row r="474" spans="1:18" s="5" customFormat="1" ht="21" customHeight="1">
      <c r="A474" s="39" t="s">
        <v>50</v>
      </c>
      <c r="B474" s="40" t="s">
        <v>98</v>
      </c>
      <c r="C474" s="17" t="s">
        <v>6</v>
      </c>
      <c r="D474" s="9"/>
      <c r="E474" s="16">
        <f>SUM(F474:K474)</f>
        <v>483351.21783</v>
      </c>
      <c r="F474" s="16">
        <f>F478</f>
        <v>76011.629</v>
      </c>
      <c r="G474" s="16">
        <f aca="true" t="shared" si="242" ref="G474:P474">SUM(G478)</f>
        <v>75005.448</v>
      </c>
      <c r="H474" s="16">
        <f t="shared" si="242"/>
        <v>75949.1</v>
      </c>
      <c r="I474" s="16">
        <f t="shared" si="242"/>
        <v>86943.48625</v>
      </c>
      <c r="J474" s="16">
        <f t="shared" si="242"/>
        <v>86836.25458</v>
      </c>
      <c r="K474" s="16">
        <f t="shared" si="242"/>
        <v>82605.3</v>
      </c>
      <c r="L474" s="16">
        <f t="shared" si="242"/>
        <v>82605.3</v>
      </c>
      <c r="M474" s="16">
        <f t="shared" si="242"/>
        <v>82605.3</v>
      </c>
      <c r="N474" s="16">
        <f t="shared" si="242"/>
        <v>100793.749</v>
      </c>
      <c r="O474" s="16">
        <f t="shared" si="242"/>
        <v>10381.56205</v>
      </c>
      <c r="P474" s="16">
        <f t="shared" si="242"/>
        <v>106932.0889</v>
      </c>
      <c r="Q474" s="12"/>
      <c r="R474" s="12"/>
    </row>
    <row r="475" spans="1:18" s="5" customFormat="1" ht="31.5">
      <c r="A475" s="39"/>
      <c r="B475" s="40"/>
      <c r="C475" s="17" t="s">
        <v>48</v>
      </c>
      <c r="D475" s="9"/>
      <c r="E475" s="16">
        <f>SUM(F475:K475)</f>
        <v>483351.21783</v>
      </c>
      <c r="F475" s="16">
        <f aca="true" t="shared" si="243" ref="F475:K475">SUM(F478)</f>
        <v>76011.629</v>
      </c>
      <c r="G475" s="16">
        <f t="shared" si="243"/>
        <v>75005.448</v>
      </c>
      <c r="H475" s="16">
        <f t="shared" si="243"/>
        <v>75949.1</v>
      </c>
      <c r="I475" s="16">
        <f t="shared" si="243"/>
        <v>86943.48625</v>
      </c>
      <c r="J475" s="16">
        <f t="shared" si="243"/>
        <v>86836.25458</v>
      </c>
      <c r="K475" s="16">
        <f t="shared" si="243"/>
        <v>82605.3</v>
      </c>
      <c r="L475" s="16">
        <f>SUM(L478)</f>
        <v>82605.3</v>
      </c>
      <c r="M475" s="16">
        <f>SUM(M478)</f>
        <v>82605.3</v>
      </c>
      <c r="N475" s="16">
        <f>SUM(N478)</f>
        <v>100793.749</v>
      </c>
      <c r="O475" s="16">
        <f>SUM(O478)</f>
        <v>10381.56205</v>
      </c>
      <c r="P475" s="16">
        <f>SUM(P478)</f>
        <v>106932.0889</v>
      </c>
      <c r="Q475" s="12"/>
      <c r="R475" s="12"/>
    </row>
    <row r="476" spans="1:18" s="5" customFormat="1" ht="15.75">
      <c r="A476" s="39"/>
      <c r="B476" s="40"/>
      <c r="C476" s="19" t="s">
        <v>2</v>
      </c>
      <c r="D476" s="14"/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1384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2"/>
      <c r="R476" s="12"/>
    </row>
    <row r="477" spans="1:18" s="5" customFormat="1" ht="35.25" customHeight="1">
      <c r="A477" s="39"/>
      <c r="B477" s="40"/>
      <c r="C477" s="17" t="s">
        <v>7</v>
      </c>
      <c r="D477" s="14"/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2"/>
      <c r="R477" s="12"/>
    </row>
    <row r="478" spans="1:18" s="5" customFormat="1" ht="18.75" customHeight="1">
      <c r="A478" s="39"/>
      <c r="B478" s="40"/>
      <c r="C478" s="17" t="s">
        <v>3</v>
      </c>
      <c r="D478" s="14" t="s">
        <v>9</v>
      </c>
      <c r="E478" s="16">
        <f>SUM(F478:K478)</f>
        <v>483351.21783</v>
      </c>
      <c r="F478" s="16">
        <v>76011.629</v>
      </c>
      <c r="G478" s="16">
        <v>75005.448</v>
      </c>
      <c r="H478" s="16">
        <v>75949.1</v>
      </c>
      <c r="I478" s="16">
        <v>86943.48625</v>
      </c>
      <c r="J478" s="16">
        <v>86836.25458</v>
      </c>
      <c r="K478" s="16">
        <v>82605.3</v>
      </c>
      <c r="L478" s="16">
        <v>82605.3</v>
      </c>
      <c r="M478" s="16">
        <v>82605.3</v>
      </c>
      <c r="N478" s="16">
        <v>100793.749</v>
      </c>
      <c r="O478" s="16">
        <v>10381.56205</v>
      </c>
      <c r="P478" s="16">
        <v>106932.0889</v>
      </c>
      <c r="Q478" s="12"/>
      <c r="R478" s="12"/>
    </row>
    <row r="479" spans="1:18" s="5" customFormat="1" ht="21" customHeight="1">
      <c r="A479" s="39"/>
      <c r="B479" s="40"/>
      <c r="C479" s="17" t="s">
        <v>4</v>
      </c>
      <c r="D479" s="14"/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2"/>
      <c r="R479" s="12"/>
    </row>
    <row r="480" spans="1:18" s="5" customFormat="1" ht="31.5">
      <c r="A480" s="39"/>
      <c r="B480" s="40"/>
      <c r="C480" s="17" t="s">
        <v>47</v>
      </c>
      <c r="D480" s="14"/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2"/>
      <c r="R480" s="12"/>
    </row>
    <row r="481" spans="1:18" s="5" customFormat="1" ht="15.75">
      <c r="A481" s="39" t="s">
        <v>51</v>
      </c>
      <c r="B481" s="40" t="s">
        <v>102</v>
      </c>
      <c r="C481" s="17" t="s">
        <v>6</v>
      </c>
      <c r="D481" s="9"/>
      <c r="E481" s="16">
        <f>SUM(F481:K481)</f>
        <v>2206.0280000000002</v>
      </c>
      <c r="F481" s="16">
        <f>SUM(F483:F487)</f>
        <v>350</v>
      </c>
      <c r="G481" s="16">
        <f>G482</f>
        <v>512.32</v>
      </c>
      <c r="H481" s="16">
        <f aca="true" t="shared" si="244" ref="H481:P481">SUM(H485)</f>
        <v>267.918</v>
      </c>
      <c r="I481" s="16">
        <f t="shared" si="244"/>
        <v>279.028</v>
      </c>
      <c r="J481" s="16">
        <f t="shared" si="244"/>
        <v>496.762</v>
      </c>
      <c r="K481" s="16">
        <f t="shared" si="244"/>
        <v>300</v>
      </c>
      <c r="L481" s="16">
        <f t="shared" si="244"/>
        <v>300</v>
      </c>
      <c r="M481" s="16">
        <f t="shared" si="244"/>
        <v>300</v>
      </c>
      <c r="N481" s="16">
        <f t="shared" si="244"/>
        <v>335</v>
      </c>
      <c r="O481" s="16">
        <f t="shared" si="244"/>
        <v>335</v>
      </c>
      <c r="P481" s="16">
        <f t="shared" si="244"/>
        <v>335</v>
      </c>
      <c r="Q481" s="12"/>
      <c r="R481" s="12"/>
    </row>
    <row r="482" spans="1:18" s="5" customFormat="1" ht="31.5">
      <c r="A482" s="39"/>
      <c r="B482" s="40"/>
      <c r="C482" s="17" t="s">
        <v>48</v>
      </c>
      <c r="D482" s="9"/>
      <c r="E482" s="16">
        <f>SUM(F482:K482)</f>
        <v>2206.0280000000002</v>
      </c>
      <c r="F482" s="16">
        <f aca="true" t="shared" si="245" ref="F482:K482">SUM(F485)</f>
        <v>350</v>
      </c>
      <c r="G482" s="16">
        <f>G485</f>
        <v>512.32</v>
      </c>
      <c r="H482" s="16">
        <f t="shared" si="245"/>
        <v>267.918</v>
      </c>
      <c r="I482" s="16">
        <f t="shared" si="245"/>
        <v>279.028</v>
      </c>
      <c r="J482" s="16">
        <f t="shared" si="245"/>
        <v>496.762</v>
      </c>
      <c r="K482" s="16">
        <f t="shared" si="245"/>
        <v>300</v>
      </c>
      <c r="L482" s="16">
        <f>SUM(L485)</f>
        <v>300</v>
      </c>
      <c r="M482" s="16">
        <f>SUM(M485)</f>
        <v>300</v>
      </c>
      <c r="N482" s="16">
        <f>SUM(N485)</f>
        <v>335</v>
      </c>
      <c r="O482" s="16">
        <f>SUM(O485)</f>
        <v>335</v>
      </c>
      <c r="P482" s="16">
        <f>SUM(P485)</f>
        <v>335</v>
      </c>
      <c r="Q482" s="12"/>
      <c r="R482" s="12"/>
    </row>
    <row r="483" spans="1:18" s="5" customFormat="1" ht="15.75">
      <c r="A483" s="39"/>
      <c r="B483" s="40"/>
      <c r="C483" s="19" t="s">
        <v>2</v>
      </c>
      <c r="D483" s="14"/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2"/>
      <c r="R483" s="12"/>
    </row>
    <row r="484" spans="1:18" s="5" customFormat="1" ht="36" customHeight="1">
      <c r="A484" s="39"/>
      <c r="B484" s="40"/>
      <c r="C484" s="17" t="s">
        <v>7</v>
      </c>
      <c r="D484" s="14"/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2"/>
      <c r="R484" s="12"/>
    </row>
    <row r="485" spans="1:18" s="5" customFormat="1" ht="15.75">
      <c r="A485" s="39"/>
      <c r="B485" s="40"/>
      <c r="C485" s="17" t="s">
        <v>3</v>
      </c>
      <c r="D485" s="14" t="s">
        <v>9</v>
      </c>
      <c r="E485" s="16">
        <f>SUM(F485:K485)</f>
        <v>2206.0280000000002</v>
      </c>
      <c r="F485" s="16">
        <v>350</v>
      </c>
      <c r="G485" s="16">
        <v>512.32</v>
      </c>
      <c r="H485" s="16">
        <v>267.918</v>
      </c>
      <c r="I485" s="16">
        <v>279.028</v>
      </c>
      <c r="J485" s="16">
        <v>496.762</v>
      </c>
      <c r="K485" s="16">
        <v>300</v>
      </c>
      <c r="L485" s="16">
        <v>300</v>
      </c>
      <c r="M485" s="16">
        <v>300</v>
      </c>
      <c r="N485" s="16">
        <v>335</v>
      </c>
      <c r="O485" s="16">
        <v>335</v>
      </c>
      <c r="P485" s="16">
        <v>335</v>
      </c>
      <c r="Q485" s="12"/>
      <c r="R485" s="12"/>
    </row>
    <row r="486" spans="1:18" s="5" customFormat="1" ht="15.75">
      <c r="A486" s="39"/>
      <c r="B486" s="40"/>
      <c r="C486" s="17" t="s">
        <v>4</v>
      </c>
      <c r="D486" s="14"/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2"/>
      <c r="R486" s="12"/>
    </row>
    <row r="487" spans="1:18" s="5" customFormat="1" ht="31.5">
      <c r="A487" s="39"/>
      <c r="B487" s="40"/>
      <c r="C487" s="17" t="s">
        <v>47</v>
      </c>
      <c r="D487" s="14"/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2"/>
      <c r="R487" s="12"/>
    </row>
    <row r="488" spans="1:18" s="5" customFormat="1" ht="15.75">
      <c r="A488" s="39" t="s">
        <v>116</v>
      </c>
      <c r="B488" s="40" t="s">
        <v>99</v>
      </c>
      <c r="C488" s="17" t="s">
        <v>6</v>
      </c>
      <c r="D488" s="9"/>
      <c r="E488" s="16">
        <f>SUM(F488:K488)</f>
        <v>213603.47</v>
      </c>
      <c r="F488" s="16">
        <f>SUM(F490:F494)</f>
        <v>58224.73</v>
      </c>
      <c r="G488" s="16">
        <f aca="true" t="shared" si="246" ref="G488:P488">SUM(G492)</f>
        <v>36387.49</v>
      </c>
      <c r="H488" s="16">
        <f t="shared" si="246"/>
        <v>30200.129999999997</v>
      </c>
      <c r="I488" s="16">
        <f t="shared" si="246"/>
        <v>30024.93</v>
      </c>
      <c r="J488" s="16">
        <f t="shared" si="246"/>
        <v>28389.19</v>
      </c>
      <c r="K488" s="16">
        <f t="shared" si="246"/>
        <v>30377</v>
      </c>
      <c r="L488" s="16">
        <f t="shared" si="246"/>
        <v>30377</v>
      </c>
      <c r="M488" s="16">
        <f t="shared" si="246"/>
        <v>30377</v>
      </c>
      <c r="N488" s="16">
        <f t="shared" si="246"/>
        <v>30383.555</v>
      </c>
      <c r="O488" s="16">
        <f t="shared" si="246"/>
        <v>30687.391</v>
      </c>
      <c r="P488" s="16">
        <f t="shared" si="246"/>
        <v>30994.265</v>
      </c>
      <c r="Q488" s="12"/>
      <c r="R488" s="12"/>
    </row>
    <row r="489" spans="1:18" s="5" customFormat="1" ht="31.5">
      <c r="A489" s="39"/>
      <c r="B489" s="40"/>
      <c r="C489" s="17" t="s">
        <v>48</v>
      </c>
      <c r="D489" s="9"/>
      <c r="E489" s="16">
        <f>SUM(F489:K489)</f>
        <v>213603.47</v>
      </c>
      <c r="F489" s="16">
        <f aca="true" t="shared" si="247" ref="F489:K489">SUM(F492)</f>
        <v>58224.73</v>
      </c>
      <c r="G489" s="16">
        <f t="shared" si="247"/>
        <v>36387.49</v>
      </c>
      <c r="H489" s="16">
        <f t="shared" si="247"/>
        <v>30200.129999999997</v>
      </c>
      <c r="I489" s="16">
        <f t="shared" si="247"/>
        <v>30024.93</v>
      </c>
      <c r="J489" s="16">
        <f t="shared" si="247"/>
        <v>28389.19</v>
      </c>
      <c r="K489" s="16">
        <f t="shared" si="247"/>
        <v>30377</v>
      </c>
      <c r="L489" s="16">
        <f>SUM(L492)</f>
        <v>30377</v>
      </c>
      <c r="M489" s="16">
        <f>SUM(M492)</f>
        <v>30377</v>
      </c>
      <c r="N489" s="16">
        <f>SUM(N492)</f>
        <v>30383.555</v>
      </c>
      <c r="O489" s="16">
        <f>SUM(O492)</f>
        <v>30687.391</v>
      </c>
      <c r="P489" s="16">
        <f>SUM(P492)</f>
        <v>30994.265</v>
      </c>
      <c r="Q489" s="32"/>
      <c r="R489" s="32"/>
    </row>
    <row r="490" spans="1:18" s="5" customFormat="1" ht="15.75">
      <c r="A490" s="39"/>
      <c r="B490" s="40"/>
      <c r="C490" s="19" t="s">
        <v>2</v>
      </c>
      <c r="D490" s="14"/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33"/>
      <c r="R490" s="33"/>
    </row>
    <row r="491" spans="1:18" s="5" customFormat="1" ht="33.75" customHeight="1">
      <c r="A491" s="39"/>
      <c r="B491" s="40"/>
      <c r="C491" s="17" t="s">
        <v>7</v>
      </c>
      <c r="D491" s="14"/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33"/>
      <c r="R491" s="33"/>
    </row>
    <row r="492" spans="1:16" s="5" customFormat="1" ht="18.75" customHeight="1">
      <c r="A492" s="39"/>
      <c r="B492" s="40"/>
      <c r="C492" s="17" t="s">
        <v>3</v>
      </c>
      <c r="D492" s="14" t="s">
        <v>9</v>
      </c>
      <c r="E492" s="16">
        <f>SUM(F492:K492)</f>
        <v>213603.47</v>
      </c>
      <c r="F492" s="16">
        <v>58224.73</v>
      </c>
      <c r="G492" s="16">
        <v>36387.49</v>
      </c>
      <c r="H492" s="16">
        <f>30218.42-18.29</f>
        <v>30200.129999999997</v>
      </c>
      <c r="I492" s="16">
        <v>30024.93</v>
      </c>
      <c r="J492" s="16">
        <v>28389.19</v>
      </c>
      <c r="K492" s="16">
        <v>30377</v>
      </c>
      <c r="L492" s="16">
        <v>30377</v>
      </c>
      <c r="M492" s="16">
        <v>30377</v>
      </c>
      <c r="N492" s="16">
        <v>30383.555</v>
      </c>
      <c r="O492" s="16">
        <v>30687.391</v>
      </c>
      <c r="P492" s="16">
        <v>30994.265</v>
      </c>
    </row>
    <row r="493" spans="1:16" s="5" customFormat="1" ht="15.75">
      <c r="A493" s="39"/>
      <c r="B493" s="40"/>
      <c r="C493" s="17" t="s">
        <v>4</v>
      </c>
      <c r="D493" s="14"/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</row>
    <row r="494" spans="1:16" s="5" customFormat="1" ht="31.5">
      <c r="A494" s="39"/>
      <c r="B494" s="40"/>
      <c r="C494" s="17" t="s">
        <v>47</v>
      </c>
      <c r="D494" s="14"/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</row>
    <row r="495" spans="1:16" s="5" customFormat="1" ht="15.75">
      <c r="A495" s="39" t="s">
        <v>52</v>
      </c>
      <c r="B495" s="40" t="s">
        <v>104</v>
      </c>
      <c r="C495" s="17" t="s">
        <v>6</v>
      </c>
      <c r="D495" s="9"/>
      <c r="E495" s="16">
        <f>SUM(F495:K495)</f>
        <v>2422.1</v>
      </c>
      <c r="F495" s="16">
        <f aca="true" t="shared" si="248" ref="F495:K495">SUM(F497:F501)</f>
        <v>286.5</v>
      </c>
      <c r="G495" s="16">
        <f t="shared" si="248"/>
        <v>385.4</v>
      </c>
      <c r="H495" s="16">
        <f t="shared" si="248"/>
        <v>405.4</v>
      </c>
      <c r="I495" s="16">
        <f t="shared" si="248"/>
        <v>426.5</v>
      </c>
      <c r="J495" s="16">
        <f t="shared" si="248"/>
        <v>447.5</v>
      </c>
      <c r="K495" s="16">
        <f t="shared" si="248"/>
        <v>470.8</v>
      </c>
      <c r="L495" s="16">
        <f>SUM(L497:L501)</f>
        <v>470.8</v>
      </c>
      <c r="M495" s="16">
        <f>SUM(M497:M501)</f>
        <v>472</v>
      </c>
      <c r="N495" s="16">
        <f>SUM(N497:N501)</f>
        <v>472</v>
      </c>
      <c r="O495" s="16">
        <f>SUM(O497:O501)</f>
        <v>472</v>
      </c>
      <c r="P495" s="16">
        <f>SUM(P497:P501)</f>
        <v>472</v>
      </c>
    </row>
    <row r="496" spans="1:16" s="5" customFormat="1" ht="31.5">
      <c r="A496" s="39"/>
      <c r="B496" s="40"/>
      <c r="C496" s="17" t="s">
        <v>48</v>
      </c>
      <c r="D496" s="9"/>
      <c r="E496" s="16">
        <f>SUM(F496:K496)</f>
        <v>2422.1</v>
      </c>
      <c r="F496" s="16">
        <f aca="true" t="shared" si="249" ref="F496:P496">SUM(F497)</f>
        <v>286.5</v>
      </c>
      <c r="G496" s="16">
        <f t="shared" si="249"/>
        <v>385.4</v>
      </c>
      <c r="H496" s="16">
        <f t="shared" si="249"/>
        <v>405.4</v>
      </c>
      <c r="I496" s="16">
        <f t="shared" si="249"/>
        <v>426.5</v>
      </c>
      <c r="J496" s="16">
        <f t="shared" si="249"/>
        <v>447.5</v>
      </c>
      <c r="K496" s="16">
        <f t="shared" si="249"/>
        <v>470.8</v>
      </c>
      <c r="L496" s="16">
        <f t="shared" si="249"/>
        <v>470.8</v>
      </c>
      <c r="M496" s="16">
        <f t="shared" si="249"/>
        <v>0</v>
      </c>
      <c r="N496" s="16">
        <f t="shared" si="249"/>
        <v>0</v>
      </c>
      <c r="O496" s="16">
        <f t="shared" si="249"/>
        <v>0</v>
      </c>
      <c r="P496" s="16">
        <f t="shared" si="249"/>
        <v>0</v>
      </c>
    </row>
    <row r="497" spans="1:16" s="5" customFormat="1" ht="15.75">
      <c r="A497" s="39"/>
      <c r="B497" s="40"/>
      <c r="C497" s="19" t="s">
        <v>2</v>
      </c>
      <c r="D497" s="14" t="s">
        <v>9</v>
      </c>
      <c r="E497" s="16">
        <f>SUM(F497:K497)</f>
        <v>2422.1</v>
      </c>
      <c r="F497" s="16">
        <v>286.5</v>
      </c>
      <c r="G497" s="16">
        <v>385.4</v>
      </c>
      <c r="H497" s="16">
        <v>405.4</v>
      </c>
      <c r="I497" s="16">
        <v>426.5</v>
      </c>
      <c r="J497" s="16">
        <v>447.5</v>
      </c>
      <c r="K497" s="16">
        <v>470.8</v>
      </c>
      <c r="L497" s="16">
        <v>470.8</v>
      </c>
      <c r="M497" s="16">
        <v>0</v>
      </c>
      <c r="N497" s="16">
        <v>0</v>
      </c>
      <c r="O497" s="16">
        <v>0</v>
      </c>
      <c r="P497" s="16">
        <v>0</v>
      </c>
    </row>
    <row r="498" spans="1:16" s="5" customFormat="1" ht="32.25" customHeight="1">
      <c r="A498" s="39"/>
      <c r="B498" s="40"/>
      <c r="C498" s="17" t="s">
        <v>7</v>
      </c>
      <c r="D498" s="14"/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472</v>
      </c>
      <c r="N498" s="16">
        <v>472</v>
      </c>
      <c r="O498" s="16">
        <v>472</v>
      </c>
      <c r="P498" s="16">
        <v>472</v>
      </c>
    </row>
    <row r="499" spans="1:16" s="5" customFormat="1" ht="15.75">
      <c r="A499" s="39"/>
      <c r="B499" s="40"/>
      <c r="C499" s="17" t="s">
        <v>3</v>
      </c>
      <c r="D499" s="14"/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</row>
    <row r="500" spans="1:16" s="5" customFormat="1" ht="15.75">
      <c r="A500" s="39"/>
      <c r="B500" s="40"/>
      <c r="C500" s="17" t="s">
        <v>4</v>
      </c>
      <c r="D500" s="14"/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</row>
    <row r="501" spans="1:16" s="5" customFormat="1" ht="31.5">
      <c r="A501" s="39"/>
      <c r="B501" s="40"/>
      <c r="C501" s="17" t="s">
        <v>47</v>
      </c>
      <c r="D501" s="14"/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</row>
    <row r="502" spans="1:16" s="5" customFormat="1" ht="21" customHeight="1">
      <c r="A502" s="41" t="s">
        <v>53</v>
      </c>
      <c r="B502" s="44" t="s">
        <v>100</v>
      </c>
      <c r="C502" s="17" t="s">
        <v>6</v>
      </c>
      <c r="D502" s="9"/>
      <c r="E502" s="16">
        <f>SUM(F502:K502)</f>
        <v>85747.436</v>
      </c>
      <c r="F502" s="16">
        <f aca="true" t="shared" si="250" ref="F502:K502">SUM(F506)</f>
        <v>4434.731</v>
      </c>
      <c r="G502" s="16">
        <f>SUM(G506)</f>
        <v>14189.495</v>
      </c>
      <c r="H502" s="16">
        <f t="shared" si="250"/>
        <v>14559.51</v>
      </c>
      <c r="I502" s="16">
        <f t="shared" si="250"/>
        <v>15049.56</v>
      </c>
      <c r="J502" s="16">
        <f t="shared" si="250"/>
        <v>17413.14</v>
      </c>
      <c r="K502" s="16">
        <f t="shared" si="250"/>
        <v>20101</v>
      </c>
      <c r="L502" s="16">
        <f>SUM(L506)</f>
        <v>20101</v>
      </c>
      <c r="M502" s="16">
        <f>SUM(M506)</f>
        <v>20101</v>
      </c>
      <c r="N502" s="16">
        <f>SUM(N506)</f>
        <v>17850.521</v>
      </c>
      <c r="O502" s="16">
        <f>SUM(O506)</f>
        <v>18029.026</v>
      </c>
      <c r="P502" s="16">
        <f>SUM(P506)</f>
        <v>18209.317</v>
      </c>
    </row>
    <row r="503" spans="1:16" s="5" customFormat="1" ht="31.5">
      <c r="A503" s="42"/>
      <c r="B503" s="45"/>
      <c r="C503" s="17" t="s">
        <v>48</v>
      </c>
      <c r="D503" s="9"/>
      <c r="E503" s="16">
        <f>SUM(F503:K503)</f>
        <v>85747.436</v>
      </c>
      <c r="F503" s="16">
        <f aca="true" t="shared" si="251" ref="F503:K503">SUM(F506)</f>
        <v>4434.731</v>
      </c>
      <c r="G503" s="16">
        <f t="shared" si="251"/>
        <v>14189.495</v>
      </c>
      <c r="H503" s="16">
        <f t="shared" si="251"/>
        <v>14559.51</v>
      </c>
      <c r="I503" s="16">
        <f>SUM(I506)</f>
        <v>15049.56</v>
      </c>
      <c r="J503" s="16">
        <f>SUM(J506)</f>
        <v>17413.14</v>
      </c>
      <c r="K503" s="16">
        <f t="shared" si="251"/>
        <v>20101</v>
      </c>
      <c r="L503" s="16">
        <f>SUM(L506)</f>
        <v>20101</v>
      </c>
      <c r="M503" s="16">
        <f>SUM(M506)</f>
        <v>20101</v>
      </c>
      <c r="N503" s="16">
        <f>SUM(N506)</f>
        <v>17850.521</v>
      </c>
      <c r="O503" s="16">
        <f>SUM(O506)</f>
        <v>18029.026</v>
      </c>
      <c r="P503" s="16">
        <f>SUM(P506)</f>
        <v>18209.317</v>
      </c>
    </row>
    <row r="504" spans="1:16" s="5" customFormat="1" ht="15.75">
      <c r="A504" s="42"/>
      <c r="B504" s="45"/>
      <c r="C504" s="19" t="s">
        <v>2</v>
      </c>
      <c r="D504" s="14"/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</row>
    <row r="505" spans="1:16" s="5" customFormat="1" ht="34.5" customHeight="1">
      <c r="A505" s="42"/>
      <c r="B505" s="45"/>
      <c r="C505" s="17" t="s">
        <v>7</v>
      </c>
      <c r="D505" s="14"/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</row>
    <row r="506" spans="1:16" s="5" customFormat="1" ht="18.75" customHeight="1">
      <c r="A506" s="42"/>
      <c r="B506" s="45"/>
      <c r="C506" s="17" t="s">
        <v>3</v>
      </c>
      <c r="D506" s="14" t="s">
        <v>9</v>
      </c>
      <c r="E506" s="16">
        <f>SUM(F506:K506)</f>
        <v>85747.436</v>
      </c>
      <c r="F506" s="16">
        <v>4434.731</v>
      </c>
      <c r="G506" s="16">
        <v>14189.495</v>
      </c>
      <c r="H506" s="16">
        <f>14606.74-47.23</f>
        <v>14559.51</v>
      </c>
      <c r="I506" s="16">
        <v>15049.56</v>
      </c>
      <c r="J506" s="16">
        <v>17413.14</v>
      </c>
      <c r="K506" s="16">
        <v>20101</v>
      </c>
      <c r="L506" s="16">
        <v>20101</v>
      </c>
      <c r="M506" s="16">
        <v>20101</v>
      </c>
      <c r="N506" s="16">
        <v>17850.521</v>
      </c>
      <c r="O506" s="16">
        <v>18029.026</v>
      </c>
      <c r="P506" s="16">
        <v>18209.317</v>
      </c>
    </row>
    <row r="507" spans="1:16" s="5" customFormat="1" ht="22.5" customHeight="1">
      <c r="A507" s="42"/>
      <c r="B507" s="45"/>
      <c r="C507" s="17" t="s">
        <v>4</v>
      </c>
      <c r="D507" s="14"/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</row>
    <row r="508" spans="1:16" s="5" customFormat="1" ht="31.5">
      <c r="A508" s="43"/>
      <c r="B508" s="46"/>
      <c r="C508" s="17" t="s">
        <v>47</v>
      </c>
      <c r="D508" s="14"/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</row>
    <row r="509" spans="1:16" ht="18.75">
      <c r="A509" s="47" t="s">
        <v>74</v>
      </c>
      <c r="B509" s="47"/>
      <c r="C509" s="47"/>
      <c r="D509" s="47"/>
      <c r="E509" s="47"/>
      <c r="F509" s="47"/>
      <c r="G509" s="47"/>
      <c r="H509" s="47"/>
      <c r="I509" s="47"/>
      <c r="J509" s="38"/>
      <c r="K509" s="34"/>
      <c r="L509" s="34"/>
      <c r="M509" s="34"/>
      <c r="N509" s="34"/>
      <c r="O509" s="34"/>
      <c r="P509" s="34" t="s">
        <v>75</v>
      </c>
    </row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52" ht="12.75"/>
    <row r="553" ht="12.75"/>
    <row r="554" ht="12.75"/>
    <row r="555" ht="12.75"/>
  </sheetData>
  <sheetProtection/>
  <autoFilter ref="A10:T509"/>
  <mergeCells count="109">
    <mergeCell ref="H1:P4"/>
    <mergeCell ref="A5:P6"/>
    <mergeCell ref="A8:A9"/>
    <mergeCell ref="B8:B9"/>
    <mergeCell ref="C8:C9"/>
    <mergeCell ref="E8:P8"/>
    <mergeCell ref="A11:A20"/>
    <mergeCell ref="B11:B20"/>
    <mergeCell ref="A21:A36"/>
    <mergeCell ref="B21:B36"/>
    <mergeCell ref="A37:A43"/>
    <mergeCell ref="B37:B43"/>
    <mergeCell ref="A44:A52"/>
    <mergeCell ref="B44:B52"/>
    <mergeCell ref="A53:A61"/>
    <mergeCell ref="B53:B61"/>
    <mergeCell ref="A62:A74"/>
    <mergeCell ref="B62:B74"/>
    <mergeCell ref="A75:A83"/>
    <mergeCell ref="B75:B83"/>
    <mergeCell ref="A84:A91"/>
    <mergeCell ref="B84:B91"/>
    <mergeCell ref="A92:A101"/>
    <mergeCell ref="B92:B101"/>
    <mergeCell ref="A102:A111"/>
    <mergeCell ref="B102:B111"/>
    <mergeCell ref="A112:A119"/>
    <mergeCell ref="B112:B119"/>
    <mergeCell ref="A120:A127"/>
    <mergeCell ref="B120:B127"/>
    <mergeCell ref="A128:A135"/>
    <mergeCell ref="B128:B135"/>
    <mergeCell ref="A136:A144"/>
    <mergeCell ref="B136:B144"/>
    <mergeCell ref="A145:A152"/>
    <mergeCell ref="B145:B152"/>
    <mergeCell ref="A153:A162"/>
    <mergeCell ref="B153:B162"/>
    <mergeCell ref="A163:A184"/>
    <mergeCell ref="B163:B184"/>
    <mergeCell ref="A185:A190"/>
    <mergeCell ref="B185:B190"/>
    <mergeCell ref="A191:A214"/>
    <mergeCell ref="B191:B214"/>
    <mergeCell ref="A215:A231"/>
    <mergeCell ref="B215:B231"/>
    <mergeCell ref="A232:A239"/>
    <mergeCell ref="B232:B239"/>
    <mergeCell ref="A240:A248"/>
    <mergeCell ref="B240:B248"/>
    <mergeCell ref="A249:A259"/>
    <mergeCell ref="B249:B259"/>
    <mergeCell ref="A260:A265"/>
    <mergeCell ref="B260:B265"/>
    <mergeCell ref="A266:A275"/>
    <mergeCell ref="B266:B275"/>
    <mergeCell ref="A276:A285"/>
    <mergeCell ref="B276:B285"/>
    <mergeCell ref="A286:A292"/>
    <mergeCell ref="B286:B292"/>
    <mergeCell ref="A293:A300"/>
    <mergeCell ref="B293:B300"/>
    <mergeCell ref="A309:A316"/>
    <mergeCell ref="B309:B316"/>
    <mergeCell ref="A317:A334"/>
    <mergeCell ref="B317:B334"/>
    <mergeCell ref="A301:A308"/>
    <mergeCell ref="B301:B308"/>
    <mergeCell ref="A335:A353"/>
    <mergeCell ref="B335:B353"/>
    <mergeCell ref="A354:A360"/>
    <mergeCell ref="B354:B360"/>
    <mergeCell ref="A361:A368"/>
    <mergeCell ref="B361:B368"/>
    <mergeCell ref="A369:A377"/>
    <mergeCell ref="B369:B377"/>
    <mergeCell ref="A378:A390"/>
    <mergeCell ref="B378:B390"/>
    <mergeCell ref="A391:A399"/>
    <mergeCell ref="B391:B399"/>
    <mergeCell ref="A400:A412"/>
    <mergeCell ref="B400:B412"/>
    <mergeCell ref="A413:A420"/>
    <mergeCell ref="B413:B420"/>
    <mergeCell ref="A421:A428"/>
    <mergeCell ref="B421:B428"/>
    <mergeCell ref="A429:A436"/>
    <mergeCell ref="B429:B436"/>
    <mergeCell ref="A437:A444"/>
    <mergeCell ref="B437:B444"/>
    <mergeCell ref="A445:A452"/>
    <mergeCell ref="B445:B452"/>
    <mergeCell ref="B488:B494"/>
    <mergeCell ref="A453:A459"/>
    <mergeCell ref="B453:B459"/>
    <mergeCell ref="A460:A466"/>
    <mergeCell ref="B460:B466"/>
    <mergeCell ref="A467:A473"/>
    <mergeCell ref="B467:B473"/>
    <mergeCell ref="A495:A501"/>
    <mergeCell ref="B495:B501"/>
    <mergeCell ref="A502:A508"/>
    <mergeCell ref="B502:B508"/>
    <mergeCell ref="A509:I509"/>
    <mergeCell ref="A474:A480"/>
    <mergeCell ref="B474:B480"/>
    <mergeCell ref="A481:A487"/>
    <mergeCell ref="B481:B487"/>
    <mergeCell ref="A488:A49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45" r:id="rId3"/>
  <rowBreaks count="9" manualBreakCount="9">
    <brk id="52" max="15" man="1"/>
    <brk id="101" max="15" man="1"/>
    <brk id="152" max="15" man="1"/>
    <brk id="214" max="15" man="1"/>
    <brk id="275" max="15" man="1"/>
    <brk id="334" max="15" man="1"/>
    <brk id="390" max="15" man="1"/>
    <brk id="444" max="15" man="1"/>
    <brk id="49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Пегуров Сергей Александрович</cp:lastModifiedBy>
  <cp:lastPrinted>2020-01-22T04:03:06Z</cp:lastPrinted>
  <dcterms:created xsi:type="dcterms:W3CDTF">2011-03-10T10:26:24Z</dcterms:created>
  <dcterms:modified xsi:type="dcterms:W3CDTF">2020-01-28T03:59:27Z</dcterms:modified>
  <cp:category/>
  <cp:version/>
  <cp:contentType/>
  <cp:contentStatus/>
</cp:coreProperties>
</file>