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85" windowHeight="11505" tabRatio="799" firstSheet="1" activeTab="3"/>
  </bookViews>
  <sheets>
    <sheet name="15 внебюджет" sheetId="1" state="hidden" r:id="rId1"/>
    <sheet name="Приложение 1" sheetId="2" r:id="rId2"/>
    <sheet name="Приложение 2" sheetId="3" r:id="rId3"/>
    <sheet name="Приложение 3" sheetId="4" r:id="rId4"/>
    <sheet name="Приложение 8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3">'Приложение 3'!$5:$7</definedName>
    <definedName name="_xlnm.Print_Area" localSheetId="1">'Приложение 1'!$A$1:$O$37</definedName>
    <definedName name="_xlnm.Print_Area" localSheetId="2">'Приложение 2'!$A$1:$H$38</definedName>
    <definedName name="_xlnm.Print_Area" localSheetId="3">'Приложение 3'!$A$1:$R$918</definedName>
  </definedNames>
  <calcPr fullCalcOnLoad="1" fullPrecision="0" refMode="R1C1"/>
</workbook>
</file>

<file path=xl/comments4.xml><?xml version="1.0" encoding="utf-8"?>
<comments xmlns="http://schemas.openxmlformats.org/spreadsheetml/2006/main">
  <authors>
    <author>Гемаксон Алексей Юрьевич</author>
  </authors>
  <commentList>
    <comment ref="K30" authorId="0">
      <text>
        <r>
          <rPr>
            <b/>
            <sz val="9"/>
            <rFont val="Tahoma"/>
            <family val="2"/>
          </rPr>
          <t>141 643,469 тыс.рублей резервный фонд губернатора</t>
        </r>
      </text>
    </comment>
    <comment ref="K615" authorId="0">
      <text>
        <r>
          <rPr>
            <b/>
            <sz val="9"/>
            <rFont val="Tahoma"/>
            <family val="2"/>
          </rPr>
          <t>Гемаксон Алексей Юрьевич:</t>
        </r>
        <r>
          <rPr>
            <sz val="9"/>
            <rFont val="Tahoma"/>
            <family val="2"/>
          </rPr>
          <t xml:space="preserve">
нет в бюджете т.к. это из резервного фонда</t>
        </r>
      </text>
    </comment>
  </commentList>
</comments>
</file>

<file path=xl/sharedStrings.xml><?xml version="1.0" encoding="utf-8"?>
<sst xmlns="http://schemas.openxmlformats.org/spreadsheetml/2006/main" count="1972" uniqueCount="709">
  <si>
    <t>Подпрограмма 1</t>
  </si>
  <si>
    <t>ГРБС</t>
  </si>
  <si>
    <t>Подпрограмма 2</t>
  </si>
  <si>
    <t>1.1.</t>
  </si>
  <si>
    <t xml:space="preserve">Код бюджетной классификации 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</si>
  <si>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</si>
  <si>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</si>
  <si>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</si>
  <si>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</si>
  <si>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1.</t>
  </si>
  <si>
    <t>№ п/п</t>
  </si>
  <si>
    <t>1.2.</t>
  </si>
  <si>
    <t>2.</t>
  </si>
  <si>
    <t>2.1.</t>
  </si>
  <si>
    <t>2.2.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</si>
  <si>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</si>
  <si>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</si>
  <si>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</si>
  <si>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</si>
  <si>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</si>
  <si>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</si>
  <si>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</si>
  <si>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</si>
  <si>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</si>
  <si>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</si>
  <si>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</si>
  <si>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</si>
  <si>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</si>
  <si>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</si>
  <si>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</si>
  <si>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</si>
  <si>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</si>
  <si>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</si>
  <si>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</si>
  <si>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</si>
  <si>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</si>
  <si>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</si>
  <si>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</si>
  <si>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</si>
  <si>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</si>
  <si>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</si>
  <si>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</si>
  <si>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</si>
  <si>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</si>
  <si>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</si>
  <si>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Приобретение специального автотранспорта и оборудования для авиационной безопасности</t>
  </si>
  <si>
    <t>3.</t>
  </si>
  <si>
    <t>4.</t>
  </si>
  <si>
    <t>5.</t>
  </si>
  <si>
    <t>Министерство транспорта и дорожного строительства Камчатского края</t>
  </si>
  <si>
    <t>3.1.</t>
  </si>
  <si>
    <t>3.2.</t>
  </si>
  <si>
    <t>3.3.</t>
  </si>
  <si>
    <t>4.1.</t>
  </si>
  <si>
    <t>4.2.</t>
  </si>
  <si>
    <t>4.3.</t>
  </si>
  <si>
    <t>Реконструкция автомобильной дороги Петропавловск-Камчатский - Мильково на участке км 106 - км 112</t>
  </si>
  <si>
    <t>Реконструкция автомобильной дороги Петропавловск-Камчатский - Мильково на участке км 231 - км 249</t>
  </si>
  <si>
    <t>2.3.</t>
  </si>
  <si>
    <t>3.4.</t>
  </si>
  <si>
    <t>4.5.</t>
  </si>
  <si>
    <t>833</t>
  </si>
  <si>
    <t>5.1.</t>
  </si>
  <si>
    <t>4.4.</t>
  </si>
  <si>
    <t>4.6.</t>
  </si>
  <si>
    <t>4.7.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</si>
  <si>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</si>
  <si>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Обновление парка транспортных средств организаций пассажирского транспорта</t>
  </si>
  <si>
    <t>3.5.</t>
  </si>
  <si>
    <t>3.6.</t>
  </si>
  <si>
    <t>3.7.</t>
  </si>
  <si>
    <t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</t>
  </si>
  <si>
    <t>Проектирование реконструкции автомобильной дороги Петропавловск-Камчатский - Мильково на участке км 106 - км 112</t>
  </si>
  <si>
    <t>3.8.</t>
  </si>
  <si>
    <t>3.9.</t>
  </si>
  <si>
    <t>4.8.</t>
  </si>
  <si>
    <t>4.9.</t>
  </si>
  <si>
    <t>4.10.</t>
  </si>
  <si>
    <t>4.11.</t>
  </si>
  <si>
    <t>4.12.</t>
  </si>
  <si>
    <t>4.13.</t>
  </si>
  <si>
    <t>4.14.</t>
  </si>
  <si>
    <t>6.</t>
  </si>
  <si>
    <t>3.10.</t>
  </si>
  <si>
    <t>1.3.</t>
  </si>
  <si>
    <t>Источник финансирования</t>
  </si>
  <si>
    <t>3.11.</t>
  </si>
  <si>
    <t>1.4.</t>
  </si>
  <si>
    <t>822</t>
  </si>
  <si>
    <t>Реконструкция автомобильной дороги Елизово - Паратунка на участке мостового перехода через реку Половинка</t>
  </si>
  <si>
    <t>Государственная поддержка организаций, осуществляющих деятельность в сфере перевозок пассажиров водным транспортом на межмуниципальных маршрутах</t>
  </si>
  <si>
    <t>Государственная поддержка организаций, осуществляющих деятельность в сфере воздушных межмуниципальных перевозок населения</t>
  </si>
  <si>
    <t>5.2.</t>
  </si>
  <si>
    <t>5.3.</t>
  </si>
  <si>
    <t>На содержание автомобильных дорог местного значения Петропавловск-Камчатского городского округа</t>
  </si>
  <si>
    <t>6.1.</t>
  </si>
  <si>
    <t>Возмещение недополученных доходов предприятий, выполняющих пассажирские перевозки автомобильным транспортом на территории Камчатского края</t>
  </si>
  <si>
    <t>Строительство мостового перехода через реку Кирганик на 16 км автомобильной дороги Мильково - Ключи - Усть-Камчатск</t>
  </si>
  <si>
    <t>Реконструкция автомобильной дороги Петропавловск-Камчатский - Мильково на участке км 249 - км 260</t>
  </si>
  <si>
    <t>Проектирование строительства мостового перехода через реку Кирганик на 16 км автомобильной дороги Мильково - Ключи - Усть-Камчатск</t>
  </si>
  <si>
    <t>Строительство автозимника продленного действия Анавгай - Палана на участке км 230 - км 240 (проектные работы)</t>
  </si>
  <si>
    <t>Реконструкция автомобильной дороги "Садовое кольцо-подъезд к СНТ "Автомобилист" (в том числе разработка проектной документации)</t>
  </si>
  <si>
    <t>Реконструкция автомобильной дороги "Садовое кольцо-подъезд к СНТ "БАМ" (в том числе разработка проектной документации)</t>
  </si>
  <si>
    <t>Реконструкция инженерного сооружения "Мост через р. Микижа с. Паратунка" (в том числе разработка проектной документации)</t>
  </si>
  <si>
    <t>Реконструкция автомобильной дороги общего пользования местного значения подъезд к ул. Невельского с. Паратунка</t>
  </si>
  <si>
    <t>Приобретение грузопассажирского судна</t>
  </si>
  <si>
    <t>4.15.</t>
  </si>
  <si>
    <t>за счет средств внебюджетных источников</t>
  </si>
  <si>
    <t xml:space="preserve">ЦСР </t>
  </si>
  <si>
    <t xml:space="preserve">Приобретение вертолета </t>
  </si>
  <si>
    <t>Реконструкция и капитальный ремонт магистральной улицы общегородского и районного значения ул. Вулканная - ул. Чубарова (от поста ГИБДД до пересечения с пр. Победы) в г. Петропавловске-Камчатском</t>
  </si>
  <si>
    <t>4.16.</t>
  </si>
  <si>
    <t>Реконструкция автомобильной дороги общего пользования местного значения по ул. Центральная от КПП-ВАИ до гостиницы п. Вулканный (в том числе разработка проектной документации)</t>
  </si>
  <si>
    <t>Автомобильная дорога районного значения от ул. Тушканова до пр. Карла Маркса в г. Петропавловск-Камчатском</t>
  </si>
  <si>
    <t>Магистраль общегородского значения от II кольца до ул. Кавказской, включая ул. Ломоносова в г. Петропавловск-Камчатском</t>
  </si>
  <si>
    <t>Автомобильная дорога общегородского значения по улице Дальневосточной в г. Петропавловске-Камчатском (от ПК + 00 + ПКЗ + 70)</t>
  </si>
  <si>
    <t>Реконструкция автомобильной дороги Мильково - Ключи - Усть-Камчатск на участке км 263 - км 267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</si>
  <si>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</t>
  </si>
  <si>
    <t>Строительство автозимника продленного действия с. Анавгай - пгт. Палана на участке км 308 - км 350</t>
  </si>
  <si>
    <t>Строительство линий наружного освещения на автомобильной дороге Петропавловск-Камчатский - Мильково на участке км 12 - км 24</t>
  </si>
  <si>
    <t xml:space="preserve">Разработка проекта автостанции (автостанция в с. Мильково) </t>
  </si>
  <si>
    <t>2.1.9.</t>
  </si>
  <si>
    <t>2.1.10.</t>
  </si>
  <si>
    <t>2.1.11.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</si>
  <si>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</si>
  <si>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</si>
  <si>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</si>
  <si>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</si>
  <si>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</si>
  <si>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</si>
  <si>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</si>
  <si>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</si>
  <si>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Реконструкция автомобильной дороги с/х Начикинский - пос. Усть-Большерецк - пос. Октябрьский на участке км 72 - км 107</t>
  </si>
  <si>
    <t>Реконструкция автомобильной дороги с/х Начикинский - пос. Усть-Большерецк - пос. Октябрьский на участке км 27 - км 51</t>
  </si>
  <si>
    <t>Реконструкция автомобильной дороги с/х Начикинский - пос. Усть-Большерецк - пос. Октябрьский на участке км 52 - км 72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</si>
  <si>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</si>
  <si>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</si>
  <si>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</si>
  <si>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</si>
  <si>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</si>
  <si>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</si>
  <si>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</si>
  <si>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</si>
  <si>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</si>
  <si>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</si>
  <si>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</si>
  <si>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</si>
  <si>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</si>
  <si>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</si>
  <si>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 xml:space="preserve">Предоставление субсидий юридическим лицам и индивидуальным предпринимателям, осуществляющим перевозку пассажиров автомобильным транспортом, в целях возмещения недополученных доходов в связи с предоставлением гражданам мер социальной поддержки по проезду на автомобильном транспорте общего пользования городского сообщения (кроме такси и маршрутных такси) </t>
  </si>
  <si>
    <t xml:space="preserve">Строительство автозимника продленного действия Анавгай - Палана на участке км 230 - км 240 </t>
  </si>
  <si>
    <t xml:space="preserve">Реконструкция автомобильной дороги Петропавловск-Камчатский - Мильково на участке км 152 - км 170 </t>
  </si>
  <si>
    <t>Строительство линии наружного освещения на автомобильной дороге Петропавловск-Камчатский - Мильково на участке км 12 - км 24 (проектные работы)</t>
  </si>
  <si>
    <t>Реконструкция автомобильной дороги Елизово - Паратунка на кольцевой развязке км 12 +700 (проектные работы)</t>
  </si>
  <si>
    <t>Строительство автостанции в с. Мильково</t>
  </si>
  <si>
    <t>7.</t>
  </si>
  <si>
    <t>Строительство автомобильной дороги "Подъезд к агропарку" площадка № 3 "Зеленовские озерки" (в том числе разработка проектной документации, прохождение государственной экспертизы)</t>
  </si>
  <si>
    <t>7.1.</t>
  </si>
  <si>
    <t>7.2.</t>
  </si>
  <si>
    <t>7.3.</t>
  </si>
  <si>
    <t>Строительство основной дороги туристическо-рекреационного комплекса "Паратунка" (3 км), съездов к участкам (в том числе разработка проектной документации, прохождение государственной экспертизы)</t>
  </si>
  <si>
    <t>7.4.</t>
  </si>
  <si>
    <t>Организация перевозок пассажиров водным транспортом на внутримуниципальных маршрутах по сниженным тарифам (субсидии местным бюджетам)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</si>
  <si>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</si>
  <si>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</si>
  <si>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Реконструкция автомобильной дороги Петропавловск-Камчатский - Мильково на участке км 171 -  км 181 (проектные работы)</t>
  </si>
  <si>
    <t>Реконструкция автомобильной дороги Петропавловск-Камчатский - Мильково на участке км 220 -  км 230 (проектные работы)</t>
  </si>
  <si>
    <t>3.12.</t>
  </si>
  <si>
    <t>3.13.</t>
  </si>
  <si>
    <t>3.14.</t>
  </si>
  <si>
    <t>3.15.</t>
  </si>
  <si>
    <t>Реконструкция автомобильной дороги Петропавловск-Камчатский - Мильково на участке км 152 - км 170 (проектные работы)</t>
  </si>
  <si>
    <t>3.16.</t>
  </si>
  <si>
    <t>Реконструкция автомобильной дороги Петропавловск-Камчатский - Мильково на участке строительства западного обхода г. Елизово км 27 - км 30 с подъездом к аэропорту (проектные работы)</t>
  </si>
  <si>
    <t>Реконструкция автомобильной дороги общего пользования местного значения ул. Энтузиастов с. Николаевка (проектные работы)</t>
  </si>
  <si>
    <t>ВСЕГО, в том числе:</t>
  </si>
  <si>
    <t>Иные дотации на поддержку мер по обеспечению сбалансированности бюджета Петропавловск-Камчатского городского округа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</si>
  <si>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</si>
  <si>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</si>
  <si>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На содержание участка автомобильной дороги "Оссора - Карага" в границах п. Оссора (субсидии п. Оссора)</t>
  </si>
  <si>
    <t>5.4.</t>
  </si>
  <si>
    <t>3.17.</t>
  </si>
  <si>
    <t>Государственная поддержка организаций, осуществляющих деятельность в сфере воздушных межрегиональных перевозок населения</t>
  </si>
  <si>
    <t>Строительство линии наружного освещения автомобильной дороги "Подъезд к агропарку" площадка № 3 "Зеленовские озерки" (в том числе разработка проектной документации)</t>
  </si>
  <si>
    <t>Строительство линии наружного освещения автомобильной дороги "Подъезд к б/о "Зеленовские озерки" площадка № 3 "Зеленовские озерки" (в том числе разработка проектной документации)</t>
  </si>
  <si>
    <t>7.5.</t>
  </si>
  <si>
    <t>7.6.</t>
  </si>
  <si>
    <t>7.7.</t>
  </si>
  <si>
    <t>Строительство автомобильной дороги "Подъезд к б/о "Зеленовские озерки" площадка № 3 "Зеленовские озерки" (в том числе разработка проектной документации, прохождение государственной экспертизы)</t>
  </si>
  <si>
    <t>Строительство автозимника продленного действия Анавгай - Палана на участке км 17 - км 33</t>
  </si>
  <si>
    <t>6.2.</t>
  </si>
  <si>
    <t>Субсидии на разработку научно-исследовательской работы по теме "Комплексное развитие транспортной системы ПКГО на перспективу до 2020 года"</t>
  </si>
  <si>
    <t>Управление реализацией Программы</t>
  </si>
  <si>
    <t>Строительство линии наружного освещения автомобильной дороги "Подъезд к гостинице "Авача" (в том числе разработка проектной документации)</t>
  </si>
  <si>
    <t>Строительство автомобильной дороги "Подъезд к гостинице "Авача" (в том числе разработка проектной документации, прохождение государственной экспертизы)</t>
  </si>
  <si>
    <t>Содержание автомобильных дорог общего пользования регионального и межмуниципального значения</t>
  </si>
  <si>
    <t>Реконструкция автомобильной дороги Петропавловск-Камчатский - Мильково на участке км 208 -  км 219 (проектные работы)</t>
  </si>
  <si>
    <t>Объем средств на реализацию Программы (тыс. рублей)</t>
  </si>
  <si>
    <t>Обеспечение деятельности Министерства транспорта и дорожного строительства Камчатского края</t>
  </si>
  <si>
    <t>Обеспечение деятельности подведомственного Министерству транспорта и дорожного строительства Камчатского края краевого государственного учреждения</t>
  </si>
  <si>
    <t>Реконструкция автомобильной дороги Петропавловск-Камчатский - Мильково на участке км 171 - км 181</t>
  </si>
  <si>
    <t>Реконструкция автомобильной дороги Петропавловск-Камчатский - Мильково на участке км 181 - км 195 (проектные работы)</t>
  </si>
  <si>
    <t>Реконструкция автомобильной дороги Петропавловск-Камчатский - Мильково на участке км 195 - км 208 (проектные работы)</t>
  </si>
  <si>
    <t>Строительство стационарного пункта весового контроля на автомобильной дороге Петропавловск-Камчатский - Мильково (проектные работы)</t>
  </si>
  <si>
    <t>Строительство мостового перехода через р. Тигиль на 224 км автомобильной дороги Анавгай - Палана (проектные работы)</t>
  </si>
  <si>
    <t>Реконструкция автомобильной дороги Петропавловск-Камчатский - Мильково на участке км 231 - км 249 (проектные работы)</t>
  </si>
  <si>
    <t>Реконструкция автомобильной дороги подъезд к совхозу Петропавловский на участке км 0 - км 4 (проектные работы)</t>
  </si>
  <si>
    <t>3.18.</t>
  </si>
  <si>
    <t>3.19.</t>
  </si>
  <si>
    <t>3.20.</t>
  </si>
  <si>
    <t>3.21.</t>
  </si>
  <si>
    <t>3.22.</t>
  </si>
  <si>
    <t>3.23.</t>
  </si>
  <si>
    <t>3.24.</t>
  </si>
  <si>
    <t>Строительство причальных сооружений через протоку Озерная в Усть-Камчатском районе Камчатского края (проектные работы)</t>
  </si>
  <si>
    <t>Строительство автомобильной дороги Анавгай - Палана на участке км 225 - км 231</t>
  </si>
  <si>
    <t>Строительство мостового перехода через р. Тигиль на 224 км автомобильной дороги Анавгай - Палана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</si>
  <si>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мостового перехода через р. Гольцовка на 79 км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</si>
  <si>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</t>
  </si>
  <si>
    <t>Строительство автомобильной дороги Анавгай - Палана на участке км 214- км 224</t>
  </si>
  <si>
    <t>Строительство автомобильной дороги Анавгай - Палана на участке км 201- км 214</t>
  </si>
  <si>
    <t>Строительство автомобильной дороги Анавгай - Палана на участке км 415- км 435</t>
  </si>
  <si>
    <t>Строительство автомобильной дороги Анавгай - Палана на участке км 34- км 50</t>
  </si>
  <si>
    <t>Строительство автомобильной дороги Анавгай - Палана на участке км 51- км 75</t>
  </si>
  <si>
    <t>Строительство автомобильной дороги Анавгай - Палана на участке км 184 - км 200</t>
  </si>
  <si>
    <t>Строительство автомобильной дороги Анавгай -  Палана на участке км 76 - км 100</t>
  </si>
  <si>
    <t>Строительство автомобильной дороги Анавгай -  Палана на участке км 101 - км 120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</si>
  <si>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42+400 - км 49+200</t>
  </si>
  <si>
    <t>Реконструкция автомобильной дороги с/х Начикинский - пос. Усть-Большерецк - пос. Октябрьский на участке км 0 - км 5</t>
  </si>
  <si>
    <t>Реконструкция автомобильной дороги с/х Начикинский - пос. Усть-Большерецк - пос. Октябрьский на участке км 6 - км 26</t>
  </si>
  <si>
    <t>Реконструкция автомобильной дороги Нагорный - Мирный на участке км 2+360 - км 6+250</t>
  </si>
  <si>
    <t>Строительство автомобильной дороги Анавгай -  Палана на участке км 225 - км 231 (проектные работы)</t>
  </si>
  <si>
    <t xml:space="preserve">Строительство автозимника продленного действия Анавгай - Палана на участке км 0 - км 16 </t>
  </si>
  <si>
    <t>Строительство автомобильной дороги Анавгай - Палана на участке км 163 км 183</t>
  </si>
  <si>
    <t>Строительство автозимника продленного действия Анавгай - Палана на участке км 0 - км 16 (проектные работы)</t>
  </si>
  <si>
    <t>Строительство автозимника продленного действия Анавгай -  Палана на участке км 17 - км 33 (проектные работы)</t>
  </si>
  <si>
    <t>Реконструкция автомобильной дороги общего пользования местного значения "Петропавловск-Камчатский - Мильково 56 км. - Березняки" (в том числе разработка проектной документации)</t>
  </si>
  <si>
    <t>Реконструкция автомобильной дороги общего пользования местного значения (ул. "Вилюйская - ул. Спартака Мячина - ул. Пограничная", г. Елизово)</t>
  </si>
  <si>
    <t>На содержание автомобильной дороги Тиличики - Корф Олюторского муниципального района</t>
  </si>
  <si>
    <t>Автомобильная дорога по ул. Ларина с устройством транспортной развязки и водопропускными сооружениями (от остановки "Кольцо по улице Ларина" до пересечения с магистральной улицей в районе перспективной застройки) в городе Петропавловске-Камчатском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</si>
  <si>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</t>
  </si>
  <si>
    <t>Реконструкция автомобильной дороги Петропавловск-Камчатский – Мильково  на участке км 12 - км 17 с подъездом к федеральной дороге. 1 этап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</si>
  <si>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(проектные работы)</t>
  </si>
  <si>
    <t>3.25.</t>
  </si>
  <si>
    <t>Строительство проезда от ул. Ленинградская д. 25 до ул. Ключевская д. 30 в г. Петропавловске-Камчатском</t>
  </si>
  <si>
    <t>».</t>
  </si>
  <si>
    <t>На содержание автомобильных дорог местного значения Елизовского городского поселения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</si>
  <si>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</si>
  <si>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</si>
  <si>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</si>
  <si>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</si>
  <si>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</si>
  <si>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</si>
  <si>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</si>
  <si>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</si>
  <si>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</si>
  <si>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</si>
  <si>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</si>
  <si>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</si>
  <si>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</si>
  <si>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</si>
  <si>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</si>
  <si>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</si>
  <si>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</si>
  <si>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</si>
  <si>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r>
  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софинансирование из краевого бюджета,</t>
    </r>
    <r>
      <rPr>
        <i/>
        <sz val="10"/>
        <rFont val="Times New Roman"/>
        <family val="1"/>
      </rPr>
      <t xml:space="preserve"> в том числе по объектам:</t>
    </r>
  </si>
  <si>
    <r>
      <t xml:space="preserve">Развитие транспортной инфраструктуры ТОР «Камчатка», </t>
    </r>
    <r>
      <rPr>
        <i/>
        <sz val="10"/>
        <rFont val="Times New Roman"/>
        <family val="1"/>
      </rPr>
      <t xml:space="preserve">в том числе по объектам: </t>
    </r>
  </si>
  <si>
    <r>
      <t xml:space="preserve">Государственная поддержка юридических лиц и индивидуальных предпринимателей, осуществляющих перевозку пассажиров автомобильным транспортом на территории Камчатского края, </t>
    </r>
    <r>
      <rPr>
        <i/>
        <sz val="10"/>
        <rFont val="Times New Roman"/>
        <family val="1"/>
      </rPr>
      <t>в том числе:</t>
    </r>
  </si>
  <si>
    <r>
      <t xml:space="preserve">Обновление парка транспортных средств организаций водного транспорта, </t>
    </r>
    <r>
      <rPr>
        <i/>
        <sz val="10"/>
        <rFont val="Times New Roman"/>
        <family val="1"/>
      </rPr>
      <t>в том числе:</t>
    </r>
  </si>
  <si>
    <t>Приобретение судов на воздушной подушке</t>
  </si>
  <si>
    <t>Приобретение грузопассажирских барж грузоподъёмностью 20 тонн</t>
  </si>
  <si>
    <t>Приобретение грузопассажирских барж грузоподъёмностью 40 тонн</t>
  </si>
  <si>
    <t>№
п/п</t>
  </si>
  <si>
    <t>Подпрограмма 1 "Развитие дорожного хозяйства"</t>
  </si>
  <si>
    <t>Подпрограмма 2 "Развитие пассажирского автомобильного транспорта"</t>
  </si>
  <si>
    <t>Подпрограмма 3 "Развитие водного транспорта"</t>
  </si>
  <si>
    <t>Подпрограмма 4 "Развитие воздушного транспорта"</t>
  </si>
  <si>
    <t xml:space="preserve">Приложение 2 к Программе </t>
  </si>
  <si>
    <t>Перечень</t>
  </si>
  <si>
    <t>Номер и наименование основного мероприятия</t>
  </si>
  <si>
    <t>Ответственный исполнитель</t>
  </si>
  <si>
    <t>Срок</t>
  </si>
  <si>
    <t>Ожидаемый непосредственный результат
(краткое описание)</t>
  </si>
  <si>
    <t>Последствия нереализации основного мероприятия</t>
  </si>
  <si>
    <t>Связь с показателями Программы
 (подпрограммы)</t>
  </si>
  <si>
    <t>начала реализации</t>
  </si>
  <si>
    <t>окончания реализации</t>
  </si>
  <si>
    <t>Министерство транспорта и дорожного строительства Камчатского края, КГКУ "Камчатуправтодор"</t>
  </si>
  <si>
    <t xml:space="preserve">Обеспечение круглогодичного функционирования сети автомобильных дорог, ликвидация "недоремонтов" дорожной сети </t>
  </si>
  <si>
    <t>Ухудшение состояния или прекращение функционирования автомобильных дорог регионального и межмуниципального значения, снижение безопасности дорожного движения</t>
  </si>
  <si>
    <t>Не предусмотрено</t>
  </si>
  <si>
    <t>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</t>
  </si>
  <si>
    <t>Приведение технических параметров дорог общего пользования регионального и межмуниципального значения, в соответствие с существующей и прогнозной интенсивностью движения. Сокращение разрыва между нарастающим уровнем автомобилизации и развитием дорожной сети с целью повышения мобильности грузов и населения. Сокращение количества ДТП, в первую очередь, по причине неудовлетворительных дорожных условий</t>
  </si>
  <si>
    <t xml:space="preserve">Снижение уровня безопасности дорожного движения. Возникновение затрудненного движения транспортных средств на автомобильных дорогах </t>
  </si>
  <si>
    <t>Показатель 1.1 таблицы приложения 1 к Программе</t>
  </si>
  <si>
    <t>Проектирование, строительство и реконструкция автомобильных дорог регионального и межмуниципального значения</t>
  </si>
  <si>
    <t>Развитие опорной сети автомобильных дорог общего пользования регионального и межмуниципального значения Камчатского края</t>
  </si>
  <si>
    <t>Недостаточные темпы развития транспортной доступности</t>
  </si>
  <si>
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 софинансирование из краевого бюджета</t>
  </si>
  <si>
    <t>Повышение качества улично-дорожной сети  муниципальных образований в Камчатском крае за счет строительства и реконструкции объектов при поддержке из краевого бюджета</t>
  </si>
  <si>
    <t xml:space="preserve">Недостаточные темпы развития, а в некоторых случаях деградация улично-дорожной сети  муниципальных образований в Камчатском крае, снижение безопасности дорожного движения </t>
  </si>
  <si>
    <t>Показатель 1.2 таблицы приложения 1 к Программе</t>
  </si>
  <si>
    <t>1.5.</t>
  </si>
  <si>
    <t xml:space="preserve">Содержание автомобильных дорог общего пользования местного значения </t>
  </si>
  <si>
    <t>Ухудшение состояния или прекращение функционирования автомобильных дорог местного значения, снижение безопасности дорожного движения</t>
  </si>
  <si>
    <t>1.6.</t>
  </si>
  <si>
    <t>Финансовая поддержка муниципальных образований в Камчатском крае, направленная на развитие дорожного хозяйства</t>
  </si>
  <si>
    <t>Реализация мероприятий по развитию дорожного хозяйства</t>
  </si>
  <si>
    <t>Ухудшение состояния или прекращение функционирования автомобильных дорог местного значения</t>
  </si>
  <si>
    <t>1.7.</t>
  </si>
  <si>
    <t>Развитие транспортной инфраструктуры ТОР «Камчатка»</t>
  </si>
  <si>
    <t>Обеспечение объектов ТОР "Камчатка" транспортной инфраструктурой</t>
  </si>
  <si>
    <t xml:space="preserve">Необеспечение объектов ТОР "Камчатка" транспортной инфраструктурой, срыв реализации других инвестиционных мероприятий </t>
  </si>
  <si>
    <t>Государственная поддержка юридических лиц и индивидуальных предпринимателей, осуществляющих перевозку пассажиров автомобильным транспортом на территории Камчатского края</t>
  </si>
  <si>
    <t>Организация перевозок пассажиров автомобильным транспортом городского сообщения по сниженным тарифам, недопущение снижения качества и безопасности услуг по перевозке пассажиров автомобильным транспортом по регулярным маршрутам городского сообщения</t>
  </si>
  <si>
    <t>Повышение безопасности перевозки пассажиров при пользовании транспортом общего пользования</t>
  </si>
  <si>
    <t>Снижение безопасности перевозки пассажиров при пользовании транспортом общего пользования</t>
  </si>
  <si>
    <t>Повышение безопасности и качества предоставляемых услуг для пассажиров при пользовании транспортом общего пользования межмуниципального сообщения</t>
  </si>
  <si>
    <t>Отсутствие для пассажиров, пользующихся услугами транспорта общего пользования межмуниципального сообщения, объектов транспортной инфраструктуры</t>
  </si>
  <si>
    <t>2.4.</t>
  </si>
  <si>
    <t>Увеличение транспортной доступности для отдаленных районов Камчатки</t>
  </si>
  <si>
    <t xml:space="preserve">Отсутствие транспортной доступности </t>
  </si>
  <si>
    <t>2.5.</t>
  </si>
  <si>
    <t>Снижение стоимости пассажирского билета путем возмещения недополученных дохов организациям, осуществляющим перевозки водным транспортом на межмуниципальных маршрутах. Обеспечение возможности развития пассажирского водного транспорта, альтернативного авиационному</t>
  </si>
  <si>
    <t>Невозможность создания условий развития альтернативного авиационному пассажирского сообщения в регионе. Невозможность снижения социальной напряженности, возникающей в результате отсутствия возможности выбора пассажиром способа транспортного сообщения с краевым центром и другими регионами</t>
  </si>
  <si>
    <t>Показатель 3.1.1 таблицы приложения 1 к Программе</t>
  </si>
  <si>
    <t>Снизить значение стоимости пассажирского билета путем предоставления субсидий местным бюджетам на компенсацию части затрат по перевозке пассажиров. Обеспечение возможности развития пассажирского водного транспорта, альтернативного авиационному</t>
  </si>
  <si>
    <t>Показатель 3.1.2 таблицы приложения 1 к Программе</t>
  </si>
  <si>
    <t>Обновление парка транспортных средств организаций водного транспорта</t>
  </si>
  <si>
    <t>Повышение транспортной доступности для населения, снижение транспортных издержек при доставке товаров первой необходимости в районы полуострова и расширение возможностей для развития туристской деятельности</t>
  </si>
  <si>
    <t>Невозможность создания системного подхода эффективному развитию транспортной системы Камчатского края, дополнения существующей транспортной системы морскими пассажирскими перевозками, альтернативными воздушному транспорту. Снижение потенциала, расширение для развития туристской деятельности</t>
  </si>
  <si>
    <t>Оказание государственной поддержки предприятиям воздушного транспорта, обслуживающим районы Крайнего Севера, для повышения доступности услуг авиационных перевозок для местного населения.
Повышение доступности услуг воздушного транспорта, рост объемов перевозок в районах Крайнего Севера</t>
  </si>
  <si>
    <t>Рост авиатарифов в 3-6 раз, подвижность населения стремится к нулю, создание кризисной ситуации в регионе ввиду отсутствия альтернативных видов транспорта. Разрушение действующей аэропортовой инфраструктуры,  
закрытие аэропортов, авиапредприятия, снижение качества жизни населения</t>
  </si>
  <si>
    <t>Показатель 4.2 таблицы приложения 1 к Программе</t>
  </si>
  <si>
    <t xml:space="preserve">Повышение доступности услуг воздушного транспорта, рост объемов перевозок, соблюдение высоких норм и стандартов безопасности и обеспечение устойчивого функционирования транспортной системы </t>
  </si>
  <si>
    <t>Ввиду старения вертолетного парка -  снижение потенциала перевозчика, снижение уровня безопасности полетов, невозможность  выполнения перевозок на должном уровне в северных районах. Невозможность поддержания на соответствующем уровне необходимых  стандартов обслуживания пассажиров, несоблюдение сертификационных требований, задержки вылетов воздушных судов по центральному расписанию движения самолетов</t>
  </si>
  <si>
    <t>Повышение доступности услуг воздушного транспорта, рост объемов перевозок в межрегиональном сообщении</t>
  </si>
  <si>
    <t xml:space="preserve">Увеличение объемов перевозки пассажиров воздушным транспортом в межрегиональном сообщении. Повышение транспортной подвижности населения </t>
  </si>
  <si>
    <t xml:space="preserve">Показатель 4.3 таблицы приложения 1 к Программе  </t>
  </si>
  <si>
    <t>Подпрограмма 5 "Обеспечение реализации программы"</t>
  </si>
  <si>
    <t>Создание условий для реализации Программы, обеспечение выполнения полномочий в рамках реализации Программы</t>
  </si>
  <si>
    <t>Рост рисков нереализации Программы, что может привести к несвоевременной и некачественной реализации мероприятий Программы, решению задач и  значительно повлияет на ее результаты</t>
  </si>
  <si>
    <t>Возмещения части затрат, возникающих в связи с перевозкой пассажиров и багажа водным транспортом в межмуниципальном сообщении на территории Камчатского края</t>
  </si>
  <si>
    <t>Финансовое обеспечение затрат в связи с выполнением работ юридическим лицам - государственным унитарным предприятиям Камчатского края, осуществляющим деятельность в сфере грузовых перевозок в межмуниципальном сообщении с использованием морских судов</t>
  </si>
  <si>
    <t>8.</t>
  </si>
  <si>
    <t>Обеспечение информационной поддержки мероприятий по обеспечению безопасности дорожного движения</t>
  </si>
  <si>
    <r>
      <t>Проектирование, строительство и реконструкция автомобильных дорог регионального и межмуниципального значения,</t>
    </r>
    <r>
      <rPr>
        <i/>
        <sz val="10"/>
        <rFont val="Times New Roman"/>
        <family val="1"/>
      </rPr>
      <t xml:space="preserve"> в том числе по объектам:</t>
    </r>
  </si>
  <si>
    <r>
      <t>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бюджета,</t>
    </r>
    <r>
      <rPr>
        <i/>
        <sz val="10"/>
        <rFont val="Times New Roman"/>
        <family val="1"/>
      </rPr>
      <t xml:space="preserve"> в том числе:</t>
    </r>
  </si>
  <si>
    <r>
      <t xml:space="preserve">Капитальный ремонт, ремонт, содержание автомобильных дорог общего пользования регионального и межмуниципального значения, </t>
    </r>
    <r>
      <rPr>
        <i/>
        <sz val="10"/>
        <rFont val="Times New Roman"/>
        <family val="1"/>
      </rPr>
      <t>в том числе:</t>
    </r>
  </si>
  <si>
    <r>
      <t>Обновление парка воздушных судов, специального автотранспорта и оборудования для авиационной безопасности региональных организаций воздушного транспорта,</t>
    </r>
    <r>
      <rPr>
        <i/>
        <sz val="10"/>
        <rFont val="Times New Roman"/>
        <family val="1"/>
      </rPr>
      <t xml:space="preserve"> в том числе:</t>
    </r>
  </si>
  <si>
    <t>1.8.</t>
  </si>
  <si>
    <t>Обеспечение информирования граждан о правилах и требованиях в области обеспечения безопасности дорожного движения на постоянной основе</t>
  </si>
  <si>
    <t xml:space="preserve">Снижение уровня обеспечения безопасности дорожного движения по условиям человеческого фактора </t>
  </si>
  <si>
    <r>
      <t xml:space="preserve">Государственная поддержка организаций, осуществляющих деятельность в сфере перевозок пассажиров водным транспортом на межмуниципальных маршрутах, </t>
    </r>
    <r>
      <rPr>
        <i/>
        <sz val="10"/>
        <rFont val="Times New Roman"/>
        <family val="1"/>
      </rPr>
      <t>в том числе:</t>
    </r>
  </si>
  <si>
    <t>Содержание автостанции в с. Мильково</t>
  </si>
  <si>
    <t>Основное мероприятие 2.6</t>
  </si>
  <si>
    <t>Мероприятие 2.5.2</t>
  </si>
  <si>
    <t>Мероприятие 2.5.1</t>
  </si>
  <si>
    <t>Основное мероприятие 2.5</t>
  </si>
  <si>
    <t>Основное мероприятие 2.4</t>
  </si>
  <si>
    <t>Мероприятие 2.3.2</t>
  </si>
  <si>
    <t>Мероприятие 2.3.1</t>
  </si>
  <si>
    <t>Основное мероприятие 2.3</t>
  </si>
  <si>
    <t>Основное мероприятие 2.2</t>
  </si>
  <si>
    <t>Мероприятие 2.1.1</t>
  </si>
  <si>
    <t>Основное мероприятие 2.1</t>
  </si>
  <si>
    <t>Основное мероприятие 1.8</t>
  </si>
  <si>
    <t>Мероприятие 1.7.7</t>
  </si>
  <si>
    <t>Мероприятие 1.7.6</t>
  </si>
  <si>
    <t>Мероприятие 1.7.5</t>
  </si>
  <si>
    <t>Мероприятие 1.7.4</t>
  </si>
  <si>
    <t>Основное мероприятие 1.1</t>
  </si>
  <si>
    <t>Мероприятие 1.1.1</t>
  </si>
  <si>
    <t>Мероприятие 1.1.2</t>
  </si>
  <si>
    <t>Мероприятие 1.1.3</t>
  </si>
  <si>
    <t>Основное мероприятие 1.2</t>
  </si>
  <si>
    <t>Основное мероприятие 1.2.1</t>
  </si>
  <si>
    <t>Мероприятие 1.2.1.1</t>
  </si>
  <si>
    <t>Мероприятие 1.2.1.2</t>
  </si>
  <si>
    <t>Мероприятие 1.2.1.3</t>
  </si>
  <si>
    <t>Мероприятие 1.2.1.4</t>
  </si>
  <si>
    <t>Мероприятие 1.2.1.5</t>
  </si>
  <si>
    <t>Мероприятие 1.2.1.6</t>
  </si>
  <si>
    <t>Мероприятие 1.2.1.7</t>
  </si>
  <si>
    <t>Мероприятие 1.2.1.8</t>
  </si>
  <si>
    <t>Мероприятие 1.2.1.9</t>
  </si>
  <si>
    <t>Мероприятие 1.2.1.10</t>
  </si>
  <si>
    <t>Мероприятие 1.2.1.11</t>
  </si>
  <si>
    <t>Основное мероприятие 1.2.2</t>
  </si>
  <si>
    <t>Мероприятие 1.2.2.1</t>
  </si>
  <si>
    <t>Мероприятие 1.2.2.2</t>
  </si>
  <si>
    <t>Мероприятие 1.2.2.3</t>
  </si>
  <si>
    <t>Мероприятие 1.2.2.4</t>
  </si>
  <si>
    <t>Мероприятие 1.2.2.5</t>
  </si>
  <si>
    <t>Мероприятие 1.2.2.6</t>
  </si>
  <si>
    <t>Мероприятие 1.2.2.7</t>
  </si>
  <si>
    <t>Мероприятие 1.2.2.8</t>
  </si>
  <si>
    <t>Мероприятие 1.2.2.9</t>
  </si>
  <si>
    <t>Мероприятие 1.2.2.10</t>
  </si>
  <si>
    <t>Мероприятие 1.2.2.11</t>
  </si>
  <si>
    <t>Мероприятие 1.2.2.12</t>
  </si>
  <si>
    <t>Мероприятие 1.2.2.13</t>
  </si>
  <si>
    <t>Мероприятие 1.2.2.14</t>
  </si>
  <si>
    <t>Основное мероприятие 1.3</t>
  </si>
  <si>
    <t>Мероприятие 1.3.1</t>
  </si>
  <si>
    <t>Мероприятие 1.3.2</t>
  </si>
  <si>
    <t>Мероприятие 1.3.3</t>
  </si>
  <si>
    <t>Мероприятие 1.3.4</t>
  </si>
  <si>
    <t>Мероприятие 1.3.5</t>
  </si>
  <si>
    <t>Мероприятие 1.3.6</t>
  </si>
  <si>
    <t>Мероприятие 1.3.7</t>
  </si>
  <si>
    <t>Мероприятие 1.3.8</t>
  </si>
  <si>
    <t>Мероприятие 1.3.9</t>
  </si>
  <si>
    <t>Мероприятие 1.3.10</t>
  </si>
  <si>
    <t>Мероприятие 1.3.11</t>
  </si>
  <si>
    <t>Мероприятие 1.3.12</t>
  </si>
  <si>
    <t>Мероприятие 1.3.13</t>
  </si>
  <si>
    <t>Мероприятие 1.3.14</t>
  </si>
  <si>
    <t>Мероприятие 1.3.15</t>
  </si>
  <si>
    <t>Мероприятие 1.3.16</t>
  </si>
  <si>
    <t>Мероприятие 1.3.17</t>
  </si>
  <si>
    <t>Мероприятие 1.3.18</t>
  </si>
  <si>
    <t>Мероприятие 1.3.19</t>
  </si>
  <si>
    <t>Мероприятие 1.3.20</t>
  </si>
  <si>
    <t>Мероприятие 1.3.21</t>
  </si>
  <si>
    <t>Мероприятие 1.3.22</t>
  </si>
  <si>
    <t>Мероприятие 1.3.23</t>
  </si>
  <si>
    <t>Мероприятие 1.3.24</t>
  </si>
  <si>
    <t>Мероприятие 1.3.25</t>
  </si>
  <si>
    <t>Мероприятие 1.3.26</t>
  </si>
  <si>
    <t>Мероприятие 1.3.27</t>
  </si>
  <si>
    <t>Мероприятие 1.3.28</t>
  </si>
  <si>
    <t>Мероприятие 1.3.29</t>
  </si>
  <si>
    <t>Мероприятие 1.3.30</t>
  </si>
  <si>
    <t>Мероприятие 1.3.31</t>
  </si>
  <si>
    <t>Мероприятие 1.3.32</t>
  </si>
  <si>
    <t>Мероприятие 1.3.33</t>
  </si>
  <si>
    <t>Мероприятие 1.3.34</t>
  </si>
  <si>
    <t>Мероприятие 1.3.35</t>
  </si>
  <si>
    <t>Мероприятие 1.3.36</t>
  </si>
  <si>
    <t>Мероприятие 1.3.37</t>
  </si>
  <si>
    <t>Мероприятие 1.3.38</t>
  </si>
  <si>
    <t>Мероприятие 1.3.39</t>
  </si>
  <si>
    <t>Мероприятие 1.3.40</t>
  </si>
  <si>
    <t>Мероприятие 1.3.41</t>
  </si>
  <si>
    <t>Мероприятие 1.3.42</t>
  </si>
  <si>
    <t>Мероприятие 1.3.43</t>
  </si>
  <si>
    <t>Основное мероприятие 1.4</t>
  </si>
  <si>
    <t>Мероприятие 1.4.1</t>
  </si>
  <si>
    <t>Мероприятие 1.4.2</t>
  </si>
  <si>
    <t>Мероприятие 1.4.3</t>
  </si>
  <si>
    <t>Мероприятие 1.4.4</t>
  </si>
  <si>
    <t>Мероприятие 1.4.5</t>
  </si>
  <si>
    <t>Мероприятие 1.4.6</t>
  </si>
  <si>
    <t>Мероприятие 1.4.7</t>
  </si>
  <si>
    <t>Мероприятие 1.4.8</t>
  </si>
  <si>
    <t>Мероприятие 1.4.9</t>
  </si>
  <si>
    <t>Мероприятие 1.4.10</t>
  </si>
  <si>
    <t>Мероприятие 1.4.11</t>
  </si>
  <si>
    <t>Мероприятие 1.4.12</t>
  </si>
  <si>
    <t>Мероприятие 1.4.13</t>
  </si>
  <si>
    <t>Мероприятие 1.4.14</t>
  </si>
  <si>
    <t>Основное мероприятие 1.5</t>
  </si>
  <si>
    <t>Мероприятие 1.5.1</t>
  </si>
  <si>
    <t>Мероприятие 1.5.2</t>
  </si>
  <si>
    <t>Мероприятие 1.5.3</t>
  </si>
  <si>
    <t>Мероприятие 1.5.4</t>
  </si>
  <si>
    <t>Мероприятие 1.5.5</t>
  </si>
  <si>
    <t>5.5.</t>
  </si>
  <si>
    <t>Основное мероприятие 1.6</t>
  </si>
  <si>
    <t>Мероприятие 1.6.1</t>
  </si>
  <si>
    <t>Мероприятие 1.6.2</t>
  </si>
  <si>
    <t>Основное мероприятие 1.7</t>
  </si>
  <si>
    <t>Мероприятие 1.7.1</t>
  </si>
  <si>
    <t>Мероприятие 1.7.2</t>
  </si>
  <si>
    <t>Мероприятие 1.7.3</t>
  </si>
  <si>
    <t>Основное мероприятие 3.1</t>
  </si>
  <si>
    <t>Мероприятие 3.1.1</t>
  </si>
  <si>
    <t>Мероприятие 3.1.2</t>
  </si>
  <si>
    <t>Основное мероприятие 3.2</t>
  </si>
  <si>
    <t>Основное мероприятие 3.3</t>
  </si>
  <si>
    <t>Мероприятие 3.3.1</t>
  </si>
  <si>
    <t>Мероприятие 3.3.2</t>
  </si>
  <si>
    <t>Мероприятие 3.3.3</t>
  </si>
  <si>
    <t>Мероприятие 3.3.4</t>
  </si>
  <si>
    <t>Основное мероприятие 4.1</t>
  </si>
  <si>
    <t>Основное мероприятие 4.2</t>
  </si>
  <si>
    <t>Мероприятие 4.2.1</t>
  </si>
  <si>
    <t>Мероприятие 4.2.2</t>
  </si>
  <si>
    <t>Основное мероприятие 4.3</t>
  </si>
  <si>
    <t>Основное мероприятие 5.1</t>
  </si>
  <si>
    <t>Мероприятие 5.1.1</t>
  </si>
  <si>
    <t>Мероприятие 5.1.2</t>
  </si>
  <si>
    <t>Финансовое обеспечение реализации государственной программы Камчатского края "Развитие транспортной системы в Камчатском крае"</t>
  </si>
  <si>
    <t>основных мероприятий государственной программы Камчатского края "Развитие транспортной системы в Камчатском крае"</t>
  </si>
  <si>
    <t>2.6.</t>
  </si>
  <si>
    <t>Мероприятие 2.6.1</t>
  </si>
  <si>
    <t>Повышение качества обслуживания пассажиров на маршрутах межмуниципального сообщения</t>
  </si>
  <si>
    <t>Снижение качества обслуживания пассажиров на маршрутах межмуниципального сообщения</t>
  </si>
  <si>
    <t>Наименование Программы / подпрограммы / мероприятия</t>
  </si>
  <si>
    <t>Государственная программа Камчатского края "Развитие транспортной системы в Камчатском крае"</t>
  </si>
  <si>
    <t>Подпрограмма 5 "Обеспечение реализации Программы"</t>
  </si>
  <si>
    <r>
      <t xml:space="preserve">Финансовая поддержка муниципальных образований в Камчатском крае, направленная на развитие дорожного хозяйства, </t>
    </r>
    <r>
      <rPr>
        <i/>
        <sz val="10"/>
        <rFont val="Times New Roman"/>
        <family val="1"/>
      </rPr>
      <t xml:space="preserve">в том числе: </t>
    </r>
  </si>
  <si>
    <r>
      <t xml:space="preserve">Приобретение автомобильного транспорта общего пользования, </t>
    </r>
    <r>
      <rPr>
        <i/>
        <sz val="10"/>
        <rFont val="Times New Roman"/>
        <family val="1"/>
      </rPr>
      <t>в том числе:</t>
    </r>
  </si>
  <si>
    <t>Приобретение автомобильного транспорта общего пользования, работающего на газомоторном топливе</t>
  </si>
  <si>
    <t>Приобретение автомобильного транспорта общего пользования для муниципальных образований в Камчатском крае</t>
  </si>
  <si>
    <r>
      <t>Содержание объектов транспортной 
инфраструктуры в сфере организации перевозок пассажиров и багажа автомобильным транспортом общего пользования,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</si>
  <si>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3.44.</t>
  </si>
  <si>
    <t>Мероприятие 1.3.44</t>
  </si>
  <si>
    <t>Реконструкция автомобильной дороги Елизово - Паратунка на участке мостового перехода через реку Половинка. 2 этап - Берегоукрепление, устройство освещения на набережной</t>
  </si>
  <si>
    <t>Основное мероприятие 2.7</t>
  </si>
  <si>
    <t xml:space="preserve">Выполнение работ, связанных с осуществлением регулярных перевозок пассажиров и багажа автомобильным транспортом по регулируемым тарифам  </t>
  </si>
  <si>
    <r>
      <t xml:space="preserve">Создание объектов транспортной инфраструктуры в сфере организации перевозок пассажиров и багажа автомобильным транспортом общего пользования, </t>
    </r>
    <r>
      <rPr>
        <i/>
        <sz val="10"/>
        <rFont val="Times New Roman"/>
        <family val="1"/>
      </rPr>
      <t>в том числе:</t>
    </r>
  </si>
  <si>
    <t xml:space="preserve">«Приложение 3 к Программе </t>
  </si>
  <si>
    <t>Мероприятие 3.1.3</t>
  </si>
  <si>
    <t xml:space="preserve">Возмещение части затрат на ремонт морских грузовых и (или) грузопассажирских судов, находящихся на праве хозяйственного ведения у юридических лиц - государственных унитарных предприятий Камчатского края </t>
  </si>
  <si>
    <t>6.3.</t>
  </si>
  <si>
    <t>Мероприятие 1.6.3</t>
  </si>
  <si>
    <t>Иные дотации на поддержку мер по обеспечению сбалансированности бюджета Елизовского муниципального района</t>
  </si>
  <si>
    <t>7.8.</t>
  </si>
  <si>
    <t>7.9.</t>
  </si>
  <si>
    <t>Мероприятие 1.7.8</t>
  </si>
  <si>
    <t>Мероприятие 1.7.9</t>
  </si>
  <si>
    <t>Строительство основной дороги туристическо-рекреационного комплекса "Паратунка"</t>
  </si>
  <si>
    <t>Реконструкция автомобильной дороги общего пользования местного значения ул. Энтузиастов, с. Николаевка</t>
  </si>
  <si>
    <t>857</t>
  </si>
  <si>
    <t>9.</t>
  </si>
  <si>
    <t>9.1.</t>
  </si>
  <si>
    <t>Мероприятие 1.9.1</t>
  </si>
  <si>
    <t>Основное мероприятие 1.9</t>
  </si>
  <si>
    <r>
      <t xml:space="preserve">Содержание </t>
    </r>
    <r>
      <rPr>
        <b/>
        <sz val="10"/>
        <rFont val="Times New Roman"/>
        <family val="1"/>
      </rPr>
      <t xml:space="preserve">автомобильных дорог общего пользования местного значения, </t>
    </r>
    <r>
      <rPr>
        <i/>
        <sz val="10"/>
        <rFont val="Times New Roman"/>
        <family val="1"/>
      </rPr>
      <t xml:space="preserve">в том числе: </t>
    </r>
  </si>
  <si>
    <r>
      <t xml:space="preserve">Ремонт автомобильных дорог общего пользования местного значения, </t>
    </r>
    <r>
      <rPr>
        <i/>
        <sz val="10"/>
        <rFont val="Times New Roman"/>
        <family val="1"/>
      </rPr>
      <t xml:space="preserve">в том числе: </t>
    </r>
  </si>
  <si>
    <t>Ремонт автомобильных дорог местного значения Елизовского муниципального района</t>
  </si>
  <si>
    <t>Основное мероприятие 4.4</t>
  </si>
  <si>
    <t>Государственная поддержка организаций, осуществляющих деятельность в сфере воздушных межмуниципальных перевозок населения, в целях возмещения затрат по уплате лизинговых платежей</t>
  </si>
  <si>
    <t>Мероприятие 2.1.2</t>
  </si>
  <si>
    <t>Предоставление из краевого бюджета субсидий на возмещение недополученных доходов юридическим лицам и индивидуальным предпринимателям (за исключением субсидий государственным (муниципальным) учреждениям), осуществляющим перевозку пассажиров и багажа автомобильным транспортом общего пользования городского сообщения (кроме такси и маршрутных такси) по маршрутам регулярных перевозок в Камчатском крае по сниженным тарифам</t>
  </si>
  <si>
    <t>Ремонт автомобильных дорог общего пользования местного значения</t>
  </si>
  <si>
    <t>1.9.</t>
  </si>
  <si>
    <t>Приобретение автомобильного транспорта общего пользования</t>
  </si>
  <si>
    <t>Содержание объектов транспортной 
инфраструктуры в сфере организации перевозок пассажиров и багажа автомобильным транспортом общего пользования</t>
  </si>
  <si>
    <t>2.7.</t>
  </si>
  <si>
    <t>На возмещение затрат или недополученных доходов в связи с эксплуатацией мостопонтонной переправы на участке 263-267 км автомобильной дороги Мильково - Ключи-Усть-Камчатск</t>
  </si>
  <si>
    <t>10.</t>
  </si>
  <si>
    <t>11.</t>
  </si>
  <si>
    <t>Обеспечение транспортной доступности для населения пассажирского автомобильного транспорта межмуниципального сообщения</t>
  </si>
  <si>
    <t>Снижение транспортной доступности для населения пассажирского автомобильного транспорта межмуниципального сообщения</t>
  </si>
  <si>
    <t xml:space="preserve">Старение парка воздушных судов и вывод их из эксплуатации. Снижение безопасности перевозок пассажиров водным транспортом. </t>
  </si>
  <si>
    <t>Мероприятие 3.3.5</t>
  </si>
  <si>
    <t>Приобретение автопассажирского парома</t>
  </si>
  <si>
    <t>Обновление парка воздушных судов. Повышение безопасности перевозок пассажиров воздушным транспортом</t>
  </si>
  <si>
    <t>Показатель 2.1 таблицы приложения 1 к Программе</t>
  </si>
  <si>
    <t>Создание объектов транспортной инфраструктуры в сфере организации перевозок пассажиров и багажа автомобильным транспортом общего пользования</t>
  </si>
  <si>
    <t>Возрастание социальной напряжённости, снижение безопасности при перевозке пассажиров автомо-бильным транспортом общего пользования, снижение качества предоставляемых услуг</t>
  </si>
  <si>
    <t>Показатель 2.2 таблицы приложения 1 и показатель 2.3, 2.4. таблицы приложения 7 к Программе</t>
  </si>
  <si>
    <t>Показатель 2.5 таблицы приложения 7 к Программе</t>
  </si>
  <si>
    <t>Показатель 4.4 таблицы приложения 1 к Программе</t>
  </si>
  <si>
    <t>3.45.</t>
  </si>
  <si>
    <t>Мероприятие 1.3.45</t>
  </si>
  <si>
    <t>Показатель 2.2 таблицы приложения 1 и показатель 2.1 таблицы приложения 7 к Программе</t>
  </si>
  <si>
    <t xml:space="preserve">Показатель 2.3 таблицы приложения 1 к Программе и показатель 2.2 таблицы приложения 7 к Программе 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</si>
  <si>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</si>
  <si>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Строительство автозимника продленного действия  Анавгай -  Палана на участке км 17 - км 33</t>
  </si>
  <si>
    <t>Строительство автозимника продленного действия Анавгай - Палана на участке км 214 - км 224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</si>
  <si>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дороге» 2 этап </t>
  </si>
  <si>
    <t>Реконструкция автомобильной дороги Петропавловск-Камчатский – Мильково  на участке км 12 - км 17 с подъездом к федеральной дороге» 3 этап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</si>
  <si>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(1 этап)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</si>
  <si>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(2 этап)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</si>
  <si>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(3 этап)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</si>
  <si>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5 - км 15 (в том числе проектные работы)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</si>
  <si>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5 - км 15</t>
  </si>
  <si>
    <t xml:space="preserve"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15 - км 26 </t>
  </si>
  <si>
    <t xml:space="preserve">Реконструкция автомобильной дороги  подъезд к совхозу Петропавловский на участке км 0 - км 4 </t>
  </si>
  <si>
    <t>Строительство дорожной инфраструктуры  1-ой очереди  микрорайона МОЛОДЕЖНЫЙ в  Пионерском сельском поселении</t>
  </si>
  <si>
    <t>Объездная дорога от Петропавловского шоссе до жилого района "Северо-Восток". I этап - от Петропавловского шоссе до ул. Солнечной</t>
  </si>
  <si>
    <t>Мероприятие 2.3.3</t>
  </si>
  <si>
    <t>3.46.</t>
  </si>
  <si>
    <t>3.47.</t>
  </si>
  <si>
    <t>3.48.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</si>
  <si>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</si>
  <si>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</si>
  <si>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</si>
  <si>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</si>
  <si>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</si>
  <si>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</si>
  <si>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</si>
  <si>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</si>
  <si>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3.57.</t>
  </si>
  <si>
    <t>3.58.</t>
  </si>
  <si>
    <t>Мероприятие 1.3.46</t>
  </si>
  <si>
    <t>Мероприятие 1.3.47</t>
  </si>
  <si>
    <t>Мероприятие 1.3.48</t>
  </si>
  <si>
    <t>Мероприятие 1.3.49</t>
  </si>
  <si>
    <t>Мероприятие 1.3.50</t>
  </si>
  <si>
    <t>Мероприятие 1.3.51</t>
  </si>
  <si>
    <t>Мероприятие 1.3.52</t>
  </si>
  <si>
    <t>Мероприятие 1.3.53</t>
  </si>
  <si>
    <t>Мероприятие 1.3.54</t>
  </si>
  <si>
    <t>Мероприятие 1.3.55</t>
  </si>
  <si>
    <t>Мероприятие 1.3.56</t>
  </si>
  <si>
    <t>Мероприятие 1.3.57</t>
  </si>
  <si>
    <t>Мероприятие 1.3.58</t>
  </si>
  <si>
    <t>Мероприятие 1.4.15</t>
  </si>
  <si>
    <t>4.17.</t>
  </si>
  <si>
    <t>Мероприятие 1.4.17</t>
  </si>
  <si>
    <t>5.6.</t>
  </si>
  <si>
    <t>Мероприятие 1.5.6</t>
  </si>
  <si>
    <t>На содержание автомобильных дорог местного значения Елизовского муниципального района</t>
  </si>
  <si>
    <t>Мероприятие 1.4.16</t>
  </si>
  <si>
    <t>Мероприятие 2.3.4</t>
  </si>
  <si>
    <r>
      <t xml:space="preserve">Осуществление крупных особо важных для социально-экономического развития Российской Федерации проектов, </t>
    </r>
    <r>
      <rPr>
        <i/>
        <sz val="10"/>
        <rFont val="Times New Roman"/>
        <family val="1"/>
      </rPr>
      <t>в том числе по объектам:</t>
    </r>
  </si>
  <si>
    <t>Министерство имущественных и земельных отношений Камчатского края; Министерство транспорта и дорожного строительства Камчатского края</t>
  </si>
  <si>
    <r>
      <t xml:space="preserve">Развитие и увеличение пропускной способности автомобильных дорог общего пользования регионального (межмуниципального) значения, </t>
    </r>
    <r>
      <rPr>
        <i/>
        <sz val="10"/>
        <rFont val="Times New Roman"/>
        <family val="1"/>
      </rPr>
      <t>в том числе по объектам:</t>
    </r>
  </si>
  <si>
    <t>3.59.</t>
  </si>
  <si>
    <t>Мероприятие 1.3.59</t>
  </si>
  <si>
    <t>Строительство подъезда к стадиону «Спартак» (проектные работы)</t>
  </si>
  <si>
    <t>121</t>
  </si>
  <si>
    <t>Региональный проект R1</t>
  </si>
  <si>
    <r>
      <t xml:space="preserve">Региональный проект «Дорожная сеть Камчатского края», </t>
    </r>
    <r>
      <rPr>
        <i/>
        <sz val="10"/>
        <rFont val="Times New Roman"/>
        <family val="1"/>
      </rPr>
      <t xml:space="preserve">в том числе: </t>
    </r>
  </si>
  <si>
    <t>10.1.</t>
  </si>
  <si>
    <t>Мероприятие 1.10.1.</t>
  </si>
  <si>
    <t>Проведение работ по капитальному ремонту, ремонту автомобильных дорог общего пользования регионального или межмуниципального значения в целях приведения их в нормативное состояние и ликвидации мест концентрации дорожно-транспортных происшествий</t>
  </si>
  <si>
    <t>10.2.</t>
  </si>
  <si>
    <t>Мероприятие 1.10.2.</t>
  </si>
  <si>
    <t>Проведение работ по капитальному ремонту, ремонту автомобильных дорог Петропавловск-Камчатской городской агломерации</t>
  </si>
  <si>
    <r>
      <t xml:space="preserve">Региональный проект «Общесистемные меры развития дорожного хозяйства Камчатского края», </t>
    </r>
    <r>
      <rPr>
        <i/>
        <sz val="10"/>
        <rFont val="Times New Roman"/>
        <family val="1"/>
      </rPr>
      <t>в том числе:</t>
    </r>
  </si>
  <si>
    <t>11.1.</t>
  </si>
  <si>
    <t>Мероприятие 1.11.1</t>
  </si>
  <si>
    <t>Внедрение автоматизированных и роботизированных технологий организации дорожного движения и контроля за соблюдением правил дорожного движения</t>
  </si>
  <si>
    <t>11.2.</t>
  </si>
  <si>
    <t>Мероприятие 1.11.2</t>
  </si>
  <si>
    <t xml:space="preserve">Создание механизмов экономического стимулирования сохранности автомобильных дорог регионального и местного значения </t>
  </si>
  <si>
    <t>122</t>
  </si>
  <si>
    <t>Строительство автовокзала регионального значения (проектные работы)</t>
  </si>
  <si>
    <t xml:space="preserve">Проектирование автобусной остановки с разворотной площадкой в с. Эссо </t>
  </si>
  <si>
    <t>123</t>
  </si>
  <si>
    <t>124</t>
  </si>
  <si>
    <t>125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</si>
  <si>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</si>
  <si>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</si>
  <si>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</si>
  <si>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</si>
  <si>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>Реконструкция автомобильной дороги Петропавловск-Камчатский Мильково на участке км 12 – км 17 с подъездом к федеральной дороге (проектные работы)</t>
  </si>
  <si>
    <t xml:space="preserve"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0 - 107,2 км  на участке км 0 - км 5  (в том числе проектные работы) </t>
  </si>
  <si>
    <t xml:space="preserve">«Приложение 1 к Программе </t>
  </si>
  <si>
    <t>Сведения</t>
  </si>
  <si>
    <t>о показателях (индикаторах) государственной программы Камчатского края "Развитие транспортной системы в Камчатском крае" и их значениях</t>
  </si>
  <si>
    <t>Показатель (индикатор)
(наименование)</t>
  </si>
  <si>
    <t>Ед. изм.</t>
  </si>
  <si>
    <t>Значения показателей</t>
  </si>
  <si>
    <t>Прирост протяженности автомобильных дорог общего пользования регионального значения</t>
  </si>
  <si>
    <t>км.</t>
  </si>
  <si>
    <t>Прирост протяженности автомобильных дорог общего пользования местного значения</t>
  </si>
  <si>
    <t>Прирост населенных пунктов, связанных с опорной сетью автомобильных дорог общего пользования местного значения</t>
  </si>
  <si>
    <t>ед.</t>
  </si>
  <si>
    <t>Доля автомобильных дорог общего пользования регионального или межмуниципального значения, соответствующих нормативным требованиям к транспортно-эксплуатационным показателям</t>
  </si>
  <si>
    <t>%</t>
  </si>
  <si>
    <t>Содержание и ремонт автомобильных дорог общего пользования местного значения</t>
  </si>
  <si>
    <t>-</t>
  </si>
  <si>
    <t>Доля дорожной сети города Петропавловск-Камчатского (городская агломерация), соответствующей нормативным требованиям к транспортно эксплуатационным показателям</t>
  </si>
  <si>
    <t>Доля автомобильных дорог регионального значения, работающих в режиме перегрузки, в их общей протяженности</t>
  </si>
  <si>
    <t>Снижение количества мест концентрации дорожно-транспортных происшествий (аварийно-опасных участков) на дорожной сети</t>
  </si>
  <si>
    <t>Количество стационарных камер фотовидеофиксации нарушений правил дорожного движения на автомобильных дорогах федерального, регионального или межмуниципального, местного значения (накопительным итогом от базового значения 2017 года – 27 ед.)</t>
  </si>
  <si>
    <t>шт.</t>
  </si>
  <si>
    <t>1.10.</t>
  </si>
  <si>
    <t>Количество внедренных интеллектуальных транспортных систем на территории Камчатского края</t>
  </si>
  <si>
    <t>1.11.</t>
  </si>
  <si>
    <t>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и городской агломерации (накопительным итогом от базового значения 2017 года – 0 ед.)</t>
  </si>
  <si>
    <t xml:space="preserve">Предоставление субсидий юридическим лицам и индивидуальным предпринимателям, осуществляющим перевозку пассажиров автомобильным транспортом, в целях возмещения недополученных доходов в связи с предоставлением гражданам мер социальной поддержки по проезду на автомобильном транспорте общего пользования городского сообщения </t>
  </si>
  <si>
    <t>тыс. чел</t>
  </si>
  <si>
    <t>Средний возраст пассажирских автотранспортных средств общего пользования</t>
  </si>
  <si>
    <t>Количество автовокзалов и автостанций в Камчатском крае</t>
  </si>
  <si>
    <r>
      <t xml:space="preserve">Количество пассажиров, перевезенных водным транспортом по субсидированным тарифам, </t>
    </r>
    <r>
      <rPr>
        <i/>
        <sz val="12"/>
        <rFont val="Times New Roman"/>
        <family val="1"/>
      </rPr>
      <t xml:space="preserve">в том числе: </t>
    </r>
  </si>
  <si>
    <t>тыс. человек</t>
  </si>
  <si>
    <t>3.1.1</t>
  </si>
  <si>
    <t>на межмуниципальных маршрутах</t>
  </si>
  <si>
    <t>3.1.2</t>
  </si>
  <si>
    <t>на внутримуниципальных маршрутах</t>
  </si>
  <si>
    <t>Количество груза, перевезенного судами ГУП "Камчаттрансфлот"</t>
  </si>
  <si>
    <t>тыс. тонн</t>
  </si>
  <si>
    <t>Грузооборот Петропавловск-Камчатского морского порта</t>
  </si>
  <si>
    <t>млн. тонн</t>
  </si>
  <si>
    <t>Общий объем пассажирских перевозок воздушным транспортом</t>
  </si>
  <si>
    <t>тыс.человек</t>
  </si>
  <si>
    <t>Количество пассажиров, перевезенных воздушным транспортом по субсидированным тарифам на межмуниципальных маршрутах</t>
  </si>
  <si>
    <t xml:space="preserve">Количество субсидируемых рейсов в межрегиональном сообщении  </t>
  </si>
  <si>
    <t>сети автомобильных дорог общего пользования местного значения</t>
  </si>
  <si>
    <t>7.2</t>
  </si>
  <si>
    <t>сети автомобильных дорог общего пользования регионального (межмуниципального) значения</t>
  </si>
  <si>
    <t>7.1</t>
  </si>
  <si>
    <r>
      <t xml:space="preserve">Доля протяженности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показателям, </t>
    </r>
    <r>
      <rPr>
        <i/>
        <sz val="12"/>
        <rFont val="Times New Roman"/>
        <family val="1"/>
      </rPr>
      <t>на 31 декабря отчетного года, в том числе;</t>
    </r>
  </si>
  <si>
    <t>км</t>
  </si>
  <si>
    <t>6.2</t>
  </si>
  <si>
    <t>6.1</t>
  </si>
  <si>
    <r>
      <t xml:space="preserve">Прирост протяженности автомобильных дорог общего пользования регионального (межмуниципального) и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</t>
    </r>
    <r>
      <rPr>
        <i/>
        <sz val="12"/>
        <rFont val="Times New Roman"/>
        <family val="1"/>
      </rPr>
      <t>в том числе:</t>
    </r>
  </si>
  <si>
    <t>автомобильных дорог общего пользования местного значения</t>
  </si>
  <si>
    <t>автомобильных дорог общего пользования регионального (межмуниципального) значения</t>
  </si>
  <si>
    <r>
      <t xml:space="preserve">Общая протяженность автомобильных дорог общего пользования регионального (межмуниципального) и местного значения, соответствующих нормативным требованиям к транспортно-эксплуатационным показателям, </t>
    </r>
    <r>
      <rPr>
        <i/>
        <sz val="12"/>
        <rFont val="Times New Roman"/>
        <family val="1"/>
      </rPr>
      <t>на 31 декабря отчетного года, в том числе:</t>
    </r>
  </si>
  <si>
    <r>
      <t xml:space="preserve">Прирост протяженности автомобильных дорог общего пользования регионального (межмуниципального) и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дорог, </t>
    </r>
    <r>
      <rPr>
        <i/>
        <sz val="12"/>
        <rFont val="Times New Roman"/>
        <family val="1"/>
      </rPr>
      <t>в том числе:</t>
    </r>
  </si>
  <si>
    <r>
      <t xml:space="preserve">Прирост протяженности сети автомобильных дорог регионального (межмуниципального) и местного значения на территории субъекта Российской Федерации в результате строительства новых автомобильных дорог, </t>
    </r>
    <r>
      <rPr>
        <i/>
        <sz val="12"/>
        <rFont val="Times New Roman"/>
        <family val="1"/>
      </rPr>
      <t>в том числе:</t>
    </r>
  </si>
  <si>
    <r>
      <t xml:space="preserve">Объемы ввода в эксплуатацию после строительства и реконструкции автомобильных дорог общего пользования регионального (межмуниципального) и местного значения, </t>
    </r>
    <r>
      <rPr>
        <i/>
        <sz val="12"/>
        <rFont val="Times New Roman"/>
        <family val="1"/>
      </rPr>
      <t xml:space="preserve">в том числе: </t>
    </r>
  </si>
  <si>
    <r>
      <t xml:space="preserve">Протяженность сети автомобильных дорог общего пользования регионального (межмуниципального) и местного значения на территории субъекта Российской Федерации, </t>
    </r>
    <r>
      <rPr>
        <i/>
        <sz val="12"/>
        <rFont val="Times New Roman"/>
        <family val="1"/>
      </rPr>
      <t xml:space="preserve">в том числе: </t>
    </r>
  </si>
  <si>
    <t>2013 год</t>
  </si>
  <si>
    <t>в том числе:</t>
  </si>
  <si>
    <t>2013-2025 годы</t>
  </si>
  <si>
    <t>2003-2012 годы</t>
  </si>
  <si>
    <t>Показатели и индикаторы</t>
  </si>
  <si>
    <t xml:space="preserve">о целевых показателях (индикаторах) Подпрограммы 1 "Развитие дорожного хозяйства" Государственной программы Камчатского края "Развитие транспортной системы в Камчатском крае". </t>
  </si>
  <si>
    <t xml:space="preserve">«Приложение 8 к Программе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</si>
</sst>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"/>
    <numFmt numFmtId="174" formatCode="0.000"/>
    <numFmt numFmtId="175" formatCode="#,##0.0"/>
    <numFmt numFmtId="176" formatCode="0.00000"/>
    <numFmt numFmtId="177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8" fillId="0" borderId="0" xfId="53" applyAlignment="1">
      <alignment vertical="top" wrapText="1"/>
      <protection/>
    </xf>
    <xf numFmtId="0" fontId="38" fillId="0" borderId="0" xfId="53">
      <alignment/>
      <protection/>
    </xf>
    <xf numFmtId="0" fontId="57" fillId="0" borderId="0" xfId="53" applyFont="1" applyBorder="1" applyAlignment="1">
      <alignment horizontal="center" vertical="center" wrapText="1"/>
      <protection/>
    </xf>
    <xf numFmtId="0" fontId="57" fillId="0" borderId="0" xfId="53" applyFont="1" applyBorder="1" applyAlignment="1">
      <alignment horizontal="right" vertical="center" wrapText="1"/>
      <protection/>
    </xf>
    <xf numFmtId="0" fontId="57" fillId="0" borderId="10" xfId="53" applyFont="1" applyBorder="1" applyAlignment="1">
      <alignment vertical="top" wrapText="1"/>
      <protection/>
    </xf>
    <xf numFmtId="0" fontId="57" fillId="0" borderId="11" xfId="53" applyFont="1" applyBorder="1" applyAlignment="1">
      <alignment vertical="top" wrapText="1"/>
      <protection/>
    </xf>
    <xf numFmtId="0" fontId="57" fillId="0" borderId="12" xfId="53" applyFont="1" applyBorder="1" applyAlignment="1">
      <alignment vertical="top" wrapText="1"/>
      <protection/>
    </xf>
    <xf numFmtId="0" fontId="47" fillId="0" borderId="10" xfId="53" applyFont="1" applyBorder="1" applyAlignment="1">
      <alignment vertical="top" wrapText="1"/>
      <protection/>
    </xf>
    <xf numFmtId="0" fontId="38" fillId="0" borderId="11" xfId="53" applyBorder="1" applyAlignment="1">
      <alignment vertical="top" wrapText="1"/>
      <protection/>
    </xf>
    <xf numFmtId="0" fontId="38" fillId="0" borderId="12" xfId="53" applyBorder="1" applyAlignment="1">
      <alignment vertical="top" wrapText="1"/>
      <protection/>
    </xf>
    <xf numFmtId="0" fontId="47" fillId="0" borderId="13" xfId="53" applyFont="1" applyBorder="1" applyAlignment="1">
      <alignment vertical="top" wrapText="1"/>
      <protection/>
    </xf>
    <xf numFmtId="0" fontId="38" fillId="0" borderId="14" xfId="53" applyBorder="1" applyAlignment="1">
      <alignment vertical="top" wrapText="1"/>
      <protection/>
    </xf>
    <xf numFmtId="0" fontId="38" fillId="0" borderId="15" xfId="53" applyBorder="1" applyAlignment="1">
      <alignment vertical="top" wrapText="1"/>
      <protection/>
    </xf>
    <xf numFmtId="0" fontId="57" fillId="0" borderId="16" xfId="53" applyFont="1" applyBorder="1" applyAlignment="1">
      <alignment vertical="top" wrapText="1"/>
      <protection/>
    </xf>
    <xf numFmtId="0" fontId="57" fillId="0" borderId="17" xfId="53" applyFont="1" applyBorder="1" applyAlignment="1">
      <alignment vertical="top" wrapText="1"/>
      <protection/>
    </xf>
    <xf numFmtId="0" fontId="57" fillId="0" borderId="18" xfId="53" applyFont="1" applyBorder="1" applyAlignment="1">
      <alignment vertical="top" wrapText="1"/>
      <protection/>
    </xf>
    <xf numFmtId="0" fontId="57" fillId="0" borderId="19" xfId="53" applyFont="1" applyBorder="1" applyAlignment="1">
      <alignment horizontal="center" vertical="center" wrapText="1"/>
      <protection/>
    </xf>
    <xf numFmtId="0" fontId="57" fillId="0" borderId="20" xfId="53" applyFont="1" applyBorder="1" applyAlignment="1">
      <alignment horizontal="center" vertical="center" wrapText="1"/>
      <protection/>
    </xf>
    <xf numFmtId="0" fontId="57" fillId="0" borderId="21" xfId="53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right" vertical="center" wrapText="1"/>
    </xf>
    <xf numFmtId="172" fontId="2" fillId="0" borderId="22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Alignment="1">
      <alignment/>
    </xf>
    <xf numFmtId="172" fontId="2" fillId="0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3" fillId="0" borderId="22" xfId="0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10" fillId="0" borderId="23" xfId="0" applyFont="1" applyFill="1" applyBorder="1" applyAlignment="1">
      <alignment vertical="top"/>
    </xf>
    <xf numFmtId="0" fontId="2" fillId="33" borderId="23" xfId="0" applyFont="1" applyFill="1" applyBorder="1" applyAlignment="1">
      <alignment vertical="center" wrapText="1"/>
    </xf>
    <xf numFmtId="0" fontId="4" fillId="6" borderId="0" xfId="0" applyFont="1" applyFill="1" applyAlignment="1">
      <alignment/>
    </xf>
    <xf numFmtId="0" fontId="2" fillId="6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/>
    </xf>
    <xf numFmtId="172" fontId="7" fillId="6" borderId="22" xfId="0" applyNumberFormat="1" applyFont="1" applyFill="1" applyBorder="1" applyAlignment="1">
      <alignment horizontal="center" vertical="center"/>
    </xf>
    <xf numFmtId="172" fontId="7" fillId="6" borderId="22" xfId="0" applyNumberFormat="1" applyFont="1" applyFill="1" applyBorder="1" applyAlignment="1">
      <alignment horizontal="right" vertical="center"/>
    </xf>
    <xf numFmtId="172" fontId="2" fillId="6" borderId="22" xfId="0" applyNumberFormat="1" applyFont="1" applyFill="1" applyBorder="1" applyAlignment="1">
      <alignment horizontal="center" vertical="center"/>
    </xf>
    <xf numFmtId="172" fontId="2" fillId="6" borderId="22" xfId="0" applyNumberFormat="1" applyFont="1" applyFill="1" applyBorder="1" applyAlignment="1">
      <alignment horizontal="right" vertical="center"/>
    </xf>
    <xf numFmtId="173" fontId="2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/>
    </xf>
    <xf numFmtId="0" fontId="2" fillId="6" borderId="0" xfId="0" applyFont="1" applyFill="1" applyAlignment="1">
      <alignment/>
    </xf>
    <xf numFmtId="172" fontId="2" fillId="34" borderId="22" xfId="0" applyNumberFormat="1" applyFont="1" applyFill="1" applyBorder="1" applyAlignment="1">
      <alignment horizontal="right" vertical="center"/>
    </xf>
    <xf numFmtId="172" fontId="2" fillId="33" borderId="22" xfId="0" applyNumberFormat="1" applyFont="1" applyFill="1" applyBorder="1" applyAlignment="1">
      <alignment horizontal="right" vertical="center"/>
    </xf>
    <xf numFmtId="172" fontId="7" fillId="33" borderId="22" xfId="0" applyNumberFormat="1" applyFont="1" applyFill="1" applyBorder="1" applyAlignment="1">
      <alignment horizontal="right" vertical="center"/>
    </xf>
    <xf numFmtId="172" fontId="7" fillId="33" borderId="22" xfId="0" applyNumberFormat="1" applyFont="1" applyFill="1" applyBorder="1" applyAlignment="1">
      <alignment horizontal="center" vertical="center"/>
    </xf>
    <xf numFmtId="172" fontId="2" fillId="35" borderId="22" xfId="0" applyNumberFormat="1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/>
    </xf>
    <xf numFmtId="0" fontId="2" fillId="33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172" fontId="7" fillId="35" borderId="22" xfId="0" applyNumberFormat="1" applyFont="1" applyFill="1" applyBorder="1" applyAlignment="1">
      <alignment horizontal="right" vertical="center"/>
    </xf>
    <xf numFmtId="172" fontId="7" fillId="35" borderId="2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Fill="1" applyBorder="1" applyAlignment="1">
      <alignment horizontal="right" vertical="center" wrapText="1"/>
    </xf>
    <xf numFmtId="175" fontId="3" fillId="0" borderId="2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5" fontId="3" fillId="36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4" fontId="3" fillId="33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0" fontId="0" fillId="0" borderId="0" xfId="61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justify" vertical="center" wrapText="1"/>
    </xf>
    <xf numFmtId="49" fontId="3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justify" vertical="center" wrapText="1"/>
    </xf>
    <xf numFmtId="49" fontId="3" fillId="0" borderId="27" xfId="0" applyNumberFormat="1" applyFont="1" applyFill="1" applyBorder="1" applyAlignment="1">
      <alignment horizontal="right" vertical="center"/>
    </xf>
    <xf numFmtId="2" fontId="3" fillId="0" borderId="22" xfId="62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2" fontId="3" fillId="0" borderId="24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" fontId="3" fillId="33" borderId="22" xfId="0" applyNumberFormat="1" applyFont="1" applyFill="1" applyBorder="1" applyAlignment="1">
      <alignment horizontal="right" vertical="center" wrapText="1"/>
    </xf>
    <xf numFmtId="0" fontId="38" fillId="0" borderId="0" xfId="53" applyBorder="1" applyAlignment="1">
      <alignment vertical="top" wrapText="1"/>
      <protection/>
    </xf>
    <xf numFmtId="0" fontId="57" fillId="0" borderId="0" xfId="53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16" fontId="7" fillId="0" borderId="22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justify" vertical="center" wrapText="1"/>
    </xf>
    <xf numFmtId="16" fontId="2" fillId="0" borderId="22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16" fillId="0" borderId="31" xfId="0" applyFont="1" applyFill="1" applyBorder="1" applyAlignment="1">
      <alignment horizontal="justify" vertical="center" wrapText="1"/>
    </xf>
    <xf numFmtId="0" fontId="16" fillId="0" borderId="32" xfId="0" applyFont="1" applyFill="1" applyBorder="1" applyAlignment="1">
      <alignment horizontal="justify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justify" vertical="center" wrapText="1"/>
    </xf>
    <xf numFmtId="0" fontId="2" fillId="33" borderId="32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58" fillId="33" borderId="31" xfId="0" applyFont="1" applyFill="1" applyBorder="1" applyAlignment="1">
      <alignment horizontal="justify" vertical="center" wrapText="1"/>
    </xf>
    <xf numFmtId="0" fontId="58" fillId="33" borderId="32" xfId="0" applyFont="1" applyFill="1" applyBorder="1" applyAlignment="1">
      <alignment horizontal="justify" vertical="center" wrapText="1"/>
    </xf>
    <xf numFmtId="0" fontId="2" fillId="33" borderId="22" xfId="0" applyFont="1" applyFill="1" applyBorder="1" applyAlignment="1">
      <alignment horizontal="right" vertical="center" wrapText="1"/>
    </xf>
    <xf numFmtId="49" fontId="2" fillId="33" borderId="22" xfId="0" applyNumberFormat="1" applyFont="1" applyFill="1" applyBorder="1" applyAlignment="1">
      <alignment horizontal="center" vertical="center"/>
    </xf>
    <xf numFmtId="17" fontId="7" fillId="0" borderId="22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MAKS~1\AppData\Local\Temp\Rar$DIa0.839\&#1043;&#1086;&#1089;&#1087;&#1088;&#1086;&#1075;&#1088;&#1072;&#1084;&#1084;&#1072;\&#1048;&#1079;&#1084;&#1077;&#1085;&#1077;&#1085;&#1080;&#1103;%20&#1044;&#1045;&#1050;&#1040;&#1041;&#1056;&#1068;%202015\&#1055;&#1088;&#1080;&#1083;&#1086;&#1078;&#1077;&#1085;&#1080;&#1077;%205%20&#1085;&#1072;%2015%20-%2016%20&#1075;&#1086;&#1076;%20(&#1087;&#1086;&#1076;%20&#1073;&#1102;&#1076;&#1078;&#1077;&#1090;%20&#1080;%20&#1080;&#1085;&#1074;&#1077;&#1089;&#1090;%2025.12.1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72;&#1073;&#1086;&#1095;&#1080;&#1081;%20&#1089;&#1090;&#1086;&#1083;\&#1052;&#1054;&#1048;\&#1043;&#1086;&#1089;&#1087;&#1088;&#1086;&#1075;&#1088;&#1072;&#1084;&#1084;&#1072;\&#1043;&#1055;%20&#1085;&#1072;%202019%20&#1075;&#1086;&#1076;\&#1080;&#1079;&#1084;&#1077;&#1085;&#1077;&#1085;&#1080;&#1103;%20&#1052;&#1040;&#1056;&#1058;\&#1074;%20&#1088;&#1077;&#1076;&#1072;&#1082;&#1094;&#1080;&#1102;\&#1055;&#1088;&#1080;&#1083;&#1086;&#1078;&#1077;&#1085;&#1080;&#1103;%201,%203,%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72;&#1073;&#1086;&#1095;&#1080;&#1081;%20&#1089;&#1090;&#1086;&#1083;\&#1052;&#1054;&#1048;\&#1043;&#1086;&#1089;&#1087;&#1088;&#1086;&#1075;&#1088;&#1072;&#1084;&#1084;&#1072;\&#1043;&#1055;%20&#1085;&#1072;%202019%20&#1075;&#1086;&#1076;\&#1080;&#1079;&#1084;&#1077;&#1085;&#1077;&#1085;&#1080;&#1103;%20&#1052;&#1040;&#1056;&#1058;\&#1055;&#1088;&#1080;&#1083;&#1086;&#1078;&#1077;&#1085;&#1080;&#1103;%201,%203,%208%20(&#1084;&#1072;&#1088;&#109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MAKS~1\AppData\Local\Temp\Rar$DIa0.299\&#1055;&#1088;&#1080;&#1083;&#1086;&#1078;&#1077;&#1085;&#1080;&#1103;%201%20&#1080;%2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\&#1043;&#1086;&#1089;&#1087;&#1088;&#1086;&#1075;&#1088;&#1072;&#1084;&#1084;&#1072;\&#1043;&#1055;%202017%20&#1075;&#1086;&#1076;\&#1040;&#1042;&#1043;&#1059;&#1057;&#1058;-&#1054;&#1050;&#1058;&#1071;&#1041;&#1056;&#1068;\&#1055;&#1088;&#1080;&#1083;&#1086;&#1078;&#1077;&#1085;&#1080;&#1103;%20&#1089;%201%20&#1087;&#1086;%2012%20(&#1086;&#1082;&#1090;&#1103;&#1073;&#1088;&#1100;%202017%20&#1050;&#1043;&#1050;&#1059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2"/>
      <sheetName val="Приложение 5"/>
      <sheetName val="Лист1"/>
      <sheetName val="Лист2"/>
      <sheetName val="3"/>
      <sheetName val="6"/>
      <sheetName val="7"/>
      <sheetName val="8"/>
      <sheetName val="9"/>
      <sheetName val="10"/>
    </sheetNames>
    <sheetDataSet>
      <sheetData sheetId="5">
        <row r="74">
          <cell r="G74">
            <v>36624.1245</v>
          </cell>
          <cell r="H74">
            <v>34185.3862</v>
          </cell>
        </row>
        <row r="87">
          <cell r="G87">
            <v>78666.144</v>
          </cell>
          <cell r="H87">
            <v>84559.96601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8"/>
      <sheetName val="2"/>
      <sheetName val="3"/>
      <sheetName val="лист1"/>
      <sheetName val="лист2"/>
    </sheetNames>
    <sheetDataSet>
      <sheetData sheetId="6">
        <row r="74">
          <cell r="I74">
            <v>34669.291000000005</v>
          </cell>
          <cell r="J74">
            <v>56526.75779999999</v>
          </cell>
          <cell r="K74">
            <v>38606.74</v>
          </cell>
          <cell r="M74">
            <v>37482.7</v>
          </cell>
          <cell r="N74">
            <v>37482.7</v>
          </cell>
          <cell r="O74">
            <v>43145.20861</v>
          </cell>
          <cell r="P74">
            <v>46596.825300000004</v>
          </cell>
          <cell r="Q74">
            <v>50324.57133</v>
          </cell>
          <cell r="R74">
            <v>54350.53703000001</v>
          </cell>
        </row>
        <row r="87">
          <cell r="I87">
            <v>82072.44</v>
          </cell>
          <cell r="J87">
            <v>84962.573</v>
          </cell>
          <cell r="K87">
            <v>87644.61</v>
          </cell>
          <cell r="M87">
            <v>90738.54000000001</v>
          </cell>
          <cell r="N87">
            <v>90800.20999999999</v>
          </cell>
          <cell r="O87">
            <v>127525.56861</v>
          </cell>
          <cell r="P87">
            <v>137727.6141</v>
          </cell>
          <cell r="Q87">
            <v>148745.82323</v>
          </cell>
          <cell r="R87">
            <v>160645.48909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8"/>
      <sheetName val="2"/>
      <sheetName val="3"/>
      <sheetName val="лист1"/>
      <sheetName val="лист2"/>
    </sheetNames>
    <sheetDataSet>
      <sheetData sheetId="5">
        <row r="15">
          <cell r="H15">
            <v>49.7</v>
          </cell>
          <cell r="I15">
            <v>49.7</v>
          </cell>
          <cell r="J15">
            <v>49.7</v>
          </cell>
          <cell r="K15">
            <v>49.7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40">
          <cell r="D40">
            <v>3.84</v>
          </cell>
          <cell r="E40">
            <v>13.729000000000001</v>
          </cell>
          <cell r="F40">
            <v>13.54</v>
          </cell>
          <cell r="G40">
            <v>14.269</v>
          </cell>
          <cell r="H40">
            <v>0.46</v>
          </cell>
          <cell r="I40">
            <v>12.5</v>
          </cell>
          <cell r="J40">
            <v>14.35</v>
          </cell>
          <cell r="K40">
            <v>15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15 внебюджет"/>
      <sheetName val="Приложение 5"/>
      <sheetName val="Прил. 6 "/>
      <sheetName val="Прил. 7"/>
      <sheetName val="Прил. 8"/>
      <sheetName val="Прил. 9"/>
      <sheetName val="Лист1"/>
      <sheetName val="Лист2"/>
      <sheetName val="Лист3"/>
    </sheetNames>
    <sheetDataSet>
      <sheetData sheetId="6">
        <row r="9"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5 внебюджет"/>
      <sheetName val="Приложение 1"/>
      <sheetName val="Приложение 3"/>
      <sheetName val="Приложение 7"/>
      <sheetName val="Приложени 8"/>
      <sheetName val="Приложение 9"/>
      <sheetName val="Приложение 10"/>
      <sheetName val="Приложение 11"/>
      <sheetName val="Приложение 12"/>
      <sheetName val="Лист1"/>
    </sheetNames>
    <sheetDataSet>
      <sheetData sheetId="5">
        <row r="8">
          <cell r="D8">
            <v>270.568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2" customWidth="1"/>
    <col min="2" max="2" width="21.25390625" style="2" customWidth="1"/>
    <col min="3" max="3" width="25.375" style="2" customWidth="1"/>
    <col min="4" max="4" width="12.00390625" style="2" customWidth="1"/>
    <col min="5" max="5" width="11.25390625" style="2" customWidth="1"/>
    <col min="6" max="6" width="15.75390625" style="2" customWidth="1"/>
    <col min="7" max="7" width="13.25390625" style="2" customWidth="1"/>
    <col min="8" max="8" width="12.75390625" style="2" customWidth="1"/>
    <col min="9" max="9" width="16.75390625" style="2" customWidth="1"/>
    <col min="10" max="10" width="13.75390625" style="2" customWidth="1"/>
    <col min="11" max="11" width="12.25390625" style="2" customWidth="1"/>
    <col min="12" max="12" width="21.25390625" style="2" customWidth="1"/>
    <col min="13" max="16384" width="9.125" style="2" customWidth="1"/>
  </cols>
  <sheetData>
    <row r="1" spans="1:20" ht="27.75" customHeight="1">
      <c r="A1" s="1"/>
      <c r="B1" s="1"/>
      <c r="C1" s="149"/>
      <c r="D1" s="149"/>
      <c r="E1" s="149"/>
      <c r="F1" s="149"/>
      <c r="G1" s="149"/>
      <c r="H1" s="149"/>
      <c r="I1" s="149"/>
      <c r="J1" s="149"/>
      <c r="K1" s="1"/>
      <c r="L1" s="4" t="s">
        <v>28</v>
      </c>
      <c r="M1" s="3"/>
      <c r="N1" s="3"/>
      <c r="O1" s="3"/>
      <c r="P1" s="3"/>
      <c r="Q1" s="3"/>
      <c r="R1" s="3"/>
      <c r="S1" s="3"/>
      <c r="T1" s="3"/>
    </row>
    <row r="2" spans="1:16" ht="32.25" customHeight="1">
      <c r="A2" s="1"/>
      <c r="B2" s="150" t="s">
        <v>27</v>
      </c>
      <c r="C2" s="150"/>
      <c r="D2" s="150"/>
      <c r="E2" s="150"/>
      <c r="F2" s="150"/>
      <c r="G2" s="150"/>
      <c r="H2" s="150"/>
      <c r="I2" s="150"/>
      <c r="J2" s="150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0">
      <c r="A5" s="17" t="s">
        <v>17</v>
      </c>
      <c r="B5" s="18" t="s">
        <v>24</v>
      </c>
      <c r="C5" s="18" t="s">
        <v>25</v>
      </c>
      <c r="D5" s="18" t="s">
        <v>21</v>
      </c>
      <c r="E5" s="18" t="s">
        <v>22</v>
      </c>
      <c r="F5" s="18" t="s">
        <v>23</v>
      </c>
      <c r="G5" s="18" t="s">
        <v>26</v>
      </c>
      <c r="H5" s="18" t="s">
        <v>29</v>
      </c>
      <c r="I5" s="18" t="s">
        <v>30</v>
      </c>
      <c r="J5" s="18" t="s">
        <v>15</v>
      </c>
      <c r="K5" s="18" t="s">
        <v>31</v>
      </c>
      <c r="L5" s="19" t="s">
        <v>32</v>
      </c>
      <c r="M5" s="1"/>
      <c r="N5" s="1"/>
      <c r="O5" s="1"/>
      <c r="P5" s="1"/>
    </row>
    <row r="6" spans="1:16" ht="1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16" ht="15">
      <c r="A7" s="5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16" ht="15">
      <c r="A8" s="5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16" ht="15">
      <c r="A9" s="5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16" ht="15">
      <c r="A10" s="5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16" ht="15">
      <c r="A11" s="5" t="s">
        <v>20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16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16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zoomScale="70" zoomScaleNormal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6.00390625" style="32" bestFit="1" customWidth="1"/>
    <col min="2" max="2" width="126.00390625" style="32" customWidth="1"/>
    <col min="3" max="3" width="14.375" style="32" customWidth="1"/>
    <col min="4" max="15" width="12.875" style="32" bestFit="1" customWidth="1"/>
    <col min="16" max="16384" width="9.125" style="32" customWidth="1"/>
  </cols>
  <sheetData>
    <row r="1" spans="1:15" s="21" customFormat="1" ht="15.75">
      <c r="A1" s="99"/>
      <c r="B1" s="99"/>
      <c r="C1" s="99"/>
      <c r="D1" s="99"/>
      <c r="E1" s="99"/>
      <c r="F1" s="99"/>
      <c r="G1" s="99"/>
      <c r="H1" s="99"/>
      <c r="I1" s="100"/>
      <c r="J1" s="100"/>
      <c r="K1" s="100"/>
      <c r="L1" s="156" t="s">
        <v>644</v>
      </c>
      <c r="M1" s="156"/>
      <c r="N1" s="156"/>
      <c r="O1" s="156"/>
    </row>
    <row r="2" spans="1:15" ht="15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.75">
      <c r="A3" s="157" t="s">
        <v>645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5.75">
      <c r="A4" s="158" t="s">
        <v>646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5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62" customFormat="1" ht="15.75">
      <c r="A6" s="159" t="s">
        <v>272</v>
      </c>
      <c r="B6" s="159" t="s">
        <v>647</v>
      </c>
      <c r="C6" s="159" t="s">
        <v>648</v>
      </c>
      <c r="D6" s="151" t="s">
        <v>649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5" s="62" customFormat="1" ht="18.75" customHeight="1">
      <c r="A7" s="159"/>
      <c r="B7" s="159"/>
      <c r="C7" s="159"/>
      <c r="D7" s="42" t="s">
        <v>33</v>
      </c>
      <c r="E7" s="42" t="s">
        <v>34</v>
      </c>
      <c r="F7" s="42" t="s">
        <v>35</v>
      </c>
      <c r="G7" s="42" t="s">
        <v>36</v>
      </c>
      <c r="H7" s="42" t="s">
        <v>37</v>
      </c>
      <c r="I7" s="42" t="s">
        <v>38</v>
      </c>
      <c r="J7" s="42" t="s">
        <v>39</v>
      </c>
      <c r="K7" s="42" t="s">
        <v>40</v>
      </c>
      <c r="L7" s="42" t="s">
        <v>41</v>
      </c>
      <c r="M7" s="42" t="s">
        <v>42</v>
      </c>
      <c r="N7" s="42" t="s">
        <v>43</v>
      </c>
      <c r="O7" s="42" t="s">
        <v>44</v>
      </c>
    </row>
    <row r="8" spans="1:15" s="62" customFormat="1" ht="11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</row>
    <row r="9" spans="1:15" s="62" customFormat="1" ht="23.25" customHeight="1">
      <c r="A9" s="151" t="s">
        <v>273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5" s="62" customFormat="1" ht="20.25" customHeight="1">
      <c r="A10" s="63" t="s">
        <v>3</v>
      </c>
      <c r="B10" s="64" t="s">
        <v>650</v>
      </c>
      <c r="C10" s="42" t="s">
        <v>651</v>
      </c>
      <c r="D10" s="102">
        <f>'Приложение 8'!G13</f>
        <v>42.03</v>
      </c>
      <c r="E10" s="102">
        <f>'Приложение 8'!H13</f>
        <v>13.68</v>
      </c>
      <c r="F10" s="102">
        <f>'Приложение 8'!I13</f>
        <v>13.15</v>
      </c>
      <c r="G10" s="102">
        <f>'Приложение 8'!J13</f>
        <v>20.21</v>
      </c>
      <c r="H10" s="102">
        <f>'Приложение 8'!K13</f>
        <v>10.97</v>
      </c>
      <c r="I10" s="102">
        <f>'Приложение 8'!L13</f>
        <v>22.98</v>
      </c>
      <c r="J10" s="102">
        <f>'Приложение 8'!M13</f>
        <v>15.86</v>
      </c>
      <c r="K10" s="102">
        <f>'Приложение 8'!N13</f>
        <v>27.61</v>
      </c>
      <c r="L10" s="102">
        <f>'Приложение 8'!O13</f>
        <v>10.3</v>
      </c>
      <c r="M10" s="102">
        <f>'Приложение 8'!P13</f>
        <v>0</v>
      </c>
      <c r="N10" s="102">
        <f>'Приложение 8'!Q13</f>
        <v>15.74</v>
      </c>
      <c r="O10" s="102">
        <f>'Приложение 8'!R13</f>
        <v>38</v>
      </c>
    </row>
    <row r="11" spans="1:15" s="62" customFormat="1" ht="20.25" customHeight="1">
      <c r="A11" s="63" t="s">
        <v>11</v>
      </c>
      <c r="B11" s="64" t="s">
        <v>652</v>
      </c>
      <c r="C11" s="42" t="s">
        <v>651</v>
      </c>
      <c r="D11" s="102">
        <f>'Приложение 8'!G14</f>
        <v>1.49</v>
      </c>
      <c r="E11" s="102">
        <f>'Приложение 8'!H14</f>
        <v>2.17</v>
      </c>
      <c r="F11" s="102">
        <f>'Приложение 8'!I14</f>
        <v>3.46</v>
      </c>
      <c r="G11" s="102">
        <f>'Приложение 8'!J14</f>
        <v>2.54</v>
      </c>
      <c r="H11" s="102">
        <f>'Приложение 8'!K14</f>
        <v>0.28</v>
      </c>
      <c r="I11" s="122">
        <f>'Приложение 8'!L14</f>
        <v>0</v>
      </c>
      <c r="J11" s="122">
        <f>'Приложение 8'!M14</f>
        <v>1.26</v>
      </c>
      <c r="K11" s="102">
        <f>'Приложение 8'!N14</f>
        <v>0</v>
      </c>
      <c r="L11" s="102">
        <f>'Приложение 8'!O14</f>
        <v>4.28</v>
      </c>
      <c r="M11" s="102">
        <f>'Приложение 8'!P14</f>
        <v>0</v>
      </c>
      <c r="N11" s="102">
        <f>'Приложение 8'!Q14</f>
        <v>0</v>
      </c>
      <c r="O11" s="102">
        <f>'Приложение 8'!R14</f>
        <v>0</v>
      </c>
    </row>
    <row r="12" spans="1:15" s="62" customFormat="1" ht="18.75" customHeight="1">
      <c r="A12" s="63" t="s">
        <v>84</v>
      </c>
      <c r="B12" s="64" t="s">
        <v>653</v>
      </c>
      <c r="C12" s="42" t="s">
        <v>654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3</v>
      </c>
      <c r="O12" s="103">
        <v>0</v>
      </c>
    </row>
    <row r="13" spans="1:15" s="62" customFormat="1" ht="31.5">
      <c r="A13" s="63" t="s">
        <v>87</v>
      </c>
      <c r="B13" s="64" t="s">
        <v>655</v>
      </c>
      <c r="C13" s="42" t="s">
        <v>656</v>
      </c>
      <c r="D13" s="61">
        <v>31.2</v>
      </c>
      <c r="E13" s="61">
        <v>32.5</v>
      </c>
      <c r="F13" s="61">
        <v>34</v>
      </c>
      <c r="G13" s="61">
        <v>41.6</v>
      </c>
      <c r="H13" s="104">
        <v>42</v>
      </c>
      <c r="I13" s="96">
        <v>43.2</v>
      </c>
      <c r="J13" s="96">
        <v>43.4</v>
      </c>
      <c r="K13" s="96">
        <v>45.3</v>
      </c>
      <c r="L13" s="96">
        <v>47.8</v>
      </c>
      <c r="M13" s="96">
        <v>48.9</v>
      </c>
      <c r="N13" s="96">
        <v>50</v>
      </c>
      <c r="O13" s="96">
        <v>52.5</v>
      </c>
    </row>
    <row r="14" spans="1:15" s="62" customFormat="1" ht="22.5" customHeight="1">
      <c r="A14" s="63" t="s">
        <v>302</v>
      </c>
      <c r="B14" s="64" t="s">
        <v>657</v>
      </c>
      <c r="C14" s="42" t="s">
        <v>651</v>
      </c>
      <c r="D14" s="61" t="s">
        <v>658</v>
      </c>
      <c r="E14" s="61" t="s">
        <v>658</v>
      </c>
      <c r="F14" s="61" t="s">
        <v>658</v>
      </c>
      <c r="G14" s="61" t="s">
        <v>658</v>
      </c>
      <c r="H14" s="105">
        <f>'[3]3'!H15</f>
        <v>49.7</v>
      </c>
      <c r="I14" s="105">
        <f>'[3]3'!I15</f>
        <v>49.7</v>
      </c>
      <c r="J14" s="105">
        <f>'[3]3'!J15</f>
        <v>49.7</v>
      </c>
      <c r="K14" s="105">
        <f>'[3]3'!K15</f>
        <v>49.7</v>
      </c>
      <c r="L14" s="105">
        <f>'[3]3'!L15</f>
        <v>0</v>
      </c>
      <c r="M14" s="105">
        <f>'[3]3'!M15</f>
        <v>0</v>
      </c>
      <c r="N14" s="105">
        <f>'[3]3'!N15</f>
        <v>0</v>
      </c>
      <c r="O14" s="105">
        <f>'[3]3'!O15</f>
        <v>0</v>
      </c>
    </row>
    <row r="15" spans="1:15" s="62" customFormat="1" ht="31.5">
      <c r="A15" s="63" t="s">
        <v>305</v>
      </c>
      <c r="B15" s="64" t="s">
        <v>659</v>
      </c>
      <c r="C15" s="42" t="s">
        <v>656</v>
      </c>
      <c r="D15" s="61" t="s">
        <v>658</v>
      </c>
      <c r="E15" s="61" t="s">
        <v>658</v>
      </c>
      <c r="F15" s="61" t="s">
        <v>658</v>
      </c>
      <c r="G15" s="61" t="s">
        <v>658</v>
      </c>
      <c r="H15" s="61" t="s">
        <v>658</v>
      </c>
      <c r="I15" s="96">
        <v>52</v>
      </c>
      <c r="J15" s="96">
        <v>57</v>
      </c>
      <c r="K15" s="96">
        <v>62</v>
      </c>
      <c r="L15" s="96">
        <v>70</v>
      </c>
      <c r="M15" s="96">
        <v>77</v>
      </c>
      <c r="N15" s="96">
        <v>85</v>
      </c>
      <c r="O15" s="96">
        <v>88</v>
      </c>
    </row>
    <row r="16" spans="1:15" s="62" customFormat="1" ht="15.75">
      <c r="A16" s="63" t="s">
        <v>309</v>
      </c>
      <c r="B16" s="64" t="s">
        <v>660</v>
      </c>
      <c r="C16" s="42" t="s">
        <v>656</v>
      </c>
      <c r="D16" s="61" t="s">
        <v>658</v>
      </c>
      <c r="E16" s="61" t="s">
        <v>658</v>
      </c>
      <c r="F16" s="61" t="s">
        <v>658</v>
      </c>
      <c r="G16" s="61" t="s">
        <v>658</v>
      </c>
      <c r="H16" s="61" t="s">
        <v>658</v>
      </c>
      <c r="I16" s="96">
        <v>14.38</v>
      </c>
      <c r="J16" s="96">
        <v>14.38</v>
      </c>
      <c r="K16" s="96">
        <v>14</v>
      </c>
      <c r="L16" s="96">
        <v>13</v>
      </c>
      <c r="M16" s="96">
        <v>13</v>
      </c>
      <c r="N16" s="96">
        <v>12.94</v>
      </c>
      <c r="O16" s="96">
        <v>12</v>
      </c>
    </row>
    <row r="17" spans="1:15" s="62" customFormat="1" ht="31.5">
      <c r="A17" s="63" t="s">
        <v>350</v>
      </c>
      <c r="B17" s="64" t="s">
        <v>661</v>
      </c>
      <c r="C17" s="42" t="s">
        <v>656</v>
      </c>
      <c r="D17" s="61" t="s">
        <v>658</v>
      </c>
      <c r="E17" s="61" t="s">
        <v>658</v>
      </c>
      <c r="F17" s="61" t="s">
        <v>658</v>
      </c>
      <c r="G17" s="61" t="s">
        <v>658</v>
      </c>
      <c r="H17" s="61" t="s">
        <v>658</v>
      </c>
      <c r="I17" s="96">
        <v>85</v>
      </c>
      <c r="J17" s="96">
        <v>80</v>
      </c>
      <c r="K17" s="96">
        <v>70</v>
      </c>
      <c r="L17" s="96">
        <v>65</v>
      </c>
      <c r="M17" s="96">
        <v>55</v>
      </c>
      <c r="N17" s="96">
        <v>50</v>
      </c>
      <c r="O17" s="42">
        <v>45</v>
      </c>
    </row>
    <row r="18" spans="1:15" s="62" customFormat="1" ht="47.25">
      <c r="A18" s="63" t="s">
        <v>538</v>
      </c>
      <c r="B18" s="64" t="s">
        <v>662</v>
      </c>
      <c r="C18" s="42" t="s">
        <v>663</v>
      </c>
      <c r="D18" s="61" t="s">
        <v>658</v>
      </c>
      <c r="E18" s="61" t="s">
        <v>658</v>
      </c>
      <c r="F18" s="61" t="s">
        <v>658</v>
      </c>
      <c r="G18" s="61" t="s">
        <v>658</v>
      </c>
      <c r="H18" s="61" t="s">
        <v>658</v>
      </c>
      <c r="I18" s="42">
        <v>32</v>
      </c>
      <c r="J18" s="42">
        <v>37</v>
      </c>
      <c r="K18" s="42">
        <v>42</v>
      </c>
      <c r="L18" s="42">
        <v>47</v>
      </c>
      <c r="M18" s="42">
        <v>52</v>
      </c>
      <c r="N18" s="42">
        <v>57</v>
      </c>
      <c r="O18" s="106" t="s">
        <v>658</v>
      </c>
    </row>
    <row r="19" spans="1:15" s="62" customFormat="1" ht="23.25" customHeight="1">
      <c r="A19" s="63" t="s">
        <v>664</v>
      </c>
      <c r="B19" s="64" t="s">
        <v>665</v>
      </c>
      <c r="C19" s="42" t="s">
        <v>663</v>
      </c>
      <c r="D19" s="61" t="s">
        <v>658</v>
      </c>
      <c r="E19" s="61" t="s">
        <v>658</v>
      </c>
      <c r="F19" s="61" t="s">
        <v>658</v>
      </c>
      <c r="G19" s="61" t="s">
        <v>658</v>
      </c>
      <c r="H19" s="61" t="s">
        <v>658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1</v>
      </c>
      <c r="O19" s="61" t="s">
        <v>658</v>
      </c>
    </row>
    <row r="20" spans="1:15" s="62" customFormat="1" ht="47.25">
      <c r="A20" s="63" t="s">
        <v>666</v>
      </c>
      <c r="B20" s="64" t="s">
        <v>667</v>
      </c>
      <c r="C20" s="42" t="s">
        <v>663</v>
      </c>
      <c r="D20" s="61" t="s">
        <v>658</v>
      </c>
      <c r="E20" s="61" t="s">
        <v>658</v>
      </c>
      <c r="F20" s="61" t="s">
        <v>658</v>
      </c>
      <c r="G20" s="61" t="s">
        <v>658</v>
      </c>
      <c r="H20" s="61" t="s">
        <v>658</v>
      </c>
      <c r="I20" s="61">
        <v>0</v>
      </c>
      <c r="J20" s="61">
        <v>0</v>
      </c>
      <c r="K20" s="61">
        <v>0</v>
      </c>
      <c r="L20" s="61">
        <v>0</v>
      </c>
      <c r="M20" s="61">
        <v>1</v>
      </c>
      <c r="N20" s="61">
        <v>2</v>
      </c>
      <c r="O20" s="61" t="s">
        <v>658</v>
      </c>
    </row>
    <row r="21" spans="1:15" ht="29.25" customHeight="1">
      <c r="A21" s="151" t="s">
        <v>274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1:15" ht="63">
      <c r="A22" s="61" t="s">
        <v>13</v>
      </c>
      <c r="B22" s="64" t="s">
        <v>668</v>
      </c>
      <c r="C22" s="61" t="s">
        <v>669</v>
      </c>
      <c r="D22" s="108">
        <v>0</v>
      </c>
      <c r="E22" s="108">
        <v>9000</v>
      </c>
      <c r="F22" s="108" t="s">
        <v>658</v>
      </c>
      <c r="G22" s="108" t="s">
        <v>658</v>
      </c>
      <c r="H22" s="102" t="s">
        <v>658</v>
      </c>
      <c r="I22" s="108" t="s">
        <v>658</v>
      </c>
      <c r="J22" s="108" t="s">
        <v>658</v>
      </c>
      <c r="K22" s="108" t="s">
        <v>658</v>
      </c>
      <c r="L22" s="108" t="s">
        <v>658</v>
      </c>
      <c r="M22" s="108" t="s">
        <v>658</v>
      </c>
      <c r="N22" s="108" t="s">
        <v>658</v>
      </c>
      <c r="O22" s="108" t="s">
        <v>658</v>
      </c>
    </row>
    <row r="23" spans="1:15" ht="78.75">
      <c r="A23" s="61"/>
      <c r="B23" s="64" t="s">
        <v>536</v>
      </c>
      <c r="C23" s="61" t="s">
        <v>669</v>
      </c>
      <c r="D23" s="108" t="s">
        <v>658</v>
      </c>
      <c r="E23" s="108" t="s">
        <v>658</v>
      </c>
      <c r="F23" s="108" t="s">
        <v>658</v>
      </c>
      <c r="G23" s="108" t="s">
        <v>658</v>
      </c>
      <c r="H23" s="108">
        <v>9350</v>
      </c>
      <c r="I23" s="108">
        <v>8700</v>
      </c>
      <c r="J23" s="108"/>
      <c r="K23" s="108"/>
      <c r="L23" s="108"/>
      <c r="M23" s="108"/>
      <c r="N23" s="108"/>
      <c r="O23" s="108"/>
    </row>
    <row r="24" spans="1:15" ht="23.25" customHeight="1">
      <c r="A24" s="63" t="s">
        <v>14</v>
      </c>
      <c r="B24" s="64" t="s">
        <v>670</v>
      </c>
      <c r="C24" s="42" t="s">
        <v>654</v>
      </c>
      <c r="D24" s="61">
        <v>11.05</v>
      </c>
      <c r="E24" s="61">
        <v>11.05</v>
      </c>
      <c r="F24" s="109">
        <v>10.8</v>
      </c>
      <c r="G24" s="109">
        <v>10.2</v>
      </c>
      <c r="H24" s="109">
        <v>9.7</v>
      </c>
      <c r="I24" s="109">
        <v>10.2</v>
      </c>
      <c r="J24" s="109">
        <v>10.7</v>
      </c>
      <c r="K24" s="109">
        <v>11.2</v>
      </c>
      <c r="L24" s="109">
        <v>8.3</v>
      </c>
      <c r="M24" s="109">
        <v>8</v>
      </c>
      <c r="N24" s="109">
        <v>7.8</v>
      </c>
      <c r="O24" s="109">
        <v>7.5</v>
      </c>
    </row>
    <row r="25" spans="1:15" ht="25.5" customHeight="1">
      <c r="A25" s="63" t="s">
        <v>58</v>
      </c>
      <c r="B25" s="64" t="s">
        <v>671</v>
      </c>
      <c r="C25" s="42" t="s">
        <v>654</v>
      </c>
      <c r="D25" s="61">
        <v>2</v>
      </c>
      <c r="E25" s="61">
        <v>2</v>
      </c>
      <c r="F25" s="61">
        <v>2</v>
      </c>
      <c r="G25" s="61">
        <v>3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</row>
    <row r="26" spans="1:15" ht="28.5" customHeight="1">
      <c r="A26" s="151" t="s">
        <v>275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5" ht="20.25" customHeight="1">
      <c r="A27" s="42" t="s">
        <v>50</v>
      </c>
      <c r="B27" s="64" t="s">
        <v>672</v>
      </c>
      <c r="C27" s="152" t="s">
        <v>673</v>
      </c>
      <c r="D27" s="110">
        <f>SUM(D28:D29)</f>
        <v>4.04</v>
      </c>
      <c r="E27" s="110">
        <f aca="true" t="shared" si="0" ref="E27:O27">SUM(E28:E29)</f>
        <v>14.47</v>
      </c>
      <c r="F27" s="110">
        <f t="shared" si="0"/>
        <v>14.35</v>
      </c>
      <c r="G27" s="110">
        <f t="shared" si="0"/>
        <v>15.06</v>
      </c>
      <c r="H27" s="110">
        <f t="shared" si="0"/>
        <v>1.3</v>
      </c>
      <c r="I27" s="110">
        <f t="shared" si="0"/>
        <v>13.5</v>
      </c>
      <c r="J27" s="110">
        <f t="shared" si="0"/>
        <v>15.65</v>
      </c>
      <c r="K27" s="110">
        <f t="shared" si="0"/>
        <v>17.5</v>
      </c>
      <c r="L27" s="110">
        <f t="shared" si="0"/>
        <v>4.35</v>
      </c>
      <c r="M27" s="110">
        <f t="shared" si="0"/>
        <v>4.45</v>
      </c>
      <c r="N27" s="110">
        <f t="shared" si="0"/>
        <v>4.55</v>
      </c>
      <c r="O27" s="110">
        <f t="shared" si="0"/>
        <v>4.6</v>
      </c>
    </row>
    <row r="28" spans="1:15" ht="22.5" customHeight="1">
      <c r="A28" s="111" t="s">
        <v>674</v>
      </c>
      <c r="B28" s="64" t="s">
        <v>675</v>
      </c>
      <c r="C28" s="153"/>
      <c r="D28" s="112">
        <v>0.2</v>
      </c>
      <c r="E28" s="112">
        <v>0.74</v>
      </c>
      <c r="F28" s="113">
        <v>0.81</v>
      </c>
      <c r="G28" s="112">
        <v>0.79</v>
      </c>
      <c r="H28" s="112">
        <v>0.84</v>
      </c>
      <c r="I28" s="112">
        <v>1</v>
      </c>
      <c r="J28" s="112">
        <v>1.3</v>
      </c>
      <c r="K28" s="112">
        <v>2.5</v>
      </c>
      <c r="L28" s="112">
        <v>4.35</v>
      </c>
      <c r="M28" s="112">
        <v>4.45</v>
      </c>
      <c r="N28" s="112">
        <v>4.55</v>
      </c>
      <c r="O28" s="112">
        <v>4.6</v>
      </c>
    </row>
    <row r="29" spans="1:15" ht="21.75" customHeight="1">
      <c r="A29" s="111" t="s">
        <v>676</v>
      </c>
      <c r="B29" s="64" t="s">
        <v>677</v>
      </c>
      <c r="C29" s="154"/>
      <c r="D29" s="112">
        <f>'[3]3'!D40</f>
        <v>3.84</v>
      </c>
      <c r="E29" s="112">
        <f>'[3]3'!E40</f>
        <v>13.73</v>
      </c>
      <c r="F29" s="112">
        <f>'[3]3'!F40</f>
        <v>13.54</v>
      </c>
      <c r="G29" s="112">
        <f>'[3]3'!G40</f>
        <v>14.27</v>
      </c>
      <c r="H29" s="112">
        <f>'[3]3'!H40</f>
        <v>0.46</v>
      </c>
      <c r="I29" s="112">
        <f>'[3]3'!I40</f>
        <v>12.5</v>
      </c>
      <c r="J29" s="112">
        <f>'[3]3'!J40</f>
        <v>14.35</v>
      </c>
      <c r="K29" s="112">
        <f>'[3]3'!K40</f>
        <v>15</v>
      </c>
      <c r="L29" s="112">
        <f>'[3]3'!L40</f>
        <v>0</v>
      </c>
      <c r="M29" s="112">
        <f>'[3]3'!M40</f>
        <v>0</v>
      </c>
      <c r="N29" s="112">
        <f>'[3]3'!N40</f>
        <v>0</v>
      </c>
      <c r="O29" s="112">
        <f>'[3]3'!O40</f>
        <v>0</v>
      </c>
    </row>
    <row r="30" spans="1:15" ht="21.75" customHeight="1">
      <c r="A30" s="63" t="s">
        <v>51</v>
      </c>
      <c r="B30" s="64" t="s">
        <v>678</v>
      </c>
      <c r="C30" s="42" t="s">
        <v>679</v>
      </c>
      <c r="D30" s="114">
        <v>0</v>
      </c>
      <c r="E30" s="114">
        <v>0</v>
      </c>
      <c r="F30" s="114">
        <v>100.2</v>
      </c>
      <c r="G30" s="115">
        <v>108.8</v>
      </c>
      <c r="H30" s="114">
        <v>125.3</v>
      </c>
      <c r="I30" s="114">
        <v>130</v>
      </c>
      <c r="J30" s="114">
        <v>150</v>
      </c>
      <c r="K30" s="114">
        <v>200</v>
      </c>
      <c r="L30" s="114">
        <v>45</v>
      </c>
      <c r="M30" s="114">
        <v>48</v>
      </c>
      <c r="N30" s="114">
        <v>50.5</v>
      </c>
      <c r="O30" s="114">
        <v>54</v>
      </c>
    </row>
    <row r="31" spans="1:15" ht="21.75" customHeight="1">
      <c r="A31" s="63" t="s">
        <v>52</v>
      </c>
      <c r="B31" s="64" t="s">
        <v>680</v>
      </c>
      <c r="C31" s="42" t="s">
        <v>681</v>
      </c>
      <c r="D31" s="114">
        <v>0</v>
      </c>
      <c r="E31" s="114">
        <v>0</v>
      </c>
      <c r="F31" s="114">
        <v>1.4</v>
      </c>
      <c r="G31" s="114">
        <v>2.9</v>
      </c>
      <c r="H31" s="114">
        <v>3.2</v>
      </c>
      <c r="I31" s="114">
        <v>2.7</v>
      </c>
      <c r="J31" s="114">
        <v>2.7</v>
      </c>
      <c r="K31" s="114">
        <v>4</v>
      </c>
      <c r="L31" s="114">
        <v>4.1</v>
      </c>
      <c r="M31" s="114">
        <v>4.6</v>
      </c>
      <c r="N31" s="114">
        <v>6.5</v>
      </c>
      <c r="O31" s="114">
        <v>7</v>
      </c>
    </row>
    <row r="32" spans="1:15" ht="25.5" customHeight="1">
      <c r="A32" s="151" t="s">
        <v>276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</row>
    <row r="33" spans="1:15" ht="24" customHeight="1">
      <c r="A33" s="63" t="s">
        <v>53</v>
      </c>
      <c r="B33" s="64" t="s">
        <v>682</v>
      </c>
      <c r="C33" s="42" t="s">
        <v>683</v>
      </c>
      <c r="D33" s="108">
        <v>614</v>
      </c>
      <c r="E33" s="108">
        <v>573</v>
      </c>
      <c r="F33" s="108">
        <v>637</v>
      </c>
      <c r="G33" s="108">
        <v>659</v>
      </c>
      <c r="H33" s="108">
        <v>697</v>
      </c>
      <c r="I33" s="108">
        <v>715</v>
      </c>
      <c r="J33" s="108">
        <v>785</v>
      </c>
      <c r="K33" s="108">
        <v>850</v>
      </c>
      <c r="L33" s="108">
        <v>700</v>
      </c>
      <c r="M33" s="108">
        <v>720</v>
      </c>
      <c r="N33" s="108">
        <v>730</v>
      </c>
      <c r="O33" s="108">
        <v>740</v>
      </c>
    </row>
    <row r="34" spans="1:15" ht="31.5">
      <c r="A34" s="63" t="s">
        <v>54</v>
      </c>
      <c r="B34" s="64" t="s">
        <v>684</v>
      </c>
      <c r="C34" s="42" t="s">
        <v>673</v>
      </c>
      <c r="D34" s="116">
        <v>54.4</v>
      </c>
      <c r="E34" s="116">
        <v>54.4</v>
      </c>
      <c r="F34" s="114">
        <v>53</v>
      </c>
      <c r="G34" s="114">
        <v>55.4</v>
      </c>
      <c r="H34" s="114">
        <v>57</v>
      </c>
      <c r="I34" s="114">
        <v>57.5</v>
      </c>
      <c r="J34" s="114">
        <v>58.5</v>
      </c>
      <c r="K34" s="114">
        <v>59</v>
      </c>
      <c r="L34" s="114">
        <v>59.5</v>
      </c>
      <c r="M34" s="114">
        <v>60</v>
      </c>
      <c r="N34" s="114">
        <v>60.5</v>
      </c>
      <c r="O34" s="114">
        <v>61</v>
      </c>
    </row>
    <row r="35" spans="1:15" ht="24" customHeight="1">
      <c r="A35" s="61" t="s">
        <v>55</v>
      </c>
      <c r="B35" s="117" t="s">
        <v>685</v>
      </c>
      <c r="C35" s="42" t="s">
        <v>654</v>
      </c>
      <c r="D35" s="61">
        <v>0</v>
      </c>
      <c r="E35" s="61">
        <v>0</v>
      </c>
      <c r="F35" s="61">
        <v>83</v>
      </c>
      <c r="G35" s="61">
        <v>0</v>
      </c>
      <c r="H35" s="61">
        <v>43</v>
      </c>
      <c r="I35" s="61">
        <v>52</v>
      </c>
      <c r="J35" s="61">
        <v>52</v>
      </c>
      <c r="K35" s="61">
        <v>52</v>
      </c>
      <c r="L35" s="61" t="s">
        <v>658</v>
      </c>
      <c r="M35" s="61" t="s">
        <v>658</v>
      </c>
      <c r="N35" s="61" t="s">
        <v>658</v>
      </c>
      <c r="O35" s="61" t="s">
        <v>658</v>
      </c>
    </row>
    <row r="36" spans="1:15" ht="31.5">
      <c r="A36" s="61" t="s">
        <v>63</v>
      </c>
      <c r="B36" s="117" t="s">
        <v>534</v>
      </c>
      <c r="C36" s="42" t="s">
        <v>654</v>
      </c>
      <c r="D36" s="61" t="s">
        <v>658</v>
      </c>
      <c r="E36" s="61" t="s">
        <v>658</v>
      </c>
      <c r="F36" s="61" t="s">
        <v>658</v>
      </c>
      <c r="G36" s="61" t="s">
        <v>658</v>
      </c>
      <c r="H36" s="61">
        <v>1</v>
      </c>
      <c r="I36" s="61">
        <v>1</v>
      </c>
      <c r="J36" s="61">
        <v>1</v>
      </c>
      <c r="K36" s="61">
        <v>1</v>
      </c>
      <c r="L36" s="61"/>
      <c r="M36" s="61"/>
      <c r="N36" s="61"/>
      <c r="O36" s="61"/>
    </row>
    <row r="37" spans="1:15" ht="15.75">
      <c r="A37" s="118"/>
      <c r="B37" s="119"/>
      <c r="C37" s="120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21" t="s">
        <v>245</v>
      </c>
    </row>
    <row r="39" ht="15.75">
      <c r="O39" s="36"/>
    </row>
    <row r="40" spans="2:6" ht="18.75">
      <c r="B40" s="155"/>
      <c r="C40" s="155"/>
      <c r="D40" s="155"/>
      <c r="E40" s="155"/>
      <c r="F40" s="155"/>
    </row>
  </sheetData>
  <sheetProtection/>
  <mergeCells count="13">
    <mergeCell ref="L1:O1"/>
    <mergeCell ref="A3:O3"/>
    <mergeCell ref="A4:O4"/>
    <mergeCell ref="A6:A7"/>
    <mergeCell ref="B6:B7"/>
    <mergeCell ref="C6:C7"/>
    <mergeCell ref="D6:O6"/>
    <mergeCell ref="A9:O9"/>
    <mergeCell ref="A21:O21"/>
    <mergeCell ref="A26:O26"/>
    <mergeCell ref="C27:C29"/>
    <mergeCell ref="A32:O32"/>
    <mergeCell ref="B40:F40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0"/>
  <sheetViews>
    <sheetView zoomScale="70" zoomScaleNormal="70" zoomScalePageLayoutView="0" workbookViewId="0" topLeftCell="A1">
      <selection activeCell="E38" sqref="E38"/>
    </sheetView>
  </sheetViews>
  <sheetFormatPr defaultColWidth="9.00390625" defaultRowHeight="12.75"/>
  <cols>
    <col min="1" max="1" width="5.875" style="32" bestFit="1" customWidth="1"/>
    <col min="2" max="2" width="44.25390625" style="74" customWidth="1"/>
    <col min="3" max="3" width="30.25390625" style="38" bestFit="1" customWidth="1"/>
    <col min="4" max="5" width="13.75390625" style="32" bestFit="1" customWidth="1"/>
    <col min="6" max="6" width="51.125" style="32" customWidth="1"/>
    <col min="7" max="7" width="52.25390625" style="32" customWidth="1"/>
    <col min="8" max="8" width="35.875" style="32" customWidth="1"/>
    <col min="9" max="16384" width="9.125" style="32" customWidth="1"/>
  </cols>
  <sheetData>
    <row r="1" spans="2:8" s="21" customFormat="1" ht="15.75">
      <c r="B1" s="72"/>
      <c r="C1" s="22"/>
      <c r="G1" s="160" t="s">
        <v>277</v>
      </c>
      <c r="H1" s="160"/>
    </row>
    <row r="2" spans="2:3" s="21" customFormat="1" ht="15">
      <c r="B2" s="72"/>
      <c r="C2" s="22"/>
    </row>
    <row r="3" spans="1:8" s="21" customFormat="1" ht="15.75">
      <c r="A3" s="157" t="s">
        <v>278</v>
      </c>
      <c r="B3" s="157"/>
      <c r="C3" s="157"/>
      <c r="D3" s="157"/>
      <c r="E3" s="157"/>
      <c r="F3" s="157"/>
      <c r="G3" s="157"/>
      <c r="H3" s="157"/>
    </row>
    <row r="4" spans="1:8" s="21" customFormat="1" ht="15.75">
      <c r="A4" s="157" t="s">
        <v>494</v>
      </c>
      <c r="B4" s="157"/>
      <c r="C4" s="157"/>
      <c r="D4" s="157"/>
      <c r="E4" s="157"/>
      <c r="F4" s="157"/>
      <c r="G4" s="157"/>
      <c r="H4" s="157"/>
    </row>
    <row r="5" spans="1:8" s="21" customFormat="1" ht="15.75">
      <c r="A5" s="157"/>
      <c r="B5" s="157"/>
      <c r="C5" s="157"/>
      <c r="D5" s="157"/>
      <c r="E5" s="157"/>
      <c r="F5" s="157"/>
      <c r="G5" s="157"/>
      <c r="H5" s="157"/>
    </row>
    <row r="6" spans="1:8" s="62" customFormat="1" ht="24.75" customHeight="1">
      <c r="A6" s="152" t="s">
        <v>272</v>
      </c>
      <c r="B6" s="152" t="s">
        <v>279</v>
      </c>
      <c r="C6" s="152" t="s">
        <v>280</v>
      </c>
      <c r="D6" s="161" t="s">
        <v>281</v>
      </c>
      <c r="E6" s="162"/>
      <c r="F6" s="152" t="s">
        <v>282</v>
      </c>
      <c r="G6" s="152" t="s">
        <v>283</v>
      </c>
      <c r="H6" s="152" t="s">
        <v>284</v>
      </c>
    </row>
    <row r="7" spans="1:8" s="62" customFormat="1" ht="31.5">
      <c r="A7" s="154"/>
      <c r="B7" s="154"/>
      <c r="C7" s="154"/>
      <c r="D7" s="42" t="s">
        <v>285</v>
      </c>
      <c r="E7" s="42" t="s">
        <v>286</v>
      </c>
      <c r="F7" s="154"/>
      <c r="G7" s="154"/>
      <c r="H7" s="154"/>
    </row>
    <row r="8" spans="1:8" s="62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</row>
    <row r="9" spans="1:8" s="62" customFormat="1" ht="15.75" hidden="1">
      <c r="A9" s="161" t="s">
        <v>273</v>
      </c>
      <c r="B9" s="163"/>
      <c r="C9" s="163"/>
      <c r="D9" s="163"/>
      <c r="E9" s="163"/>
      <c r="F9" s="163"/>
      <c r="G9" s="163"/>
      <c r="H9" s="162"/>
    </row>
    <row r="10" spans="1:8" s="62" customFormat="1" ht="63" customHeight="1" hidden="1">
      <c r="A10" s="42" t="s">
        <v>3</v>
      </c>
      <c r="B10" s="64" t="s">
        <v>66</v>
      </c>
      <c r="C10" s="42" t="s">
        <v>287</v>
      </c>
      <c r="D10" s="42" t="s">
        <v>33</v>
      </c>
      <c r="E10" s="42" t="s">
        <v>44</v>
      </c>
      <c r="F10" s="64" t="s">
        <v>288</v>
      </c>
      <c r="G10" s="64" t="s">
        <v>289</v>
      </c>
      <c r="H10" s="42" t="s">
        <v>290</v>
      </c>
    </row>
    <row r="11" spans="1:8" s="62" customFormat="1" ht="157.5" customHeight="1" hidden="1">
      <c r="A11" s="63" t="s">
        <v>11</v>
      </c>
      <c r="B11" s="64" t="s">
        <v>291</v>
      </c>
      <c r="C11" s="42" t="s">
        <v>287</v>
      </c>
      <c r="D11" s="42" t="s">
        <v>33</v>
      </c>
      <c r="E11" s="42" t="s">
        <v>44</v>
      </c>
      <c r="F11" s="64" t="s">
        <v>292</v>
      </c>
      <c r="G11" s="64" t="s">
        <v>293</v>
      </c>
      <c r="H11" s="42" t="s">
        <v>294</v>
      </c>
    </row>
    <row r="12" spans="1:8" s="62" customFormat="1" ht="63" customHeight="1" hidden="1">
      <c r="A12" s="63" t="s">
        <v>84</v>
      </c>
      <c r="B12" s="64" t="s">
        <v>295</v>
      </c>
      <c r="C12" s="42" t="s">
        <v>287</v>
      </c>
      <c r="D12" s="42" t="s">
        <v>33</v>
      </c>
      <c r="E12" s="42" t="s">
        <v>36</v>
      </c>
      <c r="F12" s="64" t="s">
        <v>296</v>
      </c>
      <c r="G12" s="64" t="s">
        <v>297</v>
      </c>
      <c r="H12" s="42" t="s">
        <v>290</v>
      </c>
    </row>
    <row r="13" spans="1:8" s="62" customFormat="1" ht="94.5" customHeight="1" hidden="1">
      <c r="A13" s="63" t="s">
        <v>87</v>
      </c>
      <c r="B13" s="64" t="s">
        <v>298</v>
      </c>
      <c r="C13" s="42" t="s">
        <v>49</v>
      </c>
      <c r="D13" s="42" t="s">
        <v>33</v>
      </c>
      <c r="E13" s="42" t="s">
        <v>41</v>
      </c>
      <c r="F13" s="64" t="s">
        <v>299</v>
      </c>
      <c r="G13" s="64" t="s">
        <v>300</v>
      </c>
      <c r="H13" s="42" t="s">
        <v>301</v>
      </c>
    </row>
    <row r="14" spans="1:8" s="62" customFormat="1" ht="63" customHeight="1" hidden="1">
      <c r="A14" s="63" t="s">
        <v>302</v>
      </c>
      <c r="B14" s="64" t="s">
        <v>303</v>
      </c>
      <c r="C14" s="42" t="s">
        <v>49</v>
      </c>
      <c r="D14" s="42" t="s">
        <v>33</v>
      </c>
      <c r="E14" s="42" t="s">
        <v>38</v>
      </c>
      <c r="F14" s="64" t="s">
        <v>288</v>
      </c>
      <c r="G14" s="64" t="s">
        <v>304</v>
      </c>
      <c r="H14" s="42" t="s">
        <v>290</v>
      </c>
    </row>
    <row r="15" spans="1:8" s="62" customFormat="1" ht="63" customHeight="1" hidden="1">
      <c r="A15" s="63" t="s">
        <v>305</v>
      </c>
      <c r="B15" s="64" t="s">
        <v>306</v>
      </c>
      <c r="C15" s="42" t="s">
        <v>49</v>
      </c>
      <c r="D15" s="42" t="s">
        <v>33</v>
      </c>
      <c r="E15" s="42" t="s">
        <v>35</v>
      </c>
      <c r="F15" s="64" t="s">
        <v>307</v>
      </c>
      <c r="G15" s="64" t="s">
        <v>308</v>
      </c>
      <c r="H15" s="42" t="s">
        <v>290</v>
      </c>
    </row>
    <row r="16" spans="1:8" s="62" customFormat="1" ht="47.25" customHeight="1" hidden="1">
      <c r="A16" s="63" t="s">
        <v>309</v>
      </c>
      <c r="B16" s="64" t="s">
        <v>310</v>
      </c>
      <c r="C16" s="42" t="s">
        <v>49</v>
      </c>
      <c r="D16" s="42" t="s">
        <v>35</v>
      </c>
      <c r="E16" s="42" t="s">
        <v>38</v>
      </c>
      <c r="F16" s="64" t="s">
        <v>311</v>
      </c>
      <c r="G16" s="64" t="s">
        <v>312</v>
      </c>
      <c r="H16" s="42" t="s">
        <v>290</v>
      </c>
    </row>
    <row r="17" spans="1:8" s="62" customFormat="1" ht="63" hidden="1">
      <c r="A17" s="63" t="s">
        <v>350</v>
      </c>
      <c r="B17" s="64" t="s">
        <v>345</v>
      </c>
      <c r="C17" s="42" t="s">
        <v>49</v>
      </c>
      <c r="D17" s="42" t="s">
        <v>37</v>
      </c>
      <c r="E17" s="42" t="s">
        <v>37</v>
      </c>
      <c r="F17" s="64" t="s">
        <v>351</v>
      </c>
      <c r="G17" s="64" t="s">
        <v>352</v>
      </c>
      <c r="H17" s="42" t="s">
        <v>290</v>
      </c>
    </row>
    <row r="18" spans="1:8" s="62" customFormat="1" ht="63" hidden="1">
      <c r="A18" s="63" t="s">
        <v>538</v>
      </c>
      <c r="B18" s="64" t="s">
        <v>537</v>
      </c>
      <c r="C18" s="42" t="s">
        <v>49</v>
      </c>
      <c r="D18" s="42" t="s">
        <v>37</v>
      </c>
      <c r="E18" s="42" t="s">
        <v>44</v>
      </c>
      <c r="F18" s="64" t="s">
        <v>288</v>
      </c>
      <c r="G18" s="64" t="s">
        <v>304</v>
      </c>
      <c r="H18" s="42" t="s">
        <v>290</v>
      </c>
    </row>
    <row r="19" spans="1:8" s="62" customFormat="1" ht="15.75" hidden="1">
      <c r="A19" s="161" t="s">
        <v>274</v>
      </c>
      <c r="B19" s="163"/>
      <c r="C19" s="163"/>
      <c r="D19" s="163"/>
      <c r="E19" s="163"/>
      <c r="F19" s="163"/>
      <c r="G19" s="163"/>
      <c r="H19" s="162"/>
    </row>
    <row r="20" spans="1:8" s="62" customFormat="1" ht="110.25" hidden="1">
      <c r="A20" s="42" t="s">
        <v>13</v>
      </c>
      <c r="B20" s="64" t="s">
        <v>313</v>
      </c>
      <c r="C20" s="42" t="s">
        <v>49</v>
      </c>
      <c r="D20" s="42" t="s">
        <v>34</v>
      </c>
      <c r="E20" s="42" t="s">
        <v>44</v>
      </c>
      <c r="F20" s="64" t="s">
        <v>314</v>
      </c>
      <c r="G20" s="64" t="s">
        <v>553</v>
      </c>
      <c r="H20" s="42" t="s">
        <v>551</v>
      </c>
    </row>
    <row r="21" spans="1:8" s="62" customFormat="1" ht="63" hidden="1">
      <c r="A21" s="63" t="s">
        <v>14</v>
      </c>
      <c r="B21" s="64" t="s">
        <v>67</v>
      </c>
      <c r="C21" s="42" t="s">
        <v>49</v>
      </c>
      <c r="D21" s="42" t="s">
        <v>33</v>
      </c>
      <c r="E21" s="42" t="s">
        <v>44</v>
      </c>
      <c r="F21" s="64" t="s">
        <v>315</v>
      </c>
      <c r="G21" s="64" t="s">
        <v>316</v>
      </c>
      <c r="H21" s="42" t="s">
        <v>559</v>
      </c>
    </row>
    <row r="22" spans="1:8" s="62" customFormat="1" ht="78.75" hidden="1">
      <c r="A22" s="63" t="s">
        <v>58</v>
      </c>
      <c r="B22" s="64" t="s">
        <v>552</v>
      </c>
      <c r="C22" s="42" t="s">
        <v>49</v>
      </c>
      <c r="D22" s="42" t="s">
        <v>34</v>
      </c>
      <c r="E22" s="42" t="s">
        <v>44</v>
      </c>
      <c r="F22" s="64" t="s">
        <v>317</v>
      </c>
      <c r="G22" s="64" t="s">
        <v>318</v>
      </c>
      <c r="H22" s="42" t="s">
        <v>560</v>
      </c>
    </row>
    <row r="23" spans="1:8" s="62" customFormat="1" ht="78.75" hidden="1">
      <c r="A23" s="63" t="s">
        <v>319</v>
      </c>
      <c r="B23" s="64" t="s">
        <v>96</v>
      </c>
      <c r="C23" s="42" t="s">
        <v>49</v>
      </c>
      <c r="D23" s="42" t="s">
        <v>33</v>
      </c>
      <c r="E23" s="42" t="s">
        <v>33</v>
      </c>
      <c r="F23" s="64" t="s">
        <v>320</v>
      </c>
      <c r="G23" s="64" t="s">
        <v>321</v>
      </c>
      <c r="H23" s="42" t="s">
        <v>290</v>
      </c>
    </row>
    <row r="24" spans="1:8" s="62" customFormat="1" ht="87" customHeight="1" hidden="1">
      <c r="A24" s="63" t="s">
        <v>322</v>
      </c>
      <c r="B24" s="64" t="s">
        <v>539</v>
      </c>
      <c r="C24" s="42" t="s">
        <v>49</v>
      </c>
      <c r="D24" s="42" t="s">
        <v>37</v>
      </c>
      <c r="E24" s="42" t="s">
        <v>44</v>
      </c>
      <c r="F24" s="64" t="s">
        <v>315</v>
      </c>
      <c r="G24" s="64" t="s">
        <v>316</v>
      </c>
      <c r="H24" s="42" t="s">
        <v>554</v>
      </c>
    </row>
    <row r="25" spans="1:8" s="62" customFormat="1" ht="87" customHeight="1" hidden="1">
      <c r="A25" s="63" t="s">
        <v>495</v>
      </c>
      <c r="B25" s="64" t="s">
        <v>540</v>
      </c>
      <c r="C25" s="42" t="s">
        <v>49</v>
      </c>
      <c r="D25" s="42" t="s">
        <v>37</v>
      </c>
      <c r="E25" s="42" t="s">
        <v>44</v>
      </c>
      <c r="F25" s="64" t="s">
        <v>497</v>
      </c>
      <c r="G25" s="64" t="s">
        <v>498</v>
      </c>
      <c r="H25" s="42" t="s">
        <v>555</v>
      </c>
    </row>
    <row r="26" spans="1:8" s="62" customFormat="1" ht="87" customHeight="1" hidden="1">
      <c r="A26" s="63" t="s">
        <v>541</v>
      </c>
      <c r="B26" s="64" t="s">
        <v>511</v>
      </c>
      <c r="C26" s="42" t="s">
        <v>49</v>
      </c>
      <c r="D26" s="42" t="s">
        <v>40</v>
      </c>
      <c r="E26" s="42" t="s">
        <v>44</v>
      </c>
      <c r="F26" s="64" t="s">
        <v>545</v>
      </c>
      <c r="G26" s="64" t="s">
        <v>546</v>
      </c>
      <c r="H26" s="42" t="s">
        <v>290</v>
      </c>
    </row>
    <row r="27" spans="1:8" s="62" customFormat="1" ht="15.75" customHeight="1">
      <c r="A27" s="161" t="s">
        <v>275</v>
      </c>
      <c r="B27" s="163"/>
      <c r="C27" s="163"/>
      <c r="D27" s="163"/>
      <c r="E27" s="163"/>
      <c r="F27" s="163"/>
      <c r="G27" s="163"/>
      <c r="H27" s="162"/>
    </row>
    <row r="28" spans="1:8" s="62" customFormat="1" ht="110.25" customHeight="1" hidden="1">
      <c r="A28" s="42" t="s">
        <v>50</v>
      </c>
      <c r="B28" s="64" t="s">
        <v>90</v>
      </c>
      <c r="C28" s="42" t="s">
        <v>49</v>
      </c>
      <c r="D28" s="42" t="s">
        <v>33</v>
      </c>
      <c r="E28" s="42" t="s">
        <v>44</v>
      </c>
      <c r="F28" s="64" t="s">
        <v>323</v>
      </c>
      <c r="G28" s="64" t="s">
        <v>324</v>
      </c>
      <c r="H28" s="42" t="s">
        <v>325</v>
      </c>
    </row>
    <row r="29" spans="1:8" s="62" customFormat="1" ht="120.75" customHeight="1" hidden="1">
      <c r="A29" s="42" t="s">
        <v>51</v>
      </c>
      <c r="B29" s="64" t="s">
        <v>162</v>
      </c>
      <c r="C29" s="42" t="s">
        <v>49</v>
      </c>
      <c r="D29" s="42" t="s">
        <v>33</v>
      </c>
      <c r="E29" s="42" t="s">
        <v>38</v>
      </c>
      <c r="F29" s="64" t="s">
        <v>326</v>
      </c>
      <c r="G29" s="64" t="s">
        <v>324</v>
      </c>
      <c r="H29" s="42" t="s">
        <v>327</v>
      </c>
    </row>
    <row r="30" spans="1:8" s="62" customFormat="1" ht="110.25">
      <c r="A30" s="42" t="s">
        <v>52</v>
      </c>
      <c r="B30" s="64" t="s">
        <v>328</v>
      </c>
      <c r="C30" s="71" t="s">
        <v>611</v>
      </c>
      <c r="D30" s="42" t="s">
        <v>33</v>
      </c>
      <c r="E30" s="71" t="s">
        <v>41</v>
      </c>
      <c r="F30" s="64" t="s">
        <v>329</v>
      </c>
      <c r="G30" s="64" t="s">
        <v>330</v>
      </c>
      <c r="H30" s="42" t="s">
        <v>290</v>
      </c>
    </row>
    <row r="31" spans="1:8" s="62" customFormat="1" ht="15.75" hidden="1">
      <c r="A31" s="161" t="s">
        <v>276</v>
      </c>
      <c r="B31" s="163"/>
      <c r="C31" s="163"/>
      <c r="D31" s="163"/>
      <c r="E31" s="163"/>
      <c r="F31" s="163"/>
      <c r="G31" s="163"/>
      <c r="H31" s="162"/>
    </row>
    <row r="32" spans="1:8" s="62" customFormat="1" ht="126" hidden="1">
      <c r="A32" s="63" t="s">
        <v>53</v>
      </c>
      <c r="B32" s="64" t="s">
        <v>91</v>
      </c>
      <c r="C32" s="42" t="s">
        <v>49</v>
      </c>
      <c r="D32" s="42" t="s">
        <v>33</v>
      </c>
      <c r="E32" s="42" t="s">
        <v>44</v>
      </c>
      <c r="F32" s="64" t="s">
        <v>331</v>
      </c>
      <c r="G32" s="64" t="s">
        <v>332</v>
      </c>
      <c r="H32" s="42" t="s">
        <v>333</v>
      </c>
    </row>
    <row r="33" spans="1:8" s="62" customFormat="1" ht="157.5" hidden="1">
      <c r="A33" s="63" t="s">
        <v>54</v>
      </c>
      <c r="B33" s="64" t="s">
        <v>71</v>
      </c>
      <c r="C33" s="42" t="s">
        <v>49</v>
      </c>
      <c r="D33" s="42" t="s">
        <v>33</v>
      </c>
      <c r="E33" s="42" t="s">
        <v>34</v>
      </c>
      <c r="F33" s="64" t="s">
        <v>334</v>
      </c>
      <c r="G33" s="64" t="s">
        <v>335</v>
      </c>
      <c r="H33" s="42" t="s">
        <v>290</v>
      </c>
    </row>
    <row r="34" spans="1:8" s="62" customFormat="1" ht="63" hidden="1">
      <c r="A34" s="63" t="s">
        <v>55</v>
      </c>
      <c r="B34" s="64" t="s">
        <v>182</v>
      </c>
      <c r="C34" s="42" t="s">
        <v>49</v>
      </c>
      <c r="D34" s="42" t="s">
        <v>35</v>
      </c>
      <c r="E34" s="42" t="s">
        <v>38</v>
      </c>
      <c r="F34" s="64" t="s">
        <v>336</v>
      </c>
      <c r="G34" s="64" t="s">
        <v>337</v>
      </c>
      <c r="H34" s="42" t="s">
        <v>338</v>
      </c>
    </row>
    <row r="35" spans="1:8" s="62" customFormat="1" ht="78.75" hidden="1">
      <c r="A35" s="61" t="s">
        <v>63</v>
      </c>
      <c r="B35" s="73" t="s">
        <v>534</v>
      </c>
      <c r="C35" s="42" t="s">
        <v>49</v>
      </c>
      <c r="D35" s="61" t="s">
        <v>37</v>
      </c>
      <c r="E35" s="61" t="s">
        <v>44</v>
      </c>
      <c r="F35" s="64" t="s">
        <v>550</v>
      </c>
      <c r="G35" s="64" t="s">
        <v>547</v>
      </c>
      <c r="H35" s="42" t="s">
        <v>556</v>
      </c>
    </row>
    <row r="36" spans="1:8" s="62" customFormat="1" ht="15.75" hidden="1">
      <c r="A36" s="161" t="s">
        <v>339</v>
      </c>
      <c r="B36" s="163"/>
      <c r="C36" s="163"/>
      <c r="D36" s="163"/>
      <c r="E36" s="163"/>
      <c r="F36" s="163"/>
      <c r="G36" s="163"/>
      <c r="H36" s="162"/>
    </row>
    <row r="37" spans="1:8" s="62" customFormat="1" ht="63" hidden="1">
      <c r="A37" s="63" t="s">
        <v>62</v>
      </c>
      <c r="B37" s="64" t="s">
        <v>192</v>
      </c>
      <c r="C37" s="42" t="s">
        <v>49</v>
      </c>
      <c r="D37" s="42" t="s">
        <v>33</v>
      </c>
      <c r="E37" s="42" t="s">
        <v>44</v>
      </c>
      <c r="F37" s="64" t="s">
        <v>340</v>
      </c>
      <c r="G37" s="64" t="s">
        <v>341</v>
      </c>
      <c r="H37" s="42" t="s">
        <v>290</v>
      </c>
    </row>
    <row r="38" s="21" customFormat="1" ht="15"/>
    <row r="39" spans="2:3" ht="12.75">
      <c r="B39" s="32"/>
      <c r="C39" s="32"/>
    </row>
    <row r="40" spans="2:3" ht="12.75">
      <c r="B40" s="32"/>
      <c r="C40" s="32"/>
    </row>
  </sheetData>
  <sheetProtection/>
  <mergeCells count="16">
    <mergeCell ref="A36:H36"/>
    <mergeCell ref="G6:G7"/>
    <mergeCell ref="H6:H7"/>
    <mergeCell ref="A9:H9"/>
    <mergeCell ref="A19:H19"/>
    <mergeCell ref="A27:H27"/>
    <mergeCell ref="A31:H31"/>
    <mergeCell ref="G1:H1"/>
    <mergeCell ref="A3:H3"/>
    <mergeCell ref="A4:H4"/>
    <mergeCell ref="A5:H5"/>
    <mergeCell ref="A6:A7"/>
    <mergeCell ref="B6:B7"/>
    <mergeCell ref="C6:C7"/>
    <mergeCell ref="D6:E6"/>
    <mergeCell ref="F6:F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920"/>
  <sheetViews>
    <sheetView tabSelected="1" zoomScale="70" zoomScaleNormal="70" zoomScaleSheetLayoutView="70" workbookViewId="0" topLeftCell="A823">
      <selection activeCell="B849" sqref="B849:B852"/>
    </sheetView>
  </sheetViews>
  <sheetFormatPr defaultColWidth="9.00390625" defaultRowHeight="12.75"/>
  <cols>
    <col min="1" max="1" width="6.375" style="38" bestFit="1" customWidth="1"/>
    <col min="2" max="2" width="38.375" style="41" customWidth="1"/>
    <col min="3" max="3" width="39.125" style="40" customWidth="1"/>
    <col min="4" max="4" width="7.125" style="32" customWidth="1"/>
    <col min="5" max="5" width="7.75390625" style="32" customWidth="1"/>
    <col min="6" max="6" width="17.00390625" style="70" bestFit="1" customWidth="1"/>
    <col min="7" max="7" width="15.00390625" style="32" customWidth="1"/>
    <col min="8" max="10" width="15.00390625" style="32" bestFit="1" customWidth="1"/>
    <col min="11" max="11" width="16.00390625" style="32" bestFit="1" customWidth="1"/>
    <col min="12" max="12" width="16.00390625" style="86" bestFit="1" customWidth="1"/>
    <col min="13" max="18" width="16.00390625" style="32" bestFit="1" customWidth="1"/>
    <col min="19" max="16384" width="9.125" style="32" customWidth="1"/>
  </cols>
  <sheetData>
    <row r="1" spans="1:18" s="21" customFormat="1" ht="18.75">
      <c r="A1" s="22"/>
      <c r="B1" s="23"/>
      <c r="C1" s="24"/>
      <c r="F1" s="67"/>
      <c r="L1" s="77"/>
      <c r="O1" s="164" t="s">
        <v>513</v>
      </c>
      <c r="P1" s="164"/>
      <c r="Q1" s="164"/>
      <c r="R1" s="164"/>
    </row>
    <row r="2" spans="1:12" s="21" customFormat="1" ht="15">
      <c r="A2" s="22"/>
      <c r="B2" s="25"/>
      <c r="C2" s="24"/>
      <c r="F2" s="68"/>
      <c r="L2" s="77"/>
    </row>
    <row r="3" spans="1:18" s="21" customFormat="1" ht="15" customHeight="1">
      <c r="A3" s="165" t="s">
        <v>493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5" s="21" customFormat="1" ht="15">
      <c r="A4" s="22"/>
      <c r="B4" s="23"/>
      <c r="C4" s="24"/>
      <c r="F4" s="68"/>
      <c r="L4" s="77"/>
      <c r="M4" s="45"/>
      <c r="N4" s="45"/>
      <c r="O4" s="45"/>
    </row>
    <row r="5" spans="1:18" s="50" customFormat="1" ht="27" customHeight="1">
      <c r="A5" s="166" t="s">
        <v>10</v>
      </c>
      <c r="B5" s="166" t="s">
        <v>499</v>
      </c>
      <c r="C5" s="166" t="s">
        <v>85</v>
      </c>
      <c r="D5" s="166" t="s">
        <v>4</v>
      </c>
      <c r="E5" s="166"/>
      <c r="F5" s="166" t="s">
        <v>197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s="50" customFormat="1" ht="17.25" customHeight="1">
      <c r="A6" s="166"/>
      <c r="B6" s="166"/>
      <c r="C6" s="166"/>
      <c r="D6" s="52" t="s">
        <v>1</v>
      </c>
      <c r="E6" s="52" t="s">
        <v>108</v>
      </c>
      <c r="F6" s="60" t="s">
        <v>5</v>
      </c>
      <c r="G6" s="52" t="s">
        <v>33</v>
      </c>
      <c r="H6" s="52" t="s">
        <v>34</v>
      </c>
      <c r="I6" s="52" t="s">
        <v>35</v>
      </c>
      <c r="J6" s="52" t="s">
        <v>36</v>
      </c>
      <c r="K6" s="52" t="s">
        <v>37</v>
      </c>
      <c r="L6" s="78" t="s">
        <v>38</v>
      </c>
      <c r="M6" s="52" t="s">
        <v>39</v>
      </c>
      <c r="N6" s="52" t="s">
        <v>40</v>
      </c>
      <c r="O6" s="52" t="s">
        <v>41</v>
      </c>
      <c r="P6" s="52" t="s">
        <v>42</v>
      </c>
      <c r="Q6" s="52" t="s">
        <v>43</v>
      </c>
      <c r="R6" s="52" t="s">
        <v>44</v>
      </c>
    </row>
    <row r="7" spans="1:18" s="28" customFormat="1" ht="11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65">
        <v>6</v>
      </c>
      <c r="G7" s="26">
        <v>7</v>
      </c>
      <c r="H7" s="26">
        <v>8</v>
      </c>
      <c r="I7" s="26">
        <v>9</v>
      </c>
      <c r="J7" s="27">
        <v>10</v>
      </c>
      <c r="K7" s="27">
        <v>11</v>
      </c>
      <c r="L7" s="79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</row>
    <row r="8" spans="1:18" s="48" customFormat="1" ht="14.25">
      <c r="A8" s="167" t="s">
        <v>500</v>
      </c>
      <c r="B8" s="167"/>
      <c r="C8" s="60" t="s">
        <v>175</v>
      </c>
      <c r="D8" s="168"/>
      <c r="E8" s="168"/>
      <c r="F8" s="57">
        <f aca="true" t="shared" si="0" ref="F8:F47">SUM(G8:R8)</f>
        <v>109257438.55779</v>
      </c>
      <c r="G8" s="57">
        <f aca="true" t="shared" si="1" ref="G8:R8">SUM(G9:G12)</f>
        <v>4514598.16366</v>
      </c>
      <c r="H8" s="57">
        <f t="shared" si="1"/>
        <v>4499196.12012</v>
      </c>
      <c r="I8" s="57">
        <f t="shared" si="1"/>
        <v>6793845.98701</v>
      </c>
      <c r="J8" s="57">
        <f t="shared" si="1"/>
        <v>4254580.59609</v>
      </c>
      <c r="K8" s="57">
        <f t="shared" si="1"/>
        <v>5565771.22735</v>
      </c>
      <c r="L8" s="80">
        <f t="shared" si="1"/>
        <v>5438178.8918</v>
      </c>
      <c r="M8" s="57">
        <f t="shared" si="1"/>
        <v>3495670.31137</v>
      </c>
      <c r="N8" s="57">
        <f t="shared" si="1"/>
        <v>3422783.13396</v>
      </c>
      <c r="O8" s="57">
        <f t="shared" si="1"/>
        <v>18400709.2049</v>
      </c>
      <c r="P8" s="57">
        <f t="shared" si="1"/>
        <v>18496400.24241</v>
      </c>
      <c r="Q8" s="57">
        <f t="shared" si="1"/>
        <v>19251281.3951</v>
      </c>
      <c r="R8" s="57">
        <f t="shared" si="1"/>
        <v>15124423.28402</v>
      </c>
    </row>
    <row r="9" spans="1:18" s="48" customFormat="1" ht="25.5">
      <c r="A9" s="167"/>
      <c r="B9" s="167"/>
      <c r="C9" s="56" t="s">
        <v>6</v>
      </c>
      <c r="D9" s="168"/>
      <c r="E9" s="168"/>
      <c r="F9" s="57">
        <f>SUM(G9:R9)</f>
        <v>33613522.14873</v>
      </c>
      <c r="G9" s="57">
        <f aca="true" t="shared" si="2" ref="G9:R12">G14+G719+G804+G864+G899</f>
        <v>1289703.6762</v>
      </c>
      <c r="H9" s="57">
        <f t="shared" si="2"/>
        <v>2035408.6944</v>
      </c>
      <c r="I9" s="57">
        <f t="shared" si="2"/>
        <v>3717980.47813</v>
      </c>
      <c r="J9" s="57">
        <f t="shared" si="2"/>
        <v>1209626.1</v>
      </c>
      <c r="K9" s="57">
        <f t="shared" si="2"/>
        <v>1700000</v>
      </c>
      <c r="L9" s="90">
        <f t="shared" si="2"/>
        <v>1416853.2</v>
      </c>
      <c r="M9" s="90">
        <f t="shared" si="2"/>
        <v>333000</v>
      </c>
      <c r="N9" s="90">
        <f t="shared" si="2"/>
        <v>333000</v>
      </c>
      <c r="O9" s="57">
        <f t="shared" si="2"/>
        <v>3380450</v>
      </c>
      <c r="P9" s="57">
        <f t="shared" si="2"/>
        <v>7768000</v>
      </c>
      <c r="Q9" s="57">
        <f t="shared" si="2"/>
        <v>6800500</v>
      </c>
      <c r="R9" s="57">
        <f t="shared" si="2"/>
        <v>3629000</v>
      </c>
    </row>
    <row r="10" spans="1:18" s="48" customFormat="1" ht="14.25">
      <c r="A10" s="167"/>
      <c r="B10" s="167"/>
      <c r="C10" s="56" t="s">
        <v>7</v>
      </c>
      <c r="D10" s="168"/>
      <c r="E10" s="168"/>
      <c r="F10" s="57">
        <f t="shared" si="0"/>
        <v>75026998.41293</v>
      </c>
      <c r="G10" s="57">
        <f t="shared" si="2"/>
        <v>3182766.1884</v>
      </c>
      <c r="H10" s="57">
        <f t="shared" si="2"/>
        <v>2394225.29358</v>
      </c>
      <c r="I10" s="57">
        <f t="shared" si="2"/>
        <v>3044947.72693</v>
      </c>
      <c r="J10" s="57">
        <f t="shared" si="2"/>
        <v>3030910.12528</v>
      </c>
      <c r="K10" s="57">
        <f t="shared" si="2"/>
        <v>3785001.22474</v>
      </c>
      <c r="L10" s="90">
        <f t="shared" si="2"/>
        <v>3958399.93568</v>
      </c>
      <c r="M10" s="90">
        <f t="shared" si="2"/>
        <v>3122035.61417</v>
      </c>
      <c r="N10" s="90">
        <f t="shared" si="2"/>
        <v>3049089.39816</v>
      </c>
      <c r="O10" s="57">
        <f t="shared" si="2"/>
        <v>14917148.13904</v>
      </c>
      <c r="P10" s="57">
        <f t="shared" si="2"/>
        <v>10663984.37355</v>
      </c>
      <c r="Q10" s="57">
        <f t="shared" si="2"/>
        <v>12395924.25224</v>
      </c>
      <c r="R10" s="57">
        <f t="shared" si="2"/>
        <v>11482566.14116</v>
      </c>
    </row>
    <row r="11" spans="1:18" s="48" customFormat="1" ht="14.25">
      <c r="A11" s="167"/>
      <c r="B11" s="167"/>
      <c r="C11" s="56" t="s">
        <v>8</v>
      </c>
      <c r="D11" s="168"/>
      <c r="E11" s="168"/>
      <c r="F11" s="57">
        <f t="shared" si="0"/>
        <v>616917.99613</v>
      </c>
      <c r="G11" s="57">
        <f t="shared" si="2"/>
        <v>42128.29906</v>
      </c>
      <c r="H11" s="57">
        <f t="shared" si="2"/>
        <v>69562.13214</v>
      </c>
      <c r="I11" s="57">
        <f t="shared" si="2"/>
        <v>30917.78195</v>
      </c>
      <c r="J11" s="57">
        <f t="shared" si="2"/>
        <v>14044.37081</v>
      </c>
      <c r="K11" s="57">
        <f t="shared" si="2"/>
        <v>80770.00261</v>
      </c>
      <c r="L11" s="80">
        <f t="shared" si="2"/>
        <v>62925.75612</v>
      </c>
      <c r="M11" s="57">
        <f t="shared" si="2"/>
        <v>40634.6972</v>
      </c>
      <c r="N11" s="57">
        <f t="shared" si="2"/>
        <v>40693.7358</v>
      </c>
      <c r="O11" s="57">
        <f t="shared" si="2"/>
        <v>103111.06586</v>
      </c>
      <c r="P11" s="57">
        <f t="shared" si="2"/>
        <v>64415.86886</v>
      </c>
      <c r="Q11" s="57">
        <f t="shared" si="2"/>
        <v>54857.14286</v>
      </c>
      <c r="R11" s="57">
        <f t="shared" si="2"/>
        <v>12857.14286</v>
      </c>
    </row>
    <row r="12" spans="1:18" s="48" customFormat="1" ht="25.5">
      <c r="A12" s="167"/>
      <c r="B12" s="167"/>
      <c r="C12" s="56" t="s">
        <v>107</v>
      </c>
      <c r="D12" s="168"/>
      <c r="E12" s="168"/>
      <c r="F12" s="57">
        <f t="shared" si="0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80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0</v>
      </c>
    </row>
    <row r="13" spans="1:18" s="48" customFormat="1" ht="14.25">
      <c r="A13" s="167" t="s">
        <v>273</v>
      </c>
      <c r="B13" s="167"/>
      <c r="C13" s="60" t="s">
        <v>175</v>
      </c>
      <c r="D13" s="168">
        <v>833</v>
      </c>
      <c r="E13" s="168">
        <v>121</v>
      </c>
      <c r="F13" s="57">
        <f t="shared" si="0"/>
        <v>96988596.64324</v>
      </c>
      <c r="G13" s="57">
        <f aca="true" t="shared" si="3" ref="G13:R13">SUM(G14:G17)</f>
        <v>3199877.34696</v>
      </c>
      <c r="H13" s="57">
        <f t="shared" si="3"/>
        <v>3718878.87446</v>
      </c>
      <c r="I13" s="57">
        <f t="shared" si="3"/>
        <v>5822480.38896</v>
      </c>
      <c r="J13" s="57">
        <f t="shared" si="3"/>
        <v>3435907.82015</v>
      </c>
      <c r="K13" s="57">
        <f t="shared" si="3"/>
        <v>4250844.75851</v>
      </c>
      <c r="L13" s="80">
        <f t="shared" si="3"/>
        <v>3812825.59657</v>
      </c>
      <c r="M13" s="57">
        <f t="shared" si="3"/>
        <v>2651020.89237</v>
      </c>
      <c r="N13" s="57">
        <f t="shared" si="3"/>
        <v>2564845.37396</v>
      </c>
      <c r="O13" s="57">
        <f t="shared" si="3"/>
        <v>17552499.19271</v>
      </c>
      <c r="P13" s="57">
        <f t="shared" si="3"/>
        <v>17595565.91559</v>
      </c>
      <c r="Q13" s="57">
        <f t="shared" si="3"/>
        <v>18288545.424</v>
      </c>
      <c r="R13" s="57">
        <f t="shared" si="3"/>
        <v>14095305.059</v>
      </c>
    </row>
    <row r="14" spans="1:18" s="48" customFormat="1" ht="25.5">
      <c r="A14" s="167"/>
      <c r="B14" s="167"/>
      <c r="C14" s="56" t="s">
        <v>6</v>
      </c>
      <c r="D14" s="168"/>
      <c r="E14" s="168"/>
      <c r="F14" s="57">
        <f t="shared" si="0"/>
        <v>33613522.14873</v>
      </c>
      <c r="G14" s="57">
        <f aca="true" t="shared" si="4" ref="G14:R17">G19+G39+G179+G479+G569+G604+G624+G674+G679+G689+G704</f>
        <v>1289703.6762</v>
      </c>
      <c r="H14" s="57">
        <f t="shared" si="4"/>
        <v>2035408.6944</v>
      </c>
      <c r="I14" s="57">
        <f t="shared" si="4"/>
        <v>3717980.47813</v>
      </c>
      <c r="J14" s="57">
        <f t="shared" si="4"/>
        <v>1209626.1</v>
      </c>
      <c r="K14" s="57">
        <f t="shared" si="4"/>
        <v>1700000</v>
      </c>
      <c r="L14" s="80">
        <f t="shared" si="4"/>
        <v>1416853.2</v>
      </c>
      <c r="M14" s="57">
        <f t="shared" si="4"/>
        <v>333000</v>
      </c>
      <c r="N14" s="57">
        <f t="shared" si="4"/>
        <v>333000</v>
      </c>
      <c r="O14" s="57">
        <f t="shared" si="4"/>
        <v>3380450</v>
      </c>
      <c r="P14" s="57">
        <f t="shared" si="4"/>
        <v>7768000</v>
      </c>
      <c r="Q14" s="57">
        <f t="shared" si="4"/>
        <v>6800500</v>
      </c>
      <c r="R14" s="57">
        <f t="shared" si="4"/>
        <v>3629000</v>
      </c>
    </row>
    <row r="15" spans="1:18" s="48" customFormat="1" ht="14.25">
      <c r="A15" s="167"/>
      <c r="B15" s="167"/>
      <c r="C15" s="56" t="s">
        <v>7</v>
      </c>
      <c r="D15" s="168"/>
      <c r="E15" s="168"/>
      <c r="F15" s="57">
        <f t="shared" si="0"/>
        <v>62909511.58782</v>
      </c>
      <c r="G15" s="57">
        <f t="shared" si="4"/>
        <v>1871632.11825</v>
      </c>
      <c r="H15" s="57">
        <f t="shared" si="4"/>
        <v>1619239.54216</v>
      </c>
      <c r="I15" s="57">
        <f t="shared" si="4"/>
        <v>2077670.39437</v>
      </c>
      <c r="J15" s="57">
        <f t="shared" si="4"/>
        <v>2223063.57622</v>
      </c>
      <c r="K15" s="57">
        <f t="shared" si="4"/>
        <v>2537813.79428</v>
      </c>
      <c r="L15" s="80">
        <f t="shared" si="4"/>
        <v>2336655.41691</v>
      </c>
      <c r="M15" s="57">
        <f t="shared" si="4"/>
        <v>2279737.41517</v>
      </c>
      <c r="N15" s="57">
        <f t="shared" si="4"/>
        <v>2193546.38816</v>
      </c>
      <c r="O15" s="57">
        <f t="shared" si="4"/>
        <v>14081795.26971</v>
      </c>
      <c r="P15" s="57">
        <f t="shared" si="4"/>
        <v>9776007.18959</v>
      </c>
      <c r="Q15" s="57">
        <f t="shared" si="4"/>
        <v>11446045.424</v>
      </c>
      <c r="R15" s="57">
        <f t="shared" si="4"/>
        <v>10466305.059</v>
      </c>
    </row>
    <row r="16" spans="1:18" s="48" customFormat="1" ht="14.25">
      <c r="A16" s="167"/>
      <c r="B16" s="167"/>
      <c r="C16" s="56" t="s">
        <v>8</v>
      </c>
      <c r="D16" s="168"/>
      <c r="E16" s="168"/>
      <c r="F16" s="57">
        <f t="shared" si="0"/>
        <v>465562.90669</v>
      </c>
      <c r="G16" s="57">
        <f t="shared" si="4"/>
        <v>38541.55251</v>
      </c>
      <c r="H16" s="57">
        <f t="shared" si="4"/>
        <v>64230.6379</v>
      </c>
      <c r="I16" s="57">
        <f t="shared" si="4"/>
        <v>26829.51646</v>
      </c>
      <c r="J16" s="57">
        <f t="shared" si="4"/>
        <v>3218.14393</v>
      </c>
      <c r="K16" s="57">
        <f t="shared" si="4"/>
        <v>13030.96423</v>
      </c>
      <c r="L16" s="80">
        <f t="shared" si="4"/>
        <v>59316.97966</v>
      </c>
      <c r="M16" s="57">
        <f t="shared" si="4"/>
        <v>38283.4772</v>
      </c>
      <c r="N16" s="57">
        <f t="shared" si="4"/>
        <v>38298.9858</v>
      </c>
      <c r="O16" s="57">
        <f t="shared" si="4"/>
        <v>90253.923</v>
      </c>
      <c r="P16" s="57">
        <f t="shared" si="4"/>
        <v>51558.726</v>
      </c>
      <c r="Q16" s="57">
        <f t="shared" si="4"/>
        <v>42000</v>
      </c>
      <c r="R16" s="57">
        <f t="shared" si="4"/>
        <v>0</v>
      </c>
    </row>
    <row r="17" spans="1:18" s="48" customFormat="1" ht="25.5">
      <c r="A17" s="167"/>
      <c r="B17" s="167"/>
      <c r="C17" s="56" t="s">
        <v>107</v>
      </c>
      <c r="D17" s="168"/>
      <c r="E17" s="168"/>
      <c r="F17" s="57">
        <f t="shared" si="0"/>
        <v>0</v>
      </c>
      <c r="G17" s="57">
        <f t="shared" si="4"/>
        <v>0</v>
      </c>
      <c r="H17" s="57">
        <f t="shared" si="4"/>
        <v>0</v>
      </c>
      <c r="I17" s="57">
        <f t="shared" si="4"/>
        <v>0</v>
      </c>
      <c r="J17" s="57">
        <f t="shared" si="4"/>
        <v>0</v>
      </c>
      <c r="K17" s="57">
        <f t="shared" si="4"/>
        <v>0</v>
      </c>
      <c r="L17" s="80">
        <f t="shared" si="4"/>
        <v>0</v>
      </c>
      <c r="M17" s="57">
        <f t="shared" si="4"/>
        <v>0</v>
      </c>
      <c r="N17" s="57">
        <f t="shared" si="4"/>
        <v>0</v>
      </c>
      <c r="O17" s="57">
        <f t="shared" si="4"/>
        <v>0</v>
      </c>
      <c r="P17" s="57">
        <f t="shared" si="4"/>
        <v>0</v>
      </c>
      <c r="Q17" s="57">
        <f t="shared" si="4"/>
        <v>0</v>
      </c>
      <c r="R17" s="57">
        <f t="shared" si="4"/>
        <v>0</v>
      </c>
    </row>
    <row r="18" spans="1:18" s="48" customFormat="1" ht="15" customHeight="1">
      <c r="A18" s="169" t="s">
        <v>9</v>
      </c>
      <c r="B18" s="58" t="s">
        <v>371</v>
      </c>
      <c r="C18" s="60" t="s">
        <v>175</v>
      </c>
      <c r="D18" s="168"/>
      <c r="E18" s="168"/>
      <c r="F18" s="57">
        <f t="shared" si="0"/>
        <v>39428383.41455</v>
      </c>
      <c r="G18" s="57">
        <f aca="true" t="shared" si="5" ref="G18:R18">SUM(G19:G22)</f>
        <v>1115024.24931</v>
      </c>
      <c r="H18" s="57">
        <f t="shared" si="5"/>
        <v>966988.62802</v>
      </c>
      <c r="I18" s="57">
        <f t="shared" si="5"/>
        <v>1207715.86674</v>
      </c>
      <c r="J18" s="57">
        <f t="shared" si="5"/>
        <v>1275454.64547</v>
      </c>
      <c r="K18" s="57">
        <f t="shared" si="5"/>
        <v>1555216.87573</v>
      </c>
      <c r="L18" s="80">
        <f t="shared" si="5"/>
        <v>1805516.2854</v>
      </c>
      <c r="M18" s="57">
        <f t="shared" si="5"/>
        <v>1387218.52217</v>
      </c>
      <c r="N18" s="57">
        <f t="shared" si="5"/>
        <v>1594050.67716</v>
      </c>
      <c r="O18" s="57">
        <f t="shared" si="5"/>
        <v>6905639.48055</v>
      </c>
      <c r="P18" s="57">
        <f t="shared" si="5"/>
        <v>6924707.701</v>
      </c>
      <c r="Q18" s="57">
        <f t="shared" si="5"/>
        <v>7215545.424</v>
      </c>
      <c r="R18" s="57">
        <f t="shared" si="5"/>
        <v>7475305.059</v>
      </c>
    </row>
    <row r="19" spans="1:18" s="29" customFormat="1" ht="15" customHeight="1">
      <c r="A19" s="169"/>
      <c r="B19" s="170" t="s">
        <v>348</v>
      </c>
      <c r="C19" s="56" t="s">
        <v>6</v>
      </c>
      <c r="D19" s="168"/>
      <c r="E19" s="168"/>
      <c r="F19" s="57">
        <f t="shared" si="0"/>
        <v>450946.186</v>
      </c>
      <c r="G19" s="59">
        <f>G24+G29+G34</f>
        <v>21460.6</v>
      </c>
      <c r="H19" s="59">
        <f aca="true" t="shared" si="6" ref="H19:R20">H24+H29+H34</f>
        <v>54474.2</v>
      </c>
      <c r="I19" s="59">
        <f t="shared" si="6"/>
        <v>241214.87</v>
      </c>
      <c r="J19" s="59">
        <f t="shared" si="6"/>
        <v>133796.516</v>
      </c>
      <c r="K19" s="59">
        <f t="shared" si="6"/>
        <v>0</v>
      </c>
      <c r="L19" s="81">
        <f t="shared" si="6"/>
        <v>0</v>
      </c>
      <c r="M19" s="59">
        <f t="shared" si="6"/>
        <v>0</v>
      </c>
      <c r="N19" s="59">
        <f t="shared" si="6"/>
        <v>0</v>
      </c>
      <c r="O19" s="59">
        <f t="shared" si="6"/>
        <v>0</v>
      </c>
      <c r="P19" s="59">
        <f t="shared" si="6"/>
        <v>0</v>
      </c>
      <c r="Q19" s="59">
        <f t="shared" si="6"/>
        <v>0</v>
      </c>
      <c r="R19" s="59">
        <f t="shared" si="6"/>
        <v>0</v>
      </c>
    </row>
    <row r="20" spans="1:18" s="29" customFormat="1" ht="15" customHeight="1">
      <c r="A20" s="169"/>
      <c r="B20" s="170"/>
      <c r="C20" s="56" t="s">
        <v>7</v>
      </c>
      <c r="D20" s="168"/>
      <c r="E20" s="168"/>
      <c r="F20" s="57">
        <f t="shared" si="0"/>
        <v>38977437.22855</v>
      </c>
      <c r="G20" s="59">
        <f aca="true" t="shared" si="7" ref="G20:R22">G25+G30+G35</f>
        <v>1093563.64931</v>
      </c>
      <c r="H20" s="59">
        <f t="shared" si="7"/>
        <v>912514.42802</v>
      </c>
      <c r="I20" s="59">
        <f t="shared" si="6"/>
        <v>966500.99674</v>
      </c>
      <c r="J20" s="59">
        <f t="shared" si="6"/>
        <v>1141658.12947</v>
      </c>
      <c r="K20" s="59">
        <f t="shared" si="6"/>
        <v>1555216.87573</v>
      </c>
      <c r="L20" s="89">
        <f t="shared" si="6"/>
        <v>1805516.2854</v>
      </c>
      <c r="M20" s="59">
        <f t="shared" si="7"/>
        <v>1387218.52217</v>
      </c>
      <c r="N20" s="97">
        <f t="shared" si="7"/>
        <v>1594050.67716</v>
      </c>
      <c r="O20" s="97">
        <f t="shared" si="7"/>
        <v>6905639.48055</v>
      </c>
      <c r="P20" s="59">
        <f t="shared" si="7"/>
        <v>6924707.701</v>
      </c>
      <c r="Q20" s="59">
        <f t="shared" si="7"/>
        <v>7215545.424</v>
      </c>
      <c r="R20" s="59">
        <f t="shared" si="7"/>
        <v>7475305.059</v>
      </c>
    </row>
    <row r="21" spans="1:18" s="29" customFormat="1" ht="15" customHeight="1">
      <c r="A21" s="169"/>
      <c r="B21" s="170"/>
      <c r="C21" s="56" t="s">
        <v>8</v>
      </c>
      <c r="D21" s="168"/>
      <c r="E21" s="168"/>
      <c r="F21" s="57">
        <f t="shared" si="0"/>
        <v>0</v>
      </c>
      <c r="G21" s="59">
        <f t="shared" si="7"/>
        <v>0</v>
      </c>
      <c r="H21" s="59">
        <f t="shared" si="7"/>
        <v>0</v>
      </c>
      <c r="I21" s="59">
        <f t="shared" si="7"/>
        <v>0</v>
      </c>
      <c r="J21" s="59">
        <f t="shared" si="7"/>
        <v>0</v>
      </c>
      <c r="K21" s="59">
        <f t="shared" si="7"/>
        <v>0</v>
      </c>
      <c r="L21" s="81">
        <f t="shared" si="7"/>
        <v>0</v>
      </c>
      <c r="M21" s="59">
        <f t="shared" si="7"/>
        <v>0</v>
      </c>
      <c r="N21" s="59">
        <f t="shared" si="7"/>
        <v>0</v>
      </c>
      <c r="O21" s="59">
        <f t="shared" si="7"/>
        <v>0</v>
      </c>
      <c r="P21" s="59">
        <f t="shared" si="7"/>
        <v>0</v>
      </c>
      <c r="Q21" s="59">
        <f t="shared" si="7"/>
        <v>0</v>
      </c>
      <c r="R21" s="59">
        <f t="shared" si="7"/>
        <v>0</v>
      </c>
    </row>
    <row r="22" spans="1:18" s="29" customFormat="1" ht="15" customHeight="1">
      <c r="A22" s="169"/>
      <c r="B22" s="171"/>
      <c r="C22" s="56" t="s">
        <v>107</v>
      </c>
      <c r="D22" s="168"/>
      <c r="E22" s="168"/>
      <c r="F22" s="57">
        <f t="shared" si="0"/>
        <v>0</v>
      </c>
      <c r="G22" s="59">
        <f t="shared" si="7"/>
        <v>0</v>
      </c>
      <c r="H22" s="59">
        <f t="shared" si="7"/>
        <v>0</v>
      </c>
      <c r="I22" s="59">
        <f t="shared" si="7"/>
        <v>0</v>
      </c>
      <c r="J22" s="59">
        <f t="shared" si="7"/>
        <v>0</v>
      </c>
      <c r="K22" s="59">
        <f t="shared" si="7"/>
        <v>0</v>
      </c>
      <c r="L22" s="81">
        <f t="shared" si="7"/>
        <v>0</v>
      </c>
      <c r="M22" s="59">
        <f t="shared" si="7"/>
        <v>0</v>
      </c>
      <c r="N22" s="59">
        <f t="shared" si="7"/>
        <v>0</v>
      </c>
      <c r="O22" s="59">
        <f t="shared" si="7"/>
        <v>0</v>
      </c>
      <c r="P22" s="59">
        <f t="shared" si="7"/>
        <v>0</v>
      </c>
      <c r="Q22" s="59">
        <f t="shared" si="7"/>
        <v>0</v>
      </c>
      <c r="R22" s="59">
        <f t="shared" si="7"/>
        <v>0</v>
      </c>
    </row>
    <row r="23" spans="1:18" s="48" customFormat="1" ht="15" customHeight="1">
      <c r="A23" s="172" t="s">
        <v>3</v>
      </c>
      <c r="B23" s="53" t="s">
        <v>372</v>
      </c>
      <c r="C23" s="52" t="s">
        <v>175</v>
      </c>
      <c r="D23" s="173"/>
      <c r="E23" s="173"/>
      <c r="F23" s="57">
        <f>SUM(G23:R23)</f>
        <v>9164600.73959</v>
      </c>
      <c r="G23" s="46">
        <f aca="true" t="shared" si="8" ref="G23:R23">SUM(G24:G27)</f>
        <v>63053.347</v>
      </c>
      <c r="H23" s="46">
        <f t="shared" si="8"/>
        <v>143672.3373</v>
      </c>
      <c r="I23" s="46">
        <f t="shared" si="8"/>
        <v>160.972</v>
      </c>
      <c r="J23" s="46">
        <f t="shared" si="8"/>
        <v>17682.933</v>
      </c>
      <c r="K23" s="46">
        <f t="shared" si="8"/>
        <v>12627.10729</v>
      </c>
      <c r="L23" s="82">
        <f>SUM(L24:L27)</f>
        <v>27404.043</v>
      </c>
      <c r="M23" s="46">
        <f t="shared" si="8"/>
        <v>50000</v>
      </c>
      <c r="N23" s="46">
        <f t="shared" si="8"/>
        <v>50000</v>
      </c>
      <c r="O23" s="46">
        <f t="shared" si="8"/>
        <v>2200000</v>
      </c>
      <c r="P23" s="46">
        <f t="shared" si="8"/>
        <v>2200000</v>
      </c>
      <c r="Q23" s="46">
        <f t="shared" si="8"/>
        <v>2200000</v>
      </c>
      <c r="R23" s="46">
        <f t="shared" si="8"/>
        <v>2200000</v>
      </c>
    </row>
    <row r="24" spans="1:18" s="30" customFormat="1" ht="15" customHeight="1">
      <c r="A24" s="172"/>
      <c r="B24" s="174" t="s">
        <v>163</v>
      </c>
      <c r="C24" s="31" t="s">
        <v>6</v>
      </c>
      <c r="D24" s="173"/>
      <c r="E24" s="173"/>
      <c r="F24" s="57">
        <f>SUM(G24:R24)</f>
        <v>54474.2</v>
      </c>
      <c r="G24" s="44">
        <v>0</v>
      </c>
      <c r="H24" s="44">
        <v>54474.2</v>
      </c>
      <c r="I24" s="44">
        <v>0</v>
      </c>
      <c r="J24" s="44">
        <v>0</v>
      </c>
      <c r="K24" s="44">
        <v>0</v>
      </c>
      <c r="L24" s="83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</row>
    <row r="25" spans="1:18" s="30" customFormat="1" ht="15" customHeight="1">
      <c r="A25" s="172"/>
      <c r="B25" s="174"/>
      <c r="C25" s="31" t="s">
        <v>7</v>
      </c>
      <c r="D25" s="173"/>
      <c r="E25" s="173"/>
      <c r="F25" s="57">
        <f>SUM(G25:R25)</f>
        <v>9110126.53959</v>
      </c>
      <c r="G25" s="44">
        <v>63053.347</v>
      </c>
      <c r="H25" s="44">
        <v>89198.1373</v>
      </c>
      <c r="I25" s="44">
        <v>160.972</v>
      </c>
      <c r="J25" s="44">
        <v>17682.933</v>
      </c>
      <c r="K25" s="44">
        <v>12627.10729</v>
      </c>
      <c r="L25" s="83">
        <v>27404.043</v>
      </c>
      <c r="M25" s="44">
        <v>50000</v>
      </c>
      <c r="N25" s="44">
        <v>50000</v>
      </c>
      <c r="O25" s="44">
        <v>2200000</v>
      </c>
      <c r="P25" s="44">
        <v>2200000</v>
      </c>
      <c r="Q25" s="44">
        <v>2200000</v>
      </c>
      <c r="R25" s="44">
        <v>2200000</v>
      </c>
    </row>
    <row r="26" spans="1:18" s="30" customFormat="1" ht="15" customHeight="1">
      <c r="A26" s="172"/>
      <c r="B26" s="174"/>
      <c r="C26" s="31" t="s">
        <v>8</v>
      </c>
      <c r="D26" s="173"/>
      <c r="E26" s="173"/>
      <c r="F26" s="57">
        <f>SUM(G26:R26)</f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83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</row>
    <row r="27" spans="1:18" s="30" customFormat="1" ht="15" customHeight="1">
      <c r="A27" s="172"/>
      <c r="B27" s="175"/>
      <c r="C27" s="31" t="s">
        <v>107</v>
      </c>
      <c r="D27" s="173"/>
      <c r="E27" s="173"/>
      <c r="F27" s="57">
        <f>SUM(G27:R27)</f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83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</row>
    <row r="28" spans="1:18" s="48" customFormat="1" ht="15" customHeight="1">
      <c r="A28" s="172" t="s">
        <v>11</v>
      </c>
      <c r="B28" s="53" t="s">
        <v>373</v>
      </c>
      <c r="C28" s="52" t="s">
        <v>175</v>
      </c>
      <c r="D28" s="173"/>
      <c r="E28" s="173"/>
      <c r="F28" s="57">
        <f aca="true" t="shared" si="9" ref="F28:F37">SUM(G28:R28)</f>
        <v>12058924.18916</v>
      </c>
      <c r="G28" s="46">
        <f aca="true" t="shared" si="10" ref="G28:R28">SUM(G29:G32)</f>
        <v>448481.02801</v>
      </c>
      <c r="H28" s="46">
        <f t="shared" si="10"/>
        <v>91520.22131</v>
      </c>
      <c r="I28" s="46">
        <f t="shared" si="10"/>
        <v>406716.87</v>
      </c>
      <c r="J28" s="46">
        <f t="shared" si="10"/>
        <v>206843.10497</v>
      </c>
      <c r="K28" s="46">
        <f t="shared" si="10"/>
        <v>506337.71181</v>
      </c>
      <c r="L28" s="82">
        <f t="shared" si="10"/>
        <v>893278.46594</v>
      </c>
      <c r="M28" s="46">
        <f t="shared" si="10"/>
        <v>256553.13748</v>
      </c>
      <c r="N28" s="46">
        <f t="shared" si="10"/>
        <v>449193.64964</v>
      </c>
      <c r="O28" s="46">
        <f t="shared" si="10"/>
        <v>2200000</v>
      </c>
      <c r="P28" s="46">
        <f t="shared" si="10"/>
        <v>2200000</v>
      </c>
      <c r="Q28" s="46">
        <f t="shared" si="10"/>
        <v>2200000</v>
      </c>
      <c r="R28" s="46">
        <f t="shared" si="10"/>
        <v>2200000</v>
      </c>
    </row>
    <row r="29" spans="1:18" s="29" customFormat="1" ht="15" customHeight="1">
      <c r="A29" s="172"/>
      <c r="B29" s="174" t="s">
        <v>164</v>
      </c>
      <c r="C29" s="31" t="s">
        <v>6</v>
      </c>
      <c r="D29" s="173"/>
      <c r="E29" s="173"/>
      <c r="F29" s="57">
        <f t="shared" si="9"/>
        <v>375011.386</v>
      </c>
      <c r="G29" s="44">
        <v>0</v>
      </c>
      <c r="H29" s="44">
        <v>0</v>
      </c>
      <c r="I29" s="44">
        <f>223114.87+18100</f>
        <v>241214.87</v>
      </c>
      <c r="J29" s="44">
        <f>120796.7+12999.816</f>
        <v>133796.516</v>
      </c>
      <c r="K29" s="44">
        <v>0</v>
      </c>
      <c r="L29" s="83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</row>
    <row r="30" spans="1:18" s="29" customFormat="1" ht="15" customHeight="1">
      <c r="A30" s="172"/>
      <c r="B30" s="174"/>
      <c r="C30" s="31" t="s">
        <v>7</v>
      </c>
      <c r="D30" s="173"/>
      <c r="E30" s="173"/>
      <c r="F30" s="57">
        <f t="shared" si="9"/>
        <v>11683912.80316</v>
      </c>
      <c r="G30" s="44">
        <v>448481.02801</v>
      </c>
      <c r="H30" s="44">
        <v>91520.22131</v>
      </c>
      <c r="I30" s="44">
        <v>165502</v>
      </c>
      <c r="J30" s="44">
        <v>73046.58897</v>
      </c>
      <c r="K30" s="44">
        <f>364694.24281+141643.469</f>
        <v>506337.71181</v>
      </c>
      <c r="L30" s="83">
        <v>893278.46594</v>
      </c>
      <c r="M30" s="44">
        <v>256553.13748</v>
      </c>
      <c r="N30" s="44">
        <f>413726.26148+35467.38816</f>
        <v>449193.64964</v>
      </c>
      <c r="O30" s="44">
        <v>2200000</v>
      </c>
      <c r="P30" s="44">
        <v>2200000</v>
      </c>
      <c r="Q30" s="44">
        <v>2200000</v>
      </c>
      <c r="R30" s="44">
        <v>2200000</v>
      </c>
    </row>
    <row r="31" spans="1:18" s="29" customFormat="1" ht="15" customHeight="1">
      <c r="A31" s="172"/>
      <c r="B31" s="174"/>
      <c r="C31" s="31" t="s">
        <v>8</v>
      </c>
      <c r="D31" s="173"/>
      <c r="E31" s="173"/>
      <c r="F31" s="57">
        <f t="shared" si="9"/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83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</row>
    <row r="32" spans="1:18" s="29" customFormat="1" ht="15" customHeight="1">
      <c r="A32" s="172"/>
      <c r="B32" s="175"/>
      <c r="C32" s="31" t="s">
        <v>107</v>
      </c>
      <c r="D32" s="173"/>
      <c r="E32" s="173"/>
      <c r="F32" s="57">
        <f t="shared" si="9"/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83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</row>
    <row r="33" spans="1:18" s="48" customFormat="1" ht="15" customHeight="1">
      <c r="A33" s="172" t="s">
        <v>84</v>
      </c>
      <c r="B33" s="53" t="s">
        <v>374</v>
      </c>
      <c r="C33" s="52" t="s">
        <v>175</v>
      </c>
      <c r="D33" s="173"/>
      <c r="E33" s="173"/>
      <c r="F33" s="57">
        <f t="shared" si="9"/>
        <v>18204858.4858</v>
      </c>
      <c r="G33" s="46">
        <f aca="true" t="shared" si="11" ref="G33:R33">SUM(G34:G37)</f>
        <v>603489.8743</v>
      </c>
      <c r="H33" s="46">
        <f t="shared" si="11"/>
        <v>731796.06941</v>
      </c>
      <c r="I33" s="46">
        <f t="shared" si="11"/>
        <v>800838.02474</v>
      </c>
      <c r="J33" s="46">
        <f t="shared" si="11"/>
        <v>1050928.6075</v>
      </c>
      <c r="K33" s="46">
        <f t="shared" si="11"/>
        <v>1036252.05663</v>
      </c>
      <c r="L33" s="82">
        <f t="shared" si="11"/>
        <v>884833.77646</v>
      </c>
      <c r="M33" s="46">
        <f t="shared" si="11"/>
        <v>1080665.38469</v>
      </c>
      <c r="N33" s="46">
        <f t="shared" si="11"/>
        <v>1094857.02752</v>
      </c>
      <c r="O33" s="46">
        <f t="shared" si="11"/>
        <v>2505639.48055</v>
      </c>
      <c r="P33" s="46">
        <f t="shared" si="11"/>
        <v>2524707.701</v>
      </c>
      <c r="Q33" s="46">
        <f t="shared" si="11"/>
        <v>2815545.424</v>
      </c>
      <c r="R33" s="46">
        <f t="shared" si="11"/>
        <v>3075305.059</v>
      </c>
    </row>
    <row r="34" spans="1:18" s="29" customFormat="1" ht="15" customHeight="1">
      <c r="A34" s="172"/>
      <c r="B34" s="174" t="s">
        <v>195</v>
      </c>
      <c r="C34" s="31" t="s">
        <v>6</v>
      </c>
      <c r="D34" s="173"/>
      <c r="E34" s="173"/>
      <c r="F34" s="57">
        <f t="shared" si="9"/>
        <v>21460.6</v>
      </c>
      <c r="G34" s="44">
        <v>21460.6</v>
      </c>
      <c r="H34" s="44">
        <v>0</v>
      </c>
      <c r="I34" s="44">
        <v>0</v>
      </c>
      <c r="J34" s="44">
        <v>0</v>
      </c>
      <c r="K34" s="44">
        <v>0</v>
      </c>
      <c r="L34" s="83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1:18" s="29" customFormat="1" ht="15" customHeight="1">
      <c r="A35" s="172"/>
      <c r="B35" s="174"/>
      <c r="C35" s="31" t="s">
        <v>7</v>
      </c>
      <c r="D35" s="173"/>
      <c r="E35" s="173"/>
      <c r="F35" s="57">
        <f t="shared" si="9"/>
        <v>18183397.8858</v>
      </c>
      <c r="G35" s="44">
        <v>582029.2743</v>
      </c>
      <c r="H35" s="44">
        <v>731796.06941</v>
      </c>
      <c r="I35" s="44">
        <v>800838.02474</v>
      </c>
      <c r="J35" s="44">
        <f>1013626.9507+37301.6568</f>
        <v>1050928.6075</v>
      </c>
      <c r="K35" s="44">
        <v>1036252.05663</v>
      </c>
      <c r="L35" s="83">
        <f>866846.58608+17987.19038</f>
        <v>884833.77646</v>
      </c>
      <c r="M35" s="44">
        <f>1094593.21052-13927.82583</f>
        <v>1080665.38469</v>
      </c>
      <c r="N35" s="44">
        <f>1094593.21052+263.817</f>
        <v>1094857.02752</v>
      </c>
      <c r="O35" s="44">
        <f>2201246.617+304392.86355</f>
        <v>2505639.48055</v>
      </c>
      <c r="P35" s="44">
        <v>2524707.701</v>
      </c>
      <c r="Q35" s="44">
        <v>2815545.424</v>
      </c>
      <c r="R35" s="44">
        <v>3075305.059</v>
      </c>
    </row>
    <row r="36" spans="1:18" s="29" customFormat="1" ht="15" customHeight="1">
      <c r="A36" s="172"/>
      <c r="B36" s="174"/>
      <c r="C36" s="31" t="s">
        <v>8</v>
      </c>
      <c r="D36" s="173"/>
      <c r="E36" s="173"/>
      <c r="F36" s="57">
        <f t="shared" si="9"/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83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</row>
    <row r="37" spans="1:18" s="29" customFormat="1" ht="15" customHeight="1">
      <c r="A37" s="172"/>
      <c r="B37" s="175"/>
      <c r="C37" s="31" t="s">
        <v>107</v>
      </c>
      <c r="D37" s="173"/>
      <c r="E37" s="173"/>
      <c r="F37" s="57">
        <f t="shared" si="9"/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83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</row>
    <row r="38" spans="1:18" s="48" customFormat="1" ht="15" customHeight="1">
      <c r="A38" s="169" t="s">
        <v>12</v>
      </c>
      <c r="B38" s="58" t="s">
        <v>375</v>
      </c>
      <c r="C38" s="60" t="s">
        <v>175</v>
      </c>
      <c r="D38" s="168"/>
      <c r="E38" s="168"/>
      <c r="F38" s="57">
        <f t="shared" si="0"/>
        <v>29954414.12873</v>
      </c>
      <c r="G38" s="57">
        <f>SUM(G39:G42)</f>
        <v>1425708.0762</v>
      </c>
      <c r="H38" s="57">
        <f aca="true" t="shared" si="12" ref="H38:R38">SUM(H39:H42)</f>
        <v>2007531.6504</v>
      </c>
      <c r="I38" s="57">
        <f t="shared" si="12"/>
        <v>3923931.67613</v>
      </c>
      <c r="J38" s="57">
        <f t="shared" si="12"/>
        <v>1192806.201</v>
      </c>
      <c r="K38" s="57">
        <f t="shared" si="12"/>
        <v>0</v>
      </c>
      <c r="L38" s="80">
        <f t="shared" si="12"/>
        <v>0</v>
      </c>
      <c r="M38" s="57">
        <f t="shared" si="12"/>
        <v>0</v>
      </c>
      <c r="N38" s="57">
        <f t="shared" si="12"/>
        <v>0</v>
      </c>
      <c r="O38" s="57">
        <f t="shared" si="12"/>
        <v>3159786.826</v>
      </c>
      <c r="P38" s="57">
        <f t="shared" si="12"/>
        <v>7721649.699</v>
      </c>
      <c r="Q38" s="57">
        <f t="shared" si="12"/>
        <v>6703000</v>
      </c>
      <c r="R38" s="57">
        <f t="shared" si="12"/>
        <v>3820000</v>
      </c>
    </row>
    <row r="39" spans="1:18" s="48" customFormat="1" ht="18" customHeight="1">
      <c r="A39" s="169"/>
      <c r="B39" s="170" t="s">
        <v>347</v>
      </c>
      <c r="C39" s="56" t="s">
        <v>6</v>
      </c>
      <c r="D39" s="168"/>
      <c r="E39" s="168"/>
      <c r="F39" s="57">
        <f t="shared" si="0"/>
        <v>28014556.06273</v>
      </c>
      <c r="G39" s="57">
        <f aca="true" t="shared" si="13" ref="G39:R42">G44+G104</f>
        <v>1268243.0762</v>
      </c>
      <c r="H39" s="57">
        <f t="shared" si="13"/>
        <v>1860767.7944</v>
      </c>
      <c r="I39" s="57">
        <f t="shared" si="13"/>
        <v>3476765.60813</v>
      </c>
      <c r="J39" s="57">
        <f t="shared" si="13"/>
        <v>1075829.584</v>
      </c>
      <c r="K39" s="57">
        <f t="shared" si="13"/>
        <v>0</v>
      </c>
      <c r="L39" s="80">
        <f t="shared" si="13"/>
        <v>0</v>
      </c>
      <c r="M39" s="57">
        <f t="shared" si="13"/>
        <v>0</v>
      </c>
      <c r="N39" s="57">
        <f t="shared" si="13"/>
        <v>0</v>
      </c>
      <c r="O39" s="57">
        <f t="shared" si="13"/>
        <v>3001450</v>
      </c>
      <c r="P39" s="57">
        <f t="shared" si="13"/>
        <v>7335000</v>
      </c>
      <c r="Q39" s="57">
        <f t="shared" si="13"/>
        <v>6367500</v>
      </c>
      <c r="R39" s="57">
        <f t="shared" si="13"/>
        <v>3629000</v>
      </c>
    </row>
    <row r="40" spans="1:18" s="48" customFormat="1" ht="15" customHeight="1">
      <c r="A40" s="169"/>
      <c r="B40" s="170"/>
      <c r="C40" s="56" t="s">
        <v>7</v>
      </c>
      <c r="D40" s="168"/>
      <c r="E40" s="168"/>
      <c r="F40" s="57">
        <f t="shared" si="0"/>
        <v>1939858.066</v>
      </c>
      <c r="G40" s="57">
        <f t="shared" si="13"/>
        <v>157465</v>
      </c>
      <c r="H40" s="57">
        <f t="shared" si="13"/>
        <v>146763.856</v>
      </c>
      <c r="I40" s="57">
        <f t="shared" si="13"/>
        <v>447166.068</v>
      </c>
      <c r="J40" s="57">
        <f t="shared" si="13"/>
        <v>116976.617</v>
      </c>
      <c r="K40" s="57">
        <f t="shared" si="13"/>
        <v>0</v>
      </c>
      <c r="L40" s="80">
        <f t="shared" si="13"/>
        <v>0</v>
      </c>
      <c r="M40" s="57">
        <f t="shared" si="13"/>
        <v>0</v>
      </c>
      <c r="N40" s="57">
        <f t="shared" si="13"/>
        <v>0</v>
      </c>
      <c r="O40" s="57">
        <f t="shared" si="13"/>
        <v>158336.826</v>
      </c>
      <c r="P40" s="57">
        <f t="shared" si="13"/>
        <v>386649.699</v>
      </c>
      <c r="Q40" s="57">
        <f t="shared" si="13"/>
        <v>335500</v>
      </c>
      <c r="R40" s="57">
        <f t="shared" si="13"/>
        <v>191000</v>
      </c>
    </row>
    <row r="41" spans="1:18" s="48" customFormat="1" ht="15" customHeight="1">
      <c r="A41" s="169"/>
      <c r="B41" s="170"/>
      <c r="C41" s="56" t="s">
        <v>8</v>
      </c>
      <c r="D41" s="168"/>
      <c r="E41" s="168"/>
      <c r="F41" s="57">
        <f t="shared" si="0"/>
        <v>0</v>
      </c>
      <c r="G41" s="57">
        <f t="shared" si="13"/>
        <v>0</v>
      </c>
      <c r="H41" s="57">
        <f t="shared" si="13"/>
        <v>0</v>
      </c>
      <c r="I41" s="57">
        <f t="shared" si="13"/>
        <v>0</v>
      </c>
      <c r="J41" s="57">
        <f t="shared" si="13"/>
        <v>0</v>
      </c>
      <c r="K41" s="57">
        <f t="shared" si="13"/>
        <v>0</v>
      </c>
      <c r="L41" s="80">
        <f t="shared" si="13"/>
        <v>0</v>
      </c>
      <c r="M41" s="57">
        <f t="shared" si="13"/>
        <v>0</v>
      </c>
      <c r="N41" s="57">
        <f t="shared" si="13"/>
        <v>0</v>
      </c>
      <c r="O41" s="57">
        <f t="shared" si="13"/>
        <v>0</v>
      </c>
      <c r="P41" s="57">
        <f t="shared" si="13"/>
        <v>0</v>
      </c>
      <c r="Q41" s="57">
        <f t="shared" si="13"/>
        <v>0</v>
      </c>
      <c r="R41" s="57">
        <f t="shared" si="13"/>
        <v>0</v>
      </c>
    </row>
    <row r="42" spans="1:18" s="48" customFormat="1" ht="15" customHeight="1">
      <c r="A42" s="169"/>
      <c r="B42" s="171"/>
      <c r="C42" s="56" t="s">
        <v>107</v>
      </c>
      <c r="D42" s="168"/>
      <c r="E42" s="168"/>
      <c r="F42" s="57">
        <f t="shared" si="0"/>
        <v>0</v>
      </c>
      <c r="G42" s="57">
        <f t="shared" si="13"/>
        <v>0</v>
      </c>
      <c r="H42" s="57">
        <f t="shared" si="13"/>
        <v>0</v>
      </c>
      <c r="I42" s="57">
        <f t="shared" si="13"/>
        <v>0</v>
      </c>
      <c r="J42" s="57">
        <f t="shared" si="13"/>
        <v>0</v>
      </c>
      <c r="K42" s="57">
        <f t="shared" si="13"/>
        <v>0</v>
      </c>
      <c r="L42" s="80">
        <f t="shared" si="13"/>
        <v>0</v>
      </c>
      <c r="M42" s="57">
        <f t="shared" si="13"/>
        <v>0</v>
      </c>
      <c r="N42" s="57">
        <f t="shared" si="13"/>
        <v>0</v>
      </c>
      <c r="O42" s="57">
        <f t="shared" si="13"/>
        <v>0</v>
      </c>
      <c r="P42" s="57">
        <f t="shared" si="13"/>
        <v>0</v>
      </c>
      <c r="Q42" s="57">
        <f t="shared" si="13"/>
        <v>0</v>
      </c>
      <c r="R42" s="57">
        <f t="shared" si="13"/>
        <v>0</v>
      </c>
    </row>
    <row r="43" spans="1:18" s="48" customFormat="1" ht="15" customHeight="1">
      <c r="A43" s="172" t="s">
        <v>13</v>
      </c>
      <c r="B43" s="53" t="s">
        <v>376</v>
      </c>
      <c r="C43" s="52" t="s">
        <v>175</v>
      </c>
      <c r="D43" s="173"/>
      <c r="E43" s="173"/>
      <c r="F43" s="57">
        <f t="shared" si="0"/>
        <v>13983985.93772</v>
      </c>
      <c r="G43" s="46">
        <f>SUM(G44:G47)</f>
        <v>1072200.4584</v>
      </c>
      <c r="H43" s="46">
        <f aca="true" t="shared" si="14" ref="H43:R43">SUM(H44:H47)</f>
        <v>1659150.6614</v>
      </c>
      <c r="I43" s="46">
        <f t="shared" si="14"/>
        <v>3432178.91792</v>
      </c>
      <c r="J43" s="46">
        <f t="shared" si="14"/>
        <v>1192806.201</v>
      </c>
      <c r="K43" s="46">
        <f t="shared" si="14"/>
        <v>0</v>
      </c>
      <c r="L43" s="82">
        <f t="shared" si="14"/>
        <v>0</v>
      </c>
      <c r="M43" s="46">
        <f t="shared" si="14"/>
        <v>0</v>
      </c>
      <c r="N43" s="46">
        <f t="shared" si="14"/>
        <v>0</v>
      </c>
      <c r="O43" s="46">
        <f t="shared" si="14"/>
        <v>2553000</v>
      </c>
      <c r="P43" s="46">
        <f t="shared" si="14"/>
        <v>3021649.699</v>
      </c>
      <c r="Q43" s="46">
        <f t="shared" si="14"/>
        <v>1053000</v>
      </c>
      <c r="R43" s="46">
        <f t="shared" si="14"/>
        <v>0</v>
      </c>
    </row>
    <row r="44" spans="1:18" s="29" customFormat="1" ht="15" customHeight="1">
      <c r="A44" s="172"/>
      <c r="B44" s="176" t="s">
        <v>610</v>
      </c>
      <c r="C44" s="31" t="s">
        <v>6</v>
      </c>
      <c r="D44" s="173"/>
      <c r="E44" s="173"/>
      <c r="F44" s="57">
        <f t="shared" si="0"/>
        <v>12880045.75072</v>
      </c>
      <c r="G44" s="44">
        <f>G49+G54+G59+G64+G69+G74+G79+G84+G89+G94+G99</f>
        <v>956307.4864</v>
      </c>
      <c r="H44" s="44">
        <f aca="true" t="shared" si="15" ref="H44:R44">H49+H54+H59+H64+H69+H74+H79+H84+H89+H94+H99</f>
        <v>1542836.8054</v>
      </c>
      <c r="I44" s="44">
        <f t="shared" si="15"/>
        <v>3010071.87492</v>
      </c>
      <c r="J44" s="44">
        <f t="shared" si="15"/>
        <v>1075829.584</v>
      </c>
      <c r="K44" s="44">
        <f t="shared" si="15"/>
        <v>0</v>
      </c>
      <c r="L44" s="83">
        <f t="shared" si="15"/>
        <v>0</v>
      </c>
      <c r="M44" s="44">
        <f t="shared" si="15"/>
        <v>0</v>
      </c>
      <c r="N44" s="44">
        <f t="shared" si="15"/>
        <v>0</v>
      </c>
      <c r="O44" s="44">
        <f t="shared" si="15"/>
        <v>2425000</v>
      </c>
      <c r="P44" s="44">
        <f t="shared" si="15"/>
        <v>2870000</v>
      </c>
      <c r="Q44" s="44">
        <f t="shared" si="15"/>
        <v>1000000</v>
      </c>
      <c r="R44" s="44">
        <f t="shared" si="15"/>
        <v>0</v>
      </c>
    </row>
    <row r="45" spans="1:18" s="29" customFormat="1" ht="15" customHeight="1">
      <c r="A45" s="172"/>
      <c r="B45" s="176"/>
      <c r="C45" s="31" t="s">
        <v>7</v>
      </c>
      <c r="D45" s="173"/>
      <c r="E45" s="173"/>
      <c r="F45" s="57">
        <f t="shared" si="0"/>
        <v>1103940.187</v>
      </c>
      <c r="G45" s="44">
        <f aca="true" t="shared" si="16" ref="G45:R47">G50+G55+G60+G65+G70+G75+G80+G85+G90+G95+G100</f>
        <v>115892.972</v>
      </c>
      <c r="H45" s="44">
        <f t="shared" si="16"/>
        <v>116313.856</v>
      </c>
      <c r="I45" s="44">
        <f t="shared" si="16"/>
        <v>422107.043</v>
      </c>
      <c r="J45" s="44">
        <f t="shared" si="16"/>
        <v>116976.617</v>
      </c>
      <c r="K45" s="44">
        <f t="shared" si="16"/>
        <v>0</v>
      </c>
      <c r="L45" s="83">
        <f t="shared" si="16"/>
        <v>0</v>
      </c>
      <c r="M45" s="44">
        <f t="shared" si="16"/>
        <v>0</v>
      </c>
      <c r="N45" s="44">
        <f t="shared" si="16"/>
        <v>0</v>
      </c>
      <c r="O45" s="44">
        <f t="shared" si="16"/>
        <v>128000</v>
      </c>
      <c r="P45" s="44">
        <f t="shared" si="16"/>
        <v>151649.699</v>
      </c>
      <c r="Q45" s="44">
        <f t="shared" si="16"/>
        <v>53000</v>
      </c>
      <c r="R45" s="44">
        <f t="shared" si="16"/>
        <v>0</v>
      </c>
    </row>
    <row r="46" spans="1:18" s="29" customFormat="1" ht="15" customHeight="1">
      <c r="A46" s="172"/>
      <c r="B46" s="176"/>
      <c r="C46" s="31" t="s">
        <v>8</v>
      </c>
      <c r="D46" s="173"/>
      <c r="E46" s="173"/>
      <c r="F46" s="57">
        <f t="shared" si="0"/>
        <v>0</v>
      </c>
      <c r="G46" s="44">
        <f t="shared" si="16"/>
        <v>0</v>
      </c>
      <c r="H46" s="44">
        <f t="shared" si="16"/>
        <v>0</v>
      </c>
      <c r="I46" s="44">
        <f t="shared" si="16"/>
        <v>0</v>
      </c>
      <c r="J46" s="44">
        <f t="shared" si="16"/>
        <v>0</v>
      </c>
      <c r="K46" s="44">
        <f t="shared" si="16"/>
        <v>0</v>
      </c>
      <c r="L46" s="83">
        <f t="shared" si="16"/>
        <v>0</v>
      </c>
      <c r="M46" s="44">
        <f t="shared" si="16"/>
        <v>0</v>
      </c>
      <c r="N46" s="44">
        <f t="shared" si="16"/>
        <v>0</v>
      </c>
      <c r="O46" s="44">
        <f t="shared" si="16"/>
        <v>0</v>
      </c>
      <c r="P46" s="44">
        <f t="shared" si="16"/>
        <v>0</v>
      </c>
      <c r="Q46" s="44">
        <f t="shared" si="16"/>
        <v>0</v>
      </c>
      <c r="R46" s="44">
        <f t="shared" si="16"/>
        <v>0</v>
      </c>
    </row>
    <row r="47" spans="1:18" s="29" customFormat="1" ht="15" customHeight="1">
      <c r="A47" s="172"/>
      <c r="B47" s="177"/>
      <c r="C47" s="31" t="s">
        <v>107</v>
      </c>
      <c r="D47" s="173"/>
      <c r="E47" s="173"/>
      <c r="F47" s="57">
        <f t="shared" si="0"/>
        <v>0</v>
      </c>
      <c r="G47" s="44">
        <f t="shared" si="16"/>
        <v>0</v>
      </c>
      <c r="H47" s="44">
        <f t="shared" si="16"/>
        <v>0</v>
      </c>
      <c r="I47" s="44">
        <f t="shared" si="16"/>
        <v>0</v>
      </c>
      <c r="J47" s="44">
        <f t="shared" si="16"/>
        <v>0</v>
      </c>
      <c r="K47" s="44">
        <f t="shared" si="16"/>
        <v>0</v>
      </c>
      <c r="L47" s="83">
        <f t="shared" si="16"/>
        <v>0</v>
      </c>
      <c r="M47" s="44">
        <f t="shared" si="16"/>
        <v>0</v>
      </c>
      <c r="N47" s="44">
        <f t="shared" si="16"/>
        <v>0</v>
      </c>
      <c r="O47" s="44">
        <f t="shared" si="16"/>
        <v>0</v>
      </c>
      <c r="P47" s="44">
        <f t="shared" si="16"/>
        <v>0</v>
      </c>
      <c r="Q47" s="44">
        <f t="shared" si="16"/>
        <v>0</v>
      </c>
      <c r="R47" s="44">
        <f t="shared" si="16"/>
        <v>0</v>
      </c>
    </row>
    <row r="48" spans="1:18" s="48" customFormat="1" ht="15" customHeight="1">
      <c r="A48" s="172" t="s">
        <v>124</v>
      </c>
      <c r="B48" s="53" t="s">
        <v>377</v>
      </c>
      <c r="C48" s="52" t="s">
        <v>175</v>
      </c>
      <c r="D48" s="173"/>
      <c r="E48" s="173"/>
      <c r="F48" s="57">
        <f>SUM(G48:R48)</f>
        <v>535374.62365</v>
      </c>
      <c r="G48" s="46">
        <f aca="true" t="shared" si="17" ref="G48:R48">SUM(G49:G52)</f>
        <v>423324.7274</v>
      </c>
      <c r="H48" s="46">
        <f t="shared" si="17"/>
        <v>112049.89625</v>
      </c>
      <c r="I48" s="46">
        <f t="shared" si="17"/>
        <v>0</v>
      </c>
      <c r="J48" s="46">
        <f t="shared" si="17"/>
        <v>0</v>
      </c>
      <c r="K48" s="46">
        <f t="shared" si="17"/>
        <v>0</v>
      </c>
      <c r="L48" s="82">
        <f t="shared" si="17"/>
        <v>0</v>
      </c>
      <c r="M48" s="46">
        <f t="shared" si="17"/>
        <v>0</v>
      </c>
      <c r="N48" s="46">
        <f t="shared" si="17"/>
        <v>0</v>
      </c>
      <c r="O48" s="46">
        <f t="shared" si="17"/>
        <v>0</v>
      </c>
      <c r="P48" s="46">
        <f t="shared" si="17"/>
        <v>0</v>
      </c>
      <c r="Q48" s="46">
        <f t="shared" si="17"/>
        <v>0</v>
      </c>
      <c r="R48" s="46">
        <f t="shared" si="17"/>
        <v>0</v>
      </c>
    </row>
    <row r="49" spans="1:18" s="30" customFormat="1" ht="15" customHeight="1">
      <c r="A49" s="172"/>
      <c r="B49" s="174" t="s">
        <v>116</v>
      </c>
      <c r="C49" s="31" t="s">
        <v>6</v>
      </c>
      <c r="D49" s="173"/>
      <c r="E49" s="173"/>
      <c r="F49" s="57">
        <f>SUM(G49:R49)</f>
        <v>503795.38265</v>
      </c>
      <c r="G49" s="44">
        <f>231576+160169.4864</f>
        <v>391745.4864</v>
      </c>
      <c r="H49" s="44">
        <v>112049.89625</v>
      </c>
      <c r="I49" s="44">
        <v>0</v>
      </c>
      <c r="J49" s="44">
        <v>0</v>
      </c>
      <c r="K49" s="44">
        <v>0</v>
      </c>
      <c r="L49" s="83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</row>
    <row r="50" spans="1:18" s="30" customFormat="1" ht="15" customHeight="1">
      <c r="A50" s="172"/>
      <c r="B50" s="174"/>
      <c r="C50" s="31" t="s">
        <v>7</v>
      </c>
      <c r="D50" s="173"/>
      <c r="E50" s="173"/>
      <c r="F50" s="57">
        <f aca="true" t="shared" si="18" ref="F50:F82">SUM(G50:R50)</f>
        <v>31579.241</v>
      </c>
      <c r="G50" s="44">
        <f>28255.24+3324.001</f>
        <v>31579.241</v>
      </c>
      <c r="H50" s="44">
        <v>0</v>
      </c>
      <c r="I50" s="44">
        <v>0</v>
      </c>
      <c r="J50" s="44">
        <v>0</v>
      </c>
      <c r="K50" s="44">
        <v>0</v>
      </c>
      <c r="L50" s="83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</row>
    <row r="51" spans="1:18" s="30" customFormat="1" ht="15" customHeight="1">
      <c r="A51" s="172"/>
      <c r="B51" s="174"/>
      <c r="C51" s="31" t="s">
        <v>8</v>
      </c>
      <c r="D51" s="173"/>
      <c r="E51" s="173"/>
      <c r="F51" s="57">
        <f t="shared" si="18"/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83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</row>
    <row r="52" spans="1:18" s="30" customFormat="1" ht="15" customHeight="1">
      <c r="A52" s="172"/>
      <c r="B52" s="175"/>
      <c r="C52" s="31" t="s">
        <v>107</v>
      </c>
      <c r="D52" s="173"/>
      <c r="E52" s="173"/>
      <c r="F52" s="57">
        <f t="shared" si="18"/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83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</row>
    <row r="53" spans="1:18" s="48" customFormat="1" ht="15" customHeight="1">
      <c r="A53" s="172" t="s">
        <v>125</v>
      </c>
      <c r="B53" s="53" t="s">
        <v>378</v>
      </c>
      <c r="C53" s="52" t="s">
        <v>175</v>
      </c>
      <c r="D53" s="173"/>
      <c r="E53" s="173"/>
      <c r="F53" s="57">
        <f t="shared" si="18"/>
        <v>516711.77162</v>
      </c>
      <c r="G53" s="46">
        <f aca="true" t="shared" si="19" ref="G53:R53">SUM(G54:G57)</f>
        <v>0</v>
      </c>
      <c r="H53" s="46">
        <f t="shared" si="19"/>
        <v>304552.311</v>
      </c>
      <c r="I53" s="46">
        <f t="shared" si="19"/>
        <v>212159.46062</v>
      </c>
      <c r="J53" s="46">
        <f t="shared" si="19"/>
        <v>0</v>
      </c>
      <c r="K53" s="46">
        <f t="shared" si="19"/>
        <v>0</v>
      </c>
      <c r="L53" s="82">
        <f t="shared" si="19"/>
        <v>0</v>
      </c>
      <c r="M53" s="46">
        <f t="shared" si="19"/>
        <v>0</v>
      </c>
      <c r="N53" s="46">
        <f t="shared" si="19"/>
        <v>0</v>
      </c>
      <c r="O53" s="46">
        <f t="shared" si="19"/>
        <v>0</v>
      </c>
      <c r="P53" s="46">
        <f t="shared" si="19"/>
        <v>0</v>
      </c>
      <c r="Q53" s="46">
        <f t="shared" si="19"/>
        <v>0</v>
      </c>
      <c r="R53" s="46">
        <f t="shared" si="19"/>
        <v>0</v>
      </c>
    </row>
    <row r="54" spans="1:18" s="30" customFormat="1" ht="15" customHeight="1">
      <c r="A54" s="172"/>
      <c r="B54" s="174" t="s">
        <v>56</v>
      </c>
      <c r="C54" s="31" t="s">
        <v>6</v>
      </c>
      <c r="D54" s="173"/>
      <c r="E54" s="173"/>
      <c r="F54" s="57">
        <f t="shared" si="18"/>
        <v>468217.69062</v>
      </c>
      <c r="G54" s="44">
        <v>0</v>
      </c>
      <c r="H54" s="44">
        <v>277600</v>
      </c>
      <c r="I54" s="44">
        <v>190617.69062</v>
      </c>
      <c r="J54" s="44">
        <v>0</v>
      </c>
      <c r="K54" s="44">
        <v>0</v>
      </c>
      <c r="L54" s="83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</row>
    <row r="55" spans="1:18" s="30" customFormat="1" ht="15" customHeight="1">
      <c r="A55" s="172"/>
      <c r="B55" s="174"/>
      <c r="C55" s="31" t="s">
        <v>7</v>
      </c>
      <c r="D55" s="173"/>
      <c r="E55" s="173"/>
      <c r="F55" s="57">
        <f t="shared" si="18"/>
        <v>48494.081</v>
      </c>
      <c r="G55" s="44">
        <v>0</v>
      </c>
      <c r="H55" s="44">
        <v>26952.311</v>
      </c>
      <c r="I55" s="44">
        <v>21541.77</v>
      </c>
      <c r="J55" s="44">
        <v>0</v>
      </c>
      <c r="K55" s="44">
        <v>0</v>
      </c>
      <c r="L55" s="83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</row>
    <row r="56" spans="1:18" s="30" customFormat="1" ht="15" customHeight="1">
      <c r="A56" s="172"/>
      <c r="B56" s="174"/>
      <c r="C56" s="31" t="s">
        <v>8</v>
      </c>
      <c r="D56" s="173"/>
      <c r="E56" s="173"/>
      <c r="F56" s="57">
        <f t="shared" si="18"/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83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</row>
    <row r="57" spans="1:18" s="30" customFormat="1" ht="15" customHeight="1">
      <c r="A57" s="172"/>
      <c r="B57" s="175"/>
      <c r="C57" s="31" t="s">
        <v>107</v>
      </c>
      <c r="D57" s="173"/>
      <c r="E57" s="173"/>
      <c r="F57" s="57">
        <f t="shared" si="18"/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83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</row>
    <row r="58" spans="1:18" s="48" customFormat="1" ht="15" customHeight="1">
      <c r="A58" s="172" t="s">
        <v>126</v>
      </c>
      <c r="B58" s="53" t="s">
        <v>379</v>
      </c>
      <c r="C58" s="52" t="s">
        <v>175</v>
      </c>
      <c r="D58" s="173"/>
      <c r="E58" s="173"/>
      <c r="F58" s="57">
        <f t="shared" si="18"/>
        <v>2330893.405</v>
      </c>
      <c r="G58" s="46">
        <f aca="true" t="shared" si="20" ref="G58:R58">SUM(G59:G62)</f>
        <v>0</v>
      </c>
      <c r="H58" s="46">
        <f t="shared" si="20"/>
        <v>0</v>
      </c>
      <c r="I58" s="46">
        <f t="shared" si="20"/>
        <v>0</v>
      </c>
      <c r="J58" s="46">
        <f t="shared" si="20"/>
        <v>0</v>
      </c>
      <c r="K58" s="46">
        <f t="shared" si="20"/>
        <v>0</v>
      </c>
      <c r="L58" s="82">
        <f t="shared" si="20"/>
        <v>0</v>
      </c>
      <c r="M58" s="46">
        <f t="shared" si="20"/>
        <v>0</v>
      </c>
      <c r="N58" s="46">
        <f t="shared" si="20"/>
        <v>0</v>
      </c>
      <c r="O58" s="46">
        <f t="shared" si="20"/>
        <v>1053000</v>
      </c>
      <c r="P58" s="46">
        <f t="shared" si="20"/>
        <v>1277893.405</v>
      </c>
      <c r="Q58" s="46">
        <f t="shared" si="20"/>
        <v>0</v>
      </c>
      <c r="R58" s="46">
        <f t="shared" si="20"/>
        <v>0</v>
      </c>
    </row>
    <row r="59" spans="1:18" s="30" customFormat="1" ht="15" customHeight="1">
      <c r="A59" s="172"/>
      <c r="B59" s="174" t="s">
        <v>241</v>
      </c>
      <c r="C59" s="31" t="s">
        <v>6</v>
      </c>
      <c r="D59" s="173"/>
      <c r="E59" s="173"/>
      <c r="F59" s="57">
        <f t="shared" si="18"/>
        <v>2214000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83">
        <v>0</v>
      </c>
      <c r="M59" s="44">
        <v>0</v>
      </c>
      <c r="N59" s="44">
        <v>0</v>
      </c>
      <c r="O59" s="44">
        <v>1000000</v>
      </c>
      <c r="P59" s="44">
        <v>1214000</v>
      </c>
      <c r="Q59" s="44">
        <v>0</v>
      </c>
      <c r="R59" s="44">
        <v>0</v>
      </c>
    </row>
    <row r="60" spans="1:18" s="30" customFormat="1" ht="15" customHeight="1">
      <c r="A60" s="172"/>
      <c r="B60" s="174"/>
      <c r="C60" s="31" t="s">
        <v>7</v>
      </c>
      <c r="D60" s="173"/>
      <c r="E60" s="173"/>
      <c r="F60" s="57">
        <f t="shared" si="18"/>
        <v>116893.405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83">
        <v>0</v>
      </c>
      <c r="M60" s="44">
        <v>0</v>
      </c>
      <c r="N60" s="44">
        <v>0</v>
      </c>
      <c r="O60" s="44">
        <v>53000</v>
      </c>
      <c r="P60" s="44">
        <v>63893.405</v>
      </c>
      <c r="Q60" s="44">
        <v>0</v>
      </c>
      <c r="R60" s="44">
        <v>0</v>
      </c>
    </row>
    <row r="61" spans="1:18" s="30" customFormat="1" ht="15" customHeight="1">
      <c r="A61" s="172"/>
      <c r="B61" s="174"/>
      <c r="C61" s="31" t="s">
        <v>8</v>
      </c>
      <c r="D61" s="173"/>
      <c r="E61" s="173"/>
      <c r="F61" s="57">
        <f t="shared" si="18"/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83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</row>
    <row r="62" spans="1:18" s="30" customFormat="1" ht="15" customHeight="1">
      <c r="A62" s="172"/>
      <c r="B62" s="175"/>
      <c r="C62" s="31" t="s">
        <v>107</v>
      </c>
      <c r="D62" s="173"/>
      <c r="E62" s="173"/>
      <c r="F62" s="57">
        <f t="shared" si="18"/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83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</row>
    <row r="63" spans="1:18" s="48" customFormat="1" ht="15" customHeight="1">
      <c r="A63" s="172" t="s">
        <v>127</v>
      </c>
      <c r="B63" s="53" t="s">
        <v>380</v>
      </c>
      <c r="C63" s="52" t="s">
        <v>175</v>
      </c>
      <c r="D63" s="173"/>
      <c r="E63" s="173"/>
      <c r="F63" s="57">
        <f t="shared" si="18"/>
        <v>1860457.303</v>
      </c>
      <c r="G63" s="46">
        <f aca="true" t="shared" si="21" ref="G63:R63">SUM(G64:G67)</f>
        <v>0</v>
      </c>
      <c r="H63" s="46">
        <f t="shared" si="21"/>
        <v>592565.169</v>
      </c>
      <c r="I63" s="46">
        <f t="shared" si="21"/>
        <v>1267892.134</v>
      </c>
      <c r="J63" s="46">
        <f t="shared" si="21"/>
        <v>0</v>
      </c>
      <c r="K63" s="46">
        <f t="shared" si="21"/>
        <v>0</v>
      </c>
      <c r="L63" s="82">
        <f t="shared" si="21"/>
        <v>0</v>
      </c>
      <c r="M63" s="46">
        <f t="shared" si="21"/>
        <v>0</v>
      </c>
      <c r="N63" s="46">
        <f t="shared" si="21"/>
        <v>0</v>
      </c>
      <c r="O63" s="46">
        <f t="shared" si="21"/>
        <v>0</v>
      </c>
      <c r="P63" s="46">
        <f t="shared" si="21"/>
        <v>0</v>
      </c>
      <c r="Q63" s="46">
        <f t="shared" si="21"/>
        <v>0</v>
      </c>
      <c r="R63" s="46">
        <f t="shared" si="21"/>
        <v>0</v>
      </c>
    </row>
    <row r="64" spans="1:18" s="30" customFormat="1" ht="15" customHeight="1">
      <c r="A64" s="172"/>
      <c r="B64" s="174" t="s">
        <v>151</v>
      </c>
      <c r="C64" s="31" t="s">
        <v>6</v>
      </c>
      <c r="D64" s="173"/>
      <c r="E64" s="173"/>
      <c r="F64" s="57">
        <f t="shared" si="18"/>
        <v>1732584.905</v>
      </c>
      <c r="G64" s="44">
        <v>0</v>
      </c>
      <c r="H64" s="44">
        <v>540214.669</v>
      </c>
      <c r="I64" s="44">
        <v>1192370.236</v>
      </c>
      <c r="J64" s="44">
        <v>0</v>
      </c>
      <c r="K64" s="44">
        <v>0</v>
      </c>
      <c r="L64" s="83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</row>
    <row r="65" spans="1:18" s="30" customFormat="1" ht="15" customHeight="1">
      <c r="A65" s="172"/>
      <c r="B65" s="174"/>
      <c r="C65" s="31" t="s">
        <v>7</v>
      </c>
      <c r="D65" s="173"/>
      <c r="E65" s="173"/>
      <c r="F65" s="57">
        <f t="shared" si="18"/>
        <v>127872.398</v>
      </c>
      <c r="G65" s="44">
        <v>0</v>
      </c>
      <c r="H65" s="44">
        <v>52350.5</v>
      </c>
      <c r="I65" s="44">
        <v>75521.898</v>
      </c>
      <c r="J65" s="44">
        <v>0</v>
      </c>
      <c r="K65" s="44">
        <v>0</v>
      </c>
      <c r="L65" s="83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</row>
    <row r="66" spans="1:18" s="30" customFormat="1" ht="15" customHeight="1">
      <c r="A66" s="172"/>
      <c r="B66" s="174"/>
      <c r="C66" s="31" t="s">
        <v>8</v>
      </c>
      <c r="D66" s="173"/>
      <c r="E66" s="173"/>
      <c r="F66" s="57">
        <f t="shared" si="18"/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83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</row>
    <row r="67" spans="1:18" s="30" customFormat="1" ht="15" customHeight="1">
      <c r="A67" s="172"/>
      <c r="B67" s="175"/>
      <c r="C67" s="31" t="s">
        <v>107</v>
      </c>
      <c r="D67" s="173"/>
      <c r="E67" s="173"/>
      <c r="F67" s="57">
        <f t="shared" si="18"/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83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</row>
    <row r="68" spans="1:18" s="48" customFormat="1" ht="15" customHeight="1">
      <c r="A68" s="172" t="s">
        <v>128</v>
      </c>
      <c r="B68" s="53" t="s">
        <v>381</v>
      </c>
      <c r="C68" s="52" t="s">
        <v>175</v>
      </c>
      <c r="D68" s="173"/>
      <c r="E68" s="173"/>
      <c r="F68" s="57">
        <f t="shared" si="18"/>
        <v>2313498.0733</v>
      </c>
      <c r="G68" s="46">
        <f aca="true" t="shared" si="22" ref="G68:R68">SUM(G69:G72)</f>
        <v>0</v>
      </c>
      <c r="H68" s="46">
        <f t="shared" si="22"/>
        <v>169185.596</v>
      </c>
      <c r="I68" s="46">
        <f t="shared" si="22"/>
        <v>1085475.5913</v>
      </c>
      <c r="J68" s="46">
        <f t="shared" si="22"/>
        <v>1058836.886</v>
      </c>
      <c r="K68" s="46">
        <f t="shared" si="22"/>
        <v>0</v>
      </c>
      <c r="L68" s="82">
        <f t="shared" si="22"/>
        <v>0</v>
      </c>
      <c r="M68" s="46">
        <f t="shared" si="22"/>
        <v>0</v>
      </c>
      <c r="N68" s="46">
        <f t="shared" si="22"/>
        <v>0</v>
      </c>
      <c r="O68" s="46">
        <f t="shared" si="22"/>
        <v>0</v>
      </c>
      <c r="P68" s="46">
        <f t="shared" si="22"/>
        <v>0</v>
      </c>
      <c r="Q68" s="46">
        <f t="shared" si="22"/>
        <v>0</v>
      </c>
      <c r="R68" s="46">
        <f t="shared" si="22"/>
        <v>0</v>
      </c>
    </row>
    <row r="69" spans="1:18" s="30" customFormat="1" ht="15" customHeight="1">
      <c r="A69" s="172"/>
      <c r="B69" s="174" t="s">
        <v>57</v>
      </c>
      <c r="C69" s="31" t="s">
        <v>6</v>
      </c>
      <c r="D69" s="173"/>
      <c r="E69" s="173"/>
      <c r="F69" s="57">
        <f t="shared" si="18"/>
        <v>2086411.7893</v>
      </c>
      <c r="G69" s="44">
        <v>0</v>
      </c>
      <c r="H69" s="44">
        <v>156785.661</v>
      </c>
      <c r="I69" s="44">
        <v>975685.2443</v>
      </c>
      <c r="J69" s="44">
        <v>953940.884</v>
      </c>
      <c r="K69" s="44">
        <v>0</v>
      </c>
      <c r="L69" s="83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</row>
    <row r="70" spans="1:18" s="30" customFormat="1" ht="15" customHeight="1">
      <c r="A70" s="172"/>
      <c r="B70" s="174"/>
      <c r="C70" s="31" t="s">
        <v>7</v>
      </c>
      <c r="D70" s="173"/>
      <c r="E70" s="173"/>
      <c r="F70" s="57">
        <f t="shared" si="18"/>
        <v>227086.284</v>
      </c>
      <c r="G70" s="44">
        <v>0</v>
      </c>
      <c r="H70" s="44">
        <v>12399.935</v>
      </c>
      <c r="I70" s="44">
        <v>109790.347</v>
      </c>
      <c r="J70" s="44">
        <v>104896.002</v>
      </c>
      <c r="K70" s="44">
        <v>0</v>
      </c>
      <c r="L70" s="83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</row>
    <row r="71" spans="1:18" s="30" customFormat="1" ht="15" customHeight="1">
      <c r="A71" s="172"/>
      <c r="B71" s="174"/>
      <c r="C71" s="31" t="s">
        <v>8</v>
      </c>
      <c r="D71" s="173"/>
      <c r="E71" s="173"/>
      <c r="F71" s="57">
        <f t="shared" si="18"/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83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</row>
    <row r="72" spans="1:18" s="30" customFormat="1" ht="15" customHeight="1">
      <c r="A72" s="172"/>
      <c r="B72" s="175"/>
      <c r="C72" s="31" t="s">
        <v>107</v>
      </c>
      <c r="D72" s="173"/>
      <c r="E72" s="173"/>
      <c r="F72" s="57">
        <f t="shared" si="18"/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83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</row>
    <row r="73" spans="1:18" s="48" customFormat="1" ht="15" customHeight="1">
      <c r="A73" s="172" t="s">
        <v>129</v>
      </c>
      <c r="B73" s="53" t="s">
        <v>382</v>
      </c>
      <c r="C73" s="52" t="s">
        <v>175</v>
      </c>
      <c r="D73" s="173"/>
      <c r="E73" s="173"/>
      <c r="F73" s="57">
        <f t="shared" si="18"/>
        <v>519392.68915</v>
      </c>
      <c r="G73" s="46">
        <f aca="true" t="shared" si="23" ref="G73:R73">SUM(G74:G77)</f>
        <v>335465</v>
      </c>
      <c r="H73" s="46">
        <f t="shared" si="23"/>
        <v>183927.68915</v>
      </c>
      <c r="I73" s="46">
        <f t="shared" si="23"/>
        <v>0</v>
      </c>
      <c r="J73" s="46">
        <f t="shared" si="23"/>
        <v>0</v>
      </c>
      <c r="K73" s="46">
        <f t="shared" si="23"/>
        <v>0</v>
      </c>
      <c r="L73" s="82">
        <f t="shared" si="23"/>
        <v>0</v>
      </c>
      <c r="M73" s="46">
        <f t="shared" si="23"/>
        <v>0</v>
      </c>
      <c r="N73" s="46">
        <f t="shared" si="23"/>
        <v>0</v>
      </c>
      <c r="O73" s="46">
        <f t="shared" si="23"/>
        <v>0</v>
      </c>
      <c r="P73" s="46">
        <f t="shared" si="23"/>
        <v>0</v>
      </c>
      <c r="Q73" s="46">
        <f t="shared" si="23"/>
        <v>0</v>
      </c>
      <c r="R73" s="46">
        <f t="shared" si="23"/>
        <v>0</v>
      </c>
    </row>
    <row r="74" spans="1:18" s="30" customFormat="1" ht="15" customHeight="1">
      <c r="A74" s="172"/>
      <c r="B74" s="174" t="s">
        <v>98</v>
      </c>
      <c r="C74" s="31" t="s">
        <v>6</v>
      </c>
      <c r="D74" s="173"/>
      <c r="E74" s="173"/>
      <c r="F74" s="57">
        <f t="shared" si="18"/>
        <v>457376.57915</v>
      </c>
      <c r="G74" s="44">
        <v>289360</v>
      </c>
      <c r="H74" s="44">
        <v>168016.57915</v>
      </c>
      <c r="I74" s="44">
        <v>0</v>
      </c>
      <c r="J74" s="44">
        <v>0</v>
      </c>
      <c r="K74" s="44">
        <v>0</v>
      </c>
      <c r="L74" s="83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</row>
    <row r="75" spans="1:18" s="30" customFormat="1" ht="15" customHeight="1">
      <c r="A75" s="172"/>
      <c r="B75" s="174"/>
      <c r="C75" s="31" t="s">
        <v>7</v>
      </c>
      <c r="D75" s="173"/>
      <c r="E75" s="173"/>
      <c r="F75" s="57">
        <f t="shared" si="18"/>
        <v>62016.11</v>
      </c>
      <c r="G75" s="44">
        <v>46105</v>
      </c>
      <c r="H75" s="44">
        <v>15911.11</v>
      </c>
      <c r="I75" s="44">
        <v>0</v>
      </c>
      <c r="J75" s="44">
        <v>0</v>
      </c>
      <c r="K75" s="44">
        <v>0</v>
      </c>
      <c r="L75" s="83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</row>
    <row r="76" spans="1:18" s="30" customFormat="1" ht="15" customHeight="1">
      <c r="A76" s="172"/>
      <c r="B76" s="174"/>
      <c r="C76" s="31" t="s">
        <v>8</v>
      </c>
      <c r="D76" s="173"/>
      <c r="E76" s="173"/>
      <c r="F76" s="57">
        <f t="shared" si="18"/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83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</row>
    <row r="77" spans="1:18" s="30" customFormat="1" ht="15" customHeight="1">
      <c r="A77" s="172"/>
      <c r="B77" s="175"/>
      <c r="C77" s="31" t="s">
        <v>107</v>
      </c>
      <c r="D77" s="173"/>
      <c r="E77" s="173"/>
      <c r="F77" s="57">
        <f t="shared" si="18"/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83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</row>
    <row r="78" spans="1:18" s="48" customFormat="1" ht="15" customHeight="1">
      <c r="A78" s="172" t="s">
        <v>130</v>
      </c>
      <c r="B78" s="53" t="s">
        <v>383</v>
      </c>
      <c r="C78" s="52" t="s">
        <v>175</v>
      </c>
      <c r="D78" s="173"/>
      <c r="E78" s="173"/>
      <c r="F78" s="57">
        <f t="shared" si="18"/>
        <v>4296756.294</v>
      </c>
      <c r="G78" s="46">
        <f aca="true" t="shared" si="24" ref="G78:R78">SUM(G79:G82)</f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  <c r="K78" s="46">
        <f t="shared" si="24"/>
        <v>0</v>
      </c>
      <c r="L78" s="82">
        <f t="shared" si="24"/>
        <v>0</v>
      </c>
      <c r="M78" s="46">
        <f t="shared" si="24"/>
        <v>0</v>
      </c>
      <c r="N78" s="46">
        <f t="shared" si="24"/>
        <v>0</v>
      </c>
      <c r="O78" s="46">
        <f t="shared" si="24"/>
        <v>1500000</v>
      </c>
      <c r="P78" s="46">
        <f t="shared" si="24"/>
        <v>1743756.294</v>
      </c>
      <c r="Q78" s="46">
        <f t="shared" si="24"/>
        <v>1053000</v>
      </c>
      <c r="R78" s="46">
        <f t="shared" si="24"/>
        <v>0</v>
      </c>
    </row>
    <row r="79" spans="1:18" s="30" customFormat="1" ht="15" customHeight="1">
      <c r="A79" s="172"/>
      <c r="B79" s="174" t="s">
        <v>117</v>
      </c>
      <c r="C79" s="31" t="s">
        <v>6</v>
      </c>
      <c r="D79" s="173"/>
      <c r="E79" s="173"/>
      <c r="F79" s="57">
        <f t="shared" si="18"/>
        <v>4081000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83">
        <v>0</v>
      </c>
      <c r="M79" s="44">
        <v>0</v>
      </c>
      <c r="N79" s="44">
        <v>0</v>
      </c>
      <c r="O79" s="44">
        <v>1425000</v>
      </c>
      <c r="P79" s="44">
        <v>1656000</v>
      </c>
      <c r="Q79" s="44">
        <v>1000000</v>
      </c>
      <c r="R79" s="44">
        <v>0</v>
      </c>
    </row>
    <row r="80" spans="1:18" s="30" customFormat="1" ht="15" customHeight="1">
      <c r="A80" s="172"/>
      <c r="B80" s="174"/>
      <c r="C80" s="31" t="s">
        <v>7</v>
      </c>
      <c r="D80" s="173"/>
      <c r="E80" s="173"/>
      <c r="F80" s="57">
        <f t="shared" si="18"/>
        <v>215756.294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83">
        <v>0</v>
      </c>
      <c r="M80" s="44">
        <v>0</v>
      </c>
      <c r="N80" s="44">
        <v>0</v>
      </c>
      <c r="O80" s="44">
        <v>75000</v>
      </c>
      <c r="P80" s="44">
        <v>87756.294</v>
      </c>
      <c r="Q80" s="44">
        <v>53000</v>
      </c>
      <c r="R80" s="44">
        <v>0</v>
      </c>
    </row>
    <row r="81" spans="1:18" s="30" customFormat="1" ht="15" customHeight="1">
      <c r="A81" s="172"/>
      <c r="B81" s="174"/>
      <c r="C81" s="31" t="s">
        <v>8</v>
      </c>
      <c r="D81" s="173"/>
      <c r="E81" s="173"/>
      <c r="F81" s="57">
        <f t="shared" si="18"/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83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</row>
    <row r="82" spans="1:18" s="30" customFormat="1" ht="15" customHeight="1">
      <c r="A82" s="172"/>
      <c r="B82" s="175"/>
      <c r="C82" s="31" t="s">
        <v>107</v>
      </c>
      <c r="D82" s="173"/>
      <c r="E82" s="173"/>
      <c r="F82" s="57">
        <f t="shared" si="18"/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83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</row>
    <row r="83" spans="1:18" s="48" customFormat="1" ht="15" customHeight="1">
      <c r="A83" s="172" t="s">
        <v>131</v>
      </c>
      <c r="B83" s="53" t="s">
        <v>384</v>
      </c>
      <c r="C83" s="52" t="s">
        <v>175</v>
      </c>
      <c r="D83" s="173"/>
      <c r="E83" s="173"/>
      <c r="F83" s="57">
        <f>SUM(G83:R83)</f>
        <v>1042991.605</v>
      </c>
      <c r="G83" s="46">
        <f aca="true" t="shared" si="25" ref="G83:R83">SUM(G84:G87)</f>
        <v>313410.731</v>
      </c>
      <c r="H83" s="46">
        <f t="shared" si="25"/>
        <v>296870</v>
      </c>
      <c r="I83" s="46">
        <f t="shared" si="25"/>
        <v>298741.559</v>
      </c>
      <c r="J83" s="46">
        <f t="shared" si="25"/>
        <v>133969.315</v>
      </c>
      <c r="K83" s="46">
        <f t="shared" si="25"/>
        <v>0</v>
      </c>
      <c r="L83" s="82">
        <f t="shared" si="25"/>
        <v>0</v>
      </c>
      <c r="M83" s="46">
        <f t="shared" si="25"/>
        <v>0</v>
      </c>
      <c r="N83" s="46">
        <f t="shared" si="25"/>
        <v>0</v>
      </c>
      <c r="O83" s="46">
        <f t="shared" si="25"/>
        <v>0</v>
      </c>
      <c r="P83" s="46">
        <f t="shared" si="25"/>
        <v>0</v>
      </c>
      <c r="Q83" s="46">
        <f t="shared" si="25"/>
        <v>0</v>
      </c>
      <c r="R83" s="46">
        <f t="shared" si="25"/>
        <v>0</v>
      </c>
    </row>
    <row r="84" spans="1:18" s="30" customFormat="1" ht="15" customHeight="1">
      <c r="A84" s="172"/>
      <c r="B84" s="174" t="s">
        <v>97</v>
      </c>
      <c r="C84" s="31" t="s">
        <v>6</v>
      </c>
      <c r="D84" s="173"/>
      <c r="E84" s="173"/>
      <c r="F84" s="57">
        <f>SUM(G84:R84)</f>
        <v>932515.508</v>
      </c>
      <c r="G84" s="44">
        <v>275202</v>
      </c>
      <c r="H84" s="44">
        <v>288170</v>
      </c>
      <c r="I84" s="44">
        <v>247254.808</v>
      </c>
      <c r="J84" s="44">
        <v>121888.7</v>
      </c>
      <c r="K84" s="44">
        <v>0</v>
      </c>
      <c r="L84" s="83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</row>
    <row r="85" spans="1:18" s="30" customFormat="1" ht="15" customHeight="1">
      <c r="A85" s="172"/>
      <c r="B85" s="174"/>
      <c r="C85" s="31" t="s">
        <v>7</v>
      </c>
      <c r="D85" s="173"/>
      <c r="E85" s="173"/>
      <c r="F85" s="57">
        <f>SUM(G85:R85)</f>
        <v>110476.097</v>
      </c>
      <c r="G85" s="44">
        <v>38208.731</v>
      </c>
      <c r="H85" s="44">
        <v>8700</v>
      </c>
      <c r="I85" s="44">
        <v>51486.751</v>
      </c>
      <c r="J85" s="44">
        <v>12080.615</v>
      </c>
      <c r="K85" s="44">
        <v>0</v>
      </c>
      <c r="L85" s="83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</row>
    <row r="86" spans="1:18" s="30" customFormat="1" ht="15" customHeight="1">
      <c r="A86" s="172"/>
      <c r="B86" s="174"/>
      <c r="C86" s="31" t="s">
        <v>8</v>
      </c>
      <c r="D86" s="173"/>
      <c r="E86" s="173"/>
      <c r="F86" s="57">
        <f>SUM(G86:R86)</f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83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</row>
    <row r="87" spans="1:18" s="30" customFormat="1" ht="15" customHeight="1">
      <c r="A87" s="172"/>
      <c r="B87" s="175"/>
      <c r="C87" s="31" t="s">
        <v>107</v>
      </c>
      <c r="D87" s="173"/>
      <c r="E87" s="173"/>
      <c r="F87" s="57">
        <f>SUM(G87:R87)</f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83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</row>
    <row r="88" spans="1:18" s="48" customFormat="1" ht="15" customHeight="1">
      <c r="A88" s="172" t="s">
        <v>121</v>
      </c>
      <c r="B88" s="53" t="s">
        <v>385</v>
      </c>
      <c r="C88" s="52" t="s">
        <v>175</v>
      </c>
      <c r="D88" s="173"/>
      <c r="E88" s="178"/>
      <c r="F88" s="57">
        <f aca="true" t="shared" si="26" ref="F88:F151">SUM(G88:R88)</f>
        <v>279140.608</v>
      </c>
      <c r="G88" s="46">
        <f aca="true" t="shared" si="27" ref="G88:R88">SUM(G89:G92)</f>
        <v>0</v>
      </c>
      <c r="H88" s="46">
        <f t="shared" si="27"/>
        <v>0</v>
      </c>
      <c r="I88" s="46">
        <f t="shared" si="27"/>
        <v>279140.608</v>
      </c>
      <c r="J88" s="46">
        <f t="shared" si="27"/>
        <v>0</v>
      </c>
      <c r="K88" s="46">
        <f t="shared" si="27"/>
        <v>0</v>
      </c>
      <c r="L88" s="82">
        <f t="shared" si="27"/>
        <v>0</v>
      </c>
      <c r="M88" s="46">
        <f t="shared" si="27"/>
        <v>0</v>
      </c>
      <c r="N88" s="46">
        <f t="shared" si="27"/>
        <v>0</v>
      </c>
      <c r="O88" s="46">
        <f t="shared" si="27"/>
        <v>0</v>
      </c>
      <c r="P88" s="46">
        <f t="shared" si="27"/>
        <v>0</v>
      </c>
      <c r="Q88" s="46">
        <f t="shared" si="27"/>
        <v>0</v>
      </c>
      <c r="R88" s="46">
        <f t="shared" si="27"/>
        <v>0</v>
      </c>
    </row>
    <row r="89" spans="1:18" s="30" customFormat="1" ht="15" customHeight="1">
      <c r="A89" s="172"/>
      <c r="B89" s="174" t="s">
        <v>200</v>
      </c>
      <c r="C89" s="31" t="s">
        <v>6</v>
      </c>
      <c r="D89" s="173"/>
      <c r="E89" s="178"/>
      <c r="F89" s="57">
        <f t="shared" si="26"/>
        <v>208954.535</v>
      </c>
      <c r="G89" s="44">
        <v>0</v>
      </c>
      <c r="H89" s="44">
        <v>0</v>
      </c>
      <c r="I89" s="44">
        <v>208954.535</v>
      </c>
      <c r="J89" s="44">
        <v>0</v>
      </c>
      <c r="K89" s="44">
        <v>0</v>
      </c>
      <c r="L89" s="83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</row>
    <row r="90" spans="1:18" s="30" customFormat="1" ht="15" customHeight="1">
      <c r="A90" s="172"/>
      <c r="B90" s="174"/>
      <c r="C90" s="31" t="s">
        <v>7</v>
      </c>
      <c r="D90" s="173"/>
      <c r="E90" s="178"/>
      <c r="F90" s="57">
        <f t="shared" si="26"/>
        <v>70186.073</v>
      </c>
      <c r="G90" s="44">
        <v>0</v>
      </c>
      <c r="H90" s="44">
        <v>0</v>
      </c>
      <c r="I90" s="44">
        <v>70186.073</v>
      </c>
      <c r="J90" s="44">
        <v>0</v>
      </c>
      <c r="K90" s="44">
        <v>0</v>
      </c>
      <c r="L90" s="83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</row>
    <row r="91" spans="1:18" s="30" customFormat="1" ht="15" customHeight="1">
      <c r="A91" s="172"/>
      <c r="B91" s="174"/>
      <c r="C91" s="31" t="s">
        <v>8</v>
      </c>
      <c r="D91" s="173"/>
      <c r="E91" s="178"/>
      <c r="F91" s="57">
        <f t="shared" si="26"/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83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</row>
    <row r="92" spans="1:18" s="30" customFormat="1" ht="15" customHeight="1">
      <c r="A92" s="172"/>
      <c r="B92" s="175"/>
      <c r="C92" s="31" t="s">
        <v>107</v>
      </c>
      <c r="D92" s="173"/>
      <c r="E92" s="178"/>
      <c r="F92" s="57">
        <f t="shared" si="26"/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83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</row>
    <row r="93" spans="1:18" s="48" customFormat="1" ht="15" customHeight="1">
      <c r="A93" s="172" t="s">
        <v>122</v>
      </c>
      <c r="B93" s="53" t="s">
        <v>386</v>
      </c>
      <c r="C93" s="52" t="s">
        <v>175</v>
      </c>
      <c r="D93" s="173"/>
      <c r="E93" s="178"/>
      <c r="F93" s="57">
        <f t="shared" si="26"/>
        <v>81527.032</v>
      </c>
      <c r="G93" s="46">
        <f aca="true" t="shared" si="28" ref="G93:R93">SUM(G94:G97)</f>
        <v>0</v>
      </c>
      <c r="H93" s="46">
        <f t="shared" si="28"/>
        <v>0</v>
      </c>
      <c r="I93" s="46">
        <f t="shared" si="28"/>
        <v>81527.032</v>
      </c>
      <c r="J93" s="46">
        <f t="shared" si="28"/>
        <v>0</v>
      </c>
      <c r="K93" s="46">
        <f t="shared" si="28"/>
        <v>0</v>
      </c>
      <c r="L93" s="82">
        <f t="shared" si="28"/>
        <v>0</v>
      </c>
      <c r="M93" s="46">
        <f t="shared" si="28"/>
        <v>0</v>
      </c>
      <c r="N93" s="46">
        <f t="shared" si="28"/>
        <v>0</v>
      </c>
      <c r="O93" s="46">
        <f t="shared" si="28"/>
        <v>0</v>
      </c>
      <c r="P93" s="46">
        <f t="shared" si="28"/>
        <v>0</v>
      </c>
      <c r="Q93" s="46">
        <f t="shared" si="28"/>
        <v>0</v>
      </c>
      <c r="R93" s="46">
        <f t="shared" si="28"/>
        <v>0</v>
      </c>
    </row>
    <row r="94" spans="1:18" s="30" customFormat="1" ht="15" customHeight="1">
      <c r="A94" s="172"/>
      <c r="B94" s="174" t="s">
        <v>177</v>
      </c>
      <c r="C94" s="31" t="s">
        <v>6</v>
      </c>
      <c r="D94" s="173"/>
      <c r="E94" s="178"/>
      <c r="F94" s="57">
        <f t="shared" si="26"/>
        <v>61063.105</v>
      </c>
      <c r="G94" s="44">
        <v>0</v>
      </c>
      <c r="H94" s="44">
        <v>0</v>
      </c>
      <c r="I94" s="44">
        <v>61063.105</v>
      </c>
      <c r="J94" s="44">
        <v>0</v>
      </c>
      <c r="K94" s="44">
        <v>0</v>
      </c>
      <c r="L94" s="83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</row>
    <row r="95" spans="1:18" s="30" customFormat="1" ht="15" customHeight="1">
      <c r="A95" s="172"/>
      <c r="B95" s="174"/>
      <c r="C95" s="31" t="s">
        <v>7</v>
      </c>
      <c r="D95" s="173"/>
      <c r="E95" s="178"/>
      <c r="F95" s="57">
        <f t="shared" si="26"/>
        <v>20463.927</v>
      </c>
      <c r="G95" s="44">
        <v>0</v>
      </c>
      <c r="H95" s="44">
        <v>0</v>
      </c>
      <c r="I95" s="44">
        <v>20463.927</v>
      </c>
      <c r="J95" s="44">
        <v>0</v>
      </c>
      <c r="K95" s="44">
        <v>0</v>
      </c>
      <c r="L95" s="83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</row>
    <row r="96" spans="1:18" s="30" customFormat="1" ht="15" customHeight="1">
      <c r="A96" s="172"/>
      <c r="B96" s="174"/>
      <c r="C96" s="31" t="s">
        <v>8</v>
      </c>
      <c r="D96" s="173"/>
      <c r="E96" s="178"/>
      <c r="F96" s="57">
        <f t="shared" si="26"/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83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</row>
    <row r="97" spans="1:18" s="30" customFormat="1" ht="15" customHeight="1">
      <c r="A97" s="172"/>
      <c r="B97" s="175"/>
      <c r="C97" s="31" t="s">
        <v>107</v>
      </c>
      <c r="D97" s="173"/>
      <c r="E97" s="178"/>
      <c r="F97" s="57">
        <f t="shared" si="26"/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83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</row>
    <row r="98" spans="1:18" s="48" customFormat="1" ht="15" customHeight="1">
      <c r="A98" s="172" t="s">
        <v>123</v>
      </c>
      <c r="B98" s="53" t="s">
        <v>387</v>
      </c>
      <c r="C98" s="52" t="s">
        <v>175</v>
      </c>
      <c r="D98" s="173"/>
      <c r="E98" s="178"/>
      <c r="F98" s="57">
        <f t="shared" si="26"/>
        <v>207242.533</v>
      </c>
      <c r="G98" s="46">
        <f aca="true" t="shared" si="29" ref="G98:R98">SUM(G99:G102)</f>
        <v>0</v>
      </c>
      <c r="H98" s="46">
        <f t="shared" si="29"/>
        <v>0</v>
      </c>
      <c r="I98" s="46">
        <f t="shared" si="29"/>
        <v>207242.533</v>
      </c>
      <c r="J98" s="46">
        <f t="shared" si="29"/>
        <v>0</v>
      </c>
      <c r="K98" s="46">
        <f t="shared" si="29"/>
        <v>0</v>
      </c>
      <c r="L98" s="82">
        <f t="shared" si="29"/>
        <v>0</v>
      </c>
      <c r="M98" s="46">
        <f t="shared" si="29"/>
        <v>0</v>
      </c>
      <c r="N98" s="46">
        <f t="shared" si="29"/>
        <v>0</v>
      </c>
      <c r="O98" s="46">
        <f t="shared" si="29"/>
        <v>0</v>
      </c>
      <c r="P98" s="46">
        <f t="shared" si="29"/>
        <v>0</v>
      </c>
      <c r="Q98" s="46">
        <f t="shared" si="29"/>
        <v>0</v>
      </c>
      <c r="R98" s="46">
        <f t="shared" si="29"/>
        <v>0</v>
      </c>
    </row>
    <row r="99" spans="1:18" s="30" customFormat="1" ht="15" customHeight="1">
      <c r="A99" s="172"/>
      <c r="B99" s="174" t="s">
        <v>178</v>
      </c>
      <c r="C99" s="31" t="s">
        <v>6</v>
      </c>
      <c r="D99" s="173"/>
      <c r="E99" s="178"/>
      <c r="F99" s="57">
        <f t="shared" si="26"/>
        <v>134126.256</v>
      </c>
      <c r="G99" s="44">
        <v>0</v>
      </c>
      <c r="H99" s="44">
        <v>0</v>
      </c>
      <c r="I99" s="44">
        <v>134126.256</v>
      </c>
      <c r="J99" s="44">
        <v>0</v>
      </c>
      <c r="K99" s="44">
        <v>0</v>
      </c>
      <c r="L99" s="83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</row>
    <row r="100" spans="1:18" s="30" customFormat="1" ht="15" customHeight="1">
      <c r="A100" s="172"/>
      <c r="B100" s="174"/>
      <c r="C100" s="31" t="s">
        <v>7</v>
      </c>
      <c r="D100" s="173"/>
      <c r="E100" s="178"/>
      <c r="F100" s="57">
        <f t="shared" si="26"/>
        <v>73116.277</v>
      </c>
      <c r="G100" s="44">
        <v>0</v>
      </c>
      <c r="H100" s="44">
        <v>0</v>
      </c>
      <c r="I100" s="44">
        <v>73116.277</v>
      </c>
      <c r="J100" s="44">
        <v>0</v>
      </c>
      <c r="K100" s="44">
        <v>0</v>
      </c>
      <c r="L100" s="83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</row>
    <row r="101" spans="1:18" s="30" customFormat="1" ht="15" customHeight="1">
      <c r="A101" s="172"/>
      <c r="B101" s="174"/>
      <c r="C101" s="31" t="s">
        <v>8</v>
      </c>
      <c r="D101" s="173"/>
      <c r="E101" s="178"/>
      <c r="F101" s="57">
        <f t="shared" si="26"/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83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</row>
    <row r="102" spans="1:18" s="30" customFormat="1" ht="15" customHeight="1">
      <c r="A102" s="172"/>
      <c r="B102" s="175"/>
      <c r="C102" s="31" t="s">
        <v>107</v>
      </c>
      <c r="D102" s="173"/>
      <c r="E102" s="178"/>
      <c r="F102" s="57">
        <f t="shared" si="26"/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83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</row>
    <row r="103" spans="1:18" s="48" customFormat="1" ht="15" customHeight="1">
      <c r="A103" s="172" t="s">
        <v>14</v>
      </c>
      <c r="B103" s="53" t="s">
        <v>388</v>
      </c>
      <c r="C103" s="52" t="s">
        <v>175</v>
      </c>
      <c r="D103" s="173"/>
      <c r="E103" s="178"/>
      <c r="F103" s="57">
        <f t="shared" si="26"/>
        <v>15970428.19101</v>
      </c>
      <c r="G103" s="46">
        <f aca="true" t="shared" si="30" ref="G103:R103">SUM(G104:G107)</f>
        <v>353507.6178</v>
      </c>
      <c r="H103" s="46">
        <f t="shared" si="30"/>
        <v>348380.989</v>
      </c>
      <c r="I103" s="46">
        <f t="shared" si="30"/>
        <v>491752.75821</v>
      </c>
      <c r="J103" s="46">
        <f t="shared" si="30"/>
        <v>0</v>
      </c>
      <c r="K103" s="46">
        <f t="shared" si="30"/>
        <v>0</v>
      </c>
      <c r="L103" s="82">
        <f t="shared" si="30"/>
        <v>0</v>
      </c>
      <c r="M103" s="46">
        <f t="shared" si="30"/>
        <v>0</v>
      </c>
      <c r="N103" s="46">
        <f t="shared" si="30"/>
        <v>0</v>
      </c>
      <c r="O103" s="46">
        <f t="shared" si="30"/>
        <v>606786.826</v>
      </c>
      <c r="P103" s="46">
        <f t="shared" si="30"/>
        <v>4700000</v>
      </c>
      <c r="Q103" s="46">
        <f t="shared" si="30"/>
        <v>5650000</v>
      </c>
      <c r="R103" s="46">
        <f t="shared" si="30"/>
        <v>3820000</v>
      </c>
    </row>
    <row r="104" spans="1:18" s="30" customFormat="1" ht="18.75" customHeight="1">
      <c r="A104" s="172"/>
      <c r="B104" s="176" t="s">
        <v>612</v>
      </c>
      <c r="C104" s="31" t="s">
        <v>6</v>
      </c>
      <c r="D104" s="173"/>
      <c r="E104" s="178"/>
      <c r="F104" s="57">
        <f t="shared" si="26"/>
        <v>15134510.31201</v>
      </c>
      <c r="G104" s="44">
        <f>SUM(G109,G114,G119,G124,G129,G134,G139,G144,G149,G154,G159,G164,G169,G174,)</f>
        <v>311935.5898</v>
      </c>
      <c r="H104" s="44">
        <f aca="true" t="shared" si="31" ref="H104:R104">SUM(H109,H114,H119,H124,H129,H134,H139,H144,H149,H154,H159,H164,H169,H174,)</f>
        <v>317930.989</v>
      </c>
      <c r="I104" s="44">
        <f t="shared" si="31"/>
        <v>466693.73321</v>
      </c>
      <c r="J104" s="44">
        <f t="shared" si="31"/>
        <v>0</v>
      </c>
      <c r="K104" s="44">
        <f t="shared" si="31"/>
        <v>0</v>
      </c>
      <c r="L104" s="83">
        <f t="shared" si="31"/>
        <v>0</v>
      </c>
      <c r="M104" s="44">
        <f t="shared" si="31"/>
        <v>0</v>
      </c>
      <c r="N104" s="44">
        <v>0</v>
      </c>
      <c r="O104" s="44">
        <f>SUM(O109,O114,O119,O124,O129,O134,O139,O144,O149,O154,O159,O164,O169,O174,)</f>
        <v>576450</v>
      </c>
      <c r="P104" s="44">
        <f t="shared" si="31"/>
        <v>4465000</v>
      </c>
      <c r="Q104" s="44">
        <f t="shared" si="31"/>
        <v>5367500</v>
      </c>
      <c r="R104" s="44">
        <f t="shared" si="31"/>
        <v>3629000</v>
      </c>
    </row>
    <row r="105" spans="1:18" s="30" customFormat="1" ht="18" customHeight="1">
      <c r="A105" s="172"/>
      <c r="B105" s="176"/>
      <c r="C105" s="31" t="s">
        <v>7</v>
      </c>
      <c r="D105" s="173"/>
      <c r="E105" s="178"/>
      <c r="F105" s="57">
        <f t="shared" si="26"/>
        <v>835917.879</v>
      </c>
      <c r="G105" s="44">
        <f aca="true" t="shared" si="32" ref="G105:R107">SUM(G110,G115,G120,G125,G130,G135,G140,G145,G150,G155,G160,G165,G170,G175,)</f>
        <v>41572.028</v>
      </c>
      <c r="H105" s="44">
        <f t="shared" si="32"/>
        <v>30450</v>
      </c>
      <c r="I105" s="44">
        <f t="shared" si="32"/>
        <v>25059.025</v>
      </c>
      <c r="J105" s="44">
        <f t="shared" si="32"/>
        <v>0</v>
      </c>
      <c r="K105" s="44">
        <f t="shared" si="32"/>
        <v>0</v>
      </c>
      <c r="L105" s="83">
        <f t="shared" si="32"/>
        <v>0</v>
      </c>
      <c r="M105" s="44">
        <f t="shared" si="32"/>
        <v>0</v>
      </c>
      <c r="N105" s="44">
        <v>0</v>
      </c>
      <c r="O105" s="44">
        <f>SUM(O110,O115,O120,O125,O130,O135,O140,O145,O150,O155,O160,O165,O170,O175,)</f>
        <v>30336.826</v>
      </c>
      <c r="P105" s="44">
        <f t="shared" si="32"/>
        <v>235000</v>
      </c>
      <c r="Q105" s="44">
        <f t="shared" si="32"/>
        <v>282500</v>
      </c>
      <c r="R105" s="44">
        <f t="shared" si="32"/>
        <v>191000</v>
      </c>
    </row>
    <row r="106" spans="1:18" s="30" customFormat="1" ht="17.25" customHeight="1">
      <c r="A106" s="172"/>
      <c r="B106" s="176"/>
      <c r="C106" s="31" t="s">
        <v>8</v>
      </c>
      <c r="D106" s="173"/>
      <c r="E106" s="178"/>
      <c r="F106" s="57">
        <f t="shared" si="26"/>
        <v>0</v>
      </c>
      <c r="G106" s="44">
        <f t="shared" si="32"/>
        <v>0</v>
      </c>
      <c r="H106" s="44">
        <f t="shared" si="32"/>
        <v>0</v>
      </c>
      <c r="I106" s="44">
        <f t="shared" si="32"/>
        <v>0</v>
      </c>
      <c r="J106" s="44">
        <f t="shared" si="32"/>
        <v>0</v>
      </c>
      <c r="K106" s="44">
        <f t="shared" si="32"/>
        <v>0</v>
      </c>
      <c r="L106" s="83">
        <f t="shared" si="32"/>
        <v>0</v>
      </c>
      <c r="M106" s="44">
        <f t="shared" si="32"/>
        <v>0</v>
      </c>
      <c r="N106" s="44">
        <f t="shared" si="32"/>
        <v>0</v>
      </c>
      <c r="O106" s="44">
        <f t="shared" si="32"/>
        <v>0</v>
      </c>
      <c r="P106" s="44">
        <f t="shared" si="32"/>
        <v>0</v>
      </c>
      <c r="Q106" s="44">
        <f t="shared" si="32"/>
        <v>0</v>
      </c>
      <c r="R106" s="44">
        <f t="shared" si="32"/>
        <v>0</v>
      </c>
    </row>
    <row r="107" spans="1:18" s="30" customFormat="1" ht="18" customHeight="1">
      <c r="A107" s="172"/>
      <c r="B107" s="177"/>
      <c r="C107" s="31" t="s">
        <v>107</v>
      </c>
      <c r="D107" s="173"/>
      <c r="E107" s="178"/>
      <c r="F107" s="57">
        <f t="shared" si="26"/>
        <v>0</v>
      </c>
      <c r="G107" s="44">
        <f t="shared" si="32"/>
        <v>0</v>
      </c>
      <c r="H107" s="44">
        <f t="shared" si="32"/>
        <v>0</v>
      </c>
      <c r="I107" s="44">
        <f t="shared" si="32"/>
        <v>0</v>
      </c>
      <c r="J107" s="44">
        <f t="shared" si="32"/>
        <v>0</v>
      </c>
      <c r="K107" s="44">
        <f t="shared" si="32"/>
        <v>0</v>
      </c>
      <c r="L107" s="83">
        <f t="shared" si="32"/>
        <v>0</v>
      </c>
      <c r="M107" s="44">
        <f t="shared" si="32"/>
        <v>0</v>
      </c>
      <c r="N107" s="44">
        <f t="shared" si="32"/>
        <v>0</v>
      </c>
      <c r="O107" s="44">
        <f t="shared" si="32"/>
        <v>0</v>
      </c>
      <c r="P107" s="44">
        <f t="shared" si="32"/>
        <v>0</v>
      </c>
      <c r="Q107" s="44">
        <f t="shared" si="32"/>
        <v>0</v>
      </c>
      <c r="R107" s="44">
        <f t="shared" si="32"/>
        <v>0</v>
      </c>
    </row>
    <row r="108" spans="1:18" s="48" customFormat="1" ht="15" customHeight="1">
      <c r="A108" s="172" t="s">
        <v>135</v>
      </c>
      <c r="B108" s="53" t="s">
        <v>389</v>
      </c>
      <c r="C108" s="52" t="s">
        <v>175</v>
      </c>
      <c r="D108" s="179"/>
      <c r="E108" s="179"/>
      <c r="F108" s="57">
        <f t="shared" si="26"/>
        <v>353507.6178</v>
      </c>
      <c r="G108" s="46">
        <f aca="true" t="shared" si="33" ref="G108:R108">SUM(G109:G112)</f>
        <v>353507.6178</v>
      </c>
      <c r="H108" s="46">
        <f t="shared" si="33"/>
        <v>0</v>
      </c>
      <c r="I108" s="46">
        <f t="shared" si="33"/>
        <v>0</v>
      </c>
      <c r="J108" s="46">
        <f t="shared" si="33"/>
        <v>0</v>
      </c>
      <c r="K108" s="46">
        <f t="shared" si="33"/>
        <v>0</v>
      </c>
      <c r="L108" s="82">
        <f t="shared" si="33"/>
        <v>0</v>
      </c>
      <c r="M108" s="46">
        <f t="shared" si="33"/>
        <v>0</v>
      </c>
      <c r="N108" s="46">
        <f t="shared" si="33"/>
        <v>0</v>
      </c>
      <c r="O108" s="46">
        <f t="shared" si="33"/>
        <v>0</v>
      </c>
      <c r="P108" s="46">
        <f t="shared" si="33"/>
        <v>0</v>
      </c>
      <c r="Q108" s="46">
        <f t="shared" si="33"/>
        <v>0</v>
      </c>
      <c r="R108" s="46">
        <f t="shared" si="33"/>
        <v>0</v>
      </c>
    </row>
    <row r="109" spans="1:18" s="30" customFormat="1" ht="15" customHeight="1">
      <c r="A109" s="172"/>
      <c r="B109" s="174" t="s">
        <v>118</v>
      </c>
      <c r="C109" s="31" t="s">
        <v>6</v>
      </c>
      <c r="D109" s="179"/>
      <c r="E109" s="179"/>
      <c r="F109" s="57">
        <f t="shared" si="26"/>
        <v>311935.5898</v>
      </c>
      <c r="G109" s="44">
        <v>311935.5898</v>
      </c>
      <c r="H109" s="44">
        <v>0</v>
      </c>
      <c r="I109" s="44">
        <v>0</v>
      </c>
      <c r="J109" s="44">
        <v>0</v>
      </c>
      <c r="K109" s="44">
        <v>0</v>
      </c>
      <c r="L109" s="83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</row>
    <row r="110" spans="1:18" s="30" customFormat="1" ht="15" customHeight="1">
      <c r="A110" s="172"/>
      <c r="B110" s="174"/>
      <c r="C110" s="31" t="s">
        <v>7</v>
      </c>
      <c r="D110" s="179"/>
      <c r="E110" s="179"/>
      <c r="F110" s="57">
        <f t="shared" si="26"/>
        <v>41572.028</v>
      </c>
      <c r="G110" s="44">
        <f>32634.03+8937.998</f>
        <v>41572.028</v>
      </c>
      <c r="H110" s="44">
        <v>0</v>
      </c>
      <c r="I110" s="44">
        <v>0</v>
      </c>
      <c r="J110" s="44">
        <v>0</v>
      </c>
      <c r="K110" s="44">
        <v>0</v>
      </c>
      <c r="L110" s="83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</row>
    <row r="111" spans="1:18" s="30" customFormat="1" ht="15" customHeight="1">
      <c r="A111" s="172"/>
      <c r="B111" s="174"/>
      <c r="C111" s="31" t="s">
        <v>8</v>
      </c>
      <c r="D111" s="179"/>
      <c r="E111" s="179"/>
      <c r="F111" s="57">
        <f t="shared" si="26"/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83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</row>
    <row r="112" spans="1:18" s="30" customFormat="1" ht="15" customHeight="1">
      <c r="A112" s="172"/>
      <c r="B112" s="175"/>
      <c r="C112" s="31" t="s">
        <v>107</v>
      </c>
      <c r="D112" s="179"/>
      <c r="E112" s="179"/>
      <c r="F112" s="57">
        <f t="shared" si="26"/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83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</row>
    <row r="113" spans="1:18" s="48" customFormat="1" ht="15" customHeight="1">
      <c r="A113" s="172" t="s">
        <v>136</v>
      </c>
      <c r="B113" s="53" t="s">
        <v>390</v>
      </c>
      <c r="C113" s="52" t="s">
        <v>175</v>
      </c>
      <c r="D113" s="179"/>
      <c r="E113" s="179"/>
      <c r="F113" s="57">
        <f t="shared" si="26"/>
        <v>795714.16021</v>
      </c>
      <c r="G113" s="46">
        <f aca="true" t="shared" si="34" ref="G113:R113">SUM(G114:G117)</f>
        <v>0</v>
      </c>
      <c r="H113" s="46">
        <f t="shared" si="34"/>
        <v>348380.989</v>
      </c>
      <c r="I113" s="46">
        <f t="shared" si="34"/>
        <v>447333.17121</v>
      </c>
      <c r="J113" s="46">
        <f t="shared" si="34"/>
        <v>0</v>
      </c>
      <c r="K113" s="46">
        <f t="shared" si="34"/>
        <v>0</v>
      </c>
      <c r="L113" s="82">
        <f t="shared" si="34"/>
        <v>0</v>
      </c>
      <c r="M113" s="46">
        <f t="shared" si="34"/>
        <v>0</v>
      </c>
      <c r="N113" s="46">
        <f t="shared" si="34"/>
        <v>0</v>
      </c>
      <c r="O113" s="46">
        <f t="shared" si="34"/>
        <v>0</v>
      </c>
      <c r="P113" s="46">
        <f t="shared" si="34"/>
        <v>0</v>
      </c>
      <c r="Q113" s="46">
        <f t="shared" si="34"/>
        <v>0</v>
      </c>
      <c r="R113" s="46">
        <f t="shared" si="34"/>
        <v>0</v>
      </c>
    </row>
    <row r="114" spans="1:18" s="30" customFormat="1" ht="15" customHeight="1">
      <c r="A114" s="172"/>
      <c r="B114" s="174" t="s">
        <v>150</v>
      </c>
      <c r="C114" s="31" t="s">
        <v>6</v>
      </c>
      <c r="D114" s="179"/>
      <c r="E114" s="179"/>
      <c r="F114" s="57">
        <f t="shared" si="26"/>
        <v>745205.13521</v>
      </c>
      <c r="G114" s="44">
        <v>0</v>
      </c>
      <c r="H114" s="44">
        <v>317930.989</v>
      </c>
      <c r="I114" s="44">
        <v>427274.14621</v>
      </c>
      <c r="J114" s="44">
        <v>0</v>
      </c>
      <c r="K114" s="44">
        <v>0</v>
      </c>
      <c r="L114" s="83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</row>
    <row r="115" spans="1:18" s="30" customFormat="1" ht="15" customHeight="1">
      <c r="A115" s="172"/>
      <c r="B115" s="174"/>
      <c r="C115" s="31" t="s">
        <v>7</v>
      </c>
      <c r="D115" s="179"/>
      <c r="E115" s="179"/>
      <c r="F115" s="57">
        <f t="shared" si="26"/>
        <v>50509.025</v>
      </c>
      <c r="G115" s="44">
        <v>0</v>
      </c>
      <c r="H115" s="44">
        <v>30450</v>
      </c>
      <c r="I115" s="44">
        <v>20059.025</v>
      </c>
      <c r="J115" s="44">
        <v>0</v>
      </c>
      <c r="K115" s="44">
        <v>0</v>
      </c>
      <c r="L115" s="83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</row>
    <row r="116" spans="1:18" s="30" customFormat="1" ht="15" customHeight="1">
      <c r="A116" s="172"/>
      <c r="B116" s="174"/>
      <c r="C116" s="31" t="s">
        <v>8</v>
      </c>
      <c r="D116" s="179"/>
      <c r="E116" s="179"/>
      <c r="F116" s="57">
        <f t="shared" si="26"/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83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</row>
    <row r="117" spans="1:18" s="30" customFormat="1" ht="15" customHeight="1">
      <c r="A117" s="172"/>
      <c r="B117" s="175"/>
      <c r="C117" s="31" t="s">
        <v>107</v>
      </c>
      <c r="D117" s="179"/>
      <c r="E117" s="179"/>
      <c r="F117" s="57">
        <f t="shared" si="26"/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83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</row>
    <row r="118" spans="1:18" s="48" customFormat="1" ht="15" customHeight="1">
      <c r="A118" s="172" t="s">
        <v>137</v>
      </c>
      <c r="B118" s="53" t="s">
        <v>391</v>
      </c>
      <c r="C118" s="52" t="s">
        <v>175</v>
      </c>
      <c r="D118" s="179"/>
      <c r="E118" s="179"/>
      <c r="F118" s="57">
        <f t="shared" si="26"/>
        <v>44419.587</v>
      </c>
      <c r="G118" s="46">
        <f aca="true" t="shared" si="35" ref="G118:R118">SUM(G119:G122)</f>
        <v>0</v>
      </c>
      <c r="H118" s="46">
        <f t="shared" si="35"/>
        <v>0</v>
      </c>
      <c r="I118" s="46">
        <f t="shared" si="35"/>
        <v>44419.587</v>
      </c>
      <c r="J118" s="46">
        <f t="shared" si="35"/>
        <v>0</v>
      </c>
      <c r="K118" s="46">
        <f t="shared" si="35"/>
        <v>0</v>
      </c>
      <c r="L118" s="82">
        <f t="shared" si="35"/>
        <v>0</v>
      </c>
      <c r="M118" s="46">
        <f t="shared" si="35"/>
        <v>0</v>
      </c>
      <c r="N118" s="46">
        <f t="shared" si="35"/>
        <v>0</v>
      </c>
      <c r="O118" s="46">
        <f t="shared" si="35"/>
        <v>0</v>
      </c>
      <c r="P118" s="46">
        <f t="shared" si="35"/>
        <v>0</v>
      </c>
      <c r="Q118" s="46">
        <f t="shared" si="35"/>
        <v>0</v>
      </c>
      <c r="R118" s="46">
        <f t="shared" si="35"/>
        <v>0</v>
      </c>
    </row>
    <row r="119" spans="1:18" s="30" customFormat="1" ht="15" customHeight="1">
      <c r="A119" s="172"/>
      <c r="B119" s="174" t="s">
        <v>232</v>
      </c>
      <c r="C119" s="31" t="s">
        <v>6</v>
      </c>
      <c r="D119" s="179"/>
      <c r="E119" s="179"/>
      <c r="F119" s="57">
        <f t="shared" si="26"/>
        <v>39419.587</v>
      </c>
      <c r="G119" s="44">
        <v>0</v>
      </c>
      <c r="H119" s="44">
        <v>0</v>
      </c>
      <c r="I119" s="44">
        <v>39419.587</v>
      </c>
      <c r="J119" s="44">
        <v>0</v>
      </c>
      <c r="K119" s="44">
        <v>0</v>
      </c>
      <c r="L119" s="83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</row>
    <row r="120" spans="1:18" s="30" customFormat="1" ht="15" customHeight="1">
      <c r="A120" s="172"/>
      <c r="B120" s="174"/>
      <c r="C120" s="31" t="s">
        <v>7</v>
      </c>
      <c r="D120" s="179"/>
      <c r="E120" s="179"/>
      <c r="F120" s="57">
        <f t="shared" si="26"/>
        <v>5000</v>
      </c>
      <c r="G120" s="44">
        <v>0</v>
      </c>
      <c r="H120" s="44">
        <v>0</v>
      </c>
      <c r="I120" s="44">
        <v>5000</v>
      </c>
      <c r="J120" s="44">
        <v>0</v>
      </c>
      <c r="K120" s="44">
        <v>0</v>
      </c>
      <c r="L120" s="83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</row>
    <row r="121" spans="1:18" s="30" customFormat="1" ht="15" customHeight="1">
      <c r="A121" s="172"/>
      <c r="B121" s="174"/>
      <c r="C121" s="31" t="s">
        <v>8</v>
      </c>
      <c r="D121" s="179"/>
      <c r="E121" s="179"/>
      <c r="F121" s="57">
        <f t="shared" si="26"/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83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</row>
    <row r="122" spans="1:18" s="30" customFormat="1" ht="15" customHeight="1">
      <c r="A122" s="172"/>
      <c r="B122" s="175"/>
      <c r="C122" s="31" t="s">
        <v>107</v>
      </c>
      <c r="D122" s="179"/>
      <c r="E122" s="179"/>
      <c r="F122" s="57">
        <f t="shared" si="26"/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83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</row>
    <row r="123" spans="1:18" s="30" customFormat="1" ht="15" customHeight="1">
      <c r="A123" s="172" t="s">
        <v>138</v>
      </c>
      <c r="B123" s="53" t="s">
        <v>392</v>
      </c>
      <c r="C123" s="52" t="s">
        <v>175</v>
      </c>
      <c r="D123" s="179"/>
      <c r="E123" s="178"/>
      <c r="F123" s="57">
        <f>SUM(G123:R123)</f>
        <v>180835.03</v>
      </c>
      <c r="G123" s="46">
        <f>SUM(G124:G127)</f>
        <v>0</v>
      </c>
      <c r="H123" s="46">
        <f>SUM(H124:H127)</f>
        <v>0</v>
      </c>
      <c r="I123" s="46">
        <f aca="true" t="shared" si="36" ref="I123:R123">SUM(I124:I127)</f>
        <v>0</v>
      </c>
      <c r="J123" s="46">
        <f t="shared" si="36"/>
        <v>0</v>
      </c>
      <c r="K123" s="46">
        <f t="shared" si="36"/>
        <v>0</v>
      </c>
      <c r="L123" s="82">
        <f t="shared" si="36"/>
        <v>0</v>
      </c>
      <c r="M123" s="46">
        <f t="shared" si="36"/>
        <v>0</v>
      </c>
      <c r="N123" s="46">
        <f t="shared" si="36"/>
        <v>0</v>
      </c>
      <c r="O123" s="46">
        <f t="shared" si="36"/>
        <v>180835.03</v>
      </c>
      <c r="P123" s="46">
        <f t="shared" si="36"/>
        <v>0</v>
      </c>
      <c r="Q123" s="46">
        <f t="shared" si="36"/>
        <v>0</v>
      </c>
      <c r="R123" s="46">
        <f t="shared" si="36"/>
        <v>0</v>
      </c>
    </row>
    <row r="124" spans="1:18" s="30" customFormat="1" ht="15" customHeight="1">
      <c r="A124" s="172"/>
      <c r="B124" s="174" t="s">
        <v>189</v>
      </c>
      <c r="C124" s="31" t="s">
        <v>6</v>
      </c>
      <c r="D124" s="179"/>
      <c r="E124" s="178"/>
      <c r="F124" s="57">
        <f>SUM(G124:R124)</f>
        <v>171800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83">
        <v>0</v>
      </c>
      <c r="M124" s="44">
        <v>0</v>
      </c>
      <c r="N124" s="44">
        <v>0</v>
      </c>
      <c r="O124" s="44">
        <v>171800</v>
      </c>
      <c r="P124" s="44">
        <v>0</v>
      </c>
      <c r="Q124" s="44">
        <v>0</v>
      </c>
      <c r="R124" s="44">
        <v>0</v>
      </c>
    </row>
    <row r="125" spans="1:18" s="30" customFormat="1" ht="15" customHeight="1">
      <c r="A125" s="172"/>
      <c r="B125" s="174"/>
      <c r="C125" s="31" t="s">
        <v>7</v>
      </c>
      <c r="D125" s="179"/>
      <c r="E125" s="178"/>
      <c r="F125" s="57">
        <f>SUM(G125:R125)</f>
        <v>9035.03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83">
        <v>0</v>
      </c>
      <c r="M125" s="44">
        <v>0</v>
      </c>
      <c r="N125" s="44">
        <v>0</v>
      </c>
      <c r="O125" s="44">
        <v>9035.03</v>
      </c>
      <c r="P125" s="44">
        <v>0</v>
      </c>
      <c r="Q125" s="44">
        <v>0</v>
      </c>
      <c r="R125" s="44">
        <v>0</v>
      </c>
    </row>
    <row r="126" spans="1:18" s="30" customFormat="1" ht="15" customHeight="1">
      <c r="A126" s="172"/>
      <c r="B126" s="174"/>
      <c r="C126" s="31" t="s">
        <v>8</v>
      </c>
      <c r="D126" s="179"/>
      <c r="E126" s="178"/>
      <c r="F126" s="57">
        <f>SUM(G126:R126)</f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83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</row>
    <row r="127" spans="1:18" s="30" customFormat="1" ht="15" customHeight="1">
      <c r="A127" s="172"/>
      <c r="B127" s="175"/>
      <c r="C127" s="31" t="s">
        <v>107</v>
      </c>
      <c r="D127" s="179"/>
      <c r="E127" s="178"/>
      <c r="F127" s="57">
        <f>SUM(G127:R127)</f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83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</row>
    <row r="128" spans="1:18" s="48" customFormat="1" ht="15" customHeight="1">
      <c r="A128" s="172" t="s">
        <v>139</v>
      </c>
      <c r="B128" s="53" t="s">
        <v>393</v>
      </c>
      <c r="C128" s="52" t="s">
        <v>175</v>
      </c>
      <c r="D128" s="179"/>
      <c r="E128" s="178"/>
      <c r="F128" s="57">
        <f t="shared" si="26"/>
        <v>425951.796</v>
      </c>
      <c r="G128" s="46">
        <f>SUM(G129:G132)</f>
        <v>0</v>
      </c>
      <c r="H128" s="46">
        <f>SUM(H129:H132)</f>
        <v>0</v>
      </c>
      <c r="I128" s="46">
        <f aca="true" t="shared" si="37" ref="I128:R128">SUM(I129:I132)</f>
        <v>0</v>
      </c>
      <c r="J128" s="46">
        <f t="shared" si="37"/>
        <v>0</v>
      </c>
      <c r="K128" s="46">
        <f t="shared" si="37"/>
        <v>0</v>
      </c>
      <c r="L128" s="82">
        <f t="shared" si="37"/>
        <v>0</v>
      </c>
      <c r="M128" s="46">
        <f t="shared" si="37"/>
        <v>0</v>
      </c>
      <c r="N128" s="46">
        <f t="shared" si="37"/>
        <v>0</v>
      </c>
      <c r="O128" s="46">
        <f t="shared" si="37"/>
        <v>425951.796</v>
      </c>
      <c r="P128" s="46">
        <f t="shared" si="37"/>
        <v>0</v>
      </c>
      <c r="Q128" s="46">
        <f t="shared" si="37"/>
        <v>0</v>
      </c>
      <c r="R128" s="46">
        <f t="shared" si="37"/>
        <v>0</v>
      </c>
    </row>
    <row r="129" spans="1:18" s="30" customFormat="1" ht="15" customHeight="1">
      <c r="A129" s="172"/>
      <c r="B129" s="174" t="s">
        <v>216</v>
      </c>
      <c r="C129" s="31" t="s">
        <v>6</v>
      </c>
      <c r="D129" s="179"/>
      <c r="E129" s="178"/>
      <c r="F129" s="57">
        <f t="shared" si="26"/>
        <v>404650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83">
        <v>0</v>
      </c>
      <c r="M129" s="44">
        <v>0</v>
      </c>
      <c r="N129" s="44">
        <v>0</v>
      </c>
      <c r="O129" s="44">
        <v>404650</v>
      </c>
      <c r="P129" s="44">
        <v>0</v>
      </c>
      <c r="Q129" s="44">
        <v>0</v>
      </c>
      <c r="R129" s="44">
        <v>0</v>
      </c>
    </row>
    <row r="130" spans="1:18" s="30" customFormat="1" ht="15" customHeight="1">
      <c r="A130" s="172"/>
      <c r="B130" s="174"/>
      <c r="C130" s="31" t="s">
        <v>7</v>
      </c>
      <c r="D130" s="179"/>
      <c r="E130" s="178"/>
      <c r="F130" s="57">
        <f t="shared" si="26"/>
        <v>21301.796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83">
        <v>0</v>
      </c>
      <c r="M130" s="44">
        <v>0</v>
      </c>
      <c r="N130" s="44">
        <v>0</v>
      </c>
      <c r="O130" s="44">
        <v>21301.796</v>
      </c>
      <c r="P130" s="44">
        <v>0</v>
      </c>
      <c r="Q130" s="44">
        <v>0</v>
      </c>
      <c r="R130" s="44">
        <v>0</v>
      </c>
    </row>
    <row r="131" spans="1:18" s="30" customFormat="1" ht="15" customHeight="1">
      <c r="A131" s="172"/>
      <c r="B131" s="174"/>
      <c r="C131" s="31" t="s">
        <v>8</v>
      </c>
      <c r="D131" s="179"/>
      <c r="E131" s="178"/>
      <c r="F131" s="57">
        <f t="shared" si="26"/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83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</row>
    <row r="132" spans="1:18" s="30" customFormat="1" ht="15" customHeight="1">
      <c r="A132" s="172"/>
      <c r="B132" s="175"/>
      <c r="C132" s="31" t="s">
        <v>107</v>
      </c>
      <c r="D132" s="179"/>
      <c r="E132" s="178"/>
      <c r="F132" s="57">
        <f t="shared" si="26"/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83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</row>
    <row r="133" spans="1:18" s="48" customFormat="1" ht="15" customHeight="1">
      <c r="A133" s="172" t="s">
        <v>140</v>
      </c>
      <c r="B133" s="53" t="s">
        <v>394</v>
      </c>
      <c r="C133" s="52" t="s">
        <v>175</v>
      </c>
      <c r="D133" s="179"/>
      <c r="E133" s="178"/>
      <c r="F133" s="57">
        <f t="shared" si="26"/>
        <v>1700000</v>
      </c>
      <c r="G133" s="46">
        <f>SUM(G134:G137)</f>
        <v>0</v>
      </c>
      <c r="H133" s="46">
        <f>SUM(H134:H137)</f>
        <v>0</v>
      </c>
      <c r="I133" s="46">
        <f aca="true" t="shared" si="38" ref="I133:R133">SUM(I134:I137)</f>
        <v>0</v>
      </c>
      <c r="J133" s="46">
        <f t="shared" si="38"/>
        <v>0</v>
      </c>
      <c r="K133" s="46">
        <f t="shared" si="38"/>
        <v>0</v>
      </c>
      <c r="L133" s="82">
        <f t="shared" si="38"/>
        <v>0</v>
      </c>
      <c r="M133" s="46">
        <f t="shared" si="38"/>
        <v>0</v>
      </c>
      <c r="N133" s="46">
        <f t="shared" si="38"/>
        <v>0</v>
      </c>
      <c r="O133" s="46">
        <f t="shared" si="38"/>
        <v>0</v>
      </c>
      <c r="P133" s="46">
        <f t="shared" si="38"/>
        <v>800000</v>
      </c>
      <c r="Q133" s="46">
        <f t="shared" si="38"/>
        <v>900000</v>
      </c>
      <c r="R133" s="46">
        <f t="shared" si="38"/>
        <v>0</v>
      </c>
    </row>
    <row r="134" spans="1:18" s="30" customFormat="1" ht="15" customHeight="1">
      <c r="A134" s="172"/>
      <c r="B134" s="174" t="s">
        <v>219</v>
      </c>
      <c r="C134" s="31" t="s">
        <v>6</v>
      </c>
      <c r="D134" s="179"/>
      <c r="E134" s="178"/>
      <c r="F134" s="57">
        <f t="shared" si="26"/>
        <v>1615000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83">
        <v>0</v>
      </c>
      <c r="M134" s="44">
        <v>0</v>
      </c>
      <c r="N134" s="44">
        <v>0</v>
      </c>
      <c r="O134" s="44">
        <v>0</v>
      </c>
      <c r="P134" s="44">
        <v>760000</v>
      </c>
      <c r="Q134" s="44">
        <v>855000</v>
      </c>
      <c r="R134" s="44">
        <v>0</v>
      </c>
    </row>
    <row r="135" spans="1:18" s="30" customFormat="1" ht="15" customHeight="1">
      <c r="A135" s="172"/>
      <c r="B135" s="174"/>
      <c r="C135" s="31" t="s">
        <v>7</v>
      </c>
      <c r="D135" s="179"/>
      <c r="E135" s="178"/>
      <c r="F135" s="57">
        <f t="shared" si="26"/>
        <v>85000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83">
        <v>0</v>
      </c>
      <c r="M135" s="44">
        <v>0</v>
      </c>
      <c r="N135" s="44">
        <v>0</v>
      </c>
      <c r="O135" s="44">
        <v>0</v>
      </c>
      <c r="P135" s="44">
        <v>40000</v>
      </c>
      <c r="Q135" s="44">
        <v>45000</v>
      </c>
      <c r="R135" s="44">
        <v>0</v>
      </c>
    </row>
    <row r="136" spans="1:18" s="30" customFormat="1" ht="15" customHeight="1">
      <c r="A136" s="172"/>
      <c r="B136" s="174"/>
      <c r="C136" s="31" t="s">
        <v>8</v>
      </c>
      <c r="D136" s="179"/>
      <c r="E136" s="178"/>
      <c r="F136" s="57">
        <f t="shared" si="26"/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83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</row>
    <row r="137" spans="1:18" s="30" customFormat="1" ht="15" customHeight="1">
      <c r="A137" s="172"/>
      <c r="B137" s="175"/>
      <c r="C137" s="31" t="s">
        <v>107</v>
      </c>
      <c r="D137" s="179"/>
      <c r="E137" s="178"/>
      <c r="F137" s="57">
        <f t="shared" si="26"/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83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</row>
    <row r="138" spans="1:18" s="48" customFormat="1" ht="15" customHeight="1">
      <c r="A138" s="172" t="s">
        <v>141</v>
      </c>
      <c r="B138" s="53" t="s">
        <v>395</v>
      </c>
      <c r="C138" s="52" t="s">
        <v>175</v>
      </c>
      <c r="D138" s="179"/>
      <c r="E138" s="178"/>
      <c r="F138" s="57">
        <f t="shared" si="26"/>
        <v>1250000</v>
      </c>
      <c r="G138" s="46">
        <f>SUM(G139:G142)</f>
        <v>0</v>
      </c>
      <c r="H138" s="46">
        <f>SUM(H139:H142)</f>
        <v>0</v>
      </c>
      <c r="I138" s="46">
        <f aca="true" t="shared" si="39" ref="I138:R138">SUM(I139:I142)</f>
        <v>0</v>
      </c>
      <c r="J138" s="46">
        <f t="shared" si="39"/>
        <v>0</v>
      </c>
      <c r="K138" s="46">
        <f t="shared" si="39"/>
        <v>0</v>
      </c>
      <c r="L138" s="82">
        <f t="shared" si="39"/>
        <v>0</v>
      </c>
      <c r="M138" s="46">
        <f t="shared" si="39"/>
        <v>0</v>
      </c>
      <c r="N138" s="46">
        <f t="shared" si="39"/>
        <v>0</v>
      </c>
      <c r="O138" s="46">
        <f t="shared" si="39"/>
        <v>0</v>
      </c>
      <c r="P138" s="46">
        <f t="shared" si="39"/>
        <v>500000</v>
      </c>
      <c r="Q138" s="46">
        <f t="shared" si="39"/>
        <v>500000</v>
      </c>
      <c r="R138" s="46">
        <f t="shared" si="39"/>
        <v>250000</v>
      </c>
    </row>
    <row r="139" spans="1:18" s="30" customFormat="1" ht="15" customHeight="1">
      <c r="A139" s="172"/>
      <c r="B139" s="174" t="s">
        <v>220</v>
      </c>
      <c r="C139" s="31" t="s">
        <v>6</v>
      </c>
      <c r="D139" s="179"/>
      <c r="E139" s="178"/>
      <c r="F139" s="57">
        <f t="shared" si="26"/>
        <v>1187500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83">
        <v>0</v>
      </c>
      <c r="M139" s="44">
        <v>0</v>
      </c>
      <c r="N139" s="44">
        <v>0</v>
      </c>
      <c r="O139" s="44">
        <v>0</v>
      </c>
      <c r="P139" s="44">
        <v>475000</v>
      </c>
      <c r="Q139" s="44">
        <v>475000</v>
      </c>
      <c r="R139" s="44">
        <v>237500</v>
      </c>
    </row>
    <row r="140" spans="1:18" s="30" customFormat="1" ht="15" customHeight="1">
      <c r="A140" s="172"/>
      <c r="B140" s="174"/>
      <c r="C140" s="31" t="s">
        <v>7</v>
      </c>
      <c r="D140" s="179"/>
      <c r="E140" s="178"/>
      <c r="F140" s="57">
        <f t="shared" si="26"/>
        <v>62500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83">
        <v>0</v>
      </c>
      <c r="M140" s="44">
        <v>0</v>
      </c>
      <c r="N140" s="44">
        <v>0</v>
      </c>
      <c r="O140" s="44">
        <v>0</v>
      </c>
      <c r="P140" s="44">
        <v>25000</v>
      </c>
      <c r="Q140" s="44">
        <v>25000</v>
      </c>
      <c r="R140" s="44">
        <v>12500</v>
      </c>
    </row>
    <row r="141" spans="1:18" s="30" customFormat="1" ht="15" customHeight="1">
      <c r="A141" s="172"/>
      <c r="B141" s="174"/>
      <c r="C141" s="31" t="s">
        <v>8</v>
      </c>
      <c r="D141" s="179"/>
      <c r="E141" s="178"/>
      <c r="F141" s="57">
        <f t="shared" si="26"/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83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</row>
    <row r="142" spans="1:18" s="30" customFormat="1" ht="15" customHeight="1">
      <c r="A142" s="172"/>
      <c r="B142" s="175"/>
      <c r="C142" s="31" t="s">
        <v>107</v>
      </c>
      <c r="D142" s="179"/>
      <c r="E142" s="178"/>
      <c r="F142" s="57">
        <f t="shared" si="26"/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83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</row>
    <row r="143" spans="1:18" s="48" customFormat="1" ht="15" customHeight="1">
      <c r="A143" s="172" t="s">
        <v>142</v>
      </c>
      <c r="B143" s="53" t="s">
        <v>396</v>
      </c>
      <c r="C143" s="52" t="s">
        <v>175</v>
      </c>
      <c r="D143" s="179"/>
      <c r="E143" s="178"/>
      <c r="F143" s="57">
        <f t="shared" si="26"/>
        <v>800000</v>
      </c>
      <c r="G143" s="46">
        <f>SUM(G144:G147)</f>
        <v>0</v>
      </c>
      <c r="H143" s="46">
        <f>SUM(H144:H147)</f>
        <v>0</v>
      </c>
      <c r="I143" s="46">
        <f aca="true" t="shared" si="40" ref="I143:R143">SUM(I144:I147)</f>
        <v>0</v>
      </c>
      <c r="J143" s="46">
        <f t="shared" si="40"/>
        <v>0</v>
      </c>
      <c r="K143" s="46">
        <f t="shared" si="40"/>
        <v>0</v>
      </c>
      <c r="L143" s="82">
        <f t="shared" si="40"/>
        <v>0</v>
      </c>
      <c r="M143" s="46">
        <f t="shared" si="40"/>
        <v>0</v>
      </c>
      <c r="N143" s="46">
        <f t="shared" si="40"/>
        <v>0</v>
      </c>
      <c r="O143" s="46">
        <f t="shared" si="40"/>
        <v>0</v>
      </c>
      <c r="P143" s="46">
        <f t="shared" si="40"/>
        <v>200000</v>
      </c>
      <c r="Q143" s="46">
        <f t="shared" si="40"/>
        <v>300000</v>
      </c>
      <c r="R143" s="46">
        <f t="shared" si="40"/>
        <v>300000</v>
      </c>
    </row>
    <row r="144" spans="1:18" s="30" customFormat="1" ht="15" customHeight="1">
      <c r="A144" s="172"/>
      <c r="B144" s="174" t="s">
        <v>221</v>
      </c>
      <c r="C144" s="31" t="s">
        <v>6</v>
      </c>
      <c r="D144" s="179"/>
      <c r="E144" s="178"/>
      <c r="F144" s="57">
        <f t="shared" si="26"/>
        <v>760000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83">
        <v>0</v>
      </c>
      <c r="M144" s="44">
        <v>0</v>
      </c>
      <c r="N144" s="44">
        <v>0</v>
      </c>
      <c r="O144" s="44">
        <v>0</v>
      </c>
      <c r="P144" s="44">
        <v>190000</v>
      </c>
      <c r="Q144" s="44">
        <v>285000</v>
      </c>
      <c r="R144" s="44">
        <v>285000</v>
      </c>
    </row>
    <row r="145" spans="1:18" s="30" customFormat="1" ht="15" customHeight="1">
      <c r="A145" s="172"/>
      <c r="B145" s="174"/>
      <c r="C145" s="31" t="s">
        <v>7</v>
      </c>
      <c r="D145" s="179"/>
      <c r="E145" s="178"/>
      <c r="F145" s="57">
        <f t="shared" si="26"/>
        <v>40000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83">
        <v>0</v>
      </c>
      <c r="M145" s="44">
        <v>0</v>
      </c>
      <c r="N145" s="44">
        <v>0</v>
      </c>
      <c r="O145" s="44">
        <v>0</v>
      </c>
      <c r="P145" s="44">
        <v>10000</v>
      </c>
      <c r="Q145" s="44">
        <v>15000</v>
      </c>
      <c r="R145" s="44">
        <v>15000</v>
      </c>
    </row>
    <row r="146" spans="1:18" s="30" customFormat="1" ht="15" customHeight="1">
      <c r="A146" s="172"/>
      <c r="B146" s="174"/>
      <c r="C146" s="31" t="s">
        <v>8</v>
      </c>
      <c r="D146" s="179"/>
      <c r="E146" s="178"/>
      <c r="F146" s="57">
        <f t="shared" si="26"/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83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</row>
    <row r="147" spans="1:18" s="30" customFormat="1" ht="15" customHeight="1">
      <c r="A147" s="172"/>
      <c r="B147" s="175"/>
      <c r="C147" s="31" t="s">
        <v>107</v>
      </c>
      <c r="D147" s="179"/>
      <c r="E147" s="178"/>
      <c r="F147" s="57">
        <f t="shared" si="26"/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83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</row>
    <row r="148" spans="1:18" s="48" customFormat="1" ht="15" customHeight="1">
      <c r="A148" s="172" t="s">
        <v>143</v>
      </c>
      <c r="B148" s="53" t="s">
        <v>397</v>
      </c>
      <c r="C148" s="52" t="s">
        <v>175</v>
      </c>
      <c r="D148" s="179"/>
      <c r="E148" s="178"/>
      <c r="F148" s="57">
        <f t="shared" si="26"/>
        <v>1220000</v>
      </c>
      <c r="G148" s="46">
        <f>SUM(G149:G152)</f>
        <v>0</v>
      </c>
      <c r="H148" s="46">
        <f>SUM(H149:H152)</f>
        <v>0</v>
      </c>
      <c r="I148" s="46">
        <f aca="true" t="shared" si="41" ref="I148:R148">SUM(I149:I152)</f>
        <v>0</v>
      </c>
      <c r="J148" s="46">
        <f t="shared" si="41"/>
        <v>0</v>
      </c>
      <c r="K148" s="46">
        <f t="shared" si="41"/>
        <v>0</v>
      </c>
      <c r="L148" s="82">
        <f t="shared" si="41"/>
        <v>0</v>
      </c>
      <c r="M148" s="46">
        <f t="shared" si="41"/>
        <v>0</v>
      </c>
      <c r="N148" s="46">
        <f t="shared" si="41"/>
        <v>0</v>
      </c>
      <c r="O148" s="46">
        <f t="shared" si="41"/>
        <v>0</v>
      </c>
      <c r="P148" s="46">
        <f t="shared" si="41"/>
        <v>300000</v>
      </c>
      <c r="Q148" s="46">
        <f t="shared" si="41"/>
        <v>500000</v>
      </c>
      <c r="R148" s="46">
        <f t="shared" si="41"/>
        <v>420000</v>
      </c>
    </row>
    <row r="149" spans="1:18" s="30" customFormat="1" ht="15" customHeight="1">
      <c r="A149" s="172"/>
      <c r="B149" s="174" t="s">
        <v>222</v>
      </c>
      <c r="C149" s="31" t="s">
        <v>6</v>
      </c>
      <c r="D149" s="179"/>
      <c r="E149" s="178"/>
      <c r="F149" s="57">
        <f t="shared" si="26"/>
        <v>1159000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83">
        <v>0</v>
      </c>
      <c r="M149" s="44">
        <v>0</v>
      </c>
      <c r="N149" s="44">
        <v>0</v>
      </c>
      <c r="O149" s="44">
        <v>0</v>
      </c>
      <c r="P149" s="44">
        <v>285000</v>
      </c>
      <c r="Q149" s="44">
        <v>475000</v>
      </c>
      <c r="R149" s="44">
        <v>399000</v>
      </c>
    </row>
    <row r="150" spans="1:18" s="30" customFormat="1" ht="15" customHeight="1">
      <c r="A150" s="172"/>
      <c r="B150" s="174"/>
      <c r="C150" s="31" t="s">
        <v>7</v>
      </c>
      <c r="D150" s="179"/>
      <c r="E150" s="178"/>
      <c r="F150" s="57">
        <f t="shared" si="26"/>
        <v>61000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83">
        <v>0</v>
      </c>
      <c r="M150" s="44">
        <v>0</v>
      </c>
      <c r="N150" s="44">
        <v>0</v>
      </c>
      <c r="O150" s="44">
        <v>0</v>
      </c>
      <c r="P150" s="44">
        <v>15000</v>
      </c>
      <c r="Q150" s="44">
        <v>25000</v>
      </c>
      <c r="R150" s="44">
        <v>21000</v>
      </c>
    </row>
    <row r="151" spans="1:18" s="30" customFormat="1" ht="15" customHeight="1">
      <c r="A151" s="172"/>
      <c r="B151" s="174"/>
      <c r="C151" s="31" t="s">
        <v>8</v>
      </c>
      <c r="D151" s="179"/>
      <c r="E151" s="178"/>
      <c r="F151" s="57">
        <f t="shared" si="26"/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83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</row>
    <row r="152" spans="1:18" s="30" customFormat="1" ht="15" customHeight="1">
      <c r="A152" s="172"/>
      <c r="B152" s="175"/>
      <c r="C152" s="31" t="s">
        <v>107</v>
      </c>
      <c r="D152" s="179"/>
      <c r="E152" s="178"/>
      <c r="F152" s="57">
        <f aca="true" t="shared" si="42" ref="F152:F182">SUM(G152:R152)</f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83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</row>
    <row r="153" spans="1:18" s="48" customFormat="1" ht="15" customHeight="1">
      <c r="A153" s="172" t="s">
        <v>144</v>
      </c>
      <c r="B153" s="53" t="s">
        <v>398</v>
      </c>
      <c r="C153" s="52" t="s">
        <v>175</v>
      </c>
      <c r="D153" s="179"/>
      <c r="E153" s="178"/>
      <c r="F153" s="57">
        <f t="shared" si="42"/>
        <v>1850000</v>
      </c>
      <c r="G153" s="46">
        <f>SUM(G154:G157)</f>
        <v>0</v>
      </c>
      <c r="H153" s="46">
        <f>SUM(H154:H157)</f>
        <v>0</v>
      </c>
      <c r="I153" s="46">
        <f aca="true" t="shared" si="43" ref="I153:R153">SUM(I154:I157)</f>
        <v>0</v>
      </c>
      <c r="J153" s="46">
        <f t="shared" si="43"/>
        <v>0</v>
      </c>
      <c r="K153" s="46">
        <f t="shared" si="43"/>
        <v>0</v>
      </c>
      <c r="L153" s="82">
        <f t="shared" si="43"/>
        <v>0</v>
      </c>
      <c r="M153" s="46">
        <f t="shared" si="43"/>
        <v>0</v>
      </c>
      <c r="N153" s="46">
        <f t="shared" si="43"/>
        <v>0</v>
      </c>
      <c r="O153" s="46">
        <f t="shared" si="43"/>
        <v>0</v>
      </c>
      <c r="P153" s="46">
        <f t="shared" si="43"/>
        <v>500000</v>
      </c>
      <c r="Q153" s="46">
        <f t="shared" si="43"/>
        <v>600000</v>
      </c>
      <c r="R153" s="46">
        <f t="shared" si="43"/>
        <v>750000</v>
      </c>
    </row>
    <row r="154" spans="1:18" s="30" customFormat="1" ht="15" customHeight="1">
      <c r="A154" s="172"/>
      <c r="B154" s="174" t="s">
        <v>223</v>
      </c>
      <c r="C154" s="31" t="s">
        <v>6</v>
      </c>
      <c r="D154" s="179"/>
      <c r="E154" s="178"/>
      <c r="F154" s="57">
        <f t="shared" si="42"/>
        <v>1757500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83">
        <v>0</v>
      </c>
      <c r="M154" s="44">
        <v>0</v>
      </c>
      <c r="N154" s="44">
        <v>0</v>
      </c>
      <c r="O154" s="44">
        <v>0</v>
      </c>
      <c r="P154" s="44">
        <v>475000</v>
      </c>
      <c r="Q154" s="44">
        <v>570000</v>
      </c>
      <c r="R154" s="44">
        <v>712500</v>
      </c>
    </row>
    <row r="155" spans="1:18" s="30" customFormat="1" ht="15" customHeight="1">
      <c r="A155" s="172"/>
      <c r="B155" s="174"/>
      <c r="C155" s="31" t="s">
        <v>7</v>
      </c>
      <c r="D155" s="179"/>
      <c r="E155" s="178"/>
      <c r="F155" s="57">
        <f t="shared" si="42"/>
        <v>92500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83">
        <v>0</v>
      </c>
      <c r="M155" s="44">
        <v>0</v>
      </c>
      <c r="N155" s="44">
        <v>0</v>
      </c>
      <c r="O155" s="44">
        <v>0</v>
      </c>
      <c r="P155" s="44">
        <v>25000</v>
      </c>
      <c r="Q155" s="44">
        <v>30000</v>
      </c>
      <c r="R155" s="44">
        <v>37500</v>
      </c>
    </row>
    <row r="156" spans="1:18" s="30" customFormat="1" ht="15" customHeight="1">
      <c r="A156" s="172"/>
      <c r="B156" s="174"/>
      <c r="C156" s="31" t="s">
        <v>8</v>
      </c>
      <c r="D156" s="179"/>
      <c r="E156" s="178"/>
      <c r="F156" s="57">
        <f t="shared" si="42"/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83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</row>
    <row r="157" spans="1:18" s="30" customFormat="1" ht="15" customHeight="1">
      <c r="A157" s="172"/>
      <c r="B157" s="175"/>
      <c r="C157" s="31" t="s">
        <v>107</v>
      </c>
      <c r="D157" s="179"/>
      <c r="E157" s="178"/>
      <c r="F157" s="57">
        <f t="shared" si="42"/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83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</row>
    <row r="158" spans="1:18" s="48" customFormat="1" ht="15" customHeight="1">
      <c r="A158" s="172" t="s">
        <v>145</v>
      </c>
      <c r="B158" s="53" t="s">
        <v>399</v>
      </c>
      <c r="C158" s="52" t="s">
        <v>175</v>
      </c>
      <c r="D158" s="179"/>
      <c r="E158" s="178"/>
      <c r="F158" s="57">
        <f t="shared" si="42"/>
        <v>1600000</v>
      </c>
      <c r="G158" s="46">
        <f>SUM(G159:G162)</f>
        <v>0</v>
      </c>
      <c r="H158" s="46">
        <f>SUM(H159:H162)</f>
        <v>0</v>
      </c>
      <c r="I158" s="46">
        <f aca="true" t="shared" si="44" ref="I158:R158">SUM(I159:I162)</f>
        <v>0</v>
      </c>
      <c r="J158" s="46">
        <f t="shared" si="44"/>
        <v>0</v>
      </c>
      <c r="K158" s="46">
        <f t="shared" si="44"/>
        <v>0</v>
      </c>
      <c r="L158" s="82">
        <f t="shared" si="44"/>
        <v>0</v>
      </c>
      <c r="M158" s="46">
        <f t="shared" si="44"/>
        <v>0</v>
      </c>
      <c r="N158" s="46">
        <f t="shared" si="44"/>
        <v>0</v>
      </c>
      <c r="O158" s="46">
        <f t="shared" si="44"/>
        <v>0</v>
      </c>
      <c r="P158" s="46">
        <f t="shared" si="44"/>
        <v>600000</v>
      </c>
      <c r="Q158" s="46">
        <f t="shared" si="44"/>
        <v>600000</v>
      </c>
      <c r="R158" s="46">
        <f t="shared" si="44"/>
        <v>400000</v>
      </c>
    </row>
    <row r="159" spans="1:18" s="30" customFormat="1" ht="15" customHeight="1">
      <c r="A159" s="172"/>
      <c r="B159" s="174" t="s">
        <v>224</v>
      </c>
      <c r="C159" s="31" t="s">
        <v>6</v>
      </c>
      <c r="D159" s="179"/>
      <c r="E159" s="178"/>
      <c r="F159" s="57">
        <f t="shared" si="42"/>
        <v>1520000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83">
        <v>0</v>
      </c>
      <c r="M159" s="44">
        <v>0</v>
      </c>
      <c r="N159" s="44">
        <v>0</v>
      </c>
      <c r="O159" s="44">
        <v>0</v>
      </c>
      <c r="P159" s="44">
        <v>570000</v>
      </c>
      <c r="Q159" s="44">
        <v>570000</v>
      </c>
      <c r="R159" s="44">
        <v>380000</v>
      </c>
    </row>
    <row r="160" spans="1:18" s="30" customFormat="1" ht="15" customHeight="1">
      <c r="A160" s="172"/>
      <c r="B160" s="174"/>
      <c r="C160" s="31" t="s">
        <v>7</v>
      </c>
      <c r="D160" s="179"/>
      <c r="E160" s="178"/>
      <c r="F160" s="57">
        <f t="shared" si="42"/>
        <v>80000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83">
        <v>0</v>
      </c>
      <c r="M160" s="44">
        <v>0</v>
      </c>
      <c r="N160" s="44">
        <v>0</v>
      </c>
      <c r="O160" s="44">
        <v>0</v>
      </c>
      <c r="P160" s="44">
        <v>30000</v>
      </c>
      <c r="Q160" s="44">
        <v>30000</v>
      </c>
      <c r="R160" s="44">
        <v>20000</v>
      </c>
    </row>
    <row r="161" spans="1:18" s="30" customFormat="1" ht="15" customHeight="1">
      <c r="A161" s="172"/>
      <c r="B161" s="174"/>
      <c r="C161" s="31" t="s">
        <v>8</v>
      </c>
      <c r="D161" s="179"/>
      <c r="E161" s="178"/>
      <c r="F161" s="57">
        <f t="shared" si="42"/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83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</row>
    <row r="162" spans="1:18" s="30" customFormat="1" ht="15" customHeight="1">
      <c r="A162" s="172"/>
      <c r="B162" s="175"/>
      <c r="C162" s="31" t="s">
        <v>107</v>
      </c>
      <c r="D162" s="179"/>
      <c r="E162" s="178"/>
      <c r="F162" s="57">
        <f t="shared" si="42"/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83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</row>
    <row r="163" spans="1:18" s="48" customFormat="1" ht="15" customHeight="1">
      <c r="A163" s="172" t="s">
        <v>146</v>
      </c>
      <c r="B163" s="53" t="s">
        <v>400</v>
      </c>
      <c r="C163" s="52" t="s">
        <v>175</v>
      </c>
      <c r="D163" s="179"/>
      <c r="E163" s="178"/>
      <c r="F163" s="57">
        <f t="shared" si="42"/>
        <v>1900000</v>
      </c>
      <c r="G163" s="46">
        <f>SUM(G164:G167)</f>
        <v>0</v>
      </c>
      <c r="H163" s="46">
        <f>SUM(H164:H167)</f>
        <v>0</v>
      </c>
      <c r="I163" s="46">
        <f aca="true" t="shared" si="45" ref="I163:R163">SUM(I164:I167)</f>
        <v>0</v>
      </c>
      <c r="J163" s="46">
        <f t="shared" si="45"/>
        <v>0</v>
      </c>
      <c r="K163" s="46">
        <f t="shared" si="45"/>
        <v>0</v>
      </c>
      <c r="L163" s="82">
        <f t="shared" si="45"/>
        <v>0</v>
      </c>
      <c r="M163" s="46">
        <f t="shared" si="45"/>
        <v>0</v>
      </c>
      <c r="N163" s="46">
        <f t="shared" si="45"/>
        <v>0</v>
      </c>
      <c r="O163" s="46">
        <f t="shared" si="45"/>
        <v>0</v>
      </c>
      <c r="P163" s="46">
        <f t="shared" si="45"/>
        <v>600000</v>
      </c>
      <c r="Q163" s="46">
        <f t="shared" si="45"/>
        <v>750000</v>
      </c>
      <c r="R163" s="46">
        <f t="shared" si="45"/>
        <v>550000</v>
      </c>
    </row>
    <row r="164" spans="1:18" s="30" customFormat="1" ht="15" customHeight="1">
      <c r="A164" s="172"/>
      <c r="B164" s="174" t="s">
        <v>233</v>
      </c>
      <c r="C164" s="31" t="s">
        <v>6</v>
      </c>
      <c r="D164" s="179"/>
      <c r="E164" s="178"/>
      <c r="F164" s="57">
        <f t="shared" si="42"/>
        <v>1805000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83">
        <v>0</v>
      </c>
      <c r="M164" s="44">
        <v>0</v>
      </c>
      <c r="N164" s="44">
        <v>0</v>
      </c>
      <c r="O164" s="44">
        <v>0</v>
      </c>
      <c r="P164" s="44">
        <v>570000</v>
      </c>
      <c r="Q164" s="44">
        <v>712500</v>
      </c>
      <c r="R164" s="44">
        <v>522500</v>
      </c>
    </row>
    <row r="165" spans="1:18" s="30" customFormat="1" ht="15" customHeight="1">
      <c r="A165" s="172"/>
      <c r="B165" s="174"/>
      <c r="C165" s="31" t="s">
        <v>7</v>
      </c>
      <c r="D165" s="179"/>
      <c r="E165" s="178"/>
      <c r="F165" s="57">
        <f t="shared" si="42"/>
        <v>95000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83">
        <v>0</v>
      </c>
      <c r="M165" s="44">
        <v>0</v>
      </c>
      <c r="N165" s="44">
        <v>0</v>
      </c>
      <c r="O165" s="44">
        <v>0</v>
      </c>
      <c r="P165" s="44">
        <v>30000</v>
      </c>
      <c r="Q165" s="44">
        <v>37500</v>
      </c>
      <c r="R165" s="44">
        <v>27500</v>
      </c>
    </row>
    <row r="166" spans="1:18" s="30" customFormat="1" ht="15" customHeight="1">
      <c r="A166" s="172"/>
      <c r="B166" s="174"/>
      <c r="C166" s="31" t="s">
        <v>8</v>
      </c>
      <c r="D166" s="179"/>
      <c r="E166" s="178"/>
      <c r="F166" s="57">
        <f t="shared" si="42"/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83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</row>
    <row r="167" spans="1:18" s="30" customFormat="1" ht="15" customHeight="1">
      <c r="A167" s="172"/>
      <c r="B167" s="175"/>
      <c r="C167" s="31" t="s">
        <v>107</v>
      </c>
      <c r="D167" s="179"/>
      <c r="E167" s="178"/>
      <c r="F167" s="57">
        <f t="shared" si="42"/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83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</row>
    <row r="168" spans="1:18" s="48" customFormat="1" ht="15" customHeight="1">
      <c r="A168" s="172" t="s">
        <v>147</v>
      </c>
      <c r="B168" s="53" t="s">
        <v>401</v>
      </c>
      <c r="C168" s="52" t="s">
        <v>175</v>
      </c>
      <c r="D168" s="179"/>
      <c r="E168" s="178"/>
      <c r="F168" s="57">
        <f t="shared" si="42"/>
        <v>2000000</v>
      </c>
      <c r="G168" s="46">
        <f>SUM(G169:G172)</f>
        <v>0</v>
      </c>
      <c r="H168" s="46">
        <f>SUM(H169:H172)</f>
        <v>0</v>
      </c>
      <c r="I168" s="46">
        <f aca="true" t="shared" si="46" ref="I168:R168">SUM(I169:I172)</f>
        <v>0</v>
      </c>
      <c r="J168" s="46">
        <f t="shared" si="46"/>
        <v>0</v>
      </c>
      <c r="K168" s="46">
        <f t="shared" si="46"/>
        <v>0</v>
      </c>
      <c r="L168" s="82">
        <f t="shared" si="46"/>
        <v>0</v>
      </c>
      <c r="M168" s="46">
        <f t="shared" si="46"/>
        <v>0</v>
      </c>
      <c r="N168" s="46">
        <f t="shared" si="46"/>
        <v>0</v>
      </c>
      <c r="O168" s="46">
        <f t="shared" si="46"/>
        <v>0</v>
      </c>
      <c r="P168" s="46">
        <f t="shared" si="46"/>
        <v>600000</v>
      </c>
      <c r="Q168" s="46">
        <f t="shared" si="46"/>
        <v>750000</v>
      </c>
      <c r="R168" s="46">
        <f t="shared" si="46"/>
        <v>650000</v>
      </c>
    </row>
    <row r="169" spans="1:18" s="30" customFormat="1" ht="15" customHeight="1">
      <c r="A169" s="172"/>
      <c r="B169" s="174" t="s">
        <v>225</v>
      </c>
      <c r="C169" s="31" t="s">
        <v>6</v>
      </c>
      <c r="D169" s="179"/>
      <c r="E169" s="178"/>
      <c r="F169" s="57">
        <f t="shared" si="42"/>
        <v>1900000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83">
        <v>0</v>
      </c>
      <c r="M169" s="44">
        <v>0</v>
      </c>
      <c r="N169" s="44">
        <v>0</v>
      </c>
      <c r="O169" s="44">
        <v>0</v>
      </c>
      <c r="P169" s="44">
        <v>570000</v>
      </c>
      <c r="Q169" s="44">
        <v>712500</v>
      </c>
      <c r="R169" s="44">
        <v>617500</v>
      </c>
    </row>
    <row r="170" spans="1:18" s="30" customFormat="1" ht="15" customHeight="1">
      <c r="A170" s="172"/>
      <c r="B170" s="174"/>
      <c r="C170" s="31" t="s">
        <v>7</v>
      </c>
      <c r="D170" s="179"/>
      <c r="E170" s="178"/>
      <c r="F170" s="57">
        <f t="shared" si="42"/>
        <v>100000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83">
        <v>0</v>
      </c>
      <c r="M170" s="44">
        <v>0</v>
      </c>
      <c r="N170" s="44">
        <v>0</v>
      </c>
      <c r="O170" s="44">
        <v>0</v>
      </c>
      <c r="P170" s="44">
        <v>30000</v>
      </c>
      <c r="Q170" s="44">
        <v>37500</v>
      </c>
      <c r="R170" s="44">
        <v>32500</v>
      </c>
    </row>
    <row r="171" spans="1:18" s="30" customFormat="1" ht="15" customHeight="1">
      <c r="A171" s="172"/>
      <c r="B171" s="174"/>
      <c r="C171" s="31" t="s">
        <v>8</v>
      </c>
      <c r="D171" s="179"/>
      <c r="E171" s="178"/>
      <c r="F171" s="57">
        <f t="shared" si="42"/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83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</row>
    <row r="172" spans="1:18" s="30" customFormat="1" ht="15" customHeight="1">
      <c r="A172" s="172"/>
      <c r="B172" s="175"/>
      <c r="C172" s="31" t="s">
        <v>107</v>
      </c>
      <c r="D172" s="179"/>
      <c r="E172" s="178"/>
      <c r="F172" s="57">
        <f t="shared" si="42"/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83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</row>
    <row r="173" spans="1:18" s="48" customFormat="1" ht="15" customHeight="1">
      <c r="A173" s="172" t="s">
        <v>148</v>
      </c>
      <c r="B173" s="53" t="s">
        <v>402</v>
      </c>
      <c r="C173" s="52" t="s">
        <v>175</v>
      </c>
      <c r="D173" s="179"/>
      <c r="E173" s="178"/>
      <c r="F173" s="57">
        <f t="shared" si="42"/>
        <v>1850000</v>
      </c>
      <c r="G173" s="46">
        <f>SUM(G174:G177)</f>
        <v>0</v>
      </c>
      <c r="H173" s="46">
        <f>SUM(H174:H177)</f>
        <v>0</v>
      </c>
      <c r="I173" s="46">
        <f aca="true" t="shared" si="47" ref="I173:R173">SUM(I174:I177)</f>
        <v>0</v>
      </c>
      <c r="J173" s="46">
        <f t="shared" si="47"/>
        <v>0</v>
      </c>
      <c r="K173" s="46">
        <f t="shared" si="47"/>
        <v>0</v>
      </c>
      <c r="L173" s="82">
        <f t="shared" si="47"/>
        <v>0</v>
      </c>
      <c r="M173" s="46">
        <f t="shared" si="47"/>
        <v>0</v>
      </c>
      <c r="N173" s="46">
        <f t="shared" si="47"/>
        <v>0</v>
      </c>
      <c r="O173" s="46">
        <f t="shared" si="47"/>
        <v>0</v>
      </c>
      <c r="P173" s="46">
        <f t="shared" si="47"/>
        <v>600000</v>
      </c>
      <c r="Q173" s="46">
        <f t="shared" si="47"/>
        <v>750000</v>
      </c>
      <c r="R173" s="46">
        <f t="shared" si="47"/>
        <v>500000</v>
      </c>
    </row>
    <row r="174" spans="1:18" s="30" customFormat="1" ht="15" customHeight="1">
      <c r="A174" s="172"/>
      <c r="B174" s="174" t="s">
        <v>226</v>
      </c>
      <c r="C174" s="31" t="s">
        <v>6</v>
      </c>
      <c r="D174" s="179"/>
      <c r="E174" s="178"/>
      <c r="F174" s="57">
        <f t="shared" si="42"/>
        <v>1757500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83">
        <v>0</v>
      </c>
      <c r="M174" s="44">
        <v>0</v>
      </c>
      <c r="N174" s="44">
        <v>0</v>
      </c>
      <c r="O174" s="44">
        <v>0</v>
      </c>
      <c r="P174" s="44">
        <v>570000</v>
      </c>
      <c r="Q174" s="44">
        <v>712500</v>
      </c>
      <c r="R174" s="44">
        <v>475000</v>
      </c>
    </row>
    <row r="175" spans="1:18" s="30" customFormat="1" ht="15" customHeight="1">
      <c r="A175" s="172"/>
      <c r="B175" s="174"/>
      <c r="C175" s="31" t="s">
        <v>7</v>
      </c>
      <c r="D175" s="179"/>
      <c r="E175" s="178"/>
      <c r="F175" s="57">
        <f t="shared" si="42"/>
        <v>92500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83">
        <v>0</v>
      </c>
      <c r="M175" s="44">
        <v>0</v>
      </c>
      <c r="N175" s="44">
        <v>0</v>
      </c>
      <c r="O175" s="44">
        <v>0</v>
      </c>
      <c r="P175" s="44">
        <v>30000</v>
      </c>
      <c r="Q175" s="44">
        <v>37500</v>
      </c>
      <c r="R175" s="44">
        <v>25000</v>
      </c>
    </row>
    <row r="176" spans="1:18" s="30" customFormat="1" ht="15" customHeight="1">
      <c r="A176" s="172"/>
      <c r="B176" s="174"/>
      <c r="C176" s="31" t="s">
        <v>8</v>
      </c>
      <c r="D176" s="179"/>
      <c r="E176" s="178"/>
      <c r="F176" s="57">
        <f t="shared" si="42"/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83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</row>
    <row r="177" spans="1:18" s="30" customFormat="1" ht="15" customHeight="1">
      <c r="A177" s="172"/>
      <c r="B177" s="175"/>
      <c r="C177" s="31" t="s">
        <v>107</v>
      </c>
      <c r="D177" s="179"/>
      <c r="E177" s="178"/>
      <c r="F177" s="57">
        <f t="shared" si="42"/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83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</row>
    <row r="178" spans="1:18" s="48" customFormat="1" ht="14.25">
      <c r="A178" s="180" t="s">
        <v>46</v>
      </c>
      <c r="B178" s="58" t="s">
        <v>403</v>
      </c>
      <c r="C178" s="60" t="s">
        <v>175</v>
      </c>
      <c r="D178" s="181"/>
      <c r="E178" s="181"/>
      <c r="F178" s="57">
        <f>SUM(G178:R178)</f>
        <v>20097718.26689</v>
      </c>
      <c r="G178" s="57">
        <f>SUM(G179:G182)</f>
        <v>131027.94389</v>
      </c>
      <c r="H178" s="57">
        <f aca="true" t="shared" si="48" ref="H178:R178">SUM(H179:H182)</f>
        <v>168891.9407</v>
      </c>
      <c r="I178" s="57">
        <f t="shared" si="48"/>
        <v>238571.61567</v>
      </c>
      <c r="J178" s="57">
        <f t="shared" si="48"/>
        <v>622755.12256</v>
      </c>
      <c r="K178" s="57">
        <f t="shared" si="48"/>
        <v>2092822.75003</v>
      </c>
      <c r="L178" s="80">
        <f t="shared" si="48"/>
        <v>1242916.65729</v>
      </c>
      <c r="M178" s="57">
        <f t="shared" si="48"/>
        <v>711484.121</v>
      </c>
      <c r="N178" s="57">
        <f t="shared" si="48"/>
        <v>271505.853</v>
      </c>
      <c r="O178" s="57">
        <f t="shared" si="48"/>
        <v>6243279.73316</v>
      </c>
      <c r="P178" s="57">
        <f t="shared" si="48"/>
        <v>2074462.52959</v>
      </c>
      <c r="Q178" s="57">
        <f t="shared" si="48"/>
        <v>3500000</v>
      </c>
      <c r="R178" s="57">
        <f t="shared" si="48"/>
        <v>2800000</v>
      </c>
    </row>
    <row r="179" spans="1:18" s="48" customFormat="1" ht="15" customHeight="1">
      <c r="A179" s="180"/>
      <c r="B179" s="170" t="s">
        <v>346</v>
      </c>
      <c r="C179" s="56" t="s">
        <v>6</v>
      </c>
      <c r="D179" s="181"/>
      <c r="E179" s="181"/>
      <c r="F179" s="57">
        <f t="shared" si="42"/>
        <v>2650000</v>
      </c>
      <c r="G179" s="59">
        <f>G184+G194+G199+G204+G219+G224+G229+G244+G259+G264+G269+G274+G279+G284+G289+G294+G299+G304+G314+G334+G344+G349+G354+G359+G364+G369+G374+G379+G389+G394+G399+G404+G424+G429+G434+G439+G444+G449+G454+G459+G464+G469+G189+G209+G234+G239+G249+G254+G309+G319+G324+G329+G339+G384+G409+G414+G419+G214+G474</f>
        <v>0</v>
      </c>
      <c r="H179" s="59">
        <f aca="true" t="shared" si="49" ref="H179:R179">H184+H194+H199+H204+H219+H224+H229+H244+H259+H264+H269+H274+H279+H284+H289+H294+H299+H304+H314+H334+H344+H349+H354+H359+H364+H369+H374+H379+H389+H394+H399+H404+H424+H429+H434+H439+H444+H449+H454+H459+H464+H469+H189+H209+H234+H239+H249+H254+H309+H319+H324+H329+H339+H384+H409+H414+H419+H214+H474</f>
        <v>0</v>
      </c>
      <c r="I179" s="59">
        <f t="shared" si="49"/>
        <v>0</v>
      </c>
      <c r="J179" s="59">
        <f t="shared" si="49"/>
        <v>0</v>
      </c>
      <c r="K179" s="59">
        <f t="shared" si="49"/>
        <v>1700000</v>
      </c>
      <c r="L179" s="89">
        <f>L184+L194+L199+L204+L219+L224+L229+L244+L259+L264+L269+L274+L279+L284+L289+L294+L299+L304+L314+L334+L344+L349+L354+L359+L364+L369+L374+L379+L389+L394+L399+L404+L424+L429+L434+L439+L444+L449+L454+L459+L464+L469+L189+L209+L234+L239+L249+L254+L309+L319+L324+L329+L339+L384+L409+L414+L419+L214+L474</f>
        <v>950000</v>
      </c>
      <c r="M179" s="59">
        <f t="shared" si="49"/>
        <v>0</v>
      </c>
      <c r="N179" s="59">
        <f t="shared" si="49"/>
        <v>0</v>
      </c>
      <c r="O179" s="59">
        <f t="shared" si="49"/>
        <v>0</v>
      </c>
      <c r="P179" s="59">
        <f t="shared" si="49"/>
        <v>0</v>
      </c>
      <c r="Q179" s="59">
        <f t="shared" si="49"/>
        <v>0</v>
      </c>
      <c r="R179" s="59">
        <f t="shared" si="49"/>
        <v>0</v>
      </c>
    </row>
    <row r="180" spans="1:18" s="48" customFormat="1" ht="14.25">
      <c r="A180" s="180"/>
      <c r="B180" s="170"/>
      <c r="C180" s="56" t="s">
        <v>7</v>
      </c>
      <c r="D180" s="181"/>
      <c r="E180" s="181"/>
      <c r="F180" s="57">
        <f t="shared" si="42"/>
        <v>17447718.26689</v>
      </c>
      <c r="G180" s="59">
        <f aca="true" t="shared" si="50" ref="G180:R182">G185+G195+G200+G205+G220+G225+G230+G245+G260+G265+G270+G275+G280+G285+G290+G295+G300+G305+G315+G335+G345+G350+G355+G360+G365+G370+G375+G380+G390+G395+G400+G405+G425+G430+G435+G440+G445+G450+G455+G460+G465+G470+G190+G210+G235+G240+G250+G255+G310+G320+G325+G330+G340+G385+G410+G415+G420+G215+G475</f>
        <v>131027.94389</v>
      </c>
      <c r="H180" s="59">
        <f t="shared" si="50"/>
        <v>168891.9407</v>
      </c>
      <c r="I180" s="59">
        <f t="shared" si="50"/>
        <v>238571.61567</v>
      </c>
      <c r="J180" s="59">
        <f t="shared" si="50"/>
        <v>622755.12256</v>
      </c>
      <c r="K180" s="59">
        <f t="shared" si="50"/>
        <v>392822.75003</v>
      </c>
      <c r="L180" s="89">
        <f t="shared" si="50"/>
        <v>292916.65729</v>
      </c>
      <c r="M180" s="59">
        <f t="shared" si="50"/>
        <v>711484.121</v>
      </c>
      <c r="N180" s="59">
        <f t="shared" si="50"/>
        <v>271505.853</v>
      </c>
      <c r="O180" s="59">
        <f t="shared" si="50"/>
        <v>6243279.73316</v>
      </c>
      <c r="P180" s="59">
        <f t="shared" si="50"/>
        <v>2074462.52959</v>
      </c>
      <c r="Q180" s="59">
        <f t="shared" si="50"/>
        <v>3500000</v>
      </c>
      <c r="R180" s="59">
        <f t="shared" si="50"/>
        <v>2800000</v>
      </c>
    </row>
    <row r="181" spans="1:18" s="48" customFormat="1" ht="14.25">
      <c r="A181" s="180"/>
      <c r="B181" s="170"/>
      <c r="C181" s="56" t="s">
        <v>8</v>
      </c>
      <c r="D181" s="181"/>
      <c r="E181" s="181"/>
      <c r="F181" s="57">
        <f t="shared" si="42"/>
        <v>0</v>
      </c>
      <c r="G181" s="59">
        <f t="shared" si="50"/>
        <v>0</v>
      </c>
      <c r="H181" s="59">
        <f t="shared" si="50"/>
        <v>0</v>
      </c>
      <c r="I181" s="59">
        <f t="shared" si="50"/>
        <v>0</v>
      </c>
      <c r="J181" s="59">
        <f t="shared" si="50"/>
        <v>0</v>
      </c>
      <c r="K181" s="59">
        <f t="shared" si="50"/>
        <v>0</v>
      </c>
      <c r="L181" s="81">
        <f t="shared" si="50"/>
        <v>0</v>
      </c>
      <c r="M181" s="59">
        <f t="shared" si="50"/>
        <v>0</v>
      </c>
      <c r="N181" s="59">
        <f t="shared" si="50"/>
        <v>0</v>
      </c>
      <c r="O181" s="59">
        <f t="shared" si="50"/>
        <v>0</v>
      </c>
      <c r="P181" s="59">
        <f t="shared" si="50"/>
        <v>0</v>
      </c>
      <c r="Q181" s="59">
        <f t="shared" si="50"/>
        <v>0</v>
      </c>
      <c r="R181" s="59">
        <f t="shared" si="50"/>
        <v>0</v>
      </c>
    </row>
    <row r="182" spans="1:18" s="48" customFormat="1" ht="25.5">
      <c r="A182" s="180"/>
      <c r="B182" s="171"/>
      <c r="C182" s="56" t="s">
        <v>107</v>
      </c>
      <c r="D182" s="181"/>
      <c r="E182" s="181"/>
      <c r="F182" s="57">
        <f t="shared" si="42"/>
        <v>0</v>
      </c>
      <c r="G182" s="59">
        <f t="shared" si="50"/>
        <v>0</v>
      </c>
      <c r="H182" s="59">
        <f t="shared" si="50"/>
        <v>0</v>
      </c>
      <c r="I182" s="59">
        <f t="shared" si="50"/>
        <v>0</v>
      </c>
      <c r="J182" s="59">
        <f t="shared" si="50"/>
        <v>0</v>
      </c>
      <c r="K182" s="59">
        <f t="shared" si="50"/>
        <v>0</v>
      </c>
      <c r="L182" s="81">
        <f t="shared" si="50"/>
        <v>0</v>
      </c>
      <c r="M182" s="59">
        <f t="shared" si="50"/>
        <v>0</v>
      </c>
      <c r="N182" s="59">
        <f t="shared" si="50"/>
        <v>0</v>
      </c>
      <c r="O182" s="59">
        <f t="shared" si="50"/>
        <v>0</v>
      </c>
      <c r="P182" s="59">
        <f t="shared" si="50"/>
        <v>0</v>
      </c>
      <c r="Q182" s="59">
        <f t="shared" si="50"/>
        <v>0</v>
      </c>
      <c r="R182" s="59">
        <f t="shared" si="50"/>
        <v>0</v>
      </c>
    </row>
    <row r="183" spans="1:18" s="29" customFormat="1" ht="15">
      <c r="A183" s="182" t="s">
        <v>50</v>
      </c>
      <c r="B183" s="53" t="s">
        <v>404</v>
      </c>
      <c r="C183" s="52" t="s">
        <v>175</v>
      </c>
      <c r="D183" s="179"/>
      <c r="E183" s="179"/>
      <c r="F183" s="57">
        <f aca="true" t="shared" si="51" ref="F183:F227">SUM(G183:R183)</f>
        <v>13201.89539</v>
      </c>
      <c r="G183" s="46">
        <f>SUM(G184:G187)</f>
        <v>0</v>
      </c>
      <c r="H183" s="46">
        <f>SUM(H184:H187)</f>
        <v>0</v>
      </c>
      <c r="I183" s="46">
        <f aca="true" t="shared" si="52" ref="I183:R183">SUM(I184:I187)</f>
        <v>0</v>
      </c>
      <c r="J183" s="46">
        <f t="shared" si="52"/>
        <v>1170.79326</v>
      </c>
      <c r="K183" s="46">
        <f t="shared" si="52"/>
        <v>11744.84878</v>
      </c>
      <c r="L183" s="82">
        <f t="shared" si="52"/>
        <v>286.25335</v>
      </c>
      <c r="M183" s="46">
        <f t="shared" si="52"/>
        <v>0</v>
      </c>
      <c r="N183" s="46">
        <f t="shared" si="52"/>
        <v>0</v>
      </c>
      <c r="O183" s="46">
        <f t="shared" si="52"/>
        <v>0</v>
      </c>
      <c r="P183" s="46">
        <f t="shared" si="52"/>
        <v>0</v>
      </c>
      <c r="Q183" s="46">
        <f t="shared" si="52"/>
        <v>0</v>
      </c>
      <c r="R183" s="46">
        <f t="shared" si="52"/>
        <v>0</v>
      </c>
    </row>
    <row r="184" spans="1:18" s="29" customFormat="1" ht="15">
      <c r="A184" s="182"/>
      <c r="B184" s="174" t="s">
        <v>206</v>
      </c>
      <c r="C184" s="31" t="s">
        <v>6</v>
      </c>
      <c r="D184" s="179"/>
      <c r="E184" s="179"/>
      <c r="F184" s="57">
        <f t="shared" si="51"/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83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</row>
    <row r="185" spans="1:18" s="29" customFormat="1" ht="15">
      <c r="A185" s="182"/>
      <c r="B185" s="174"/>
      <c r="C185" s="31" t="s">
        <v>7</v>
      </c>
      <c r="D185" s="179"/>
      <c r="E185" s="179"/>
      <c r="F185" s="57">
        <f t="shared" si="51"/>
        <v>13201.89539</v>
      </c>
      <c r="G185" s="44">
        <v>0</v>
      </c>
      <c r="H185" s="44">
        <v>0</v>
      </c>
      <c r="I185" s="44">
        <v>0</v>
      </c>
      <c r="J185" s="44">
        <v>1170.79326</v>
      </c>
      <c r="K185" s="44">
        <v>11744.84878</v>
      </c>
      <c r="L185" s="91">
        <v>286.25335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</row>
    <row r="186" spans="1:18" s="29" customFormat="1" ht="15">
      <c r="A186" s="182"/>
      <c r="B186" s="174"/>
      <c r="C186" s="31" t="s">
        <v>8</v>
      </c>
      <c r="D186" s="179"/>
      <c r="E186" s="179"/>
      <c r="F186" s="57">
        <f t="shared" si="51"/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83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</row>
    <row r="187" spans="1:18" s="29" customFormat="1" ht="15">
      <c r="A187" s="182"/>
      <c r="B187" s="175"/>
      <c r="C187" s="31" t="s">
        <v>107</v>
      </c>
      <c r="D187" s="179"/>
      <c r="E187" s="179"/>
      <c r="F187" s="57">
        <f t="shared" si="51"/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83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</row>
    <row r="188" spans="1:18" s="29" customFormat="1" ht="15">
      <c r="A188" s="182" t="s">
        <v>51</v>
      </c>
      <c r="B188" s="53" t="s">
        <v>405</v>
      </c>
      <c r="C188" s="52" t="s">
        <v>175</v>
      </c>
      <c r="D188" s="179"/>
      <c r="E188" s="179"/>
      <c r="F188" s="57">
        <f>SUM(G188:R188)</f>
        <v>3000</v>
      </c>
      <c r="G188" s="46">
        <f>SUM(G189:G192)</f>
        <v>0</v>
      </c>
      <c r="H188" s="46">
        <f>SUM(H189:H192)</f>
        <v>0</v>
      </c>
      <c r="I188" s="46">
        <f aca="true" t="shared" si="53" ref="I188:R188">SUM(I189:I192)</f>
        <v>0</v>
      </c>
      <c r="J188" s="46">
        <f t="shared" si="53"/>
        <v>0</v>
      </c>
      <c r="K188" s="46">
        <f t="shared" si="53"/>
        <v>0</v>
      </c>
      <c r="L188" s="82">
        <f t="shared" si="53"/>
        <v>3000</v>
      </c>
      <c r="M188" s="46">
        <f t="shared" si="53"/>
        <v>0</v>
      </c>
      <c r="N188" s="46">
        <f t="shared" si="53"/>
        <v>0</v>
      </c>
      <c r="O188" s="46">
        <f t="shared" si="53"/>
        <v>0</v>
      </c>
      <c r="P188" s="46">
        <f t="shared" si="53"/>
        <v>0</v>
      </c>
      <c r="Q188" s="46">
        <f t="shared" si="53"/>
        <v>0</v>
      </c>
      <c r="R188" s="46">
        <f t="shared" si="53"/>
        <v>0</v>
      </c>
    </row>
    <row r="189" spans="1:18" s="29" customFormat="1" ht="15">
      <c r="A189" s="182"/>
      <c r="B189" s="174" t="s">
        <v>572</v>
      </c>
      <c r="C189" s="31" t="s">
        <v>6</v>
      </c>
      <c r="D189" s="179"/>
      <c r="E189" s="179"/>
      <c r="F189" s="57">
        <f>SUM(G189:R189)</f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83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</row>
    <row r="190" spans="1:18" s="29" customFormat="1" ht="15">
      <c r="A190" s="182"/>
      <c r="B190" s="174"/>
      <c r="C190" s="31" t="s">
        <v>7</v>
      </c>
      <c r="D190" s="179"/>
      <c r="E190" s="179"/>
      <c r="F190" s="57">
        <f>SUM(G190:R190)</f>
        <v>3000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91">
        <v>3000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</row>
    <row r="191" spans="1:18" s="29" customFormat="1" ht="15">
      <c r="A191" s="182"/>
      <c r="B191" s="174"/>
      <c r="C191" s="31" t="s">
        <v>8</v>
      </c>
      <c r="D191" s="179"/>
      <c r="E191" s="179"/>
      <c r="F191" s="57">
        <f>SUM(G191:R191)</f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83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</row>
    <row r="192" spans="1:18" s="29" customFormat="1" ht="15">
      <c r="A192" s="182"/>
      <c r="B192" s="175"/>
      <c r="C192" s="31" t="s">
        <v>107</v>
      </c>
      <c r="D192" s="179"/>
      <c r="E192" s="179"/>
      <c r="F192" s="57">
        <f>SUM(G192:R192)</f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83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</row>
    <row r="193" spans="1:18" s="48" customFormat="1" ht="14.25" customHeight="1">
      <c r="A193" s="183" t="s">
        <v>52</v>
      </c>
      <c r="B193" s="53" t="s">
        <v>406</v>
      </c>
      <c r="C193" s="52" t="s">
        <v>175</v>
      </c>
      <c r="D193" s="179"/>
      <c r="E193" s="179"/>
      <c r="F193" s="57">
        <f t="shared" si="51"/>
        <v>13007.82531</v>
      </c>
      <c r="G193" s="46">
        <f>SUM(G194:G197)</f>
        <v>13007.82531</v>
      </c>
      <c r="H193" s="46">
        <f aca="true" t="shared" si="54" ref="H193:R193">SUM(H194:H197)</f>
        <v>0</v>
      </c>
      <c r="I193" s="46">
        <f t="shared" si="54"/>
        <v>0</v>
      </c>
      <c r="J193" s="46">
        <f t="shared" si="54"/>
        <v>0</v>
      </c>
      <c r="K193" s="46">
        <f t="shared" si="54"/>
        <v>0</v>
      </c>
      <c r="L193" s="82">
        <f t="shared" si="54"/>
        <v>0</v>
      </c>
      <c r="M193" s="46">
        <f t="shared" si="54"/>
        <v>0</v>
      </c>
      <c r="N193" s="46">
        <f t="shared" si="54"/>
        <v>0</v>
      </c>
      <c r="O193" s="46">
        <f t="shared" si="54"/>
        <v>0</v>
      </c>
      <c r="P193" s="46">
        <f t="shared" si="54"/>
        <v>0</v>
      </c>
      <c r="Q193" s="46">
        <f t="shared" si="54"/>
        <v>0</v>
      </c>
      <c r="R193" s="46">
        <f t="shared" si="54"/>
        <v>0</v>
      </c>
    </row>
    <row r="194" spans="1:18" s="30" customFormat="1" ht="15">
      <c r="A194" s="183"/>
      <c r="B194" s="174" t="s">
        <v>72</v>
      </c>
      <c r="C194" s="31" t="s">
        <v>6</v>
      </c>
      <c r="D194" s="179"/>
      <c r="E194" s="179"/>
      <c r="F194" s="57">
        <f t="shared" si="51"/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83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</row>
    <row r="195" spans="1:18" s="30" customFormat="1" ht="15">
      <c r="A195" s="183"/>
      <c r="B195" s="174"/>
      <c r="C195" s="31" t="s">
        <v>7</v>
      </c>
      <c r="D195" s="179"/>
      <c r="E195" s="179"/>
      <c r="F195" s="57">
        <f t="shared" si="51"/>
        <v>13007.82531</v>
      </c>
      <c r="G195" s="44">
        <v>13007.82531</v>
      </c>
      <c r="H195" s="44">
        <v>0</v>
      </c>
      <c r="I195" s="44">
        <v>0</v>
      </c>
      <c r="J195" s="44">
        <v>0</v>
      </c>
      <c r="K195" s="44">
        <v>0</v>
      </c>
      <c r="L195" s="83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</row>
    <row r="196" spans="1:18" s="30" customFormat="1" ht="15">
      <c r="A196" s="183"/>
      <c r="B196" s="174"/>
      <c r="C196" s="31" t="s">
        <v>8</v>
      </c>
      <c r="D196" s="179"/>
      <c r="E196" s="179"/>
      <c r="F196" s="57">
        <f t="shared" si="51"/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83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</row>
    <row r="197" spans="1:18" s="30" customFormat="1" ht="15">
      <c r="A197" s="183"/>
      <c r="B197" s="175"/>
      <c r="C197" s="31" t="s">
        <v>107</v>
      </c>
      <c r="D197" s="179"/>
      <c r="E197" s="179"/>
      <c r="F197" s="57">
        <f t="shared" si="51"/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83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</row>
    <row r="198" spans="1:18" s="48" customFormat="1" ht="14.25" customHeight="1">
      <c r="A198" s="183" t="s">
        <v>59</v>
      </c>
      <c r="B198" s="53" t="s">
        <v>407</v>
      </c>
      <c r="C198" s="52" t="s">
        <v>175</v>
      </c>
      <c r="D198" s="179"/>
      <c r="E198" s="179"/>
      <c r="F198" s="57">
        <f t="shared" si="51"/>
        <v>68993.63068</v>
      </c>
      <c r="G198" s="46">
        <f>SUM(G199:G202)</f>
        <v>3090.74</v>
      </c>
      <c r="H198" s="46">
        <f>SUM(H199:H202)</f>
        <v>2221.814</v>
      </c>
      <c r="I198" s="46">
        <f aca="true" t="shared" si="55" ref="I198:R198">SUM(I199:I202)</f>
        <v>8518.156</v>
      </c>
      <c r="J198" s="46">
        <f t="shared" si="55"/>
        <v>16249.923</v>
      </c>
      <c r="K198" s="46">
        <f t="shared" si="55"/>
        <v>29905.277</v>
      </c>
      <c r="L198" s="82">
        <f t="shared" si="55"/>
        <v>9007.72068</v>
      </c>
      <c r="M198" s="46">
        <f t="shared" si="55"/>
        <v>0</v>
      </c>
      <c r="N198" s="46">
        <f t="shared" si="55"/>
        <v>0</v>
      </c>
      <c r="O198" s="46">
        <f t="shared" si="55"/>
        <v>0</v>
      </c>
      <c r="P198" s="46">
        <f t="shared" si="55"/>
        <v>0</v>
      </c>
      <c r="Q198" s="46">
        <f t="shared" si="55"/>
        <v>0</v>
      </c>
      <c r="R198" s="46">
        <f t="shared" si="55"/>
        <v>0</v>
      </c>
    </row>
    <row r="199" spans="1:18" s="30" customFormat="1" ht="15">
      <c r="A199" s="183"/>
      <c r="B199" s="184" t="s">
        <v>642</v>
      </c>
      <c r="C199" s="31" t="s">
        <v>6</v>
      </c>
      <c r="D199" s="179"/>
      <c r="E199" s="179"/>
      <c r="F199" s="57">
        <f t="shared" si="51"/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83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</row>
    <row r="200" spans="1:18" s="30" customFormat="1" ht="15">
      <c r="A200" s="183"/>
      <c r="B200" s="184"/>
      <c r="C200" s="31" t="s">
        <v>7</v>
      </c>
      <c r="D200" s="179"/>
      <c r="E200" s="179"/>
      <c r="F200" s="57">
        <f t="shared" si="51"/>
        <v>68993.63068</v>
      </c>
      <c r="G200" s="44">
        <v>3090.74</v>
      </c>
      <c r="H200" s="44">
        <v>2221.814</v>
      </c>
      <c r="I200" s="44">
        <v>8518.156</v>
      </c>
      <c r="J200" s="44">
        <v>16249.923</v>
      </c>
      <c r="K200" s="44">
        <v>29905.277</v>
      </c>
      <c r="L200" s="91">
        <v>9007.72068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</row>
    <row r="201" spans="1:18" s="30" customFormat="1" ht="15">
      <c r="A201" s="183"/>
      <c r="B201" s="184"/>
      <c r="C201" s="31" t="s">
        <v>8</v>
      </c>
      <c r="D201" s="179"/>
      <c r="E201" s="179"/>
      <c r="F201" s="57">
        <f t="shared" si="51"/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83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</row>
    <row r="202" spans="1:18" s="30" customFormat="1" ht="15">
      <c r="A202" s="183"/>
      <c r="B202" s="185"/>
      <c r="C202" s="31" t="s">
        <v>107</v>
      </c>
      <c r="D202" s="179"/>
      <c r="E202" s="179"/>
      <c r="F202" s="57">
        <f t="shared" si="51"/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83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</row>
    <row r="203" spans="1:18" s="30" customFormat="1" ht="15">
      <c r="A203" s="183" t="s">
        <v>68</v>
      </c>
      <c r="B203" s="53" t="s">
        <v>408</v>
      </c>
      <c r="C203" s="52" t="s">
        <v>175</v>
      </c>
      <c r="D203" s="179"/>
      <c r="E203" s="179"/>
      <c r="F203" s="57">
        <f t="shared" si="51"/>
        <v>461199.59264</v>
      </c>
      <c r="G203" s="46">
        <f>SUM(G204:G207)</f>
        <v>0</v>
      </c>
      <c r="H203" s="46">
        <f>SUM(H204:H207)</f>
        <v>0</v>
      </c>
      <c r="I203" s="46">
        <f aca="true" t="shared" si="56" ref="I203:R203">SUM(I204:I207)</f>
        <v>0</v>
      </c>
      <c r="J203" s="46">
        <f t="shared" si="56"/>
        <v>0</v>
      </c>
      <c r="K203" s="46">
        <f t="shared" si="56"/>
        <v>1543.4</v>
      </c>
      <c r="L203" s="82">
        <f t="shared" si="56"/>
        <v>151707.99264</v>
      </c>
      <c r="M203" s="46">
        <f t="shared" si="56"/>
        <v>307948.2</v>
      </c>
      <c r="N203" s="46">
        <f t="shared" si="56"/>
        <v>0</v>
      </c>
      <c r="O203" s="46">
        <f t="shared" si="56"/>
        <v>0</v>
      </c>
      <c r="P203" s="46">
        <f t="shared" si="56"/>
        <v>0</v>
      </c>
      <c r="Q203" s="46">
        <f t="shared" si="56"/>
        <v>0</v>
      </c>
      <c r="R203" s="46">
        <f t="shared" si="56"/>
        <v>0</v>
      </c>
    </row>
    <row r="204" spans="1:18" s="30" customFormat="1" ht="15">
      <c r="A204" s="183"/>
      <c r="B204" s="174" t="s">
        <v>241</v>
      </c>
      <c r="C204" s="31" t="s">
        <v>6</v>
      </c>
      <c r="D204" s="179"/>
      <c r="E204" s="179"/>
      <c r="F204" s="57">
        <f t="shared" si="51"/>
        <v>150000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83">
        <v>150000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</row>
    <row r="205" spans="1:18" s="30" customFormat="1" ht="15">
      <c r="A205" s="183"/>
      <c r="B205" s="174"/>
      <c r="C205" s="31" t="s">
        <v>7</v>
      </c>
      <c r="D205" s="179"/>
      <c r="E205" s="179"/>
      <c r="F205" s="57">
        <f t="shared" si="51"/>
        <v>311199.59264</v>
      </c>
      <c r="G205" s="44">
        <v>0</v>
      </c>
      <c r="H205" s="44">
        <v>0</v>
      </c>
      <c r="I205" s="44">
        <v>0</v>
      </c>
      <c r="J205" s="44">
        <v>0</v>
      </c>
      <c r="K205" s="44">
        <v>1543.4</v>
      </c>
      <c r="L205" s="91">
        <v>1707.99264</v>
      </c>
      <c r="M205" s="88">
        <v>307948.2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</row>
    <row r="206" spans="1:18" s="30" customFormat="1" ht="15">
      <c r="A206" s="183"/>
      <c r="B206" s="174"/>
      <c r="C206" s="31" t="s">
        <v>8</v>
      </c>
      <c r="D206" s="179"/>
      <c r="E206" s="179"/>
      <c r="F206" s="57">
        <f t="shared" si="51"/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83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</row>
    <row r="207" spans="1:18" s="30" customFormat="1" ht="15">
      <c r="A207" s="183"/>
      <c r="B207" s="175"/>
      <c r="C207" s="31" t="s">
        <v>107</v>
      </c>
      <c r="D207" s="179"/>
      <c r="E207" s="179"/>
      <c r="F207" s="57">
        <f t="shared" si="51"/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83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</row>
    <row r="208" spans="1:18" s="30" customFormat="1" ht="15">
      <c r="A208" s="183" t="s">
        <v>69</v>
      </c>
      <c r="B208" s="53" t="s">
        <v>409</v>
      </c>
      <c r="C208" s="52" t="s">
        <v>175</v>
      </c>
      <c r="D208" s="179"/>
      <c r="E208" s="179"/>
      <c r="F208" s="57">
        <f t="shared" si="51"/>
        <v>16583.48619</v>
      </c>
      <c r="G208" s="46">
        <f>SUM(G209:G212)</f>
        <v>0</v>
      </c>
      <c r="H208" s="46">
        <f>SUM(H209:H212)</f>
        <v>0</v>
      </c>
      <c r="I208" s="46">
        <f aca="true" t="shared" si="57" ref="I208:R208">SUM(I209:I212)</f>
        <v>0</v>
      </c>
      <c r="J208" s="46">
        <f t="shared" si="57"/>
        <v>0</v>
      </c>
      <c r="K208" s="46">
        <f t="shared" si="57"/>
        <v>0</v>
      </c>
      <c r="L208" s="82">
        <f t="shared" si="57"/>
        <v>0</v>
      </c>
      <c r="M208" s="46">
        <f t="shared" si="57"/>
        <v>0</v>
      </c>
      <c r="N208" s="46">
        <f t="shared" si="57"/>
        <v>0</v>
      </c>
      <c r="O208" s="46">
        <f t="shared" si="57"/>
        <v>16583.48619</v>
      </c>
      <c r="P208" s="46">
        <f t="shared" si="57"/>
        <v>0</v>
      </c>
      <c r="Q208" s="46">
        <f t="shared" si="57"/>
        <v>0</v>
      </c>
      <c r="R208" s="46">
        <f t="shared" si="57"/>
        <v>0</v>
      </c>
    </row>
    <row r="209" spans="1:18" s="30" customFormat="1" ht="15">
      <c r="A209" s="183"/>
      <c r="B209" s="174" t="s">
        <v>564</v>
      </c>
      <c r="C209" s="31" t="s">
        <v>6</v>
      </c>
      <c r="D209" s="179"/>
      <c r="E209" s="179"/>
      <c r="F209" s="57">
        <f t="shared" si="51"/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83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</row>
    <row r="210" spans="1:18" s="30" customFormat="1" ht="15">
      <c r="A210" s="183"/>
      <c r="B210" s="174"/>
      <c r="C210" s="31" t="s">
        <v>7</v>
      </c>
      <c r="D210" s="179"/>
      <c r="E210" s="179"/>
      <c r="F210" s="57">
        <f t="shared" si="51"/>
        <v>16583.48619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83">
        <v>0</v>
      </c>
      <c r="M210" s="88">
        <v>0</v>
      </c>
      <c r="N210" s="44">
        <v>0</v>
      </c>
      <c r="O210" s="44">
        <v>16583.48619</v>
      </c>
      <c r="P210" s="44">
        <v>0</v>
      </c>
      <c r="Q210" s="44">
        <v>0</v>
      </c>
      <c r="R210" s="44">
        <v>0</v>
      </c>
    </row>
    <row r="211" spans="1:18" s="30" customFormat="1" ht="15">
      <c r="A211" s="183"/>
      <c r="B211" s="174"/>
      <c r="C211" s="31" t="s">
        <v>8</v>
      </c>
      <c r="D211" s="179"/>
      <c r="E211" s="179"/>
      <c r="F211" s="57">
        <f t="shared" si="51"/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83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</row>
    <row r="212" spans="1:18" s="30" customFormat="1" ht="15">
      <c r="A212" s="183"/>
      <c r="B212" s="175"/>
      <c r="C212" s="31" t="s">
        <v>107</v>
      </c>
      <c r="D212" s="179"/>
      <c r="E212" s="179"/>
      <c r="F212" s="57">
        <f t="shared" si="51"/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83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</row>
    <row r="213" spans="1:18" s="30" customFormat="1" ht="15">
      <c r="A213" s="183" t="s">
        <v>70</v>
      </c>
      <c r="B213" s="53" t="s">
        <v>410</v>
      </c>
      <c r="C213" s="52" t="s">
        <v>175</v>
      </c>
      <c r="D213" s="179"/>
      <c r="E213" s="179"/>
      <c r="F213" s="57">
        <f t="shared" si="51"/>
        <v>73899.34126</v>
      </c>
      <c r="G213" s="46">
        <f>SUM(G214:G217)</f>
        <v>0</v>
      </c>
      <c r="H213" s="46">
        <f>SUM(H214:H217)</f>
        <v>0</v>
      </c>
      <c r="I213" s="46">
        <f aca="true" t="shared" si="58" ref="I213:R213">SUM(I214:I217)</f>
        <v>0</v>
      </c>
      <c r="J213" s="46">
        <f t="shared" si="58"/>
        <v>0</v>
      </c>
      <c r="K213" s="46">
        <f t="shared" si="58"/>
        <v>0</v>
      </c>
      <c r="L213" s="82">
        <f t="shared" si="58"/>
        <v>0</v>
      </c>
      <c r="M213" s="46">
        <f t="shared" si="58"/>
        <v>0</v>
      </c>
      <c r="N213" s="46">
        <f t="shared" si="58"/>
        <v>0</v>
      </c>
      <c r="O213" s="46">
        <f t="shared" si="58"/>
        <v>41524.21652</v>
      </c>
      <c r="P213" s="46">
        <f t="shared" si="58"/>
        <v>32375.12474</v>
      </c>
      <c r="Q213" s="46">
        <f t="shared" si="58"/>
        <v>0</v>
      </c>
      <c r="R213" s="46">
        <f t="shared" si="58"/>
        <v>0</v>
      </c>
    </row>
    <row r="214" spans="1:18" s="30" customFormat="1" ht="15">
      <c r="A214" s="183"/>
      <c r="B214" s="174" t="s">
        <v>565</v>
      </c>
      <c r="C214" s="31" t="s">
        <v>6</v>
      </c>
      <c r="D214" s="179"/>
      <c r="E214" s="179"/>
      <c r="F214" s="57">
        <f t="shared" si="51"/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83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</row>
    <row r="215" spans="1:18" s="30" customFormat="1" ht="15">
      <c r="A215" s="183"/>
      <c r="B215" s="174"/>
      <c r="C215" s="31" t="s">
        <v>7</v>
      </c>
      <c r="D215" s="179"/>
      <c r="E215" s="179"/>
      <c r="F215" s="57">
        <f t="shared" si="51"/>
        <v>73899.34126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83">
        <v>0</v>
      </c>
      <c r="M215" s="44">
        <v>0</v>
      </c>
      <c r="N215" s="88">
        <v>0</v>
      </c>
      <c r="O215" s="44">
        <v>41524.21652</v>
      </c>
      <c r="P215" s="44">
        <v>32375.12474</v>
      </c>
      <c r="Q215" s="44">
        <v>0</v>
      </c>
      <c r="R215" s="44">
        <v>0</v>
      </c>
    </row>
    <row r="216" spans="1:18" s="30" customFormat="1" ht="15">
      <c r="A216" s="183"/>
      <c r="B216" s="174"/>
      <c r="C216" s="31" t="s">
        <v>8</v>
      </c>
      <c r="D216" s="179"/>
      <c r="E216" s="179"/>
      <c r="F216" s="57">
        <f t="shared" si="51"/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83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</row>
    <row r="217" spans="1:18" s="30" customFormat="1" ht="15">
      <c r="A217" s="183"/>
      <c r="B217" s="175"/>
      <c r="C217" s="31" t="s">
        <v>107</v>
      </c>
      <c r="D217" s="179"/>
      <c r="E217" s="179"/>
      <c r="F217" s="57">
        <f t="shared" si="51"/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83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</row>
    <row r="218" spans="1:18" s="49" customFormat="1" ht="15">
      <c r="A218" s="183" t="s">
        <v>73</v>
      </c>
      <c r="B218" s="53" t="s">
        <v>411</v>
      </c>
      <c r="C218" s="52" t="s">
        <v>175</v>
      </c>
      <c r="D218" s="179"/>
      <c r="E218" s="179"/>
      <c r="F218" s="57">
        <f t="shared" si="51"/>
        <v>11320.19353</v>
      </c>
      <c r="G218" s="46">
        <f>SUM(G219:G222)</f>
        <v>0</v>
      </c>
      <c r="H218" s="46">
        <f>SUM(H219:H222)</f>
        <v>0</v>
      </c>
      <c r="I218" s="46">
        <f aca="true" t="shared" si="59" ref="I218:R218">SUM(I219:I222)</f>
        <v>11320.19353</v>
      </c>
      <c r="J218" s="46">
        <f t="shared" si="59"/>
        <v>0</v>
      </c>
      <c r="K218" s="46">
        <f t="shared" si="59"/>
        <v>0</v>
      </c>
      <c r="L218" s="82">
        <f t="shared" si="59"/>
        <v>0</v>
      </c>
      <c r="M218" s="46">
        <f t="shared" si="59"/>
        <v>0</v>
      </c>
      <c r="N218" s="46">
        <f t="shared" si="59"/>
        <v>0</v>
      </c>
      <c r="O218" s="46">
        <f t="shared" si="59"/>
        <v>0</v>
      </c>
      <c r="P218" s="46">
        <f t="shared" si="59"/>
        <v>0</v>
      </c>
      <c r="Q218" s="46">
        <f t="shared" si="59"/>
        <v>0</v>
      </c>
      <c r="R218" s="46">
        <f t="shared" si="59"/>
        <v>0</v>
      </c>
    </row>
    <row r="219" spans="1:18" s="30" customFormat="1" ht="15">
      <c r="A219" s="183"/>
      <c r="B219" s="174" t="s">
        <v>165</v>
      </c>
      <c r="C219" s="31" t="s">
        <v>6</v>
      </c>
      <c r="D219" s="179"/>
      <c r="E219" s="179"/>
      <c r="F219" s="57">
        <f t="shared" si="51"/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83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</row>
    <row r="220" spans="1:18" s="30" customFormat="1" ht="15">
      <c r="A220" s="183"/>
      <c r="B220" s="174"/>
      <c r="C220" s="31" t="s">
        <v>7</v>
      </c>
      <c r="D220" s="179"/>
      <c r="E220" s="179"/>
      <c r="F220" s="57">
        <f t="shared" si="51"/>
        <v>11320.19353</v>
      </c>
      <c r="G220" s="44">
        <v>0</v>
      </c>
      <c r="H220" s="44">
        <v>0</v>
      </c>
      <c r="I220" s="44">
        <v>11320.19353</v>
      </c>
      <c r="J220" s="44">
        <v>0</v>
      </c>
      <c r="K220" s="44">
        <v>0</v>
      </c>
      <c r="L220" s="83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</row>
    <row r="221" spans="1:18" s="30" customFormat="1" ht="15">
      <c r="A221" s="183"/>
      <c r="B221" s="174"/>
      <c r="C221" s="31" t="s">
        <v>8</v>
      </c>
      <c r="D221" s="179"/>
      <c r="E221" s="179"/>
      <c r="F221" s="57">
        <f t="shared" si="51"/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83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</row>
    <row r="222" spans="1:18" s="30" customFormat="1" ht="15">
      <c r="A222" s="183"/>
      <c r="B222" s="175"/>
      <c r="C222" s="31" t="s">
        <v>107</v>
      </c>
      <c r="D222" s="179"/>
      <c r="E222" s="179"/>
      <c r="F222" s="57">
        <f t="shared" si="51"/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83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</row>
    <row r="223" spans="1:18" s="30" customFormat="1" ht="15" customHeight="1">
      <c r="A223" s="186" t="s">
        <v>74</v>
      </c>
      <c r="B223" s="53" t="s">
        <v>412</v>
      </c>
      <c r="C223" s="52" t="s">
        <v>175</v>
      </c>
      <c r="D223" s="179"/>
      <c r="E223" s="179"/>
      <c r="F223" s="57">
        <f t="shared" si="51"/>
        <v>657490.30626</v>
      </c>
      <c r="G223" s="46">
        <f>SUM(G224:G227)</f>
        <v>0</v>
      </c>
      <c r="H223" s="46">
        <f>SUM(H224:H227)</f>
        <v>0</v>
      </c>
      <c r="I223" s="46">
        <f aca="true" t="shared" si="60" ref="I223:R223">SUM(I224:I227)</f>
        <v>0</v>
      </c>
      <c r="J223" s="46">
        <f>SUM(J224:J227)</f>
        <v>35465.95326</v>
      </c>
      <c r="K223" s="46">
        <f>SUM(K224:K227)</f>
        <v>622024.353</v>
      </c>
      <c r="L223" s="82">
        <f t="shared" si="60"/>
        <v>0</v>
      </c>
      <c r="M223" s="46">
        <f t="shared" si="60"/>
        <v>0</v>
      </c>
      <c r="N223" s="46">
        <f t="shared" si="60"/>
        <v>0</v>
      </c>
      <c r="O223" s="46">
        <f t="shared" si="60"/>
        <v>0</v>
      </c>
      <c r="P223" s="46">
        <f t="shared" si="60"/>
        <v>0</v>
      </c>
      <c r="Q223" s="46">
        <f t="shared" si="60"/>
        <v>0</v>
      </c>
      <c r="R223" s="46">
        <f t="shared" si="60"/>
        <v>0</v>
      </c>
    </row>
    <row r="224" spans="1:18" s="30" customFormat="1" ht="15">
      <c r="A224" s="187"/>
      <c r="B224" s="174" t="s">
        <v>200</v>
      </c>
      <c r="C224" s="31" t="s">
        <v>6</v>
      </c>
      <c r="D224" s="179"/>
      <c r="E224" s="179"/>
      <c r="F224" s="57">
        <f t="shared" si="51"/>
        <v>589652.53</v>
      </c>
      <c r="G224" s="44">
        <v>0</v>
      </c>
      <c r="H224" s="44">
        <v>0</v>
      </c>
      <c r="I224" s="44">
        <v>0</v>
      </c>
      <c r="J224" s="44">
        <v>0</v>
      </c>
      <c r="K224" s="44">
        <v>589652.53</v>
      </c>
      <c r="L224" s="83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</row>
    <row r="225" spans="1:18" s="30" customFormat="1" ht="15">
      <c r="A225" s="187"/>
      <c r="B225" s="174"/>
      <c r="C225" s="31" t="s">
        <v>7</v>
      </c>
      <c r="D225" s="179"/>
      <c r="E225" s="179"/>
      <c r="F225" s="57">
        <f t="shared" si="51"/>
        <v>67837.77626</v>
      </c>
      <c r="G225" s="44">
        <v>0</v>
      </c>
      <c r="H225" s="44">
        <v>0</v>
      </c>
      <c r="I225" s="44">
        <v>0</v>
      </c>
      <c r="J225" s="44">
        <v>35465.95326</v>
      </c>
      <c r="K225" s="44">
        <v>32371.823</v>
      </c>
      <c r="L225" s="83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</row>
    <row r="226" spans="1:18" s="30" customFormat="1" ht="15">
      <c r="A226" s="187"/>
      <c r="B226" s="174"/>
      <c r="C226" s="31" t="s">
        <v>8</v>
      </c>
      <c r="D226" s="179"/>
      <c r="E226" s="179"/>
      <c r="F226" s="57">
        <f t="shared" si="51"/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83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</row>
    <row r="227" spans="1:18" s="30" customFormat="1" ht="15">
      <c r="A227" s="188"/>
      <c r="B227" s="175"/>
      <c r="C227" s="31" t="s">
        <v>107</v>
      </c>
      <c r="D227" s="179"/>
      <c r="E227" s="179"/>
      <c r="F227" s="57">
        <f t="shared" si="51"/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83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</row>
    <row r="228" spans="1:18" s="30" customFormat="1" ht="15">
      <c r="A228" s="183" t="s">
        <v>83</v>
      </c>
      <c r="B228" s="53" t="s">
        <v>413</v>
      </c>
      <c r="C228" s="52" t="s">
        <v>175</v>
      </c>
      <c r="D228" s="179"/>
      <c r="E228" s="179"/>
      <c r="F228" s="57">
        <f aca="true" t="shared" si="61" ref="F228:F291">SUM(G228:R228)</f>
        <v>13397.877</v>
      </c>
      <c r="G228" s="46">
        <f>SUM(G229:G232)</f>
        <v>0</v>
      </c>
      <c r="H228" s="46">
        <f>SUM(H229:H232)</f>
        <v>0</v>
      </c>
      <c r="I228" s="46">
        <f aca="true" t="shared" si="62" ref="I228:R228">SUM(I229:I232)</f>
        <v>0</v>
      </c>
      <c r="J228" s="46">
        <f t="shared" si="62"/>
        <v>13186.67398</v>
      </c>
      <c r="K228" s="46">
        <f t="shared" si="62"/>
        <v>211.20302</v>
      </c>
      <c r="L228" s="82">
        <f t="shared" si="62"/>
        <v>0</v>
      </c>
      <c r="M228" s="46">
        <f t="shared" si="62"/>
        <v>0</v>
      </c>
      <c r="N228" s="46">
        <f t="shared" si="62"/>
        <v>0</v>
      </c>
      <c r="O228" s="46">
        <f t="shared" si="62"/>
        <v>0</v>
      </c>
      <c r="P228" s="46">
        <f t="shared" si="62"/>
        <v>0</v>
      </c>
      <c r="Q228" s="46">
        <f t="shared" si="62"/>
        <v>0</v>
      </c>
      <c r="R228" s="46">
        <f t="shared" si="62"/>
        <v>0</v>
      </c>
    </row>
    <row r="229" spans="1:18" s="30" customFormat="1" ht="15">
      <c r="A229" s="183"/>
      <c r="B229" s="174" t="s">
        <v>201</v>
      </c>
      <c r="C229" s="31" t="s">
        <v>6</v>
      </c>
      <c r="D229" s="179"/>
      <c r="E229" s="179"/>
      <c r="F229" s="57">
        <f t="shared" si="61"/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83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</row>
    <row r="230" spans="1:18" s="30" customFormat="1" ht="15">
      <c r="A230" s="183"/>
      <c r="B230" s="174"/>
      <c r="C230" s="31" t="s">
        <v>7</v>
      </c>
      <c r="D230" s="179"/>
      <c r="E230" s="179"/>
      <c r="F230" s="57">
        <f t="shared" si="61"/>
        <v>13397.877</v>
      </c>
      <c r="G230" s="44">
        <v>0</v>
      </c>
      <c r="H230" s="44">
        <v>0</v>
      </c>
      <c r="I230" s="44">
        <v>0</v>
      </c>
      <c r="J230" s="44">
        <v>13186.67398</v>
      </c>
      <c r="K230" s="44">
        <v>211.20302</v>
      </c>
      <c r="L230" s="83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</row>
    <row r="231" spans="1:18" s="30" customFormat="1" ht="15">
      <c r="A231" s="183"/>
      <c r="B231" s="174"/>
      <c r="C231" s="31" t="s">
        <v>8</v>
      </c>
      <c r="D231" s="179"/>
      <c r="E231" s="179"/>
      <c r="F231" s="57">
        <f t="shared" si="61"/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83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</row>
    <row r="232" spans="1:18" s="30" customFormat="1" ht="15">
      <c r="A232" s="183"/>
      <c r="B232" s="175"/>
      <c r="C232" s="31" t="s">
        <v>107</v>
      </c>
      <c r="D232" s="179"/>
      <c r="E232" s="179"/>
      <c r="F232" s="57">
        <f t="shared" si="61"/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83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</row>
    <row r="233" spans="1:18" s="30" customFormat="1" ht="15">
      <c r="A233" s="183" t="s">
        <v>86</v>
      </c>
      <c r="B233" s="53" t="s">
        <v>414</v>
      </c>
      <c r="C233" s="52" t="s">
        <v>175</v>
      </c>
      <c r="D233" s="179"/>
      <c r="E233" s="179"/>
      <c r="F233" s="57">
        <f t="shared" si="61"/>
        <v>898364.705</v>
      </c>
      <c r="G233" s="46">
        <f>SUM(G234:G237)</f>
        <v>0</v>
      </c>
      <c r="H233" s="46">
        <f>SUM(H234:H237)</f>
        <v>0</v>
      </c>
      <c r="I233" s="46">
        <f aca="true" t="shared" si="63" ref="I233:R233">SUM(I234:I237)</f>
        <v>0</v>
      </c>
      <c r="J233" s="46">
        <f t="shared" si="63"/>
        <v>0</v>
      </c>
      <c r="K233" s="46">
        <f t="shared" si="63"/>
        <v>0</v>
      </c>
      <c r="L233" s="82">
        <f t="shared" si="63"/>
        <v>51000</v>
      </c>
      <c r="M233" s="46">
        <f t="shared" si="63"/>
        <v>26646.526</v>
      </c>
      <c r="N233" s="46">
        <f t="shared" si="63"/>
        <v>24735.877</v>
      </c>
      <c r="O233" s="46">
        <f t="shared" si="63"/>
        <v>795982.302</v>
      </c>
      <c r="P233" s="46">
        <f t="shared" si="63"/>
        <v>0</v>
      </c>
      <c r="Q233" s="46">
        <f t="shared" si="63"/>
        <v>0</v>
      </c>
      <c r="R233" s="46">
        <f t="shared" si="63"/>
        <v>0</v>
      </c>
    </row>
    <row r="234" spans="1:18" s="30" customFormat="1" ht="15">
      <c r="A234" s="183"/>
      <c r="B234" s="184" t="s">
        <v>638</v>
      </c>
      <c r="C234" s="31" t="s">
        <v>6</v>
      </c>
      <c r="D234" s="179"/>
      <c r="E234" s="179"/>
      <c r="F234" s="57">
        <f t="shared" si="61"/>
        <v>50000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83">
        <v>50000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</row>
    <row r="235" spans="1:18" s="30" customFormat="1" ht="15">
      <c r="A235" s="183"/>
      <c r="B235" s="184"/>
      <c r="C235" s="31" t="s">
        <v>7</v>
      </c>
      <c r="D235" s="179"/>
      <c r="E235" s="179"/>
      <c r="F235" s="57">
        <f t="shared" si="61"/>
        <v>848364.705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91">
        <v>1000</v>
      </c>
      <c r="M235" s="91">
        <v>26646.526</v>
      </c>
      <c r="N235" s="91">
        <v>24735.877</v>
      </c>
      <c r="O235" s="91">
        <v>795982.302</v>
      </c>
      <c r="P235" s="44">
        <v>0</v>
      </c>
      <c r="Q235" s="44">
        <v>0</v>
      </c>
      <c r="R235" s="44">
        <v>0</v>
      </c>
    </row>
    <row r="236" spans="1:18" s="30" customFormat="1" ht="15">
      <c r="A236" s="183"/>
      <c r="B236" s="184"/>
      <c r="C236" s="31" t="s">
        <v>8</v>
      </c>
      <c r="D236" s="179"/>
      <c r="E236" s="179"/>
      <c r="F236" s="57">
        <f t="shared" si="61"/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83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</row>
    <row r="237" spans="1:18" s="30" customFormat="1" ht="15">
      <c r="A237" s="183"/>
      <c r="B237" s="185"/>
      <c r="C237" s="31" t="s">
        <v>107</v>
      </c>
      <c r="D237" s="179"/>
      <c r="E237" s="179"/>
      <c r="F237" s="57">
        <f t="shared" si="61"/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83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</row>
    <row r="238" spans="1:18" s="30" customFormat="1" ht="15">
      <c r="A238" s="183" t="s">
        <v>167</v>
      </c>
      <c r="B238" s="53" t="s">
        <v>415</v>
      </c>
      <c r="C238" s="52" t="s">
        <v>175</v>
      </c>
      <c r="D238" s="179"/>
      <c r="E238" s="179"/>
      <c r="F238" s="57">
        <f t="shared" si="61"/>
        <v>844046.242</v>
      </c>
      <c r="G238" s="46">
        <f>SUM(G239:G242)</f>
        <v>0</v>
      </c>
      <c r="H238" s="46">
        <f>SUM(H239:H242)</f>
        <v>0</v>
      </c>
      <c r="I238" s="46">
        <f aca="true" t="shared" si="64" ref="I238:R238">SUM(I239:I242)</f>
        <v>0</v>
      </c>
      <c r="J238" s="46">
        <f t="shared" si="64"/>
        <v>0</v>
      </c>
      <c r="K238" s="46">
        <f t="shared" si="64"/>
        <v>0</v>
      </c>
      <c r="L238" s="82">
        <f t="shared" si="64"/>
        <v>51000</v>
      </c>
      <c r="M238" s="46">
        <f t="shared" si="64"/>
        <v>26750</v>
      </c>
      <c r="N238" s="46">
        <f t="shared" si="64"/>
        <v>22109.78</v>
      </c>
      <c r="O238" s="46">
        <f t="shared" si="64"/>
        <v>744186.462</v>
      </c>
      <c r="P238" s="46">
        <f t="shared" si="64"/>
        <v>0</v>
      </c>
      <c r="Q238" s="46">
        <f t="shared" si="64"/>
        <v>0</v>
      </c>
      <c r="R238" s="46">
        <f t="shared" si="64"/>
        <v>0</v>
      </c>
    </row>
    <row r="239" spans="1:18" s="30" customFormat="1" ht="15">
      <c r="A239" s="183"/>
      <c r="B239" s="184" t="s">
        <v>639</v>
      </c>
      <c r="C239" s="31" t="s">
        <v>6</v>
      </c>
      <c r="D239" s="179"/>
      <c r="E239" s="179"/>
      <c r="F239" s="57">
        <f t="shared" si="61"/>
        <v>50000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83">
        <v>50000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</row>
    <row r="240" spans="1:18" s="30" customFormat="1" ht="15">
      <c r="A240" s="183"/>
      <c r="B240" s="184"/>
      <c r="C240" s="31" t="s">
        <v>7</v>
      </c>
      <c r="D240" s="179"/>
      <c r="E240" s="179"/>
      <c r="F240" s="57">
        <f t="shared" si="61"/>
        <v>794046.242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91">
        <v>1000</v>
      </c>
      <c r="M240" s="44">
        <v>26750</v>
      </c>
      <c r="N240" s="44">
        <v>22109.78</v>
      </c>
      <c r="O240" s="91">
        <v>744186.462</v>
      </c>
      <c r="P240" s="44">
        <v>0</v>
      </c>
      <c r="Q240" s="44">
        <v>0</v>
      </c>
      <c r="R240" s="44">
        <v>0</v>
      </c>
    </row>
    <row r="241" spans="1:18" s="30" customFormat="1" ht="15">
      <c r="A241" s="183"/>
      <c r="B241" s="184"/>
      <c r="C241" s="31" t="s">
        <v>8</v>
      </c>
      <c r="D241" s="179"/>
      <c r="E241" s="179"/>
      <c r="F241" s="57">
        <f t="shared" si="61"/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83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</row>
    <row r="242" spans="1:18" s="30" customFormat="1" ht="15">
      <c r="A242" s="183"/>
      <c r="B242" s="185"/>
      <c r="C242" s="31" t="s">
        <v>107</v>
      </c>
      <c r="D242" s="179"/>
      <c r="E242" s="179"/>
      <c r="F242" s="57">
        <f t="shared" si="61"/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83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</row>
    <row r="243" spans="1:18" s="30" customFormat="1" ht="15">
      <c r="A243" s="183" t="s">
        <v>168</v>
      </c>
      <c r="B243" s="53" t="s">
        <v>416</v>
      </c>
      <c r="C243" s="52" t="s">
        <v>175</v>
      </c>
      <c r="D243" s="179"/>
      <c r="E243" s="179"/>
      <c r="F243" s="57">
        <f t="shared" si="61"/>
        <v>13170.177</v>
      </c>
      <c r="G243" s="46">
        <f>SUM(G244:G247)</f>
        <v>0</v>
      </c>
      <c r="H243" s="46">
        <f>SUM(H244:H247)</f>
        <v>0</v>
      </c>
      <c r="I243" s="46">
        <f aca="true" t="shared" si="65" ref="I243:R243">SUM(I244:I247)</f>
        <v>0</v>
      </c>
      <c r="J243" s="46">
        <f t="shared" si="65"/>
        <v>12974.44235</v>
      </c>
      <c r="K243" s="46">
        <f t="shared" si="65"/>
        <v>195.73465</v>
      </c>
      <c r="L243" s="82">
        <f t="shared" si="65"/>
        <v>0</v>
      </c>
      <c r="M243" s="46">
        <f t="shared" si="65"/>
        <v>0</v>
      </c>
      <c r="N243" s="46">
        <f t="shared" si="65"/>
        <v>0</v>
      </c>
      <c r="O243" s="46">
        <f t="shared" si="65"/>
        <v>0</v>
      </c>
      <c r="P243" s="46">
        <f t="shared" si="65"/>
        <v>0</v>
      </c>
      <c r="Q243" s="46">
        <f t="shared" si="65"/>
        <v>0</v>
      </c>
      <c r="R243" s="46">
        <f t="shared" si="65"/>
        <v>0</v>
      </c>
    </row>
    <row r="244" spans="1:18" s="30" customFormat="1" ht="15">
      <c r="A244" s="183"/>
      <c r="B244" s="174" t="s">
        <v>202</v>
      </c>
      <c r="C244" s="31" t="s">
        <v>6</v>
      </c>
      <c r="D244" s="179"/>
      <c r="E244" s="179"/>
      <c r="F244" s="57">
        <f t="shared" si="61"/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83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</row>
    <row r="245" spans="1:18" s="30" customFormat="1" ht="15">
      <c r="A245" s="183"/>
      <c r="B245" s="174"/>
      <c r="C245" s="31" t="s">
        <v>7</v>
      </c>
      <c r="D245" s="179"/>
      <c r="E245" s="179"/>
      <c r="F245" s="57">
        <f t="shared" si="61"/>
        <v>13170.177</v>
      </c>
      <c r="G245" s="44">
        <v>0</v>
      </c>
      <c r="H245" s="44">
        <v>0</v>
      </c>
      <c r="I245" s="44">
        <v>0</v>
      </c>
      <c r="J245" s="44">
        <v>12974.44235</v>
      </c>
      <c r="K245" s="44">
        <v>195.73465</v>
      </c>
      <c r="L245" s="83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</row>
    <row r="246" spans="1:18" s="30" customFormat="1" ht="15">
      <c r="A246" s="183"/>
      <c r="B246" s="174"/>
      <c r="C246" s="31" t="s">
        <v>8</v>
      </c>
      <c r="D246" s="179"/>
      <c r="E246" s="179"/>
      <c r="F246" s="57">
        <f t="shared" si="61"/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83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</row>
    <row r="247" spans="1:18" s="30" customFormat="1" ht="15">
      <c r="A247" s="183"/>
      <c r="B247" s="175"/>
      <c r="C247" s="31" t="s">
        <v>107</v>
      </c>
      <c r="D247" s="179"/>
      <c r="E247" s="179"/>
      <c r="F247" s="57">
        <f t="shared" si="61"/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83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</row>
    <row r="248" spans="1:18" s="30" customFormat="1" ht="15">
      <c r="A248" s="183" t="s">
        <v>169</v>
      </c>
      <c r="B248" s="53" t="s">
        <v>417</v>
      </c>
      <c r="C248" s="52" t="s">
        <v>175</v>
      </c>
      <c r="D248" s="179"/>
      <c r="E248" s="179"/>
      <c r="F248" s="57">
        <f t="shared" si="61"/>
        <v>825903.934</v>
      </c>
      <c r="G248" s="46">
        <f>SUM(G249:G252)</f>
        <v>0</v>
      </c>
      <c r="H248" s="46">
        <f>SUM(H249:H252)</f>
        <v>0</v>
      </c>
      <c r="I248" s="46">
        <f aca="true" t="shared" si="66" ref="I248:R248">SUM(I249:I252)</f>
        <v>0</v>
      </c>
      <c r="J248" s="46">
        <f t="shared" si="66"/>
        <v>0</v>
      </c>
      <c r="K248" s="46">
        <f t="shared" si="66"/>
        <v>0</v>
      </c>
      <c r="L248" s="82">
        <f t="shared" si="66"/>
        <v>76000</v>
      </c>
      <c r="M248" s="46">
        <f t="shared" si="66"/>
        <v>26660.538</v>
      </c>
      <c r="N248" s="46">
        <f t="shared" si="66"/>
        <v>21481.137</v>
      </c>
      <c r="O248" s="46">
        <f t="shared" si="66"/>
        <v>701762.259</v>
      </c>
      <c r="P248" s="46">
        <f t="shared" si="66"/>
        <v>0</v>
      </c>
      <c r="Q248" s="46">
        <f t="shared" si="66"/>
        <v>0</v>
      </c>
      <c r="R248" s="46">
        <f t="shared" si="66"/>
        <v>0</v>
      </c>
    </row>
    <row r="249" spans="1:18" s="30" customFormat="1" ht="15">
      <c r="A249" s="183"/>
      <c r="B249" s="184" t="s">
        <v>640</v>
      </c>
      <c r="C249" s="31" t="s">
        <v>6</v>
      </c>
      <c r="D249" s="179"/>
      <c r="E249" s="179"/>
      <c r="F249" s="57">
        <f t="shared" si="61"/>
        <v>75000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83">
        <v>75000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</row>
    <row r="250" spans="1:18" s="30" customFormat="1" ht="15">
      <c r="A250" s="183"/>
      <c r="B250" s="184"/>
      <c r="C250" s="31" t="s">
        <v>7</v>
      </c>
      <c r="D250" s="179"/>
      <c r="E250" s="179"/>
      <c r="F250" s="57">
        <f t="shared" si="61"/>
        <v>750903.934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91">
        <v>1000</v>
      </c>
      <c r="M250" s="91">
        <v>26660.538</v>
      </c>
      <c r="N250" s="91">
        <v>21481.137</v>
      </c>
      <c r="O250" s="91">
        <v>701762.259</v>
      </c>
      <c r="P250" s="44">
        <v>0</v>
      </c>
      <c r="Q250" s="44">
        <v>0</v>
      </c>
      <c r="R250" s="44">
        <v>0</v>
      </c>
    </row>
    <row r="251" spans="1:18" s="30" customFormat="1" ht="15">
      <c r="A251" s="183"/>
      <c r="B251" s="184"/>
      <c r="C251" s="31" t="s">
        <v>8</v>
      </c>
      <c r="D251" s="179"/>
      <c r="E251" s="179"/>
      <c r="F251" s="57">
        <f t="shared" si="61"/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83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</row>
    <row r="252" spans="1:18" s="30" customFormat="1" ht="15">
      <c r="A252" s="183"/>
      <c r="B252" s="185"/>
      <c r="C252" s="31" t="s">
        <v>107</v>
      </c>
      <c r="D252" s="179"/>
      <c r="E252" s="179"/>
      <c r="F252" s="57">
        <f t="shared" si="61"/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83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</row>
    <row r="253" spans="1:18" s="30" customFormat="1" ht="15">
      <c r="A253" s="183" t="s">
        <v>170</v>
      </c>
      <c r="B253" s="53" t="s">
        <v>418</v>
      </c>
      <c r="C253" s="52" t="s">
        <v>175</v>
      </c>
      <c r="D253" s="179"/>
      <c r="E253" s="179"/>
      <c r="F253" s="57">
        <f t="shared" si="61"/>
        <v>790927.767</v>
      </c>
      <c r="G253" s="46">
        <f>SUM(G254:G257)</f>
        <v>0</v>
      </c>
      <c r="H253" s="46">
        <f>SUM(H254:H257)</f>
        <v>0</v>
      </c>
      <c r="I253" s="46">
        <f aca="true" t="shared" si="67" ref="I253:R253">SUM(I254:I257)</f>
        <v>0</v>
      </c>
      <c r="J253" s="46">
        <f t="shared" si="67"/>
        <v>0</v>
      </c>
      <c r="K253" s="46">
        <f t="shared" si="67"/>
        <v>0</v>
      </c>
      <c r="L253" s="82">
        <f t="shared" si="67"/>
        <v>76000</v>
      </c>
      <c r="M253" s="46">
        <f t="shared" si="67"/>
        <v>26626.977</v>
      </c>
      <c r="N253" s="46">
        <f t="shared" si="67"/>
        <v>19854.059</v>
      </c>
      <c r="O253" s="46">
        <f t="shared" si="67"/>
        <v>668446.731</v>
      </c>
      <c r="P253" s="46">
        <f t="shared" si="67"/>
        <v>0</v>
      </c>
      <c r="Q253" s="46">
        <f t="shared" si="67"/>
        <v>0</v>
      </c>
      <c r="R253" s="46">
        <f t="shared" si="67"/>
        <v>0</v>
      </c>
    </row>
    <row r="254" spans="1:18" s="30" customFormat="1" ht="15">
      <c r="A254" s="183"/>
      <c r="B254" s="184" t="s">
        <v>641</v>
      </c>
      <c r="C254" s="31" t="s">
        <v>6</v>
      </c>
      <c r="D254" s="179"/>
      <c r="E254" s="179"/>
      <c r="F254" s="57">
        <f t="shared" si="61"/>
        <v>75000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83">
        <v>75000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</row>
    <row r="255" spans="1:18" s="30" customFormat="1" ht="15">
      <c r="A255" s="183"/>
      <c r="B255" s="184"/>
      <c r="C255" s="31" t="s">
        <v>7</v>
      </c>
      <c r="D255" s="179"/>
      <c r="E255" s="179"/>
      <c r="F255" s="57">
        <f t="shared" si="61"/>
        <v>715927.767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91">
        <v>1000</v>
      </c>
      <c r="M255" s="91">
        <v>26626.977</v>
      </c>
      <c r="N255" s="91">
        <v>19854.059</v>
      </c>
      <c r="O255" s="91">
        <v>668446.731</v>
      </c>
      <c r="P255" s="44">
        <v>0</v>
      </c>
      <c r="Q255" s="44">
        <v>0</v>
      </c>
      <c r="R255" s="44">
        <v>0</v>
      </c>
    </row>
    <row r="256" spans="1:18" s="30" customFormat="1" ht="15">
      <c r="A256" s="183"/>
      <c r="B256" s="184"/>
      <c r="C256" s="31" t="s">
        <v>8</v>
      </c>
      <c r="D256" s="179"/>
      <c r="E256" s="179"/>
      <c r="F256" s="57">
        <f t="shared" si="61"/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83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</row>
    <row r="257" spans="1:18" s="30" customFormat="1" ht="15">
      <c r="A257" s="183"/>
      <c r="B257" s="185"/>
      <c r="C257" s="31" t="s">
        <v>107</v>
      </c>
      <c r="D257" s="179"/>
      <c r="E257" s="179"/>
      <c r="F257" s="57">
        <f t="shared" si="61"/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83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</row>
    <row r="258" spans="1:18" s="49" customFormat="1" ht="15">
      <c r="A258" s="183" t="s">
        <v>172</v>
      </c>
      <c r="B258" s="53" t="s">
        <v>419</v>
      </c>
      <c r="C258" s="52" t="s">
        <v>175</v>
      </c>
      <c r="D258" s="179"/>
      <c r="E258" s="179"/>
      <c r="F258" s="57">
        <f t="shared" si="61"/>
        <v>9298.35803</v>
      </c>
      <c r="G258" s="46">
        <f>SUM(G259:G262)</f>
        <v>0</v>
      </c>
      <c r="H258" s="46">
        <f>SUM(H259:H262)</f>
        <v>0</v>
      </c>
      <c r="I258" s="46">
        <f aca="true" t="shared" si="68" ref="I258:R258">SUM(I259:I262)</f>
        <v>9298.35803</v>
      </c>
      <c r="J258" s="46">
        <f t="shared" si="68"/>
        <v>0</v>
      </c>
      <c r="K258" s="46">
        <f t="shared" si="68"/>
        <v>0</v>
      </c>
      <c r="L258" s="82">
        <f t="shared" si="68"/>
        <v>0</v>
      </c>
      <c r="M258" s="46">
        <f t="shared" si="68"/>
        <v>0</v>
      </c>
      <c r="N258" s="46">
        <f t="shared" si="68"/>
        <v>0</v>
      </c>
      <c r="O258" s="46">
        <f t="shared" si="68"/>
        <v>0</v>
      </c>
      <c r="P258" s="46">
        <f t="shared" si="68"/>
        <v>0</v>
      </c>
      <c r="Q258" s="46">
        <f t="shared" si="68"/>
        <v>0</v>
      </c>
      <c r="R258" s="46">
        <f t="shared" si="68"/>
        <v>0</v>
      </c>
    </row>
    <row r="259" spans="1:18" s="30" customFormat="1" ht="15">
      <c r="A259" s="183"/>
      <c r="B259" s="174" t="s">
        <v>166</v>
      </c>
      <c r="C259" s="31" t="s">
        <v>6</v>
      </c>
      <c r="D259" s="179"/>
      <c r="E259" s="179"/>
      <c r="F259" s="57">
        <f t="shared" si="61"/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83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</row>
    <row r="260" spans="1:18" s="30" customFormat="1" ht="15">
      <c r="A260" s="183"/>
      <c r="B260" s="174"/>
      <c r="C260" s="31" t="s">
        <v>7</v>
      </c>
      <c r="D260" s="179"/>
      <c r="E260" s="179"/>
      <c r="F260" s="57">
        <f t="shared" si="61"/>
        <v>9298.35803</v>
      </c>
      <c r="G260" s="44">
        <v>0</v>
      </c>
      <c r="H260" s="44">
        <v>0</v>
      </c>
      <c r="I260" s="44">
        <v>9298.35803</v>
      </c>
      <c r="J260" s="44">
        <v>0</v>
      </c>
      <c r="K260" s="44">
        <v>0</v>
      </c>
      <c r="L260" s="83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</row>
    <row r="261" spans="1:18" s="30" customFormat="1" ht="15">
      <c r="A261" s="183"/>
      <c r="B261" s="174"/>
      <c r="C261" s="31" t="s">
        <v>8</v>
      </c>
      <c r="D261" s="179"/>
      <c r="E261" s="179"/>
      <c r="F261" s="57">
        <f t="shared" si="61"/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83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</row>
    <row r="262" spans="1:18" s="30" customFormat="1" ht="15">
      <c r="A262" s="183"/>
      <c r="B262" s="175"/>
      <c r="C262" s="31" t="s">
        <v>107</v>
      </c>
      <c r="D262" s="179"/>
      <c r="E262" s="179"/>
      <c r="F262" s="57">
        <f t="shared" si="61"/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83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</row>
    <row r="263" spans="1:18" s="30" customFormat="1" ht="15">
      <c r="A263" s="183" t="s">
        <v>181</v>
      </c>
      <c r="B263" s="53" t="s">
        <v>420</v>
      </c>
      <c r="C263" s="52" t="s">
        <v>175</v>
      </c>
      <c r="D263" s="179"/>
      <c r="E263" s="179"/>
      <c r="F263" s="57">
        <f t="shared" si="61"/>
        <v>864463.10209</v>
      </c>
      <c r="G263" s="46">
        <f>SUM(G264:G267)</f>
        <v>0</v>
      </c>
      <c r="H263" s="46">
        <f>SUM(H264:H267)</f>
        <v>0</v>
      </c>
      <c r="I263" s="46">
        <f aca="true" t="shared" si="69" ref="I263:R263">SUM(I264:I267)</f>
        <v>0</v>
      </c>
      <c r="J263" s="46">
        <f t="shared" si="69"/>
        <v>56955.22509</v>
      </c>
      <c r="K263" s="46">
        <f t="shared" si="69"/>
        <v>585008.053</v>
      </c>
      <c r="L263" s="82">
        <f t="shared" si="69"/>
        <v>222499.824</v>
      </c>
      <c r="M263" s="46">
        <f t="shared" si="69"/>
        <v>0</v>
      </c>
      <c r="N263" s="46">
        <f t="shared" si="69"/>
        <v>0</v>
      </c>
      <c r="O263" s="46">
        <f t="shared" si="69"/>
        <v>0</v>
      </c>
      <c r="P263" s="46">
        <f t="shared" si="69"/>
        <v>0</v>
      </c>
      <c r="Q263" s="46">
        <f t="shared" si="69"/>
        <v>0</v>
      </c>
      <c r="R263" s="46">
        <f t="shared" si="69"/>
        <v>0</v>
      </c>
    </row>
    <row r="264" spans="1:18" s="30" customFormat="1" ht="15">
      <c r="A264" s="183"/>
      <c r="B264" s="174" t="s">
        <v>178</v>
      </c>
      <c r="C264" s="31" t="s">
        <v>6</v>
      </c>
      <c r="D264" s="179"/>
      <c r="E264" s="179"/>
      <c r="F264" s="57">
        <f t="shared" si="61"/>
        <v>781471.388</v>
      </c>
      <c r="G264" s="44">
        <v>0</v>
      </c>
      <c r="H264" s="44">
        <v>0</v>
      </c>
      <c r="I264" s="44">
        <v>0</v>
      </c>
      <c r="J264" s="44">
        <v>0</v>
      </c>
      <c r="K264" s="44">
        <v>558971.564</v>
      </c>
      <c r="L264" s="88">
        <v>222499.824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</row>
    <row r="265" spans="1:18" s="30" customFormat="1" ht="15">
      <c r="A265" s="183"/>
      <c r="B265" s="174"/>
      <c r="C265" s="31" t="s">
        <v>7</v>
      </c>
      <c r="D265" s="179"/>
      <c r="E265" s="179"/>
      <c r="F265" s="57">
        <f t="shared" si="61"/>
        <v>82991.71409</v>
      </c>
      <c r="G265" s="44">
        <v>0</v>
      </c>
      <c r="H265" s="44">
        <v>0</v>
      </c>
      <c r="I265" s="44">
        <v>0</v>
      </c>
      <c r="J265" s="44">
        <v>56955.22509</v>
      </c>
      <c r="K265" s="44">
        <v>26036.489</v>
      </c>
      <c r="L265" s="88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</row>
    <row r="266" spans="1:18" s="30" customFormat="1" ht="15">
      <c r="A266" s="183"/>
      <c r="B266" s="174"/>
      <c r="C266" s="31" t="s">
        <v>8</v>
      </c>
      <c r="D266" s="179"/>
      <c r="E266" s="179"/>
      <c r="F266" s="57">
        <f t="shared" si="61"/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83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</row>
    <row r="267" spans="1:18" s="30" customFormat="1" ht="15">
      <c r="A267" s="183"/>
      <c r="B267" s="175"/>
      <c r="C267" s="31" t="s">
        <v>107</v>
      </c>
      <c r="D267" s="179"/>
      <c r="E267" s="179"/>
      <c r="F267" s="57">
        <f t="shared" si="61"/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83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</row>
    <row r="268" spans="1:18" s="49" customFormat="1" ht="15">
      <c r="A268" s="183" t="s">
        <v>207</v>
      </c>
      <c r="B268" s="53" t="s">
        <v>421</v>
      </c>
      <c r="C268" s="52" t="s">
        <v>175</v>
      </c>
      <c r="D268" s="179"/>
      <c r="E268" s="179"/>
      <c r="F268" s="57">
        <f t="shared" si="61"/>
        <v>12577.10831</v>
      </c>
      <c r="G268" s="46">
        <f>SUM(G269:G272)</f>
        <v>0</v>
      </c>
      <c r="H268" s="46">
        <f>SUM(H269:H272)</f>
        <v>0</v>
      </c>
      <c r="I268" s="46">
        <f aca="true" t="shared" si="70" ref="I268:R268">SUM(I269:I272)</f>
        <v>12577.10831</v>
      </c>
      <c r="J268" s="46">
        <f t="shared" si="70"/>
        <v>0</v>
      </c>
      <c r="K268" s="46">
        <f t="shared" si="70"/>
        <v>0</v>
      </c>
      <c r="L268" s="82">
        <f t="shared" si="70"/>
        <v>0</v>
      </c>
      <c r="M268" s="46">
        <f t="shared" si="70"/>
        <v>0</v>
      </c>
      <c r="N268" s="46">
        <f t="shared" si="70"/>
        <v>0</v>
      </c>
      <c r="O268" s="46">
        <f t="shared" si="70"/>
        <v>0</v>
      </c>
      <c r="P268" s="46">
        <f t="shared" si="70"/>
        <v>0</v>
      </c>
      <c r="Q268" s="46">
        <f t="shared" si="70"/>
        <v>0</v>
      </c>
      <c r="R268" s="46">
        <f t="shared" si="70"/>
        <v>0</v>
      </c>
    </row>
    <row r="269" spans="1:18" s="30" customFormat="1" ht="15">
      <c r="A269" s="183"/>
      <c r="B269" s="174" t="s">
        <v>196</v>
      </c>
      <c r="C269" s="31" t="s">
        <v>6</v>
      </c>
      <c r="D269" s="179"/>
      <c r="E269" s="179"/>
      <c r="F269" s="57">
        <f t="shared" si="61"/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83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</row>
    <row r="270" spans="1:18" s="30" customFormat="1" ht="15">
      <c r="A270" s="183"/>
      <c r="B270" s="174"/>
      <c r="C270" s="31" t="s">
        <v>7</v>
      </c>
      <c r="D270" s="179"/>
      <c r="E270" s="179"/>
      <c r="F270" s="57">
        <f t="shared" si="61"/>
        <v>12577.10831</v>
      </c>
      <c r="G270" s="44">
        <v>0</v>
      </c>
      <c r="H270" s="44">
        <v>0</v>
      </c>
      <c r="I270" s="44">
        <v>12577.10831</v>
      </c>
      <c r="J270" s="44">
        <v>0</v>
      </c>
      <c r="K270" s="44">
        <v>0</v>
      </c>
      <c r="L270" s="83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</row>
    <row r="271" spans="1:18" s="30" customFormat="1" ht="15">
      <c r="A271" s="183"/>
      <c r="B271" s="174"/>
      <c r="C271" s="31" t="s">
        <v>8</v>
      </c>
      <c r="D271" s="179"/>
      <c r="E271" s="179"/>
      <c r="F271" s="57">
        <f t="shared" si="61"/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83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</row>
    <row r="272" spans="1:18" s="30" customFormat="1" ht="15">
      <c r="A272" s="183"/>
      <c r="B272" s="175"/>
      <c r="C272" s="31" t="s">
        <v>107</v>
      </c>
      <c r="D272" s="179"/>
      <c r="E272" s="179"/>
      <c r="F272" s="57">
        <f t="shared" si="61"/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83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</row>
    <row r="273" spans="1:18" s="30" customFormat="1" ht="15">
      <c r="A273" s="183" t="s">
        <v>208</v>
      </c>
      <c r="B273" s="53" t="s">
        <v>422</v>
      </c>
      <c r="C273" s="52" t="s">
        <v>175</v>
      </c>
      <c r="D273" s="179"/>
      <c r="E273" s="179"/>
      <c r="F273" s="57">
        <f t="shared" si="61"/>
        <v>960447.60608</v>
      </c>
      <c r="G273" s="46">
        <f>SUM(G274:G277)</f>
        <v>0</v>
      </c>
      <c r="H273" s="46">
        <f>SUM(H274:H277)</f>
        <v>0</v>
      </c>
      <c r="I273" s="46">
        <f aca="true" t="shared" si="71" ref="I273:R273">SUM(I274:I277)</f>
        <v>0</v>
      </c>
      <c r="J273" s="46">
        <f t="shared" si="71"/>
        <v>61425.46108</v>
      </c>
      <c r="K273" s="46">
        <f t="shared" si="71"/>
        <v>571521.969</v>
      </c>
      <c r="L273" s="82">
        <f t="shared" si="71"/>
        <v>327500.176</v>
      </c>
      <c r="M273" s="46">
        <f t="shared" si="71"/>
        <v>0</v>
      </c>
      <c r="N273" s="46">
        <f t="shared" si="71"/>
        <v>0</v>
      </c>
      <c r="O273" s="46">
        <f t="shared" si="71"/>
        <v>0</v>
      </c>
      <c r="P273" s="46">
        <f t="shared" si="71"/>
        <v>0</v>
      </c>
      <c r="Q273" s="46">
        <f t="shared" si="71"/>
        <v>0</v>
      </c>
      <c r="R273" s="46">
        <f t="shared" si="71"/>
        <v>0</v>
      </c>
    </row>
    <row r="274" spans="1:18" s="30" customFormat="1" ht="15">
      <c r="A274" s="183"/>
      <c r="B274" s="174" t="s">
        <v>177</v>
      </c>
      <c r="C274" s="31" t="s">
        <v>6</v>
      </c>
      <c r="D274" s="179"/>
      <c r="E274" s="179"/>
      <c r="F274" s="57">
        <f t="shared" si="61"/>
        <v>878876.082</v>
      </c>
      <c r="G274" s="44">
        <v>0</v>
      </c>
      <c r="H274" s="44">
        <v>0</v>
      </c>
      <c r="I274" s="44">
        <v>0</v>
      </c>
      <c r="J274" s="44">
        <v>0</v>
      </c>
      <c r="K274" s="44">
        <v>551375.906</v>
      </c>
      <c r="L274" s="88">
        <v>327500.176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</row>
    <row r="275" spans="1:18" s="30" customFormat="1" ht="15">
      <c r="A275" s="183"/>
      <c r="B275" s="174"/>
      <c r="C275" s="31" t="s">
        <v>7</v>
      </c>
      <c r="D275" s="179"/>
      <c r="E275" s="179"/>
      <c r="F275" s="57">
        <f t="shared" si="61"/>
        <v>81571.52408</v>
      </c>
      <c r="G275" s="44">
        <v>0</v>
      </c>
      <c r="H275" s="44">
        <v>0</v>
      </c>
      <c r="I275" s="44">
        <v>0</v>
      </c>
      <c r="J275" s="44">
        <v>61425.46108</v>
      </c>
      <c r="K275" s="44">
        <v>20146.063</v>
      </c>
      <c r="L275" s="88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</row>
    <row r="276" spans="1:18" s="30" customFormat="1" ht="15">
      <c r="A276" s="183"/>
      <c r="B276" s="174"/>
      <c r="C276" s="31" t="s">
        <v>8</v>
      </c>
      <c r="D276" s="179"/>
      <c r="E276" s="179"/>
      <c r="F276" s="57">
        <f t="shared" si="61"/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83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</row>
    <row r="277" spans="1:18" s="30" customFormat="1" ht="15">
      <c r="A277" s="183"/>
      <c r="B277" s="175"/>
      <c r="C277" s="31" t="s">
        <v>107</v>
      </c>
      <c r="D277" s="179"/>
      <c r="E277" s="179"/>
      <c r="F277" s="57">
        <f t="shared" si="61"/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83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</row>
    <row r="278" spans="1:18" s="49" customFormat="1" ht="15">
      <c r="A278" s="172" t="s">
        <v>209</v>
      </c>
      <c r="B278" s="53" t="s">
        <v>423</v>
      </c>
      <c r="C278" s="52" t="s">
        <v>175</v>
      </c>
      <c r="D278" s="179"/>
      <c r="E278" s="179"/>
      <c r="F278" s="57">
        <f t="shared" si="61"/>
        <v>477328.24004</v>
      </c>
      <c r="G278" s="46">
        <f aca="true" t="shared" si="72" ref="G278:R278">SUM(G279:G282)</f>
        <v>36000</v>
      </c>
      <c r="H278" s="46">
        <f t="shared" si="72"/>
        <v>102765.913</v>
      </c>
      <c r="I278" s="46">
        <f t="shared" si="72"/>
        <v>109778.3211</v>
      </c>
      <c r="J278" s="46">
        <f t="shared" si="72"/>
        <v>227344.013</v>
      </c>
      <c r="K278" s="46">
        <f t="shared" si="72"/>
        <v>1439.99294</v>
      </c>
      <c r="L278" s="82">
        <f t="shared" si="72"/>
        <v>0</v>
      </c>
      <c r="M278" s="46">
        <f t="shared" si="72"/>
        <v>0</v>
      </c>
      <c r="N278" s="46">
        <f t="shared" si="72"/>
        <v>0</v>
      </c>
      <c r="O278" s="46">
        <f t="shared" si="72"/>
        <v>0</v>
      </c>
      <c r="P278" s="46">
        <f t="shared" si="72"/>
        <v>0</v>
      </c>
      <c r="Q278" s="46">
        <f t="shared" si="72"/>
        <v>0</v>
      </c>
      <c r="R278" s="46">
        <f t="shared" si="72"/>
        <v>0</v>
      </c>
    </row>
    <row r="279" spans="1:18" s="30" customFormat="1" ht="15">
      <c r="A279" s="172"/>
      <c r="B279" s="174" t="s">
        <v>89</v>
      </c>
      <c r="C279" s="31" t="s">
        <v>6</v>
      </c>
      <c r="D279" s="179"/>
      <c r="E279" s="179"/>
      <c r="F279" s="57">
        <f t="shared" si="61"/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83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</row>
    <row r="280" spans="1:18" s="30" customFormat="1" ht="15">
      <c r="A280" s="172"/>
      <c r="B280" s="174"/>
      <c r="C280" s="31" t="s">
        <v>7</v>
      </c>
      <c r="D280" s="179"/>
      <c r="E280" s="179"/>
      <c r="F280" s="57">
        <f t="shared" si="61"/>
        <v>477328.24004</v>
      </c>
      <c r="G280" s="44">
        <v>36000</v>
      </c>
      <c r="H280" s="44">
        <v>102765.913</v>
      </c>
      <c r="I280" s="44">
        <v>109778.3211</v>
      </c>
      <c r="J280" s="44">
        <v>227344.013</v>
      </c>
      <c r="K280" s="44">
        <v>1439.99294</v>
      </c>
      <c r="L280" s="83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</row>
    <row r="281" spans="1:18" s="30" customFormat="1" ht="15">
      <c r="A281" s="172"/>
      <c r="B281" s="174"/>
      <c r="C281" s="31" t="s">
        <v>8</v>
      </c>
      <c r="D281" s="179"/>
      <c r="E281" s="179"/>
      <c r="F281" s="57">
        <f t="shared" si="61"/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83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</row>
    <row r="282" spans="1:18" s="30" customFormat="1" ht="15">
      <c r="A282" s="172"/>
      <c r="B282" s="175"/>
      <c r="C282" s="31" t="s">
        <v>107</v>
      </c>
      <c r="D282" s="179"/>
      <c r="E282" s="179"/>
      <c r="F282" s="57">
        <f t="shared" si="61"/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83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</row>
    <row r="283" spans="1:18" s="48" customFormat="1" ht="14.25">
      <c r="A283" s="183" t="s">
        <v>210</v>
      </c>
      <c r="B283" s="53" t="s">
        <v>424</v>
      </c>
      <c r="C283" s="52" t="s">
        <v>175</v>
      </c>
      <c r="D283" s="179"/>
      <c r="E283" s="179"/>
      <c r="F283" s="57">
        <f t="shared" si="61"/>
        <v>7588.10527</v>
      </c>
      <c r="G283" s="46">
        <f>SUM(G284:G287)</f>
        <v>2398.104</v>
      </c>
      <c r="H283" s="46">
        <f>SUM(H284:H287)</f>
        <v>5190.00127</v>
      </c>
      <c r="I283" s="46">
        <f aca="true" t="shared" si="73" ref="I283:R283">SUM(I284:I287)</f>
        <v>0</v>
      </c>
      <c r="J283" s="46">
        <f t="shared" si="73"/>
        <v>0</v>
      </c>
      <c r="K283" s="46">
        <f t="shared" si="73"/>
        <v>0</v>
      </c>
      <c r="L283" s="82">
        <f t="shared" si="73"/>
        <v>0</v>
      </c>
      <c r="M283" s="46">
        <f t="shared" si="73"/>
        <v>0</v>
      </c>
      <c r="N283" s="46">
        <f t="shared" si="73"/>
        <v>0</v>
      </c>
      <c r="O283" s="46">
        <f t="shared" si="73"/>
        <v>0</v>
      </c>
      <c r="P283" s="46">
        <f t="shared" si="73"/>
        <v>0</v>
      </c>
      <c r="Q283" s="46">
        <f t="shared" si="73"/>
        <v>0</v>
      </c>
      <c r="R283" s="46">
        <f t="shared" si="73"/>
        <v>0</v>
      </c>
    </row>
    <row r="284" spans="1:18" s="30" customFormat="1" ht="15">
      <c r="A284" s="183"/>
      <c r="B284" s="174" t="s">
        <v>152</v>
      </c>
      <c r="C284" s="31" t="s">
        <v>6</v>
      </c>
      <c r="D284" s="179"/>
      <c r="E284" s="179"/>
      <c r="F284" s="57">
        <f t="shared" si="61"/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83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</row>
    <row r="285" spans="1:18" s="30" customFormat="1" ht="15">
      <c r="A285" s="183"/>
      <c r="B285" s="174"/>
      <c r="C285" s="31" t="s">
        <v>7</v>
      </c>
      <c r="D285" s="179"/>
      <c r="E285" s="179"/>
      <c r="F285" s="57">
        <f t="shared" si="61"/>
        <v>7588.10527</v>
      </c>
      <c r="G285" s="44">
        <v>2398.104</v>
      </c>
      <c r="H285" s="44">
        <v>5190.00127</v>
      </c>
      <c r="I285" s="44">
        <v>0</v>
      </c>
      <c r="J285" s="44">
        <v>0</v>
      </c>
      <c r="K285" s="44">
        <v>0</v>
      </c>
      <c r="L285" s="83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</row>
    <row r="286" spans="1:18" s="30" customFormat="1" ht="15">
      <c r="A286" s="183"/>
      <c r="B286" s="174"/>
      <c r="C286" s="31" t="s">
        <v>8</v>
      </c>
      <c r="D286" s="179"/>
      <c r="E286" s="179"/>
      <c r="F286" s="57">
        <f t="shared" si="61"/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83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</row>
    <row r="287" spans="1:18" s="30" customFormat="1" ht="15">
      <c r="A287" s="183"/>
      <c r="B287" s="175"/>
      <c r="C287" s="31" t="s">
        <v>107</v>
      </c>
      <c r="D287" s="179"/>
      <c r="E287" s="179"/>
      <c r="F287" s="57">
        <f t="shared" si="61"/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83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</row>
    <row r="288" spans="1:18" s="49" customFormat="1" ht="15">
      <c r="A288" s="172" t="s">
        <v>211</v>
      </c>
      <c r="B288" s="53" t="s">
        <v>425</v>
      </c>
      <c r="C288" s="52" t="s">
        <v>175</v>
      </c>
      <c r="D288" s="179"/>
      <c r="E288" s="179"/>
      <c r="F288" s="57">
        <f t="shared" si="61"/>
        <v>83715.0448</v>
      </c>
      <c r="G288" s="46">
        <f aca="true" t="shared" si="74" ref="G288:R288">SUM(G289:G292)</f>
        <v>0</v>
      </c>
      <c r="H288" s="46">
        <f t="shared" si="74"/>
        <v>0</v>
      </c>
      <c r="I288" s="46">
        <f t="shared" si="74"/>
        <v>48144.99143</v>
      </c>
      <c r="J288" s="46">
        <f t="shared" si="74"/>
        <v>35570.05337</v>
      </c>
      <c r="K288" s="46">
        <f t="shared" si="74"/>
        <v>0</v>
      </c>
      <c r="L288" s="82">
        <f t="shared" si="74"/>
        <v>0</v>
      </c>
      <c r="M288" s="46">
        <f t="shared" si="74"/>
        <v>0</v>
      </c>
      <c r="N288" s="46">
        <f t="shared" si="74"/>
        <v>0</v>
      </c>
      <c r="O288" s="46">
        <f t="shared" si="74"/>
        <v>0</v>
      </c>
      <c r="P288" s="46">
        <f t="shared" si="74"/>
        <v>0</v>
      </c>
      <c r="Q288" s="46">
        <f t="shared" si="74"/>
        <v>0</v>
      </c>
      <c r="R288" s="46">
        <f t="shared" si="74"/>
        <v>0</v>
      </c>
    </row>
    <row r="289" spans="1:18" s="30" customFormat="1" ht="15">
      <c r="A289" s="172"/>
      <c r="B289" s="174" t="s">
        <v>119</v>
      </c>
      <c r="C289" s="31" t="s">
        <v>6</v>
      </c>
      <c r="D289" s="179"/>
      <c r="E289" s="179"/>
      <c r="F289" s="57">
        <f t="shared" si="61"/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83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</row>
    <row r="290" spans="1:18" s="30" customFormat="1" ht="15">
      <c r="A290" s="172"/>
      <c r="B290" s="174"/>
      <c r="C290" s="31" t="s">
        <v>7</v>
      </c>
      <c r="D290" s="179"/>
      <c r="E290" s="179"/>
      <c r="F290" s="57">
        <f t="shared" si="61"/>
        <v>83715.0448</v>
      </c>
      <c r="G290" s="44">
        <v>0</v>
      </c>
      <c r="H290" s="44">
        <v>0</v>
      </c>
      <c r="I290" s="44">
        <v>48144.99143</v>
      </c>
      <c r="J290" s="44">
        <v>35570.05337</v>
      </c>
      <c r="K290" s="44">
        <v>0</v>
      </c>
      <c r="L290" s="83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</row>
    <row r="291" spans="1:18" s="30" customFormat="1" ht="15">
      <c r="A291" s="172"/>
      <c r="B291" s="174"/>
      <c r="C291" s="31" t="s">
        <v>8</v>
      </c>
      <c r="D291" s="179"/>
      <c r="E291" s="179"/>
      <c r="F291" s="57">
        <f t="shared" si="61"/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83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</row>
    <row r="292" spans="1:18" s="30" customFormat="1" ht="15">
      <c r="A292" s="172"/>
      <c r="B292" s="175"/>
      <c r="C292" s="31" t="s">
        <v>107</v>
      </c>
      <c r="D292" s="179"/>
      <c r="E292" s="179"/>
      <c r="F292" s="57">
        <f>SUM(G292:R292)</f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83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</row>
    <row r="293" spans="1:18" s="48" customFormat="1" ht="14.25" customHeight="1">
      <c r="A293" s="183" t="s">
        <v>212</v>
      </c>
      <c r="B293" s="53" t="s">
        <v>426</v>
      </c>
      <c r="C293" s="52" t="s">
        <v>175</v>
      </c>
      <c r="D293" s="179"/>
      <c r="E293" s="179"/>
      <c r="F293" s="57">
        <f aca="true" t="shared" si="75" ref="F293:F337">SUM(G293:R293)</f>
        <v>40227.41535</v>
      </c>
      <c r="G293" s="46">
        <f>SUM(G294:G297)</f>
        <v>18990.2445</v>
      </c>
      <c r="H293" s="46">
        <f aca="true" t="shared" si="76" ref="H293:R293">SUM(H294:H297)</f>
        <v>21237.17085</v>
      </c>
      <c r="I293" s="46">
        <f t="shared" si="76"/>
        <v>0</v>
      </c>
      <c r="J293" s="46">
        <f t="shared" si="76"/>
        <v>0</v>
      </c>
      <c r="K293" s="46">
        <f t="shared" si="76"/>
        <v>0</v>
      </c>
      <c r="L293" s="82">
        <f t="shared" si="76"/>
        <v>0</v>
      </c>
      <c r="M293" s="46">
        <f t="shared" si="76"/>
        <v>0</v>
      </c>
      <c r="N293" s="46">
        <f t="shared" si="76"/>
        <v>0</v>
      </c>
      <c r="O293" s="46">
        <f t="shared" si="76"/>
        <v>0</v>
      </c>
      <c r="P293" s="46">
        <f t="shared" si="76"/>
        <v>0</v>
      </c>
      <c r="Q293" s="46">
        <f t="shared" si="76"/>
        <v>0</v>
      </c>
      <c r="R293" s="46">
        <f t="shared" si="76"/>
        <v>0</v>
      </c>
    </row>
    <row r="294" spans="1:18" s="30" customFormat="1" ht="15">
      <c r="A294" s="183"/>
      <c r="B294" s="174" t="s">
        <v>171</v>
      </c>
      <c r="C294" s="31" t="s">
        <v>6</v>
      </c>
      <c r="D294" s="179"/>
      <c r="E294" s="179"/>
      <c r="F294" s="57">
        <f t="shared" si="75"/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83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</row>
    <row r="295" spans="1:18" s="30" customFormat="1" ht="15">
      <c r="A295" s="183"/>
      <c r="B295" s="174"/>
      <c r="C295" s="31" t="s">
        <v>7</v>
      </c>
      <c r="D295" s="179"/>
      <c r="E295" s="179"/>
      <c r="F295" s="57">
        <f t="shared" si="75"/>
        <v>40227.41535</v>
      </c>
      <c r="G295" s="44">
        <v>18990.2445</v>
      </c>
      <c r="H295" s="44">
        <v>21237.17085</v>
      </c>
      <c r="I295" s="44">
        <v>0</v>
      </c>
      <c r="J295" s="44">
        <v>0</v>
      </c>
      <c r="K295" s="44">
        <v>0</v>
      </c>
      <c r="L295" s="83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</row>
    <row r="296" spans="1:18" s="30" customFormat="1" ht="15">
      <c r="A296" s="183"/>
      <c r="B296" s="174"/>
      <c r="C296" s="31" t="s">
        <v>8</v>
      </c>
      <c r="D296" s="179"/>
      <c r="E296" s="179"/>
      <c r="F296" s="57">
        <f t="shared" si="75"/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83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</row>
    <row r="297" spans="1:18" s="30" customFormat="1" ht="15">
      <c r="A297" s="183"/>
      <c r="B297" s="175"/>
      <c r="C297" s="31" t="s">
        <v>107</v>
      </c>
      <c r="D297" s="179"/>
      <c r="E297" s="179"/>
      <c r="F297" s="57">
        <f t="shared" si="75"/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83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</row>
    <row r="298" spans="1:18" s="48" customFormat="1" ht="14.25">
      <c r="A298" s="183" t="s">
        <v>213</v>
      </c>
      <c r="B298" s="53" t="s">
        <v>427</v>
      </c>
      <c r="C298" s="52" t="s">
        <v>175</v>
      </c>
      <c r="D298" s="179"/>
      <c r="E298" s="179"/>
      <c r="F298" s="57">
        <f t="shared" si="75"/>
        <v>36105.4034</v>
      </c>
      <c r="G298" s="46">
        <f>SUM(G299:G302)</f>
        <v>21531.859</v>
      </c>
      <c r="H298" s="46">
        <f aca="true" t="shared" si="77" ref="H298:R298">SUM(H299:H302)</f>
        <v>14573.5444</v>
      </c>
      <c r="I298" s="46">
        <f t="shared" si="77"/>
        <v>0</v>
      </c>
      <c r="J298" s="46">
        <f t="shared" si="77"/>
        <v>0</v>
      </c>
      <c r="K298" s="46">
        <f t="shared" si="77"/>
        <v>0</v>
      </c>
      <c r="L298" s="82">
        <f t="shared" si="77"/>
        <v>0</v>
      </c>
      <c r="M298" s="46">
        <f t="shared" si="77"/>
        <v>0</v>
      </c>
      <c r="N298" s="46">
        <f t="shared" si="77"/>
        <v>0</v>
      </c>
      <c r="O298" s="46">
        <f t="shared" si="77"/>
        <v>0</v>
      </c>
      <c r="P298" s="46">
        <f t="shared" si="77"/>
        <v>0</v>
      </c>
      <c r="Q298" s="46">
        <f t="shared" si="77"/>
        <v>0</v>
      </c>
      <c r="R298" s="46">
        <f t="shared" si="77"/>
        <v>0</v>
      </c>
    </row>
    <row r="299" spans="1:18" s="30" customFormat="1" ht="15">
      <c r="A299" s="183"/>
      <c r="B299" s="174" t="s">
        <v>205</v>
      </c>
      <c r="C299" s="31" t="s">
        <v>6</v>
      </c>
      <c r="D299" s="179"/>
      <c r="E299" s="179"/>
      <c r="F299" s="57">
        <f t="shared" si="75"/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83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</row>
    <row r="300" spans="1:18" s="30" customFormat="1" ht="15">
      <c r="A300" s="183"/>
      <c r="B300" s="174"/>
      <c r="C300" s="31" t="s">
        <v>7</v>
      </c>
      <c r="D300" s="179"/>
      <c r="E300" s="179"/>
      <c r="F300" s="57">
        <f t="shared" si="75"/>
        <v>36105.4034</v>
      </c>
      <c r="G300" s="44">
        <v>21531.859</v>
      </c>
      <c r="H300" s="44">
        <v>14573.5444</v>
      </c>
      <c r="I300" s="44">
        <v>0</v>
      </c>
      <c r="J300" s="44">
        <v>0</v>
      </c>
      <c r="K300" s="44">
        <v>0</v>
      </c>
      <c r="L300" s="83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</row>
    <row r="301" spans="1:18" s="30" customFormat="1" ht="15">
      <c r="A301" s="183"/>
      <c r="B301" s="174"/>
      <c r="C301" s="31" t="s">
        <v>8</v>
      </c>
      <c r="D301" s="179"/>
      <c r="E301" s="179"/>
      <c r="F301" s="57">
        <f t="shared" si="75"/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83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</row>
    <row r="302" spans="1:18" s="30" customFormat="1" ht="15">
      <c r="A302" s="183"/>
      <c r="B302" s="175"/>
      <c r="C302" s="31" t="s">
        <v>107</v>
      </c>
      <c r="D302" s="179"/>
      <c r="E302" s="179"/>
      <c r="F302" s="57">
        <f t="shared" si="75"/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83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</row>
    <row r="303" spans="1:18" s="48" customFormat="1" ht="14.25">
      <c r="A303" s="183" t="s">
        <v>243</v>
      </c>
      <c r="B303" s="53" t="s">
        <v>428</v>
      </c>
      <c r="C303" s="52" t="s">
        <v>175</v>
      </c>
      <c r="D303" s="179"/>
      <c r="E303" s="179"/>
      <c r="F303" s="57">
        <f t="shared" si="75"/>
        <v>14495.019</v>
      </c>
      <c r="G303" s="46">
        <f>SUM(G304:G307)</f>
        <v>7015</v>
      </c>
      <c r="H303" s="46">
        <f>SUM(H304:H307)</f>
        <v>0</v>
      </c>
      <c r="I303" s="46">
        <f aca="true" t="shared" si="78" ref="I303:R303">SUM(I304:I307)</f>
        <v>7480.019</v>
      </c>
      <c r="J303" s="46">
        <f t="shared" si="78"/>
        <v>0</v>
      </c>
      <c r="K303" s="46">
        <f t="shared" si="78"/>
        <v>0</v>
      </c>
      <c r="L303" s="82">
        <f t="shared" si="78"/>
        <v>0</v>
      </c>
      <c r="M303" s="46">
        <f t="shared" si="78"/>
        <v>0</v>
      </c>
      <c r="N303" s="46">
        <f t="shared" si="78"/>
        <v>0</v>
      </c>
      <c r="O303" s="46">
        <f t="shared" si="78"/>
        <v>0</v>
      </c>
      <c r="P303" s="46">
        <f t="shared" si="78"/>
        <v>0</v>
      </c>
      <c r="Q303" s="46">
        <f t="shared" si="78"/>
        <v>0</v>
      </c>
      <c r="R303" s="46">
        <f t="shared" si="78"/>
        <v>0</v>
      </c>
    </row>
    <row r="304" spans="1:18" s="30" customFormat="1" ht="15">
      <c r="A304" s="183"/>
      <c r="B304" s="174" t="s">
        <v>173</v>
      </c>
      <c r="C304" s="31" t="s">
        <v>6</v>
      </c>
      <c r="D304" s="179"/>
      <c r="E304" s="179"/>
      <c r="F304" s="57">
        <f t="shared" si="75"/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83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</row>
    <row r="305" spans="1:18" s="30" customFormat="1" ht="15">
      <c r="A305" s="183"/>
      <c r="B305" s="174"/>
      <c r="C305" s="31" t="s">
        <v>7</v>
      </c>
      <c r="D305" s="179"/>
      <c r="E305" s="179"/>
      <c r="F305" s="57">
        <f t="shared" si="75"/>
        <v>14495.019</v>
      </c>
      <c r="G305" s="44">
        <v>7015</v>
      </c>
      <c r="H305" s="44">
        <v>0</v>
      </c>
      <c r="I305" s="44">
        <v>7480.019</v>
      </c>
      <c r="J305" s="44">
        <v>0</v>
      </c>
      <c r="K305" s="44">
        <v>0</v>
      </c>
      <c r="L305" s="83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</row>
    <row r="306" spans="1:18" s="30" customFormat="1" ht="15">
      <c r="A306" s="183"/>
      <c r="B306" s="174"/>
      <c r="C306" s="31" t="s">
        <v>8</v>
      </c>
      <c r="D306" s="179"/>
      <c r="E306" s="179"/>
      <c r="F306" s="57">
        <f t="shared" si="75"/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83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</row>
    <row r="307" spans="1:18" s="30" customFormat="1" ht="18.75" customHeight="1">
      <c r="A307" s="183"/>
      <c r="B307" s="175"/>
      <c r="C307" s="31" t="s">
        <v>107</v>
      </c>
      <c r="D307" s="179"/>
      <c r="E307" s="179"/>
      <c r="F307" s="57">
        <f t="shared" si="75"/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83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</row>
    <row r="308" spans="1:18" s="30" customFormat="1" ht="18.75" customHeight="1">
      <c r="A308" s="183" t="s">
        <v>247</v>
      </c>
      <c r="B308" s="53" t="s">
        <v>429</v>
      </c>
      <c r="C308" s="52" t="s">
        <v>175</v>
      </c>
      <c r="D308" s="179"/>
      <c r="E308" s="179"/>
      <c r="F308" s="57">
        <f t="shared" si="75"/>
        <v>125312.78991</v>
      </c>
      <c r="G308" s="46">
        <f>SUM(G309:G312)</f>
        <v>0</v>
      </c>
      <c r="H308" s="46">
        <f>SUM(H309:H312)</f>
        <v>0</v>
      </c>
      <c r="I308" s="46">
        <f aca="true" t="shared" si="79" ref="I308:R308">SUM(I309:I312)</f>
        <v>0</v>
      </c>
      <c r="J308" s="46">
        <f t="shared" si="79"/>
        <v>0</v>
      </c>
      <c r="K308" s="46">
        <f t="shared" si="79"/>
        <v>0</v>
      </c>
      <c r="L308" s="82">
        <f t="shared" si="79"/>
        <v>0</v>
      </c>
      <c r="M308" s="46">
        <f t="shared" si="79"/>
        <v>9346.77946</v>
      </c>
      <c r="N308" s="46">
        <f t="shared" si="79"/>
        <v>0</v>
      </c>
      <c r="O308" s="46">
        <f t="shared" si="79"/>
        <v>54716.01045</v>
      </c>
      <c r="P308" s="46">
        <f t="shared" si="79"/>
        <v>61250</v>
      </c>
      <c r="Q308" s="46">
        <f t="shared" si="79"/>
        <v>0</v>
      </c>
      <c r="R308" s="46">
        <f t="shared" si="79"/>
        <v>0</v>
      </c>
    </row>
    <row r="309" spans="1:18" s="30" customFormat="1" ht="18.75" customHeight="1">
      <c r="A309" s="183"/>
      <c r="B309" s="174" t="s">
        <v>561</v>
      </c>
      <c r="C309" s="31" t="s">
        <v>6</v>
      </c>
      <c r="D309" s="179"/>
      <c r="E309" s="179"/>
      <c r="F309" s="57">
        <f t="shared" si="75"/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83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</row>
    <row r="310" spans="1:18" s="30" customFormat="1" ht="18.75" customHeight="1">
      <c r="A310" s="183"/>
      <c r="B310" s="174"/>
      <c r="C310" s="31" t="s">
        <v>7</v>
      </c>
      <c r="D310" s="179"/>
      <c r="E310" s="179"/>
      <c r="F310" s="57">
        <f t="shared" si="75"/>
        <v>125312.78991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91">
        <v>0</v>
      </c>
      <c r="M310" s="88">
        <v>9346.77946</v>
      </c>
      <c r="N310" s="44">
        <v>0</v>
      </c>
      <c r="O310" s="88">
        <v>54716.01045</v>
      </c>
      <c r="P310" s="44">
        <v>61250</v>
      </c>
      <c r="Q310" s="44">
        <v>0</v>
      </c>
      <c r="R310" s="44">
        <v>0</v>
      </c>
    </row>
    <row r="311" spans="1:18" s="30" customFormat="1" ht="18.75" customHeight="1">
      <c r="A311" s="183"/>
      <c r="B311" s="174"/>
      <c r="C311" s="31" t="s">
        <v>8</v>
      </c>
      <c r="D311" s="179"/>
      <c r="E311" s="179"/>
      <c r="F311" s="57">
        <f t="shared" si="75"/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83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</row>
    <row r="312" spans="1:18" s="30" customFormat="1" ht="18.75" customHeight="1">
      <c r="A312" s="183"/>
      <c r="B312" s="175"/>
      <c r="C312" s="31" t="s">
        <v>107</v>
      </c>
      <c r="D312" s="179"/>
      <c r="E312" s="179"/>
      <c r="F312" s="57">
        <f>SUM(G312:R312)</f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83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</row>
    <row r="313" spans="1:18" s="30" customFormat="1" ht="15">
      <c r="A313" s="183" t="s">
        <v>248</v>
      </c>
      <c r="B313" s="54" t="s">
        <v>430</v>
      </c>
      <c r="C313" s="52" t="s">
        <v>175</v>
      </c>
      <c r="D313" s="179"/>
      <c r="E313" s="179"/>
      <c r="F313" s="57">
        <f t="shared" si="75"/>
        <v>9465.754</v>
      </c>
      <c r="G313" s="46">
        <f>SUM(G314:G317)</f>
        <v>0</v>
      </c>
      <c r="H313" s="46">
        <f aca="true" t="shared" si="80" ref="H313:R313">SUM(H314:H317)</f>
        <v>0</v>
      </c>
      <c r="I313" s="46">
        <f t="shared" si="80"/>
        <v>0</v>
      </c>
      <c r="J313" s="46">
        <f t="shared" si="80"/>
        <v>6933.13602</v>
      </c>
      <c r="K313" s="46">
        <f t="shared" si="80"/>
        <v>2100.17313</v>
      </c>
      <c r="L313" s="82">
        <f t="shared" si="80"/>
        <v>432.44485</v>
      </c>
      <c r="M313" s="46">
        <f t="shared" si="80"/>
        <v>0</v>
      </c>
      <c r="N313" s="46">
        <f t="shared" si="80"/>
        <v>0</v>
      </c>
      <c r="O313" s="46">
        <f t="shared" si="80"/>
        <v>0</v>
      </c>
      <c r="P313" s="46">
        <f t="shared" si="80"/>
        <v>0</v>
      </c>
      <c r="Q313" s="46">
        <f t="shared" si="80"/>
        <v>0</v>
      </c>
      <c r="R313" s="46">
        <f t="shared" si="80"/>
        <v>0</v>
      </c>
    </row>
    <row r="314" spans="1:18" s="30" customFormat="1" ht="15">
      <c r="A314" s="183"/>
      <c r="B314" s="174" t="s">
        <v>242</v>
      </c>
      <c r="C314" s="31" t="s">
        <v>6</v>
      </c>
      <c r="D314" s="179"/>
      <c r="E314" s="179"/>
      <c r="F314" s="57">
        <f t="shared" si="75"/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83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</row>
    <row r="315" spans="1:18" s="30" customFormat="1" ht="15">
      <c r="A315" s="183"/>
      <c r="B315" s="174"/>
      <c r="C315" s="31" t="s">
        <v>7</v>
      </c>
      <c r="D315" s="179"/>
      <c r="E315" s="179"/>
      <c r="F315" s="57">
        <f t="shared" si="75"/>
        <v>9465.754</v>
      </c>
      <c r="G315" s="44">
        <v>0</v>
      </c>
      <c r="H315" s="44">
        <v>0</v>
      </c>
      <c r="I315" s="44">
        <v>0</v>
      </c>
      <c r="J315" s="44">
        <v>6933.13602</v>
      </c>
      <c r="K315" s="44">
        <v>2100.17313</v>
      </c>
      <c r="L315" s="91">
        <v>432.44485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</row>
    <row r="316" spans="1:18" s="30" customFormat="1" ht="15">
      <c r="A316" s="183"/>
      <c r="B316" s="174"/>
      <c r="C316" s="31" t="s">
        <v>8</v>
      </c>
      <c r="D316" s="179"/>
      <c r="E316" s="179"/>
      <c r="F316" s="57">
        <f t="shared" si="75"/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83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</row>
    <row r="317" spans="1:18" s="30" customFormat="1" ht="15">
      <c r="A317" s="183"/>
      <c r="B317" s="175"/>
      <c r="C317" s="31" t="s">
        <v>107</v>
      </c>
      <c r="D317" s="179"/>
      <c r="E317" s="179"/>
      <c r="F317" s="57">
        <f t="shared" si="75"/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83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</row>
    <row r="318" spans="1:18" s="30" customFormat="1" ht="15">
      <c r="A318" s="183" t="s">
        <v>249</v>
      </c>
      <c r="B318" s="54" t="s">
        <v>431</v>
      </c>
      <c r="C318" s="52" t="s">
        <v>175</v>
      </c>
      <c r="D318" s="179"/>
      <c r="E318" s="179"/>
      <c r="F318" s="57">
        <f t="shared" si="75"/>
        <v>27639.10645</v>
      </c>
      <c r="G318" s="46">
        <f>SUM(G319:G322)</f>
        <v>0</v>
      </c>
      <c r="H318" s="46">
        <f aca="true" t="shared" si="81" ref="H318:R318">SUM(H319:H322)</f>
        <v>0</v>
      </c>
      <c r="I318" s="46">
        <f t="shared" si="81"/>
        <v>0</v>
      </c>
      <c r="J318" s="46">
        <f t="shared" si="81"/>
        <v>0</v>
      </c>
      <c r="K318" s="46">
        <f t="shared" si="81"/>
        <v>0</v>
      </c>
      <c r="L318" s="82">
        <f t="shared" si="81"/>
        <v>0</v>
      </c>
      <c r="M318" s="46">
        <f t="shared" si="81"/>
        <v>0</v>
      </c>
      <c r="N318" s="46">
        <f t="shared" si="81"/>
        <v>0</v>
      </c>
      <c r="O318" s="46">
        <f t="shared" si="81"/>
        <v>9250</v>
      </c>
      <c r="P318" s="46">
        <f t="shared" si="81"/>
        <v>18389.10645</v>
      </c>
      <c r="Q318" s="46">
        <f t="shared" si="81"/>
        <v>0</v>
      </c>
      <c r="R318" s="46">
        <f t="shared" si="81"/>
        <v>0</v>
      </c>
    </row>
    <row r="319" spans="1:18" s="30" customFormat="1" ht="15">
      <c r="A319" s="183"/>
      <c r="B319" s="174" t="s">
        <v>566</v>
      </c>
      <c r="C319" s="31" t="s">
        <v>6</v>
      </c>
      <c r="D319" s="179"/>
      <c r="E319" s="179"/>
      <c r="F319" s="57">
        <f t="shared" si="75"/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83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</row>
    <row r="320" spans="1:18" s="30" customFormat="1" ht="15">
      <c r="A320" s="183"/>
      <c r="B320" s="174"/>
      <c r="C320" s="31" t="s">
        <v>7</v>
      </c>
      <c r="D320" s="179"/>
      <c r="E320" s="179"/>
      <c r="F320" s="57">
        <f t="shared" si="75"/>
        <v>27639.10645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83">
        <v>0</v>
      </c>
      <c r="M320" s="44">
        <v>0</v>
      </c>
      <c r="N320" s="88">
        <v>0</v>
      </c>
      <c r="O320" s="44">
        <v>9250</v>
      </c>
      <c r="P320" s="44">
        <v>18389.10645</v>
      </c>
      <c r="Q320" s="44">
        <v>0</v>
      </c>
      <c r="R320" s="44">
        <v>0</v>
      </c>
    </row>
    <row r="321" spans="1:18" s="30" customFormat="1" ht="15">
      <c r="A321" s="183"/>
      <c r="B321" s="174"/>
      <c r="C321" s="31" t="s">
        <v>8</v>
      </c>
      <c r="D321" s="179"/>
      <c r="E321" s="179"/>
      <c r="F321" s="57">
        <f t="shared" si="75"/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83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</row>
    <row r="322" spans="1:18" s="30" customFormat="1" ht="15">
      <c r="A322" s="183"/>
      <c r="B322" s="175"/>
      <c r="C322" s="31" t="s">
        <v>107</v>
      </c>
      <c r="D322" s="179"/>
      <c r="E322" s="179"/>
      <c r="F322" s="57">
        <f t="shared" si="75"/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83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</row>
    <row r="323" spans="1:18" s="30" customFormat="1" ht="15">
      <c r="A323" s="183" t="s">
        <v>250</v>
      </c>
      <c r="B323" s="54" t="s">
        <v>432</v>
      </c>
      <c r="C323" s="52" t="s">
        <v>175</v>
      </c>
      <c r="D323" s="179"/>
      <c r="E323" s="179"/>
      <c r="F323" s="57">
        <f t="shared" si="75"/>
        <v>10280.7471</v>
      </c>
      <c r="G323" s="46">
        <f>SUM(G324:G327)</f>
        <v>0</v>
      </c>
      <c r="H323" s="46">
        <f aca="true" t="shared" si="82" ref="H323:R323">SUM(H324:H327)</f>
        <v>0</v>
      </c>
      <c r="I323" s="46">
        <f t="shared" si="82"/>
        <v>0</v>
      </c>
      <c r="J323" s="46">
        <f t="shared" si="82"/>
        <v>0</v>
      </c>
      <c r="K323" s="46">
        <f t="shared" si="82"/>
        <v>0</v>
      </c>
      <c r="L323" s="82">
        <f t="shared" si="82"/>
        <v>0</v>
      </c>
      <c r="M323" s="46">
        <f t="shared" si="82"/>
        <v>0</v>
      </c>
      <c r="N323" s="46">
        <f t="shared" si="82"/>
        <v>0</v>
      </c>
      <c r="O323" s="46">
        <f t="shared" si="82"/>
        <v>3400</v>
      </c>
      <c r="P323" s="46">
        <f t="shared" si="82"/>
        <v>6880.7471</v>
      </c>
      <c r="Q323" s="46">
        <f t="shared" si="82"/>
        <v>0</v>
      </c>
      <c r="R323" s="46">
        <f t="shared" si="82"/>
        <v>0</v>
      </c>
    </row>
    <row r="324" spans="1:18" s="30" customFormat="1" ht="15">
      <c r="A324" s="183"/>
      <c r="B324" s="174" t="s">
        <v>567</v>
      </c>
      <c r="C324" s="31" t="s">
        <v>6</v>
      </c>
      <c r="D324" s="179"/>
      <c r="E324" s="179"/>
      <c r="F324" s="57">
        <f t="shared" si="75"/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83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</row>
    <row r="325" spans="1:18" s="30" customFormat="1" ht="15">
      <c r="A325" s="183"/>
      <c r="B325" s="174"/>
      <c r="C325" s="31" t="s">
        <v>7</v>
      </c>
      <c r="D325" s="179"/>
      <c r="E325" s="179"/>
      <c r="F325" s="57">
        <f t="shared" si="75"/>
        <v>10280.7471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83">
        <v>0</v>
      </c>
      <c r="M325" s="44">
        <v>0</v>
      </c>
      <c r="N325" s="88">
        <v>0</v>
      </c>
      <c r="O325" s="44">
        <v>3400</v>
      </c>
      <c r="P325" s="44">
        <v>6880.7471</v>
      </c>
      <c r="Q325" s="44">
        <v>0</v>
      </c>
      <c r="R325" s="44">
        <v>0</v>
      </c>
    </row>
    <row r="326" spans="1:18" s="30" customFormat="1" ht="15">
      <c r="A326" s="183"/>
      <c r="B326" s="174"/>
      <c r="C326" s="31" t="s">
        <v>8</v>
      </c>
      <c r="D326" s="179"/>
      <c r="E326" s="179"/>
      <c r="F326" s="57">
        <f t="shared" si="75"/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83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</row>
    <row r="327" spans="1:18" s="30" customFormat="1" ht="15">
      <c r="A327" s="183"/>
      <c r="B327" s="175"/>
      <c r="C327" s="31" t="s">
        <v>107</v>
      </c>
      <c r="D327" s="179"/>
      <c r="E327" s="179"/>
      <c r="F327" s="57">
        <f t="shared" si="75"/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83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</row>
    <row r="328" spans="1:18" s="30" customFormat="1" ht="15">
      <c r="A328" s="183" t="s">
        <v>251</v>
      </c>
      <c r="B328" s="54" t="s">
        <v>433</v>
      </c>
      <c r="C328" s="52" t="s">
        <v>175</v>
      </c>
      <c r="D328" s="179"/>
      <c r="E328" s="179"/>
      <c r="F328" s="57">
        <f>SUM(G328:R328)</f>
        <v>15619.1143</v>
      </c>
      <c r="G328" s="46">
        <f>SUM(G329:G332)</f>
        <v>0</v>
      </c>
      <c r="H328" s="46">
        <f aca="true" t="shared" si="83" ref="H328:R328">SUM(H329:H332)</f>
        <v>0</v>
      </c>
      <c r="I328" s="46">
        <f t="shared" si="83"/>
        <v>0</v>
      </c>
      <c r="J328" s="46">
        <f t="shared" si="83"/>
        <v>0</v>
      </c>
      <c r="K328" s="46">
        <f t="shared" si="83"/>
        <v>0</v>
      </c>
      <c r="L328" s="82">
        <f t="shared" si="83"/>
        <v>0</v>
      </c>
      <c r="M328" s="46">
        <f t="shared" si="83"/>
        <v>0</v>
      </c>
      <c r="N328" s="46">
        <f t="shared" si="83"/>
        <v>0</v>
      </c>
      <c r="O328" s="46">
        <f t="shared" si="83"/>
        <v>5250</v>
      </c>
      <c r="P328" s="46">
        <f t="shared" si="83"/>
        <v>10369.1143</v>
      </c>
      <c r="Q328" s="46">
        <f t="shared" si="83"/>
        <v>0</v>
      </c>
      <c r="R328" s="46">
        <f t="shared" si="83"/>
        <v>0</v>
      </c>
    </row>
    <row r="329" spans="1:18" s="30" customFormat="1" ht="15">
      <c r="A329" s="183"/>
      <c r="B329" s="174" t="s">
        <v>568</v>
      </c>
      <c r="C329" s="31" t="s">
        <v>6</v>
      </c>
      <c r="D329" s="179"/>
      <c r="E329" s="179"/>
      <c r="F329" s="57">
        <f>SUM(G329:R329)</f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83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</row>
    <row r="330" spans="1:18" s="30" customFormat="1" ht="15">
      <c r="A330" s="183"/>
      <c r="B330" s="174"/>
      <c r="C330" s="31" t="s">
        <v>7</v>
      </c>
      <c r="D330" s="179"/>
      <c r="E330" s="179"/>
      <c r="F330" s="57">
        <f>SUM(G330:R330)</f>
        <v>15619.1143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83">
        <v>0</v>
      </c>
      <c r="M330" s="44">
        <v>0</v>
      </c>
      <c r="N330" s="88">
        <v>0</v>
      </c>
      <c r="O330" s="44">
        <v>5250</v>
      </c>
      <c r="P330" s="44">
        <v>10369.1143</v>
      </c>
      <c r="Q330" s="44">
        <v>0</v>
      </c>
      <c r="R330" s="44">
        <v>0</v>
      </c>
    </row>
    <row r="331" spans="1:18" s="30" customFormat="1" ht="15">
      <c r="A331" s="183"/>
      <c r="B331" s="174"/>
      <c r="C331" s="31" t="s">
        <v>8</v>
      </c>
      <c r="D331" s="179"/>
      <c r="E331" s="179"/>
      <c r="F331" s="57">
        <f>SUM(G331:R331)</f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83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</row>
    <row r="332" spans="1:18" s="30" customFormat="1" ht="15">
      <c r="A332" s="183"/>
      <c r="B332" s="175"/>
      <c r="C332" s="31" t="s">
        <v>107</v>
      </c>
      <c r="D332" s="179"/>
      <c r="E332" s="179"/>
      <c r="F332" s="57">
        <f>SUM(G332:R332)</f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83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</row>
    <row r="333" spans="1:18" s="48" customFormat="1" ht="14.25">
      <c r="A333" s="183" t="s">
        <v>252</v>
      </c>
      <c r="B333" s="53" t="s">
        <v>434</v>
      </c>
      <c r="C333" s="52" t="s">
        <v>175</v>
      </c>
      <c r="D333" s="179"/>
      <c r="E333" s="179"/>
      <c r="F333" s="57">
        <f t="shared" si="75"/>
        <v>6294.68891</v>
      </c>
      <c r="G333" s="46">
        <f>SUM(G334:G337)</f>
        <v>6294.68891</v>
      </c>
      <c r="H333" s="46">
        <f aca="true" t="shared" si="84" ref="H333:R333">SUM(H334:H337)</f>
        <v>0</v>
      </c>
      <c r="I333" s="46">
        <f t="shared" si="84"/>
        <v>0</v>
      </c>
      <c r="J333" s="46">
        <f t="shared" si="84"/>
        <v>0</v>
      </c>
      <c r="K333" s="46">
        <f t="shared" si="84"/>
        <v>0</v>
      </c>
      <c r="L333" s="82">
        <f t="shared" si="84"/>
        <v>0</v>
      </c>
      <c r="M333" s="46">
        <f t="shared" si="84"/>
        <v>0</v>
      </c>
      <c r="N333" s="46">
        <f t="shared" si="84"/>
        <v>0</v>
      </c>
      <c r="O333" s="46">
        <f t="shared" si="84"/>
        <v>0</v>
      </c>
      <c r="P333" s="46">
        <f t="shared" si="84"/>
        <v>0</v>
      </c>
      <c r="Q333" s="46">
        <f t="shared" si="84"/>
        <v>0</v>
      </c>
      <c r="R333" s="46">
        <f t="shared" si="84"/>
        <v>0</v>
      </c>
    </row>
    <row r="334" spans="1:18" s="30" customFormat="1" ht="15">
      <c r="A334" s="183"/>
      <c r="B334" s="174" t="s">
        <v>99</v>
      </c>
      <c r="C334" s="31" t="s">
        <v>6</v>
      </c>
      <c r="D334" s="179"/>
      <c r="E334" s="179"/>
      <c r="F334" s="57">
        <f t="shared" si="75"/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83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</row>
    <row r="335" spans="1:18" s="30" customFormat="1" ht="15">
      <c r="A335" s="183"/>
      <c r="B335" s="174"/>
      <c r="C335" s="31" t="s">
        <v>7</v>
      </c>
      <c r="D335" s="179"/>
      <c r="E335" s="179"/>
      <c r="F335" s="57">
        <f t="shared" si="75"/>
        <v>6294.68891</v>
      </c>
      <c r="G335" s="44">
        <v>6294.68891</v>
      </c>
      <c r="H335" s="44">
        <v>0</v>
      </c>
      <c r="I335" s="44">
        <v>0</v>
      </c>
      <c r="J335" s="44">
        <v>0</v>
      </c>
      <c r="K335" s="44">
        <v>0</v>
      </c>
      <c r="L335" s="83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</row>
    <row r="336" spans="1:18" s="30" customFormat="1" ht="15">
      <c r="A336" s="183"/>
      <c r="B336" s="174"/>
      <c r="C336" s="31" t="s">
        <v>8</v>
      </c>
      <c r="D336" s="179"/>
      <c r="E336" s="179"/>
      <c r="F336" s="57">
        <f t="shared" si="75"/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83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</row>
    <row r="337" spans="1:18" s="30" customFormat="1" ht="15">
      <c r="A337" s="183"/>
      <c r="B337" s="175"/>
      <c r="C337" s="31" t="s">
        <v>107</v>
      </c>
      <c r="D337" s="179"/>
      <c r="E337" s="179"/>
      <c r="F337" s="57">
        <f t="shared" si="75"/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83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</row>
    <row r="338" spans="1:18" s="30" customFormat="1" ht="15">
      <c r="A338" s="183" t="s">
        <v>253</v>
      </c>
      <c r="B338" s="53" t="s">
        <v>435</v>
      </c>
      <c r="C338" s="52" t="s">
        <v>175</v>
      </c>
      <c r="D338" s="179"/>
      <c r="E338" s="179"/>
      <c r="F338" s="57">
        <f>SUM(G338:R338)</f>
        <v>439874.154</v>
      </c>
      <c r="G338" s="46">
        <f>SUM(G339:G342)</f>
        <v>0</v>
      </c>
      <c r="H338" s="46">
        <f aca="true" t="shared" si="85" ref="H338:R338">SUM(H339:H342)</f>
        <v>0</v>
      </c>
      <c r="I338" s="46">
        <f t="shared" si="85"/>
        <v>0</v>
      </c>
      <c r="J338" s="46">
        <f t="shared" si="85"/>
        <v>0</v>
      </c>
      <c r="K338" s="46">
        <f t="shared" si="85"/>
        <v>0</v>
      </c>
      <c r="L338" s="82">
        <f t="shared" si="85"/>
        <v>0</v>
      </c>
      <c r="M338" s="46">
        <f t="shared" si="85"/>
        <v>0</v>
      </c>
      <c r="N338" s="46">
        <f t="shared" si="85"/>
        <v>0</v>
      </c>
      <c r="O338" s="46">
        <f t="shared" si="85"/>
        <v>210000</v>
      </c>
      <c r="P338" s="46">
        <f t="shared" si="85"/>
        <v>229874.154</v>
      </c>
      <c r="Q338" s="46">
        <f t="shared" si="85"/>
        <v>0</v>
      </c>
      <c r="R338" s="46">
        <f t="shared" si="85"/>
        <v>0</v>
      </c>
    </row>
    <row r="339" spans="1:18" s="30" customFormat="1" ht="15">
      <c r="A339" s="183"/>
      <c r="B339" s="174" t="s">
        <v>563</v>
      </c>
      <c r="C339" s="31" t="s">
        <v>6</v>
      </c>
      <c r="D339" s="179"/>
      <c r="E339" s="179"/>
      <c r="F339" s="57">
        <f>SUM(G339:R339)</f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83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</row>
    <row r="340" spans="1:18" s="30" customFormat="1" ht="15">
      <c r="A340" s="183"/>
      <c r="B340" s="174"/>
      <c r="C340" s="31" t="s">
        <v>7</v>
      </c>
      <c r="D340" s="179"/>
      <c r="E340" s="179"/>
      <c r="F340" s="57">
        <f>SUM(G340:R340)</f>
        <v>439874.154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83">
        <v>0</v>
      </c>
      <c r="M340" s="44">
        <v>0</v>
      </c>
      <c r="N340" s="44">
        <v>0</v>
      </c>
      <c r="O340" s="44">
        <v>210000</v>
      </c>
      <c r="P340" s="44">
        <v>229874.154</v>
      </c>
      <c r="Q340" s="44">
        <v>0</v>
      </c>
      <c r="R340" s="44">
        <v>0</v>
      </c>
    </row>
    <row r="341" spans="1:18" s="30" customFormat="1" ht="15">
      <c r="A341" s="183"/>
      <c r="B341" s="174"/>
      <c r="C341" s="31" t="s">
        <v>8</v>
      </c>
      <c r="D341" s="179"/>
      <c r="E341" s="179"/>
      <c r="F341" s="57">
        <f>SUM(G341:R341)</f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83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</row>
    <row r="342" spans="1:18" s="30" customFormat="1" ht="15">
      <c r="A342" s="183"/>
      <c r="B342" s="175"/>
      <c r="C342" s="31" t="s">
        <v>107</v>
      </c>
      <c r="D342" s="179"/>
      <c r="E342" s="179"/>
      <c r="F342" s="57">
        <f>SUM(G342:R342)</f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83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</row>
    <row r="343" spans="1:18" s="30" customFormat="1" ht="15">
      <c r="A343" s="183" t="s">
        <v>254</v>
      </c>
      <c r="B343" s="54" t="s">
        <v>436</v>
      </c>
      <c r="C343" s="52" t="s">
        <v>175</v>
      </c>
      <c r="D343" s="179"/>
      <c r="E343" s="179"/>
      <c r="F343" s="57">
        <f aca="true" t="shared" si="86" ref="F343:F406">SUM(G343:R343)</f>
        <v>9830.552</v>
      </c>
      <c r="G343" s="46">
        <f>SUM(G344:G347)</f>
        <v>0</v>
      </c>
      <c r="H343" s="46">
        <f aca="true" t="shared" si="87" ref="H343:R343">SUM(H344:H347)</f>
        <v>0</v>
      </c>
      <c r="I343" s="46">
        <f t="shared" si="87"/>
        <v>0</v>
      </c>
      <c r="J343" s="46">
        <f t="shared" si="87"/>
        <v>9466.927</v>
      </c>
      <c r="K343" s="46">
        <f t="shared" si="87"/>
        <v>363.625</v>
      </c>
      <c r="L343" s="82">
        <f t="shared" si="87"/>
        <v>0</v>
      </c>
      <c r="M343" s="46">
        <f t="shared" si="87"/>
        <v>0</v>
      </c>
      <c r="N343" s="46">
        <f t="shared" si="87"/>
        <v>0</v>
      </c>
      <c r="O343" s="46">
        <f t="shared" si="87"/>
        <v>0</v>
      </c>
      <c r="P343" s="46">
        <f t="shared" si="87"/>
        <v>0</v>
      </c>
      <c r="Q343" s="46">
        <f t="shared" si="87"/>
        <v>0</v>
      </c>
      <c r="R343" s="46">
        <f t="shared" si="87"/>
        <v>0</v>
      </c>
    </row>
    <row r="344" spans="1:18" s="30" customFormat="1" ht="15">
      <c r="A344" s="183"/>
      <c r="B344" s="174" t="s">
        <v>231</v>
      </c>
      <c r="C344" s="31" t="s">
        <v>6</v>
      </c>
      <c r="D344" s="179"/>
      <c r="E344" s="179"/>
      <c r="F344" s="57">
        <f t="shared" si="86"/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83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</row>
    <row r="345" spans="1:18" s="30" customFormat="1" ht="15">
      <c r="A345" s="183"/>
      <c r="B345" s="174"/>
      <c r="C345" s="31" t="s">
        <v>7</v>
      </c>
      <c r="D345" s="179"/>
      <c r="E345" s="179"/>
      <c r="F345" s="57">
        <f t="shared" si="86"/>
        <v>9830.552</v>
      </c>
      <c r="G345" s="44">
        <v>0</v>
      </c>
      <c r="H345" s="44">
        <v>0</v>
      </c>
      <c r="I345" s="44">
        <v>0</v>
      </c>
      <c r="J345" s="44">
        <v>9466.927</v>
      </c>
      <c r="K345" s="44">
        <v>363.625</v>
      </c>
      <c r="L345" s="83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</row>
    <row r="346" spans="1:18" s="30" customFormat="1" ht="15">
      <c r="A346" s="183"/>
      <c r="B346" s="174"/>
      <c r="C346" s="31" t="s">
        <v>8</v>
      </c>
      <c r="D346" s="179"/>
      <c r="E346" s="179"/>
      <c r="F346" s="57">
        <f t="shared" si="86"/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83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</row>
    <row r="347" spans="1:18" s="30" customFormat="1" ht="15">
      <c r="A347" s="183"/>
      <c r="B347" s="175"/>
      <c r="C347" s="31" t="s">
        <v>107</v>
      </c>
      <c r="D347" s="179"/>
      <c r="E347" s="179"/>
      <c r="F347" s="57">
        <f t="shared" si="86"/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83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</row>
    <row r="348" spans="1:18" s="30" customFormat="1" ht="15">
      <c r="A348" s="183" t="s">
        <v>255</v>
      </c>
      <c r="B348" s="54" t="s">
        <v>437</v>
      </c>
      <c r="C348" s="52" t="s">
        <v>175</v>
      </c>
      <c r="D348" s="179"/>
      <c r="E348" s="179"/>
      <c r="F348" s="57">
        <f>SUM(G348:R348)</f>
        <v>135430.606</v>
      </c>
      <c r="G348" s="46">
        <f>SUM(G349:G352)</f>
        <v>0</v>
      </c>
      <c r="H348" s="46">
        <f aca="true" t="shared" si="88" ref="H348:R348">SUM(H349:H352)</f>
        <v>0</v>
      </c>
      <c r="I348" s="46">
        <f t="shared" si="88"/>
        <v>0</v>
      </c>
      <c r="J348" s="46">
        <f t="shared" si="88"/>
        <v>0</v>
      </c>
      <c r="K348" s="46">
        <f t="shared" si="88"/>
        <v>0</v>
      </c>
      <c r="L348" s="82">
        <f t="shared" si="88"/>
        <v>0</v>
      </c>
      <c r="M348" s="46">
        <f t="shared" si="88"/>
        <v>0</v>
      </c>
      <c r="N348" s="46">
        <f t="shared" si="88"/>
        <v>0</v>
      </c>
      <c r="O348" s="46">
        <f t="shared" si="88"/>
        <v>135430.606</v>
      </c>
      <c r="P348" s="46">
        <f t="shared" si="88"/>
        <v>0</v>
      </c>
      <c r="Q348" s="46">
        <f t="shared" si="88"/>
        <v>0</v>
      </c>
      <c r="R348" s="46">
        <f t="shared" si="88"/>
        <v>0</v>
      </c>
    </row>
    <row r="349" spans="1:18" s="30" customFormat="1" ht="15">
      <c r="A349" s="183"/>
      <c r="B349" s="174" t="s">
        <v>215</v>
      </c>
      <c r="C349" s="31" t="s">
        <v>6</v>
      </c>
      <c r="D349" s="179"/>
      <c r="E349" s="179"/>
      <c r="F349" s="57">
        <f>SUM(G349:R349)</f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83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</row>
    <row r="350" spans="1:18" s="30" customFormat="1" ht="15">
      <c r="A350" s="183"/>
      <c r="B350" s="174"/>
      <c r="C350" s="31" t="s">
        <v>7</v>
      </c>
      <c r="D350" s="179"/>
      <c r="E350" s="179"/>
      <c r="F350" s="57">
        <f>SUM(G350:R350)</f>
        <v>135430.606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83">
        <v>0</v>
      </c>
      <c r="M350" s="44">
        <v>0</v>
      </c>
      <c r="N350" s="44">
        <v>0</v>
      </c>
      <c r="O350" s="44">
        <v>135430.606</v>
      </c>
      <c r="P350" s="44">
        <v>0</v>
      </c>
      <c r="Q350" s="44">
        <v>0</v>
      </c>
      <c r="R350" s="44">
        <v>0</v>
      </c>
    </row>
    <row r="351" spans="1:18" s="30" customFormat="1" ht="15">
      <c r="A351" s="183"/>
      <c r="B351" s="174"/>
      <c r="C351" s="31" t="s">
        <v>8</v>
      </c>
      <c r="D351" s="179"/>
      <c r="E351" s="179"/>
      <c r="F351" s="57">
        <f>SUM(G351:R351)</f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83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</row>
    <row r="352" spans="1:18" s="30" customFormat="1" ht="15">
      <c r="A352" s="183"/>
      <c r="B352" s="175"/>
      <c r="C352" s="31" t="s">
        <v>107</v>
      </c>
      <c r="D352" s="179"/>
      <c r="E352" s="179"/>
      <c r="F352" s="57">
        <f>SUM(G352:R352)</f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83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</row>
    <row r="353" spans="1:18" s="30" customFormat="1" ht="15">
      <c r="A353" s="183" t="s">
        <v>256</v>
      </c>
      <c r="B353" s="54" t="s">
        <v>438</v>
      </c>
      <c r="C353" s="52" t="s">
        <v>175</v>
      </c>
      <c r="D353" s="179"/>
      <c r="E353" s="179"/>
      <c r="F353" s="57">
        <f t="shared" si="86"/>
        <v>20311.49</v>
      </c>
      <c r="G353" s="46">
        <f>SUM(G354:G357)</f>
        <v>0</v>
      </c>
      <c r="H353" s="46">
        <f aca="true" t="shared" si="89" ref="H353:R353">SUM(H354:H357)</f>
        <v>0</v>
      </c>
      <c r="I353" s="46">
        <f t="shared" si="89"/>
        <v>0</v>
      </c>
      <c r="J353" s="46">
        <f t="shared" si="89"/>
        <v>19996.437</v>
      </c>
      <c r="K353" s="46">
        <f t="shared" si="89"/>
        <v>315.053</v>
      </c>
      <c r="L353" s="82">
        <f t="shared" si="89"/>
        <v>0</v>
      </c>
      <c r="M353" s="46">
        <f t="shared" si="89"/>
        <v>0</v>
      </c>
      <c r="N353" s="46">
        <f t="shared" si="89"/>
        <v>0</v>
      </c>
      <c r="O353" s="46">
        <f t="shared" si="89"/>
        <v>0</v>
      </c>
      <c r="P353" s="46">
        <f t="shared" si="89"/>
        <v>0</v>
      </c>
      <c r="Q353" s="46">
        <f t="shared" si="89"/>
        <v>0</v>
      </c>
      <c r="R353" s="46">
        <f t="shared" si="89"/>
        <v>0</v>
      </c>
    </row>
    <row r="354" spans="1:18" s="30" customFormat="1" ht="15">
      <c r="A354" s="183"/>
      <c r="B354" s="174" t="s">
        <v>204</v>
      </c>
      <c r="C354" s="31" t="s">
        <v>6</v>
      </c>
      <c r="D354" s="179"/>
      <c r="E354" s="179"/>
      <c r="F354" s="57">
        <f t="shared" si="86"/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83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</row>
    <row r="355" spans="1:18" s="30" customFormat="1" ht="15">
      <c r="A355" s="183"/>
      <c r="B355" s="174"/>
      <c r="C355" s="31" t="s">
        <v>7</v>
      </c>
      <c r="D355" s="179"/>
      <c r="E355" s="179"/>
      <c r="F355" s="57">
        <f t="shared" si="86"/>
        <v>20311.49</v>
      </c>
      <c r="G355" s="44">
        <v>0</v>
      </c>
      <c r="H355" s="44">
        <v>0</v>
      </c>
      <c r="I355" s="44">
        <v>0</v>
      </c>
      <c r="J355" s="44">
        <v>19996.437</v>
      </c>
      <c r="K355" s="44">
        <v>315.053</v>
      </c>
      <c r="L355" s="83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</row>
    <row r="356" spans="1:18" s="30" customFormat="1" ht="15">
      <c r="A356" s="183"/>
      <c r="B356" s="174"/>
      <c r="C356" s="31" t="s">
        <v>8</v>
      </c>
      <c r="D356" s="179"/>
      <c r="E356" s="179"/>
      <c r="F356" s="57">
        <f t="shared" si="86"/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83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</row>
    <row r="357" spans="1:18" s="30" customFormat="1" ht="15">
      <c r="A357" s="183"/>
      <c r="B357" s="175"/>
      <c r="C357" s="31" t="s">
        <v>107</v>
      </c>
      <c r="D357" s="179"/>
      <c r="E357" s="179"/>
      <c r="F357" s="57">
        <f t="shared" si="86"/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83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</row>
    <row r="358" spans="1:18" s="30" customFormat="1" ht="15">
      <c r="A358" s="183" t="s">
        <v>257</v>
      </c>
      <c r="B358" s="54" t="s">
        <v>439</v>
      </c>
      <c r="C358" s="52" t="s">
        <v>175</v>
      </c>
      <c r="D358" s="179"/>
      <c r="E358" s="179"/>
      <c r="F358" s="57">
        <f t="shared" si="86"/>
        <v>442847.781</v>
      </c>
      <c r="G358" s="46">
        <f>SUM(G359:G362)</f>
        <v>0</v>
      </c>
      <c r="H358" s="46">
        <f aca="true" t="shared" si="90" ref="H358:R358">SUM(H359:H362)</f>
        <v>0</v>
      </c>
      <c r="I358" s="46">
        <f t="shared" si="90"/>
        <v>0</v>
      </c>
      <c r="J358" s="46">
        <f t="shared" si="90"/>
        <v>0</v>
      </c>
      <c r="K358" s="46">
        <f t="shared" si="90"/>
        <v>0</v>
      </c>
      <c r="L358" s="82">
        <f t="shared" si="90"/>
        <v>0</v>
      </c>
      <c r="M358" s="46">
        <f t="shared" si="90"/>
        <v>0</v>
      </c>
      <c r="N358" s="46">
        <f t="shared" si="90"/>
        <v>0</v>
      </c>
      <c r="O358" s="46">
        <f t="shared" si="90"/>
        <v>442847.781</v>
      </c>
      <c r="P358" s="46">
        <f t="shared" si="90"/>
        <v>0</v>
      </c>
      <c r="Q358" s="46">
        <f t="shared" si="90"/>
        <v>0</v>
      </c>
      <c r="R358" s="46">
        <f t="shared" si="90"/>
        <v>0</v>
      </c>
    </row>
    <row r="359" spans="1:18" s="30" customFormat="1" ht="15">
      <c r="A359" s="183"/>
      <c r="B359" s="174" t="s">
        <v>216</v>
      </c>
      <c r="C359" s="31" t="s">
        <v>6</v>
      </c>
      <c r="D359" s="179"/>
      <c r="E359" s="179"/>
      <c r="F359" s="57">
        <f t="shared" si="86"/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83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</row>
    <row r="360" spans="1:18" s="30" customFormat="1" ht="15">
      <c r="A360" s="183"/>
      <c r="B360" s="174"/>
      <c r="C360" s="31" t="s">
        <v>7</v>
      </c>
      <c r="D360" s="179"/>
      <c r="E360" s="179"/>
      <c r="F360" s="57">
        <f t="shared" si="86"/>
        <v>442847.781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83">
        <v>0</v>
      </c>
      <c r="M360" s="44">
        <v>0</v>
      </c>
      <c r="N360" s="44">
        <v>0</v>
      </c>
      <c r="O360" s="44">
        <v>442847.781</v>
      </c>
      <c r="P360" s="44">
        <v>0</v>
      </c>
      <c r="Q360" s="44">
        <v>0</v>
      </c>
      <c r="R360" s="44">
        <v>0</v>
      </c>
    </row>
    <row r="361" spans="1:18" s="30" customFormat="1" ht="15">
      <c r="A361" s="183"/>
      <c r="B361" s="174"/>
      <c r="C361" s="31" t="s">
        <v>8</v>
      </c>
      <c r="D361" s="179"/>
      <c r="E361" s="179"/>
      <c r="F361" s="57">
        <f t="shared" si="86"/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83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</row>
    <row r="362" spans="1:18" s="30" customFormat="1" ht="15">
      <c r="A362" s="183"/>
      <c r="B362" s="175"/>
      <c r="C362" s="31" t="s">
        <v>107</v>
      </c>
      <c r="D362" s="179"/>
      <c r="E362" s="179"/>
      <c r="F362" s="57">
        <f t="shared" si="86"/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83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</row>
    <row r="363" spans="1:18" s="48" customFormat="1" ht="14.25">
      <c r="A363" s="183" t="s">
        <v>258</v>
      </c>
      <c r="B363" s="54" t="s">
        <v>440</v>
      </c>
      <c r="C363" s="52" t="s">
        <v>175</v>
      </c>
      <c r="D363" s="179"/>
      <c r="E363" s="179"/>
      <c r="F363" s="57">
        <f t="shared" si="86"/>
        <v>13909.472</v>
      </c>
      <c r="G363" s="46">
        <f>SUM(G364:G367)</f>
        <v>6634.18619</v>
      </c>
      <c r="H363" s="46">
        <f aca="true" t="shared" si="91" ref="H363:R363">SUM(H364:H367)</f>
        <v>7275.28581</v>
      </c>
      <c r="I363" s="46">
        <f t="shared" si="91"/>
        <v>0</v>
      </c>
      <c r="J363" s="46">
        <f t="shared" si="91"/>
        <v>0</v>
      </c>
      <c r="K363" s="46">
        <f t="shared" si="91"/>
        <v>0</v>
      </c>
      <c r="L363" s="82">
        <f t="shared" si="91"/>
        <v>0</v>
      </c>
      <c r="M363" s="46">
        <f t="shared" si="91"/>
        <v>0</v>
      </c>
      <c r="N363" s="46">
        <f t="shared" si="91"/>
        <v>0</v>
      </c>
      <c r="O363" s="46">
        <f t="shared" si="91"/>
        <v>0</v>
      </c>
      <c r="P363" s="46">
        <f t="shared" si="91"/>
        <v>0</v>
      </c>
      <c r="Q363" s="46">
        <f t="shared" si="91"/>
        <v>0</v>
      </c>
      <c r="R363" s="46">
        <f t="shared" si="91"/>
        <v>0</v>
      </c>
    </row>
    <row r="364" spans="1:18" s="30" customFormat="1" ht="15">
      <c r="A364" s="183"/>
      <c r="B364" s="174" t="s">
        <v>100</v>
      </c>
      <c r="C364" s="31" t="s">
        <v>6</v>
      </c>
      <c r="D364" s="179"/>
      <c r="E364" s="179"/>
      <c r="F364" s="57">
        <f t="shared" si="86"/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83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</row>
    <row r="365" spans="1:18" s="30" customFormat="1" ht="15">
      <c r="A365" s="183"/>
      <c r="B365" s="174"/>
      <c r="C365" s="31" t="s">
        <v>7</v>
      </c>
      <c r="D365" s="179"/>
      <c r="E365" s="179"/>
      <c r="F365" s="57">
        <f t="shared" si="86"/>
        <v>13909.472</v>
      </c>
      <c r="G365" s="44">
        <v>6634.18619</v>
      </c>
      <c r="H365" s="44">
        <v>7275.28581</v>
      </c>
      <c r="I365" s="44">
        <v>0</v>
      </c>
      <c r="J365" s="44">
        <v>0</v>
      </c>
      <c r="K365" s="44">
        <v>0</v>
      </c>
      <c r="L365" s="83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</row>
    <row r="366" spans="1:18" s="30" customFormat="1" ht="15">
      <c r="A366" s="183"/>
      <c r="B366" s="174"/>
      <c r="C366" s="31" t="s">
        <v>8</v>
      </c>
      <c r="D366" s="179"/>
      <c r="E366" s="179"/>
      <c r="F366" s="57">
        <f t="shared" si="86"/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83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</row>
    <row r="367" spans="1:18" s="30" customFormat="1" ht="15">
      <c r="A367" s="183"/>
      <c r="B367" s="175"/>
      <c r="C367" s="31" t="s">
        <v>107</v>
      </c>
      <c r="D367" s="179"/>
      <c r="E367" s="179"/>
      <c r="F367" s="57">
        <f t="shared" si="86"/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83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</row>
    <row r="368" spans="1:18" s="48" customFormat="1" ht="15" customHeight="1">
      <c r="A368" s="183" t="s">
        <v>259</v>
      </c>
      <c r="B368" s="53" t="s">
        <v>441</v>
      </c>
      <c r="C368" s="52" t="s">
        <v>175</v>
      </c>
      <c r="D368" s="179"/>
      <c r="E368" s="179"/>
      <c r="F368" s="57">
        <f t="shared" si="86"/>
        <v>26227.915</v>
      </c>
      <c r="G368" s="46">
        <f>SUM(G369:G372)</f>
        <v>6213.997</v>
      </c>
      <c r="H368" s="46">
        <f aca="true" t="shared" si="92" ref="H368:R368">SUM(H369:H372)</f>
        <v>10357.005</v>
      </c>
      <c r="I368" s="46">
        <f t="shared" si="92"/>
        <v>9656.913</v>
      </c>
      <c r="J368" s="46">
        <f t="shared" si="92"/>
        <v>0</v>
      </c>
      <c r="K368" s="46">
        <f t="shared" si="92"/>
        <v>0</v>
      </c>
      <c r="L368" s="82">
        <f t="shared" si="92"/>
        <v>0</v>
      </c>
      <c r="M368" s="46">
        <f t="shared" si="92"/>
        <v>0</v>
      </c>
      <c r="N368" s="46">
        <f t="shared" si="92"/>
        <v>0</v>
      </c>
      <c r="O368" s="46">
        <f t="shared" si="92"/>
        <v>0</v>
      </c>
      <c r="P368" s="46">
        <f t="shared" si="92"/>
        <v>0</v>
      </c>
      <c r="Q368" s="46">
        <f t="shared" si="92"/>
        <v>0</v>
      </c>
      <c r="R368" s="46">
        <f t="shared" si="92"/>
        <v>0</v>
      </c>
    </row>
    <row r="369" spans="1:18" s="30" customFormat="1" ht="15">
      <c r="A369" s="183"/>
      <c r="B369" s="174" t="s">
        <v>234</v>
      </c>
      <c r="C369" s="31" t="s">
        <v>6</v>
      </c>
      <c r="D369" s="179"/>
      <c r="E369" s="179"/>
      <c r="F369" s="57">
        <f t="shared" si="86"/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83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</row>
    <row r="370" spans="1:18" s="30" customFormat="1" ht="15">
      <c r="A370" s="183"/>
      <c r="B370" s="174"/>
      <c r="C370" s="31" t="s">
        <v>7</v>
      </c>
      <c r="D370" s="179"/>
      <c r="E370" s="179"/>
      <c r="F370" s="57">
        <f t="shared" si="86"/>
        <v>26227.915</v>
      </c>
      <c r="G370" s="44">
        <v>6213.997</v>
      </c>
      <c r="H370" s="44">
        <v>10357.005</v>
      </c>
      <c r="I370" s="44">
        <v>9656.913</v>
      </c>
      <c r="J370" s="44">
        <v>0</v>
      </c>
      <c r="K370" s="44">
        <v>0</v>
      </c>
      <c r="L370" s="83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</row>
    <row r="371" spans="1:18" s="30" customFormat="1" ht="15">
      <c r="A371" s="183"/>
      <c r="B371" s="174"/>
      <c r="C371" s="31" t="s">
        <v>8</v>
      </c>
      <c r="D371" s="179"/>
      <c r="E371" s="179"/>
      <c r="F371" s="57">
        <f t="shared" si="86"/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83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</row>
    <row r="372" spans="1:18" s="30" customFormat="1" ht="15">
      <c r="A372" s="183"/>
      <c r="B372" s="175"/>
      <c r="C372" s="31" t="s">
        <v>107</v>
      </c>
      <c r="D372" s="179"/>
      <c r="E372" s="179"/>
      <c r="F372" s="57">
        <f t="shared" si="86"/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83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</row>
    <row r="373" spans="1:18" s="30" customFormat="1" ht="15">
      <c r="A373" s="183" t="s">
        <v>260</v>
      </c>
      <c r="B373" s="53" t="s">
        <v>442</v>
      </c>
      <c r="C373" s="52" t="s">
        <v>175</v>
      </c>
      <c r="D373" s="179"/>
      <c r="E373" s="179"/>
      <c r="F373" s="57">
        <f t="shared" si="86"/>
        <v>841115.50327</v>
      </c>
      <c r="G373" s="46">
        <f>SUM(G374:G377)</f>
        <v>0</v>
      </c>
      <c r="H373" s="46">
        <f aca="true" t="shared" si="93" ref="H373:R373">SUM(H374:H377)</f>
        <v>0</v>
      </c>
      <c r="I373" s="46">
        <f t="shared" si="93"/>
        <v>0</v>
      </c>
      <c r="J373" s="46">
        <f t="shared" si="93"/>
        <v>121456.99415</v>
      </c>
      <c r="K373" s="46">
        <f t="shared" si="93"/>
        <v>214237.30065</v>
      </c>
      <c r="L373" s="82">
        <f t="shared" si="93"/>
        <v>134591.10793</v>
      </c>
      <c r="M373" s="46">
        <f t="shared" si="93"/>
        <v>237505.10054</v>
      </c>
      <c r="N373" s="46">
        <f t="shared" si="93"/>
        <v>133325</v>
      </c>
      <c r="O373" s="46">
        <f t="shared" si="93"/>
        <v>0</v>
      </c>
      <c r="P373" s="46">
        <f t="shared" si="93"/>
        <v>0</v>
      </c>
      <c r="Q373" s="46">
        <f t="shared" si="93"/>
        <v>0</v>
      </c>
      <c r="R373" s="46">
        <f t="shared" si="93"/>
        <v>0</v>
      </c>
    </row>
    <row r="374" spans="1:18" s="30" customFormat="1" ht="15">
      <c r="A374" s="183"/>
      <c r="B374" s="174" t="s">
        <v>232</v>
      </c>
      <c r="C374" s="31" t="s">
        <v>6</v>
      </c>
      <c r="D374" s="179"/>
      <c r="E374" s="179"/>
      <c r="F374" s="57">
        <f t="shared" si="86"/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83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</row>
    <row r="375" spans="1:18" s="30" customFormat="1" ht="15">
      <c r="A375" s="183"/>
      <c r="B375" s="174"/>
      <c r="C375" s="31" t="s">
        <v>7</v>
      </c>
      <c r="D375" s="179"/>
      <c r="E375" s="179"/>
      <c r="F375" s="57">
        <f t="shared" si="86"/>
        <v>841115.50327</v>
      </c>
      <c r="G375" s="44">
        <v>0</v>
      </c>
      <c r="H375" s="44">
        <v>0</v>
      </c>
      <c r="I375" s="44">
        <v>0</v>
      </c>
      <c r="J375" s="44">
        <v>121456.99415</v>
      </c>
      <c r="K375" s="44">
        <v>214237.30065</v>
      </c>
      <c r="L375" s="91">
        <v>134591.10793</v>
      </c>
      <c r="M375" s="88">
        <v>237505.10054</v>
      </c>
      <c r="N375" s="88">
        <v>133325</v>
      </c>
      <c r="O375" s="88">
        <v>0</v>
      </c>
      <c r="P375" s="44">
        <v>0</v>
      </c>
      <c r="Q375" s="44">
        <v>0</v>
      </c>
      <c r="R375" s="44">
        <v>0</v>
      </c>
    </row>
    <row r="376" spans="1:18" s="30" customFormat="1" ht="15">
      <c r="A376" s="183"/>
      <c r="B376" s="174"/>
      <c r="C376" s="31" t="s">
        <v>8</v>
      </c>
      <c r="D376" s="179"/>
      <c r="E376" s="179"/>
      <c r="F376" s="57">
        <f t="shared" si="86"/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83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</row>
    <row r="377" spans="1:18" s="30" customFormat="1" ht="15">
      <c r="A377" s="183"/>
      <c r="B377" s="175"/>
      <c r="C377" s="31" t="s">
        <v>107</v>
      </c>
      <c r="D377" s="179"/>
      <c r="E377" s="179"/>
      <c r="F377" s="57">
        <f t="shared" si="86"/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83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</row>
    <row r="378" spans="1:18" s="30" customFormat="1" ht="15">
      <c r="A378" s="183" t="s">
        <v>261</v>
      </c>
      <c r="B378" s="53" t="s">
        <v>443</v>
      </c>
      <c r="C378" s="52" t="s">
        <v>175</v>
      </c>
      <c r="D378" s="179"/>
      <c r="E378" s="179"/>
      <c r="F378" s="57">
        <f t="shared" si="86"/>
        <v>21797.55527</v>
      </c>
      <c r="G378" s="46">
        <f>SUM(G379:G382)</f>
        <v>0</v>
      </c>
      <c r="H378" s="46">
        <f>SUM(H379:H382)</f>
        <v>0</v>
      </c>
      <c r="I378" s="46">
        <f aca="true" t="shared" si="94" ref="I378:R378">SUM(I379:I382)</f>
        <v>21797.55527</v>
      </c>
      <c r="J378" s="46">
        <f t="shared" si="94"/>
        <v>0</v>
      </c>
      <c r="K378" s="46">
        <f t="shared" si="94"/>
        <v>0</v>
      </c>
      <c r="L378" s="82">
        <f t="shared" si="94"/>
        <v>0</v>
      </c>
      <c r="M378" s="46">
        <f t="shared" si="94"/>
        <v>0</v>
      </c>
      <c r="N378" s="46">
        <f t="shared" si="94"/>
        <v>0</v>
      </c>
      <c r="O378" s="46">
        <f t="shared" si="94"/>
        <v>0</v>
      </c>
      <c r="P378" s="46">
        <f t="shared" si="94"/>
        <v>0</v>
      </c>
      <c r="Q378" s="46">
        <f t="shared" si="94"/>
        <v>0</v>
      </c>
      <c r="R378" s="46">
        <f t="shared" si="94"/>
        <v>0</v>
      </c>
    </row>
    <row r="379" spans="1:18" s="30" customFormat="1" ht="15">
      <c r="A379" s="183"/>
      <c r="B379" s="174" t="s">
        <v>235</v>
      </c>
      <c r="C379" s="31" t="s">
        <v>6</v>
      </c>
      <c r="D379" s="179"/>
      <c r="E379" s="179"/>
      <c r="F379" s="57">
        <f t="shared" si="86"/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83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</row>
    <row r="380" spans="1:18" s="30" customFormat="1" ht="15">
      <c r="A380" s="183"/>
      <c r="B380" s="174"/>
      <c r="C380" s="31" t="s">
        <v>7</v>
      </c>
      <c r="D380" s="179"/>
      <c r="E380" s="179"/>
      <c r="F380" s="57">
        <f t="shared" si="86"/>
        <v>21797.55527</v>
      </c>
      <c r="G380" s="44">
        <v>0</v>
      </c>
      <c r="H380" s="44">
        <v>0</v>
      </c>
      <c r="I380" s="44">
        <v>21797.55527</v>
      </c>
      <c r="J380" s="44">
        <v>0</v>
      </c>
      <c r="K380" s="44">
        <v>0</v>
      </c>
      <c r="L380" s="83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</row>
    <row r="381" spans="1:18" s="30" customFormat="1" ht="15">
      <c r="A381" s="183"/>
      <c r="B381" s="174"/>
      <c r="C381" s="31" t="s">
        <v>8</v>
      </c>
      <c r="D381" s="179"/>
      <c r="E381" s="179"/>
      <c r="F381" s="57">
        <f t="shared" si="86"/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83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</row>
    <row r="382" spans="1:18" s="30" customFormat="1" ht="15">
      <c r="A382" s="183"/>
      <c r="B382" s="175"/>
      <c r="C382" s="31" t="s">
        <v>107</v>
      </c>
      <c r="D382" s="179"/>
      <c r="E382" s="179"/>
      <c r="F382" s="57">
        <f t="shared" si="86"/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83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</row>
    <row r="383" spans="1:18" s="30" customFormat="1" ht="15">
      <c r="A383" s="183" t="s">
        <v>262</v>
      </c>
      <c r="B383" s="53" t="s">
        <v>444</v>
      </c>
      <c r="C383" s="52" t="s">
        <v>175</v>
      </c>
      <c r="D383" s="179"/>
      <c r="E383" s="179"/>
      <c r="F383" s="57">
        <f>SUM(G383:R383)</f>
        <v>244324.283</v>
      </c>
      <c r="G383" s="46">
        <f>SUM(G384:G387)</f>
        <v>0</v>
      </c>
      <c r="H383" s="46">
        <f>SUM(H384:H387)</f>
        <v>0</v>
      </c>
      <c r="I383" s="46">
        <f aca="true" t="shared" si="95" ref="I383:R383">SUM(I384:I387)</f>
        <v>0</v>
      </c>
      <c r="J383" s="46">
        <f t="shared" si="95"/>
        <v>0</v>
      </c>
      <c r="K383" s="46">
        <f t="shared" si="95"/>
        <v>0</v>
      </c>
      <c r="L383" s="82">
        <f t="shared" si="95"/>
        <v>0</v>
      </c>
      <c r="M383" s="46">
        <f t="shared" si="95"/>
        <v>0</v>
      </c>
      <c r="N383" s="46">
        <f t="shared" si="95"/>
        <v>0</v>
      </c>
      <c r="O383" s="46">
        <f t="shared" si="95"/>
        <v>129000</v>
      </c>
      <c r="P383" s="46">
        <f t="shared" si="95"/>
        <v>115324.283</v>
      </c>
      <c r="Q383" s="46">
        <f t="shared" si="95"/>
        <v>0</v>
      </c>
      <c r="R383" s="46">
        <f t="shared" si="95"/>
        <v>0</v>
      </c>
    </row>
    <row r="384" spans="1:18" s="30" customFormat="1" ht="15">
      <c r="A384" s="183"/>
      <c r="B384" s="174" t="s">
        <v>562</v>
      </c>
      <c r="C384" s="31" t="s">
        <v>6</v>
      </c>
      <c r="D384" s="179"/>
      <c r="E384" s="179"/>
      <c r="F384" s="57">
        <f>SUM(G384:R384)</f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83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</row>
    <row r="385" spans="1:18" s="30" customFormat="1" ht="15">
      <c r="A385" s="183"/>
      <c r="B385" s="174"/>
      <c r="C385" s="31" t="s">
        <v>7</v>
      </c>
      <c r="D385" s="179"/>
      <c r="E385" s="179"/>
      <c r="F385" s="57">
        <f>SUM(G385:R385)</f>
        <v>244324.283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83">
        <v>0</v>
      </c>
      <c r="M385" s="44">
        <v>0</v>
      </c>
      <c r="N385" s="44">
        <v>0</v>
      </c>
      <c r="O385" s="44">
        <v>129000</v>
      </c>
      <c r="P385" s="44">
        <v>115324.283</v>
      </c>
      <c r="Q385" s="44">
        <v>0</v>
      </c>
      <c r="R385" s="44">
        <v>0</v>
      </c>
    </row>
    <row r="386" spans="1:18" s="30" customFormat="1" ht="15">
      <c r="A386" s="183"/>
      <c r="B386" s="174"/>
      <c r="C386" s="31" t="s">
        <v>8</v>
      </c>
      <c r="D386" s="179"/>
      <c r="E386" s="179"/>
      <c r="F386" s="57">
        <f>SUM(G386:R386)</f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83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</row>
    <row r="387" spans="1:18" s="30" customFormat="1" ht="15">
      <c r="A387" s="183"/>
      <c r="B387" s="175"/>
      <c r="C387" s="31" t="s">
        <v>107</v>
      </c>
      <c r="D387" s="179"/>
      <c r="E387" s="179"/>
      <c r="F387" s="57">
        <f>SUM(G387:R387)</f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83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</row>
    <row r="388" spans="1:18" s="48" customFormat="1" ht="14.25">
      <c r="A388" s="183" t="s">
        <v>263</v>
      </c>
      <c r="B388" s="53" t="s">
        <v>445</v>
      </c>
      <c r="C388" s="52" t="s">
        <v>175</v>
      </c>
      <c r="D388" s="179"/>
      <c r="E388" s="179"/>
      <c r="F388" s="57">
        <f t="shared" si="86"/>
        <v>5958.03899</v>
      </c>
      <c r="G388" s="46">
        <f>SUM(G389:G392)</f>
        <v>686.83262</v>
      </c>
      <c r="H388" s="46">
        <f aca="true" t="shared" si="96" ref="H388:R388">SUM(H389:H392)</f>
        <v>5271.20637</v>
      </c>
      <c r="I388" s="46">
        <f t="shared" si="96"/>
        <v>0</v>
      </c>
      <c r="J388" s="46">
        <f t="shared" si="96"/>
        <v>0</v>
      </c>
      <c r="K388" s="46">
        <f t="shared" si="96"/>
        <v>0</v>
      </c>
      <c r="L388" s="82">
        <f t="shared" si="96"/>
        <v>0</v>
      </c>
      <c r="M388" s="46">
        <f t="shared" si="96"/>
        <v>0</v>
      </c>
      <c r="N388" s="46">
        <f t="shared" si="96"/>
        <v>0</v>
      </c>
      <c r="O388" s="46">
        <f t="shared" si="96"/>
        <v>0</v>
      </c>
      <c r="P388" s="46">
        <f t="shared" si="96"/>
        <v>0</v>
      </c>
      <c r="Q388" s="46">
        <f t="shared" si="96"/>
        <v>0</v>
      </c>
      <c r="R388" s="46">
        <f t="shared" si="96"/>
        <v>0</v>
      </c>
    </row>
    <row r="389" spans="1:18" s="30" customFormat="1" ht="15">
      <c r="A389" s="183"/>
      <c r="B389" s="174" t="s">
        <v>153</v>
      </c>
      <c r="C389" s="31" t="s">
        <v>6</v>
      </c>
      <c r="D389" s="179"/>
      <c r="E389" s="179"/>
      <c r="F389" s="57">
        <f t="shared" si="86"/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83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</row>
    <row r="390" spans="1:18" s="30" customFormat="1" ht="15">
      <c r="A390" s="183"/>
      <c r="B390" s="174"/>
      <c r="C390" s="31" t="s">
        <v>7</v>
      </c>
      <c r="D390" s="179"/>
      <c r="E390" s="179"/>
      <c r="F390" s="57">
        <f t="shared" si="86"/>
        <v>5958.03899</v>
      </c>
      <c r="G390" s="44">
        <v>686.83262</v>
      </c>
      <c r="H390" s="44">
        <v>5271.20637</v>
      </c>
      <c r="I390" s="44">
        <v>0</v>
      </c>
      <c r="J390" s="44">
        <v>0</v>
      </c>
      <c r="K390" s="44">
        <v>0</v>
      </c>
      <c r="L390" s="83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</row>
    <row r="391" spans="1:18" s="30" customFormat="1" ht="15">
      <c r="A391" s="183"/>
      <c r="B391" s="174"/>
      <c r="C391" s="31" t="s">
        <v>8</v>
      </c>
      <c r="D391" s="179"/>
      <c r="E391" s="179"/>
      <c r="F391" s="57">
        <f t="shared" si="86"/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83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</row>
    <row r="392" spans="1:18" s="30" customFormat="1" ht="15">
      <c r="A392" s="183"/>
      <c r="B392" s="175"/>
      <c r="C392" s="31" t="s">
        <v>107</v>
      </c>
      <c r="D392" s="179"/>
      <c r="E392" s="179"/>
      <c r="F392" s="57">
        <f t="shared" si="86"/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83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</row>
    <row r="393" spans="1:18" s="48" customFormat="1" ht="14.25">
      <c r="A393" s="183" t="s">
        <v>264</v>
      </c>
      <c r="B393" s="53" t="s">
        <v>446</v>
      </c>
      <c r="C393" s="52" t="s">
        <v>175</v>
      </c>
      <c r="D393" s="179"/>
      <c r="E393" s="179"/>
      <c r="F393" s="57">
        <f t="shared" si="86"/>
        <v>9164.46636</v>
      </c>
      <c r="G393" s="46">
        <f>SUM(G394:G397)</f>
        <v>9164.46636</v>
      </c>
      <c r="H393" s="46">
        <f aca="true" t="shared" si="97" ref="H393:R393">SUM(H394:H397)</f>
        <v>0</v>
      </c>
      <c r="I393" s="46">
        <f t="shared" si="97"/>
        <v>0</v>
      </c>
      <c r="J393" s="46">
        <f t="shared" si="97"/>
        <v>0</v>
      </c>
      <c r="K393" s="46">
        <f t="shared" si="97"/>
        <v>0</v>
      </c>
      <c r="L393" s="82">
        <f t="shared" si="97"/>
        <v>0</v>
      </c>
      <c r="M393" s="46">
        <f t="shared" si="97"/>
        <v>0</v>
      </c>
      <c r="N393" s="46">
        <f t="shared" si="97"/>
        <v>0</v>
      </c>
      <c r="O393" s="46">
        <f t="shared" si="97"/>
        <v>0</v>
      </c>
      <c r="P393" s="46">
        <f t="shared" si="97"/>
        <v>0</v>
      </c>
      <c r="Q393" s="46">
        <f t="shared" si="97"/>
        <v>0</v>
      </c>
      <c r="R393" s="46">
        <f t="shared" si="97"/>
        <v>0</v>
      </c>
    </row>
    <row r="394" spans="1:18" s="30" customFormat="1" ht="15">
      <c r="A394" s="183"/>
      <c r="B394" s="174" t="s">
        <v>203</v>
      </c>
      <c r="C394" s="31" t="s">
        <v>6</v>
      </c>
      <c r="D394" s="179"/>
      <c r="E394" s="179"/>
      <c r="F394" s="57">
        <f t="shared" si="86"/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83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</row>
    <row r="395" spans="1:18" s="30" customFormat="1" ht="15">
      <c r="A395" s="183"/>
      <c r="B395" s="174"/>
      <c r="C395" s="31" t="s">
        <v>7</v>
      </c>
      <c r="D395" s="179"/>
      <c r="E395" s="179"/>
      <c r="F395" s="57">
        <f t="shared" si="86"/>
        <v>9164.46636</v>
      </c>
      <c r="G395" s="44">
        <v>9164.46636</v>
      </c>
      <c r="H395" s="44">
        <v>0</v>
      </c>
      <c r="I395" s="44">
        <v>0</v>
      </c>
      <c r="J395" s="44">
        <v>0</v>
      </c>
      <c r="K395" s="44">
        <v>0</v>
      </c>
      <c r="L395" s="83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</row>
    <row r="396" spans="1:18" s="30" customFormat="1" ht="15">
      <c r="A396" s="183"/>
      <c r="B396" s="174"/>
      <c r="C396" s="31" t="s">
        <v>8</v>
      </c>
      <c r="D396" s="179"/>
      <c r="E396" s="179"/>
      <c r="F396" s="57">
        <f t="shared" si="86"/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83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</row>
    <row r="397" spans="1:18" s="30" customFormat="1" ht="15">
      <c r="A397" s="183"/>
      <c r="B397" s="175"/>
      <c r="C397" s="31" t="s">
        <v>107</v>
      </c>
      <c r="D397" s="179"/>
      <c r="E397" s="179"/>
      <c r="F397" s="57">
        <f t="shared" si="86"/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83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</row>
    <row r="398" spans="1:18" s="30" customFormat="1" ht="15">
      <c r="A398" s="183" t="s">
        <v>507</v>
      </c>
      <c r="B398" s="53" t="s">
        <v>508</v>
      </c>
      <c r="C398" s="52" t="s">
        <v>175</v>
      </c>
      <c r="D398" s="179"/>
      <c r="E398" s="179"/>
      <c r="F398" s="57">
        <f t="shared" si="86"/>
        <v>12699.227</v>
      </c>
      <c r="G398" s="46">
        <f>SUM(G399:G402)</f>
        <v>0</v>
      </c>
      <c r="H398" s="46">
        <f aca="true" t="shared" si="98" ref="H398:R398">SUM(H399:H402)</f>
        <v>0</v>
      </c>
      <c r="I398" s="46">
        <f t="shared" si="98"/>
        <v>0</v>
      </c>
      <c r="J398" s="46">
        <f t="shared" si="98"/>
        <v>4559.09</v>
      </c>
      <c r="K398" s="46">
        <f t="shared" si="98"/>
        <v>7625.47</v>
      </c>
      <c r="L398" s="82">
        <f t="shared" si="98"/>
        <v>514.667</v>
      </c>
      <c r="M398" s="46">
        <f t="shared" si="98"/>
        <v>0</v>
      </c>
      <c r="N398" s="46">
        <f t="shared" si="98"/>
        <v>0</v>
      </c>
      <c r="O398" s="46">
        <f t="shared" si="98"/>
        <v>0</v>
      </c>
      <c r="P398" s="46">
        <f t="shared" si="98"/>
        <v>0</v>
      </c>
      <c r="Q398" s="46">
        <f t="shared" si="98"/>
        <v>0</v>
      </c>
      <c r="R398" s="46">
        <f t="shared" si="98"/>
        <v>0</v>
      </c>
    </row>
    <row r="399" spans="1:18" s="30" customFormat="1" ht="15">
      <c r="A399" s="183"/>
      <c r="B399" s="174" t="s">
        <v>214</v>
      </c>
      <c r="C399" s="31" t="s">
        <v>6</v>
      </c>
      <c r="D399" s="179"/>
      <c r="E399" s="179"/>
      <c r="F399" s="57">
        <f t="shared" si="86"/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83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</row>
    <row r="400" spans="1:18" s="30" customFormat="1" ht="15">
      <c r="A400" s="183"/>
      <c r="B400" s="174"/>
      <c r="C400" s="31" t="s">
        <v>7</v>
      </c>
      <c r="D400" s="179"/>
      <c r="E400" s="179"/>
      <c r="F400" s="57">
        <f t="shared" si="86"/>
        <v>12699.227</v>
      </c>
      <c r="G400" s="44">
        <v>0</v>
      </c>
      <c r="H400" s="44">
        <v>0</v>
      </c>
      <c r="I400" s="44">
        <v>0</v>
      </c>
      <c r="J400" s="44">
        <v>4559.09</v>
      </c>
      <c r="K400" s="44">
        <v>7625.47</v>
      </c>
      <c r="L400" s="91">
        <v>514.667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</row>
    <row r="401" spans="1:18" s="30" customFormat="1" ht="15">
      <c r="A401" s="183"/>
      <c r="B401" s="174"/>
      <c r="C401" s="31" t="s">
        <v>8</v>
      </c>
      <c r="D401" s="179"/>
      <c r="E401" s="179"/>
      <c r="F401" s="57">
        <f t="shared" si="86"/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83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</row>
    <row r="402" spans="1:18" s="30" customFormat="1" ht="15">
      <c r="A402" s="183"/>
      <c r="B402" s="175"/>
      <c r="C402" s="31" t="s">
        <v>107</v>
      </c>
      <c r="D402" s="179"/>
      <c r="E402" s="179"/>
      <c r="F402" s="57">
        <f t="shared" si="86"/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83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</row>
    <row r="403" spans="1:18" s="30" customFormat="1" ht="15">
      <c r="A403" s="183" t="s">
        <v>557</v>
      </c>
      <c r="B403" s="53" t="s">
        <v>558</v>
      </c>
      <c r="C403" s="52" t="s">
        <v>175</v>
      </c>
      <c r="D403" s="179"/>
      <c r="E403" s="179"/>
      <c r="F403" s="57">
        <f t="shared" si="86"/>
        <v>230981.573</v>
      </c>
      <c r="G403" s="46">
        <f>SUM(G404:G407)</f>
        <v>0</v>
      </c>
      <c r="H403" s="46">
        <f aca="true" t="shared" si="99" ref="H403:R403">SUM(H404:H407)</f>
        <v>0</v>
      </c>
      <c r="I403" s="46">
        <f t="shared" si="99"/>
        <v>0</v>
      </c>
      <c r="J403" s="46">
        <f t="shared" si="99"/>
        <v>0</v>
      </c>
      <c r="K403" s="46">
        <f t="shared" si="99"/>
        <v>13257.75849</v>
      </c>
      <c r="L403" s="82">
        <f t="shared" si="99"/>
        <v>117723.81451</v>
      </c>
      <c r="M403" s="46">
        <f t="shared" si="99"/>
        <v>50000</v>
      </c>
      <c r="N403" s="46">
        <f t="shared" si="99"/>
        <v>50000</v>
      </c>
      <c r="O403" s="46">
        <f t="shared" si="99"/>
        <v>0</v>
      </c>
      <c r="P403" s="46">
        <f t="shared" si="99"/>
        <v>0</v>
      </c>
      <c r="Q403" s="46">
        <f t="shared" si="99"/>
        <v>0</v>
      </c>
      <c r="R403" s="46">
        <f t="shared" si="99"/>
        <v>0</v>
      </c>
    </row>
    <row r="404" spans="1:18" s="30" customFormat="1" ht="18.75" customHeight="1">
      <c r="A404" s="183"/>
      <c r="B404" s="189" t="s">
        <v>643</v>
      </c>
      <c r="C404" s="31" t="s">
        <v>6</v>
      </c>
      <c r="D404" s="179"/>
      <c r="E404" s="179"/>
      <c r="F404" s="57">
        <f t="shared" si="86"/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83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</row>
    <row r="405" spans="1:18" s="30" customFormat="1" ht="19.5" customHeight="1">
      <c r="A405" s="183"/>
      <c r="B405" s="189"/>
      <c r="C405" s="31" t="s">
        <v>7</v>
      </c>
      <c r="D405" s="179"/>
      <c r="E405" s="179"/>
      <c r="F405" s="57">
        <f t="shared" si="86"/>
        <v>230981.573</v>
      </c>
      <c r="G405" s="44">
        <v>0</v>
      </c>
      <c r="H405" s="44">
        <v>0</v>
      </c>
      <c r="I405" s="44">
        <v>0</v>
      </c>
      <c r="J405" s="44">
        <v>0</v>
      </c>
      <c r="K405" s="44">
        <v>13257.75849</v>
      </c>
      <c r="L405" s="91">
        <v>117723.81451</v>
      </c>
      <c r="M405" s="44">
        <v>50000</v>
      </c>
      <c r="N405" s="44">
        <v>50000</v>
      </c>
      <c r="O405" s="44">
        <v>0</v>
      </c>
      <c r="P405" s="44">
        <v>0</v>
      </c>
      <c r="Q405" s="44">
        <v>0</v>
      </c>
      <c r="R405" s="44">
        <v>0</v>
      </c>
    </row>
    <row r="406" spans="1:18" s="30" customFormat="1" ht="18" customHeight="1">
      <c r="A406" s="183"/>
      <c r="B406" s="189"/>
      <c r="C406" s="31" t="s">
        <v>8</v>
      </c>
      <c r="D406" s="179"/>
      <c r="E406" s="179"/>
      <c r="F406" s="57">
        <f t="shared" si="86"/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83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</row>
    <row r="407" spans="1:18" s="30" customFormat="1" ht="19.5" customHeight="1">
      <c r="A407" s="183"/>
      <c r="B407" s="190"/>
      <c r="C407" s="31" t="s">
        <v>107</v>
      </c>
      <c r="D407" s="179"/>
      <c r="E407" s="179"/>
      <c r="F407" s="57">
        <f aca="true" t="shared" si="100" ref="F407:F422">SUM(G407:R407)</f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83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</row>
    <row r="408" spans="1:18" s="94" customFormat="1" ht="15">
      <c r="A408" s="191" t="s">
        <v>576</v>
      </c>
      <c r="B408" s="76" t="s">
        <v>589</v>
      </c>
      <c r="C408" s="92" t="s">
        <v>175</v>
      </c>
      <c r="D408" s="192"/>
      <c r="E408" s="192"/>
      <c r="F408" s="90">
        <f t="shared" si="100"/>
        <v>0</v>
      </c>
      <c r="G408" s="93">
        <f>SUM(G409:G412)</f>
        <v>0</v>
      </c>
      <c r="H408" s="93">
        <f aca="true" t="shared" si="101" ref="H408:R408">SUM(H409:H412)</f>
        <v>0</v>
      </c>
      <c r="I408" s="93">
        <f t="shared" si="101"/>
        <v>0</v>
      </c>
      <c r="J408" s="93">
        <f t="shared" si="101"/>
        <v>0</v>
      </c>
      <c r="K408" s="93">
        <f t="shared" si="101"/>
        <v>0</v>
      </c>
      <c r="L408" s="93">
        <f t="shared" si="101"/>
        <v>0</v>
      </c>
      <c r="M408" s="93">
        <f t="shared" si="101"/>
        <v>0</v>
      </c>
      <c r="N408" s="93">
        <f t="shared" si="101"/>
        <v>0</v>
      </c>
      <c r="O408" s="93">
        <f t="shared" si="101"/>
        <v>0</v>
      </c>
      <c r="P408" s="93">
        <f t="shared" si="101"/>
        <v>0</v>
      </c>
      <c r="Q408" s="93">
        <f t="shared" si="101"/>
        <v>0</v>
      </c>
      <c r="R408" s="93">
        <f t="shared" si="101"/>
        <v>0</v>
      </c>
    </row>
    <row r="409" spans="1:18" s="94" customFormat="1" ht="19.5" customHeight="1">
      <c r="A409" s="191"/>
      <c r="B409" s="184" t="s">
        <v>569</v>
      </c>
      <c r="C409" s="95" t="s">
        <v>6</v>
      </c>
      <c r="D409" s="192"/>
      <c r="E409" s="192"/>
      <c r="F409" s="90">
        <f t="shared" si="100"/>
        <v>0</v>
      </c>
      <c r="G409" s="88">
        <v>0</v>
      </c>
      <c r="H409" s="88">
        <v>0</v>
      </c>
      <c r="I409" s="88">
        <v>0</v>
      </c>
      <c r="J409" s="88">
        <v>0</v>
      </c>
      <c r="K409" s="88">
        <v>0</v>
      </c>
      <c r="L409" s="88">
        <v>0</v>
      </c>
      <c r="M409" s="88">
        <v>0</v>
      </c>
      <c r="N409" s="88">
        <v>0</v>
      </c>
      <c r="O409" s="88">
        <v>0</v>
      </c>
      <c r="P409" s="88">
        <v>0</v>
      </c>
      <c r="Q409" s="88">
        <v>0</v>
      </c>
      <c r="R409" s="88">
        <v>0</v>
      </c>
    </row>
    <row r="410" spans="1:18" s="94" customFormat="1" ht="19.5" customHeight="1">
      <c r="A410" s="191"/>
      <c r="B410" s="184"/>
      <c r="C410" s="95" t="s">
        <v>7</v>
      </c>
      <c r="D410" s="192"/>
      <c r="E410" s="192"/>
      <c r="F410" s="90">
        <f t="shared" si="100"/>
        <v>0</v>
      </c>
      <c r="G410" s="88">
        <v>0</v>
      </c>
      <c r="H410" s="88">
        <v>0</v>
      </c>
      <c r="I410" s="88">
        <v>0</v>
      </c>
      <c r="J410" s="88">
        <v>0</v>
      </c>
      <c r="K410" s="88">
        <v>0</v>
      </c>
      <c r="L410" s="88">
        <v>0</v>
      </c>
      <c r="M410" s="88">
        <v>0</v>
      </c>
      <c r="N410" s="88">
        <v>0</v>
      </c>
      <c r="O410" s="88">
        <v>0</v>
      </c>
      <c r="P410" s="88">
        <v>0</v>
      </c>
      <c r="Q410" s="88">
        <v>0</v>
      </c>
      <c r="R410" s="88">
        <v>0</v>
      </c>
    </row>
    <row r="411" spans="1:18" s="94" customFormat="1" ht="19.5" customHeight="1">
      <c r="A411" s="191"/>
      <c r="B411" s="184"/>
      <c r="C411" s="95" t="s">
        <v>8</v>
      </c>
      <c r="D411" s="192"/>
      <c r="E411" s="192"/>
      <c r="F411" s="90">
        <f t="shared" si="100"/>
        <v>0</v>
      </c>
      <c r="G411" s="88">
        <v>0</v>
      </c>
      <c r="H411" s="88">
        <v>0</v>
      </c>
      <c r="I411" s="88">
        <v>0</v>
      </c>
      <c r="J411" s="88">
        <v>0</v>
      </c>
      <c r="K411" s="88">
        <v>0</v>
      </c>
      <c r="L411" s="88">
        <v>0</v>
      </c>
      <c r="M411" s="88">
        <v>0</v>
      </c>
      <c r="N411" s="88">
        <v>0</v>
      </c>
      <c r="O411" s="88">
        <v>0</v>
      </c>
      <c r="P411" s="88">
        <v>0</v>
      </c>
      <c r="Q411" s="88">
        <v>0</v>
      </c>
      <c r="R411" s="88">
        <v>0</v>
      </c>
    </row>
    <row r="412" spans="1:18" s="94" customFormat="1" ht="19.5" customHeight="1">
      <c r="A412" s="191"/>
      <c r="B412" s="185"/>
      <c r="C412" s="95" t="s">
        <v>107</v>
      </c>
      <c r="D412" s="192"/>
      <c r="E412" s="192"/>
      <c r="F412" s="90">
        <f t="shared" si="100"/>
        <v>0</v>
      </c>
      <c r="G412" s="88">
        <v>0</v>
      </c>
      <c r="H412" s="88">
        <v>0</v>
      </c>
      <c r="I412" s="88">
        <v>0</v>
      </c>
      <c r="J412" s="88">
        <v>0</v>
      </c>
      <c r="K412" s="88">
        <v>0</v>
      </c>
      <c r="L412" s="88">
        <v>0</v>
      </c>
      <c r="M412" s="88">
        <v>0</v>
      </c>
      <c r="N412" s="88">
        <v>0</v>
      </c>
      <c r="O412" s="88">
        <v>0</v>
      </c>
      <c r="P412" s="88">
        <v>0</v>
      </c>
      <c r="Q412" s="88">
        <v>0</v>
      </c>
      <c r="R412" s="88">
        <v>0</v>
      </c>
    </row>
    <row r="413" spans="1:18" s="30" customFormat="1" ht="15">
      <c r="A413" s="183" t="s">
        <v>577</v>
      </c>
      <c r="B413" s="53" t="s">
        <v>590</v>
      </c>
      <c r="C413" s="52" t="s">
        <v>175</v>
      </c>
      <c r="D413" s="179"/>
      <c r="E413" s="179"/>
      <c r="F413" s="57">
        <f t="shared" si="100"/>
        <v>357000</v>
      </c>
      <c r="G413" s="46">
        <f>SUM(G414:G417)</f>
        <v>0</v>
      </c>
      <c r="H413" s="46">
        <f aca="true" t="shared" si="102" ref="H413:R413">SUM(H414:H417)</f>
        <v>0</v>
      </c>
      <c r="I413" s="46">
        <f t="shared" si="102"/>
        <v>0</v>
      </c>
      <c r="J413" s="46">
        <f t="shared" si="102"/>
        <v>0</v>
      </c>
      <c r="K413" s="46">
        <f t="shared" si="102"/>
        <v>0</v>
      </c>
      <c r="L413" s="82">
        <f t="shared" si="102"/>
        <v>0</v>
      </c>
      <c r="M413" s="46">
        <f t="shared" si="102"/>
        <v>0</v>
      </c>
      <c r="N413" s="46">
        <f t="shared" si="102"/>
        <v>0</v>
      </c>
      <c r="O413" s="46">
        <f t="shared" si="102"/>
        <v>357000</v>
      </c>
      <c r="P413" s="46">
        <f t="shared" si="102"/>
        <v>0</v>
      </c>
      <c r="Q413" s="46">
        <f t="shared" si="102"/>
        <v>0</v>
      </c>
      <c r="R413" s="46">
        <f t="shared" si="102"/>
        <v>0</v>
      </c>
    </row>
    <row r="414" spans="1:18" s="30" customFormat="1" ht="19.5" customHeight="1">
      <c r="A414" s="183"/>
      <c r="B414" s="174" t="s">
        <v>570</v>
      </c>
      <c r="C414" s="31" t="s">
        <v>6</v>
      </c>
      <c r="D414" s="179"/>
      <c r="E414" s="179"/>
      <c r="F414" s="57">
        <f t="shared" si="100"/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83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</row>
    <row r="415" spans="1:18" s="30" customFormat="1" ht="19.5" customHeight="1">
      <c r="A415" s="183"/>
      <c r="B415" s="174"/>
      <c r="C415" s="31" t="s">
        <v>7</v>
      </c>
      <c r="D415" s="179"/>
      <c r="E415" s="179"/>
      <c r="F415" s="57">
        <f t="shared" si="100"/>
        <v>357000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83">
        <v>0</v>
      </c>
      <c r="M415" s="44">
        <v>0</v>
      </c>
      <c r="N415" s="44">
        <v>0</v>
      </c>
      <c r="O415" s="44">
        <v>357000</v>
      </c>
      <c r="P415" s="44">
        <v>0</v>
      </c>
      <c r="Q415" s="44">
        <v>0</v>
      </c>
      <c r="R415" s="44">
        <v>0</v>
      </c>
    </row>
    <row r="416" spans="1:18" s="30" customFormat="1" ht="19.5" customHeight="1">
      <c r="A416" s="183"/>
      <c r="B416" s="174"/>
      <c r="C416" s="31" t="s">
        <v>8</v>
      </c>
      <c r="D416" s="179"/>
      <c r="E416" s="179"/>
      <c r="F416" s="57">
        <f t="shared" si="100"/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83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</row>
    <row r="417" spans="1:18" s="30" customFormat="1" ht="19.5" customHeight="1">
      <c r="A417" s="183"/>
      <c r="B417" s="175"/>
      <c r="C417" s="31" t="s">
        <v>107</v>
      </c>
      <c r="D417" s="179"/>
      <c r="E417" s="179"/>
      <c r="F417" s="57">
        <f t="shared" si="100"/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83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</row>
    <row r="418" spans="1:18" s="30" customFormat="1" ht="15">
      <c r="A418" s="183" t="s">
        <v>578</v>
      </c>
      <c r="B418" s="53" t="s">
        <v>591</v>
      </c>
      <c r="C418" s="52" t="s">
        <v>175</v>
      </c>
      <c r="D418" s="179"/>
      <c r="E418" s="179"/>
      <c r="F418" s="57">
        <f t="shared" si="100"/>
        <v>490000</v>
      </c>
      <c r="G418" s="46">
        <f>SUM(G419:G422)</f>
        <v>0</v>
      </c>
      <c r="H418" s="46">
        <f aca="true" t="shared" si="103" ref="H418:R418">SUM(H419:H422)</f>
        <v>0</v>
      </c>
      <c r="I418" s="46">
        <f t="shared" si="103"/>
        <v>0</v>
      </c>
      <c r="J418" s="46">
        <f t="shared" si="103"/>
        <v>0</v>
      </c>
      <c r="K418" s="46">
        <f t="shared" si="103"/>
        <v>0</v>
      </c>
      <c r="L418" s="82">
        <f t="shared" si="103"/>
        <v>0</v>
      </c>
      <c r="M418" s="46">
        <f t="shared" si="103"/>
        <v>0</v>
      </c>
      <c r="N418" s="46">
        <f t="shared" si="103"/>
        <v>0</v>
      </c>
      <c r="O418" s="46">
        <f t="shared" si="103"/>
        <v>490000</v>
      </c>
      <c r="P418" s="46">
        <f t="shared" si="103"/>
        <v>0</v>
      </c>
      <c r="Q418" s="46">
        <f t="shared" si="103"/>
        <v>0</v>
      </c>
      <c r="R418" s="46">
        <f t="shared" si="103"/>
        <v>0</v>
      </c>
    </row>
    <row r="419" spans="1:18" s="30" customFormat="1" ht="19.5" customHeight="1">
      <c r="A419" s="183"/>
      <c r="B419" s="174" t="s">
        <v>571</v>
      </c>
      <c r="C419" s="31" t="s">
        <v>6</v>
      </c>
      <c r="D419" s="179"/>
      <c r="E419" s="179"/>
      <c r="F419" s="57">
        <f t="shared" si="100"/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83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</row>
    <row r="420" spans="1:18" s="30" customFormat="1" ht="19.5" customHeight="1">
      <c r="A420" s="183"/>
      <c r="B420" s="174"/>
      <c r="C420" s="31" t="s">
        <v>7</v>
      </c>
      <c r="D420" s="179"/>
      <c r="E420" s="179"/>
      <c r="F420" s="57">
        <f t="shared" si="100"/>
        <v>490000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83">
        <v>0</v>
      </c>
      <c r="M420" s="44">
        <v>0</v>
      </c>
      <c r="N420" s="44">
        <v>0</v>
      </c>
      <c r="O420" s="44">
        <v>490000</v>
      </c>
      <c r="P420" s="44">
        <v>0</v>
      </c>
      <c r="Q420" s="44">
        <v>0</v>
      </c>
      <c r="R420" s="44">
        <v>0</v>
      </c>
    </row>
    <row r="421" spans="1:18" s="30" customFormat="1" ht="19.5" customHeight="1">
      <c r="A421" s="183"/>
      <c r="B421" s="174"/>
      <c r="C421" s="31" t="s">
        <v>8</v>
      </c>
      <c r="D421" s="179"/>
      <c r="E421" s="179"/>
      <c r="F421" s="57">
        <f t="shared" si="100"/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83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</row>
    <row r="422" spans="1:18" s="30" customFormat="1" ht="19.5" customHeight="1">
      <c r="A422" s="183"/>
      <c r="B422" s="175"/>
      <c r="C422" s="31" t="s">
        <v>107</v>
      </c>
      <c r="D422" s="179"/>
      <c r="E422" s="179"/>
      <c r="F422" s="57">
        <f t="shared" si="100"/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83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</row>
    <row r="423" spans="1:18" s="30" customFormat="1" ht="15">
      <c r="A423" s="172" t="s">
        <v>579</v>
      </c>
      <c r="B423" s="53" t="s">
        <v>592</v>
      </c>
      <c r="C423" s="52" t="s">
        <v>175</v>
      </c>
      <c r="D423" s="179"/>
      <c r="E423" s="178"/>
      <c r="F423" s="57">
        <f aca="true" t="shared" si="104" ref="F423:F462">SUM(G423:R423)</f>
        <v>529393.166</v>
      </c>
      <c r="G423" s="46">
        <f>SUM(G424:G427)</f>
        <v>0</v>
      </c>
      <c r="H423" s="46">
        <f>SUM(H424:H427)</f>
        <v>0</v>
      </c>
      <c r="I423" s="46">
        <f aca="true" t="shared" si="105" ref="I423:R423">SUM(I424:I427)</f>
        <v>0</v>
      </c>
      <c r="J423" s="46">
        <f t="shared" si="105"/>
        <v>0</v>
      </c>
      <c r="K423" s="46">
        <f t="shared" si="105"/>
        <v>0</v>
      </c>
      <c r="L423" s="82">
        <f t="shared" si="105"/>
        <v>0</v>
      </c>
      <c r="M423" s="46">
        <f t="shared" si="105"/>
        <v>0</v>
      </c>
      <c r="N423" s="46">
        <f t="shared" si="105"/>
        <v>0</v>
      </c>
      <c r="O423" s="46">
        <f t="shared" si="105"/>
        <v>529393.166</v>
      </c>
      <c r="P423" s="46">
        <f t="shared" si="105"/>
        <v>0</v>
      </c>
      <c r="Q423" s="46">
        <f t="shared" si="105"/>
        <v>0</v>
      </c>
      <c r="R423" s="46">
        <f t="shared" si="105"/>
        <v>0</v>
      </c>
    </row>
    <row r="424" spans="1:18" s="30" customFormat="1" ht="15">
      <c r="A424" s="172"/>
      <c r="B424" s="174" t="s">
        <v>227</v>
      </c>
      <c r="C424" s="31" t="s">
        <v>6</v>
      </c>
      <c r="D424" s="179"/>
      <c r="E424" s="178"/>
      <c r="F424" s="57">
        <f t="shared" si="104"/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83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</row>
    <row r="425" spans="1:18" s="30" customFormat="1" ht="15">
      <c r="A425" s="172"/>
      <c r="B425" s="174"/>
      <c r="C425" s="31" t="s">
        <v>7</v>
      </c>
      <c r="D425" s="179"/>
      <c r="E425" s="178"/>
      <c r="F425" s="57">
        <f t="shared" si="104"/>
        <v>529393.166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83">
        <v>0</v>
      </c>
      <c r="M425" s="44">
        <v>0</v>
      </c>
      <c r="N425" s="44">
        <v>0</v>
      </c>
      <c r="O425" s="44">
        <v>529393.166</v>
      </c>
      <c r="P425" s="44">
        <v>0</v>
      </c>
      <c r="Q425" s="44">
        <v>0</v>
      </c>
      <c r="R425" s="44">
        <v>0</v>
      </c>
    </row>
    <row r="426" spans="1:18" s="30" customFormat="1" ht="15">
      <c r="A426" s="172"/>
      <c r="B426" s="174"/>
      <c r="C426" s="31" t="s">
        <v>8</v>
      </c>
      <c r="D426" s="179"/>
      <c r="E426" s="178"/>
      <c r="F426" s="57">
        <f t="shared" si="104"/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83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</row>
    <row r="427" spans="1:18" s="30" customFormat="1" ht="15">
      <c r="A427" s="172"/>
      <c r="B427" s="175"/>
      <c r="C427" s="31" t="s">
        <v>107</v>
      </c>
      <c r="D427" s="179"/>
      <c r="E427" s="178"/>
      <c r="F427" s="57">
        <f t="shared" si="104"/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83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</row>
    <row r="428" spans="1:18" s="30" customFormat="1" ht="15">
      <c r="A428" s="172" t="s">
        <v>580</v>
      </c>
      <c r="B428" s="53" t="s">
        <v>593</v>
      </c>
      <c r="C428" s="52" t="s">
        <v>175</v>
      </c>
      <c r="D428" s="179"/>
      <c r="E428" s="178"/>
      <c r="F428" s="57">
        <f t="shared" si="104"/>
        <v>2800000</v>
      </c>
      <c r="G428" s="46">
        <f>SUM(G429:G432)</f>
        <v>0</v>
      </c>
      <c r="H428" s="46">
        <f>SUM(H429:H432)</f>
        <v>0</v>
      </c>
      <c r="I428" s="46">
        <f aca="true" t="shared" si="106" ref="I428:R428">SUM(I429:I432)</f>
        <v>0</v>
      </c>
      <c r="J428" s="46">
        <f t="shared" si="106"/>
        <v>0</v>
      </c>
      <c r="K428" s="46">
        <f t="shared" si="106"/>
        <v>0</v>
      </c>
      <c r="L428" s="82">
        <f t="shared" si="106"/>
        <v>0</v>
      </c>
      <c r="M428" s="46">
        <f t="shared" si="106"/>
        <v>0</v>
      </c>
      <c r="N428" s="46">
        <f t="shared" si="106"/>
        <v>0</v>
      </c>
      <c r="O428" s="46">
        <f t="shared" si="106"/>
        <v>0</v>
      </c>
      <c r="P428" s="46">
        <f t="shared" si="106"/>
        <v>800000</v>
      </c>
      <c r="Q428" s="46">
        <f t="shared" si="106"/>
        <v>1000000</v>
      </c>
      <c r="R428" s="46">
        <f t="shared" si="106"/>
        <v>1000000</v>
      </c>
    </row>
    <row r="429" spans="1:18" s="30" customFormat="1" ht="15">
      <c r="A429" s="172"/>
      <c r="B429" s="174" t="s">
        <v>132</v>
      </c>
      <c r="C429" s="31" t="s">
        <v>6</v>
      </c>
      <c r="D429" s="179"/>
      <c r="E429" s="178"/>
      <c r="F429" s="57">
        <f t="shared" si="104"/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83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</row>
    <row r="430" spans="1:18" s="30" customFormat="1" ht="15">
      <c r="A430" s="172"/>
      <c r="B430" s="174"/>
      <c r="C430" s="31" t="s">
        <v>7</v>
      </c>
      <c r="D430" s="179"/>
      <c r="E430" s="178"/>
      <c r="F430" s="57">
        <f t="shared" si="104"/>
        <v>2800000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83">
        <v>0</v>
      </c>
      <c r="M430" s="44">
        <v>0</v>
      </c>
      <c r="N430" s="44">
        <v>0</v>
      </c>
      <c r="O430" s="44">
        <v>0</v>
      </c>
      <c r="P430" s="44">
        <v>800000</v>
      </c>
      <c r="Q430" s="44">
        <v>1000000</v>
      </c>
      <c r="R430" s="44">
        <v>1000000</v>
      </c>
    </row>
    <row r="431" spans="1:18" s="30" customFormat="1" ht="15">
      <c r="A431" s="172"/>
      <c r="B431" s="174"/>
      <c r="C431" s="31" t="s">
        <v>8</v>
      </c>
      <c r="D431" s="179"/>
      <c r="E431" s="178"/>
      <c r="F431" s="57">
        <f t="shared" si="104"/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83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</row>
    <row r="432" spans="1:18" s="30" customFormat="1" ht="15">
      <c r="A432" s="172"/>
      <c r="B432" s="175"/>
      <c r="C432" s="31" t="s">
        <v>107</v>
      </c>
      <c r="D432" s="179"/>
      <c r="E432" s="178"/>
      <c r="F432" s="57">
        <f t="shared" si="104"/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83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</row>
    <row r="433" spans="1:18" s="30" customFormat="1" ht="15">
      <c r="A433" s="172" t="s">
        <v>581</v>
      </c>
      <c r="B433" s="53" t="s">
        <v>594</v>
      </c>
      <c r="C433" s="52" t="s">
        <v>175</v>
      </c>
      <c r="D433" s="179"/>
      <c r="E433" s="178"/>
      <c r="F433" s="57">
        <f t="shared" si="104"/>
        <v>106345.892</v>
      </c>
      <c r="G433" s="46">
        <f>SUM(G434:G437)</f>
        <v>0</v>
      </c>
      <c r="H433" s="46">
        <f>SUM(H434:H437)</f>
        <v>0</v>
      </c>
      <c r="I433" s="46">
        <f aca="true" t="shared" si="107" ref="I433:R433">SUM(I434:I437)</f>
        <v>0</v>
      </c>
      <c r="J433" s="46">
        <f t="shared" si="107"/>
        <v>0</v>
      </c>
      <c r="K433" s="46">
        <f t="shared" si="107"/>
        <v>0</v>
      </c>
      <c r="L433" s="82">
        <f t="shared" si="107"/>
        <v>0</v>
      </c>
      <c r="M433" s="46">
        <f t="shared" si="107"/>
        <v>0</v>
      </c>
      <c r="N433" s="46">
        <f t="shared" si="107"/>
        <v>0</v>
      </c>
      <c r="O433" s="46">
        <f t="shared" si="107"/>
        <v>106345.892</v>
      </c>
      <c r="P433" s="46">
        <f t="shared" si="107"/>
        <v>0</v>
      </c>
      <c r="Q433" s="46">
        <f t="shared" si="107"/>
        <v>0</v>
      </c>
      <c r="R433" s="46">
        <f t="shared" si="107"/>
        <v>0</v>
      </c>
    </row>
    <row r="434" spans="1:18" s="30" customFormat="1" ht="19.5" customHeight="1">
      <c r="A434" s="172"/>
      <c r="B434" s="174" t="s">
        <v>217</v>
      </c>
      <c r="C434" s="31" t="s">
        <v>6</v>
      </c>
      <c r="D434" s="179"/>
      <c r="E434" s="178"/>
      <c r="F434" s="57">
        <f t="shared" si="104"/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83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</row>
    <row r="435" spans="1:18" s="30" customFormat="1" ht="19.5" customHeight="1">
      <c r="A435" s="172"/>
      <c r="B435" s="174"/>
      <c r="C435" s="31" t="s">
        <v>7</v>
      </c>
      <c r="D435" s="179"/>
      <c r="E435" s="178"/>
      <c r="F435" s="57">
        <f t="shared" si="104"/>
        <v>106345.892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83">
        <v>0</v>
      </c>
      <c r="M435" s="44">
        <v>0</v>
      </c>
      <c r="N435" s="44">
        <v>0</v>
      </c>
      <c r="O435" s="44">
        <v>106345.892</v>
      </c>
      <c r="P435" s="44">
        <v>0</v>
      </c>
      <c r="Q435" s="44">
        <v>0</v>
      </c>
      <c r="R435" s="44">
        <v>0</v>
      </c>
    </row>
    <row r="436" spans="1:18" s="30" customFormat="1" ht="19.5" customHeight="1">
      <c r="A436" s="172"/>
      <c r="B436" s="174"/>
      <c r="C436" s="31" t="s">
        <v>8</v>
      </c>
      <c r="D436" s="179"/>
      <c r="E436" s="178"/>
      <c r="F436" s="57">
        <f t="shared" si="104"/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83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</row>
    <row r="437" spans="1:18" s="30" customFormat="1" ht="19.5" customHeight="1">
      <c r="A437" s="172"/>
      <c r="B437" s="175"/>
      <c r="C437" s="31" t="s">
        <v>107</v>
      </c>
      <c r="D437" s="179"/>
      <c r="E437" s="178"/>
      <c r="F437" s="57">
        <f t="shared" si="104"/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83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</row>
    <row r="438" spans="1:18" s="30" customFormat="1" ht="15">
      <c r="A438" s="172" t="s">
        <v>582</v>
      </c>
      <c r="B438" s="53" t="s">
        <v>595</v>
      </c>
      <c r="C438" s="52" t="s">
        <v>175</v>
      </c>
      <c r="D438" s="179"/>
      <c r="E438" s="178"/>
      <c r="F438" s="57">
        <f t="shared" si="104"/>
        <v>308064.889</v>
      </c>
      <c r="G438" s="46">
        <f>SUM(G439:G442)</f>
        <v>0</v>
      </c>
      <c r="H438" s="46">
        <f>SUM(H439:H442)</f>
        <v>0</v>
      </c>
      <c r="I438" s="46">
        <f aca="true" t="shared" si="108" ref="I438:R438">SUM(I439:I442)</f>
        <v>0</v>
      </c>
      <c r="J438" s="46">
        <f t="shared" si="108"/>
        <v>0</v>
      </c>
      <c r="K438" s="46">
        <f t="shared" si="108"/>
        <v>0</v>
      </c>
      <c r="L438" s="82">
        <f t="shared" si="108"/>
        <v>0</v>
      </c>
      <c r="M438" s="46">
        <f t="shared" si="108"/>
        <v>0</v>
      </c>
      <c r="N438" s="46">
        <f t="shared" si="108"/>
        <v>0</v>
      </c>
      <c r="O438" s="46">
        <f t="shared" si="108"/>
        <v>308064.889</v>
      </c>
      <c r="P438" s="46">
        <f t="shared" si="108"/>
        <v>0</v>
      </c>
      <c r="Q438" s="46">
        <f t="shared" si="108"/>
        <v>0</v>
      </c>
      <c r="R438" s="46">
        <f t="shared" si="108"/>
        <v>0</v>
      </c>
    </row>
    <row r="439" spans="1:18" s="30" customFormat="1" ht="15">
      <c r="A439" s="172"/>
      <c r="B439" s="174" t="s">
        <v>228</v>
      </c>
      <c r="C439" s="31" t="s">
        <v>6</v>
      </c>
      <c r="D439" s="179"/>
      <c r="E439" s="178"/>
      <c r="F439" s="57">
        <f t="shared" si="104"/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83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</row>
    <row r="440" spans="1:18" s="30" customFormat="1" ht="15">
      <c r="A440" s="172"/>
      <c r="B440" s="174"/>
      <c r="C440" s="31" t="s">
        <v>7</v>
      </c>
      <c r="D440" s="179"/>
      <c r="E440" s="178"/>
      <c r="F440" s="57">
        <f t="shared" si="104"/>
        <v>308064.889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83">
        <v>0</v>
      </c>
      <c r="M440" s="44">
        <v>0</v>
      </c>
      <c r="N440" s="44">
        <v>0</v>
      </c>
      <c r="O440" s="44">
        <v>308064.889</v>
      </c>
      <c r="P440" s="44">
        <v>0</v>
      </c>
      <c r="Q440" s="44">
        <v>0</v>
      </c>
      <c r="R440" s="44">
        <v>0</v>
      </c>
    </row>
    <row r="441" spans="1:18" s="30" customFormat="1" ht="15">
      <c r="A441" s="172"/>
      <c r="B441" s="174"/>
      <c r="C441" s="31" t="s">
        <v>8</v>
      </c>
      <c r="D441" s="179"/>
      <c r="E441" s="178"/>
      <c r="F441" s="57">
        <f t="shared" si="104"/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83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</row>
    <row r="442" spans="1:18" s="30" customFormat="1" ht="15">
      <c r="A442" s="172"/>
      <c r="B442" s="175"/>
      <c r="C442" s="31" t="s">
        <v>107</v>
      </c>
      <c r="D442" s="179"/>
      <c r="E442" s="178"/>
      <c r="F442" s="57">
        <f t="shared" si="104"/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83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</row>
    <row r="443" spans="1:18" s="30" customFormat="1" ht="15">
      <c r="A443" s="172" t="s">
        <v>583</v>
      </c>
      <c r="B443" s="53" t="s">
        <v>596</v>
      </c>
      <c r="C443" s="52" t="s">
        <v>175</v>
      </c>
      <c r="D443" s="179"/>
      <c r="E443" s="178"/>
      <c r="F443" s="57">
        <f t="shared" si="104"/>
        <v>1000000</v>
      </c>
      <c r="G443" s="46">
        <f>SUM(G444:G447)</f>
        <v>0</v>
      </c>
      <c r="H443" s="46">
        <f>SUM(H444:H447)</f>
        <v>0</v>
      </c>
      <c r="I443" s="46">
        <f aca="true" t="shared" si="109" ref="I443:R443">SUM(I444:I447)</f>
        <v>0</v>
      </c>
      <c r="J443" s="46">
        <f t="shared" si="109"/>
        <v>0</v>
      </c>
      <c r="K443" s="46">
        <f t="shared" si="109"/>
        <v>0</v>
      </c>
      <c r="L443" s="82">
        <f t="shared" si="109"/>
        <v>0</v>
      </c>
      <c r="M443" s="46">
        <f t="shared" si="109"/>
        <v>0</v>
      </c>
      <c r="N443" s="46">
        <f t="shared" si="109"/>
        <v>0</v>
      </c>
      <c r="O443" s="46">
        <f t="shared" si="109"/>
        <v>0</v>
      </c>
      <c r="P443" s="46">
        <f t="shared" si="109"/>
        <v>0</v>
      </c>
      <c r="Q443" s="46">
        <f t="shared" si="109"/>
        <v>500000</v>
      </c>
      <c r="R443" s="46">
        <f t="shared" si="109"/>
        <v>500000</v>
      </c>
    </row>
    <row r="444" spans="1:18" s="30" customFormat="1" ht="15">
      <c r="A444" s="172"/>
      <c r="B444" s="174" t="s">
        <v>229</v>
      </c>
      <c r="C444" s="31" t="s">
        <v>6</v>
      </c>
      <c r="D444" s="179"/>
      <c r="E444" s="178"/>
      <c r="F444" s="57">
        <f t="shared" si="104"/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83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</row>
    <row r="445" spans="1:18" s="30" customFormat="1" ht="15">
      <c r="A445" s="172"/>
      <c r="B445" s="174"/>
      <c r="C445" s="31" t="s">
        <v>7</v>
      </c>
      <c r="D445" s="179"/>
      <c r="E445" s="178"/>
      <c r="F445" s="57">
        <f t="shared" si="104"/>
        <v>1000000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83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500000</v>
      </c>
      <c r="R445" s="44">
        <v>500000</v>
      </c>
    </row>
    <row r="446" spans="1:18" s="30" customFormat="1" ht="15">
      <c r="A446" s="172"/>
      <c r="B446" s="174"/>
      <c r="C446" s="31" t="s">
        <v>8</v>
      </c>
      <c r="D446" s="179"/>
      <c r="E446" s="178"/>
      <c r="F446" s="57">
        <f t="shared" si="104"/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83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</row>
    <row r="447" spans="1:18" s="30" customFormat="1" ht="15">
      <c r="A447" s="172"/>
      <c r="B447" s="175"/>
      <c r="C447" s="31" t="s">
        <v>107</v>
      </c>
      <c r="D447" s="179"/>
      <c r="E447" s="178"/>
      <c r="F447" s="57">
        <f t="shared" si="104"/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83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</row>
    <row r="448" spans="1:18" s="30" customFormat="1" ht="15">
      <c r="A448" s="172" t="s">
        <v>584</v>
      </c>
      <c r="B448" s="53" t="s">
        <v>597</v>
      </c>
      <c r="C448" s="52" t="s">
        <v>175</v>
      </c>
      <c r="D448" s="179"/>
      <c r="E448" s="178"/>
      <c r="F448" s="57">
        <f t="shared" si="104"/>
        <v>2100000</v>
      </c>
      <c r="G448" s="46">
        <f>SUM(G449:G452)</f>
        <v>0</v>
      </c>
      <c r="H448" s="46">
        <f>SUM(H449:H452)</f>
        <v>0</v>
      </c>
      <c r="I448" s="46">
        <f aca="true" t="shared" si="110" ref="I448:R448">SUM(I449:I452)</f>
        <v>0</v>
      </c>
      <c r="J448" s="46">
        <f t="shared" si="110"/>
        <v>0</v>
      </c>
      <c r="K448" s="46">
        <f t="shared" si="110"/>
        <v>0</v>
      </c>
      <c r="L448" s="82">
        <f t="shared" si="110"/>
        <v>0</v>
      </c>
      <c r="M448" s="46">
        <f t="shared" si="110"/>
        <v>0</v>
      </c>
      <c r="N448" s="46">
        <f t="shared" si="110"/>
        <v>0</v>
      </c>
      <c r="O448" s="46">
        <f t="shared" si="110"/>
        <v>0</v>
      </c>
      <c r="P448" s="46">
        <f t="shared" si="110"/>
        <v>300000</v>
      </c>
      <c r="Q448" s="46">
        <f t="shared" si="110"/>
        <v>1000000</v>
      </c>
      <c r="R448" s="46">
        <f t="shared" si="110"/>
        <v>800000</v>
      </c>
    </row>
    <row r="449" spans="1:18" s="30" customFormat="1" ht="15">
      <c r="A449" s="172"/>
      <c r="B449" s="174" t="s">
        <v>133</v>
      </c>
      <c r="C449" s="31" t="s">
        <v>6</v>
      </c>
      <c r="D449" s="179"/>
      <c r="E449" s="178"/>
      <c r="F449" s="57">
        <f t="shared" si="104"/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83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</row>
    <row r="450" spans="1:18" s="30" customFormat="1" ht="15">
      <c r="A450" s="172"/>
      <c r="B450" s="174"/>
      <c r="C450" s="31" t="s">
        <v>7</v>
      </c>
      <c r="D450" s="179"/>
      <c r="E450" s="178"/>
      <c r="F450" s="57">
        <f t="shared" si="104"/>
        <v>2100000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83">
        <v>0</v>
      </c>
      <c r="M450" s="44">
        <v>0</v>
      </c>
      <c r="N450" s="44">
        <v>0</v>
      </c>
      <c r="O450" s="44">
        <v>0</v>
      </c>
      <c r="P450" s="44">
        <v>300000</v>
      </c>
      <c r="Q450" s="44">
        <v>1000000</v>
      </c>
      <c r="R450" s="44">
        <v>800000</v>
      </c>
    </row>
    <row r="451" spans="1:18" s="30" customFormat="1" ht="15">
      <c r="A451" s="172"/>
      <c r="B451" s="174"/>
      <c r="C451" s="31" t="s">
        <v>8</v>
      </c>
      <c r="D451" s="179"/>
      <c r="E451" s="178"/>
      <c r="F451" s="57">
        <f t="shared" si="104"/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83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</row>
    <row r="452" spans="1:18" s="30" customFormat="1" ht="15">
      <c r="A452" s="172"/>
      <c r="B452" s="175"/>
      <c r="C452" s="31" t="s">
        <v>107</v>
      </c>
      <c r="D452" s="179"/>
      <c r="E452" s="178"/>
      <c r="F452" s="57">
        <f t="shared" si="104"/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83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</row>
    <row r="453" spans="1:18" s="30" customFormat="1" ht="15">
      <c r="A453" s="172" t="s">
        <v>585</v>
      </c>
      <c r="B453" s="53" t="s">
        <v>598</v>
      </c>
      <c r="C453" s="52" t="s">
        <v>175</v>
      </c>
      <c r="D453" s="179"/>
      <c r="E453" s="178"/>
      <c r="F453" s="57">
        <f t="shared" si="104"/>
        <v>2000000</v>
      </c>
      <c r="G453" s="46">
        <f>SUM(G454:G457)</f>
        <v>0</v>
      </c>
      <c r="H453" s="46">
        <f>SUM(H454:H457)</f>
        <v>0</v>
      </c>
      <c r="I453" s="46">
        <f aca="true" t="shared" si="111" ref="I453:R453">SUM(I454:I457)</f>
        <v>0</v>
      </c>
      <c r="J453" s="46">
        <f t="shared" si="111"/>
        <v>0</v>
      </c>
      <c r="K453" s="46">
        <f t="shared" si="111"/>
        <v>0</v>
      </c>
      <c r="L453" s="82">
        <f t="shared" si="111"/>
        <v>0</v>
      </c>
      <c r="M453" s="46">
        <f t="shared" si="111"/>
        <v>0</v>
      </c>
      <c r="N453" s="46">
        <f t="shared" si="111"/>
        <v>0</v>
      </c>
      <c r="O453" s="46">
        <f t="shared" si="111"/>
        <v>0</v>
      </c>
      <c r="P453" s="46">
        <f t="shared" si="111"/>
        <v>500000</v>
      </c>
      <c r="Q453" s="46">
        <f t="shared" si="111"/>
        <v>1000000</v>
      </c>
      <c r="R453" s="46">
        <f t="shared" si="111"/>
        <v>500000</v>
      </c>
    </row>
    <row r="454" spans="1:18" s="30" customFormat="1" ht="15">
      <c r="A454" s="172"/>
      <c r="B454" s="174" t="s">
        <v>134</v>
      </c>
      <c r="C454" s="31" t="s">
        <v>6</v>
      </c>
      <c r="D454" s="179"/>
      <c r="E454" s="178"/>
      <c r="F454" s="57">
        <f t="shared" si="104"/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83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</row>
    <row r="455" spans="1:18" s="30" customFormat="1" ht="15">
      <c r="A455" s="172"/>
      <c r="B455" s="174"/>
      <c r="C455" s="31" t="s">
        <v>7</v>
      </c>
      <c r="D455" s="179"/>
      <c r="E455" s="178"/>
      <c r="F455" s="57">
        <f t="shared" si="104"/>
        <v>2000000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83">
        <v>0</v>
      </c>
      <c r="M455" s="44">
        <v>0</v>
      </c>
      <c r="N455" s="44">
        <v>0</v>
      </c>
      <c r="O455" s="44">
        <v>0</v>
      </c>
      <c r="P455" s="44">
        <v>500000</v>
      </c>
      <c r="Q455" s="44">
        <v>1000000</v>
      </c>
      <c r="R455" s="44">
        <v>500000</v>
      </c>
    </row>
    <row r="456" spans="1:18" s="30" customFormat="1" ht="15">
      <c r="A456" s="172"/>
      <c r="B456" s="174"/>
      <c r="C456" s="31" t="s">
        <v>8</v>
      </c>
      <c r="D456" s="179"/>
      <c r="E456" s="178"/>
      <c r="F456" s="57">
        <f t="shared" si="104"/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83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</row>
    <row r="457" spans="1:18" s="30" customFormat="1" ht="15">
      <c r="A457" s="172"/>
      <c r="B457" s="175"/>
      <c r="C457" s="31" t="s">
        <v>107</v>
      </c>
      <c r="D457" s="179"/>
      <c r="E457" s="178"/>
      <c r="F457" s="57">
        <f t="shared" si="104"/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83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</row>
    <row r="458" spans="1:19" s="30" customFormat="1" ht="15">
      <c r="A458" s="172" t="s">
        <v>586</v>
      </c>
      <c r="B458" s="53" t="s">
        <v>599</v>
      </c>
      <c r="C458" s="52" t="s">
        <v>175</v>
      </c>
      <c r="D458" s="179"/>
      <c r="E458" s="178"/>
      <c r="F458" s="57">
        <f t="shared" si="104"/>
        <v>251449.21</v>
      </c>
      <c r="G458" s="46">
        <f>SUM(G459:G462)</f>
        <v>0</v>
      </c>
      <c r="H458" s="46">
        <f>SUM(H459:H462)</f>
        <v>0</v>
      </c>
      <c r="I458" s="46">
        <f aca="true" t="shared" si="112" ref="I458:R458">SUM(I459:I462)</f>
        <v>0</v>
      </c>
      <c r="J458" s="46">
        <f t="shared" si="112"/>
        <v>0</v>
      </c>
      <c r="K458" s="46">
        <f t="shared" si="112"/>
        <v>0</v>
      </c>
      <c r="L458" s="82">
        <f t="shared" si="112"/>
        <v>0</v>
      </c>
      <c r="M458" s="46">
        <f t="shared" si="112"/>
        <v>0</v>
      </c>
      <c r="N458" s="46">
        <f t="shared" si="112"/>
        <v>0</v>
      </c>
      <c r="O458" s="46">
        <f t="shared" si="112"/>
        <v>251449.21</v>
      </c>
      <c r="P458" s="46">
        <f t="shared" si="112"/>
        <v>0</v>
      </c>
      <c r="Q458" s="46">
        <f t="shared" si="112"/>
        <v>0</v>
      </c>
      <c r="R458" s="46">
        <f t="shared" si="112"/>
        <v>0</v>
      </c>
      <c r="S458" s="51"/>
    </row>
    <row r="459" spans="1:19" s="30" customFormat="1" ht="15">
      <c r="A459" s="172"/>
      <c r="B459" s="174" t="s">
        <v>218</v>
      </c>
      <c r="C459" s="31" t="s">
        <v>6</v>
      </c>
      <c r="D459" s="179"/>
      <c r="E459" s="178"/>
      <c r="F459" s="57">
        <f t="shared" si="104"/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83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51"/>
    </row>
    <row r="460" spans="1:19" s="30" customFormat="1" ht="15">
      <c r="A460" s="172"/>
      <c r="B460" s="174"/>
      <c r="C460" s="31" t="s">
        <v>7</v>
      </c>
      <c r="D460" s="179"/>
      <c r="E460" s="178"/>
      <c r="F460" s="57">
        <f t="shared" si="104"/>
        <v>251449.21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83">
        <v>0</v>
      </c>
      <c r="M460" s="44">
        <v>0</v>
      </c>
      <c r="N460" s="44">
        <v>0</v>
      </c>
      <c r="O460" s="44">
        <v>251449.21</v>
      </c>
      <c r="P460" s="44">
        <v>0</v>
      </c>
      <c r="Q460" s="44">
        <v>0</v>
      </c>
      <c r="R460" s="44">
        <v>0</v>
      </c>
      <c r="S460" s="51"/>
    </row>
    <row r="461" spans="1:19" s="30" customFormat="1" ht="15">
      <c r="A461" s="172"/>
      <c r="B461" s="174"/>
      <c r="C461" s="31" t="s">
        <v>8</v>
      </c>
      <c r="D461" s="179"/>
      <c r="E461" s="178"/>
      <c r="F461" s="57">
        <f t="shared" si="104"/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83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51"/>
    </row>
    <row r="462" spans="1:19" s="30" customFormat="1" ht="15">
      <c r="A462" s="172"/>
      <c r="B462" s="175"/>
      <c r="C462" s="31" t="s">
        <v>107</v>
      </c>
      <c r="D462" s="179"/>
      <c r="E462" s="178"/>
      <c r="F462" s="57">
        <f t="shared" si="104"/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83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1"/>
    </row>
    <row r="463" spans="1:18" s="30" customFormat="1" ht="15">
      <c r="A463" s="172" t="s">
        <v>587</v>
      </c>
      <c r="B463" s="53" t="s">
        <v>600</v>
      </c>
      <c r="C463" s="52" t="s">
        <v>175</v>
      </c>
      <c r="D463" s="179"/>
      <c r="E463" s="178"/>
      <c r="F463" s="57">
        <f aca="true" t="shared" si="113" ref="F463:F526">SUM(G463:R463)</f>
        <v>242646.722</v>
      </c>
      <c r="G463" s="46">
        <f>SUM(G464:G467)</f>
        <v>0</v>
      </c>
      <c r="H463" s="46">
        <f>SUM(H464:H467)</f>
        <v>0</v>
      </c>
      <c r="I463" s="46">
        <f aca="true" t="shared" si="114" ref="I463:R463">SUM(I464:I467)</f>
        <v>0</v>
      </c>
      <c r="J463" s="46">
        <f t="shared" si="114"/>
        <v>0</v>
      </c>
      <c r="K463" s="46">
        <f t="shared" si="114"/>
        <v>0</v>
      </c>
      <c r="L463" s="82">
        <f t="shared" si="114"/>
        <v>0</v>
      </c>
      <c r="M463" s="46">
        <f t="shared" si="114"/>
        <v>0</v>
      </c>
      <c r="N463" s="46">
        <f t="shared" si="114"/>
        <v>0</v>
      </c>
      <c r="O463" s="46">
        <f t="shared" si="114"/>
        <v>242646.722</v>
      </c>
      <c r="P463" s="46">
        <f t="shared" si="114"/>
        <v>0</v>
      </c>
      <c r="Q463" s="46">
        <f t="shared" si="114"/>
        <v>0</v>
      </c>
      <c r="R463" s="46">
        <f t="shared" si="114"/>
        <v>0</v>
      </c>
    </row>
    <row r="464" spans="1:18" s="30" customFormat="1" ht="15">
      <c r="A464" s="172"/>
      <c r="B464" s="174" t="s">
        <v>230</v>
      </c>
      <c r="C464" s="31" t="s">
        <v>6</v>
      </c>
      <c r="D464" s="179"/>
      <c r="E464" s="178"/>
      <c r="F464" s="57">
        <f t="shared" si="113"/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83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</row>
    <row r="465" spans="1:18" s="30" customFormat="1" ht="15">
      <c r="A465" s="172"/>
      <c r="B465" s="174"/>
      <c r="C465" s="31" t="s">
        <v>7</v>
      </c>
      <c r="D465" s="179"/>
      <c r="E465" s="178"/>
      <c r="F465" s="57">
        <f t="shared" si="113"/>
        <v>242646.722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83">
        <v>0</v>
      </c>
      <c r="M465" s="44">
        <v>0</v>
      </c>
      <c r="N465" s="44">
        <v>0</v>
      </c>
      <c r="O465" s="44">
        <v>242646.722</v>
      </c>
      <c r="P465" s="44">
        <v>0</v>
      </c>
      <c r="Q465" s="44">
        <v>0</v>
      </c>
      <c r="R465" s="44">
        <v>0</v>
      </c>
    </row>
    <row r="466" spans="1:18" s="30" customFormat="1" ht="15">
      <c r="A466" s="172"/>
      <c r="B466" s="174"/>
      <c r="C466" s="31" t="s">
        <v>8</v>
      </c>
      <c r="D466" s="179"/>
      <c r="E466" s="178"/>
      <c r="F466" s="57">
        <f t="shared" si="113"/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83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</row>
    <row r="467" spans="1:18" s="30" customFormat="1" ht="15">
      <c r="A467" s="172"/>
      <c r="B467" s="175"/>
      <c r="C467" s="31" t="s">
        <v>107</v>
      </c>
      <c r="D467" s="179"/>
      <c r="E467" s="178"/>
      <c r="F467" s="57">
        <f t="shared" si="113"/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83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</row>
    <row r="468" spans="1:18" s="30" customFormat="1" ht="15">
      <c r="A468" s="172" t="s">
        <v>588</v>
      </c>
      <c r="B468" s="53" t="s">
        <v>601</v>
      </c>
      <c r="C468" s="52" t="s">
        <v>175</v>
      </c>
      <c r="D468" s="179"/>
      <c r="E468" s="178"/>
      <c r="F468" s="57">
        <f t="shared" si="113"/>
        <v>48769.10438</v>
      </c>
      <c r="G468" s="46">
        <f>SUM(G469:G472)</f>
        <v>0</v>
      </c>
      <c r="H468" s="46">
        <f>SUM(H469:H472)</f>
        <v>0</v>
      </c>
      <c r="I468" s="46">
        <f aca="true" t="shared" si="115" ref="I468:R468">SUM(I469:I472)</f>
        <v>0</v>
      </c>
      <c r="J468" s="46">
        <f t="shared" si="115"/>
        <v>0</v>
      </c>
      <c r="K468" s="46">
        <f t="shared" si="115"/>
        <v>31328.53837</v>
      </c>
      <c r="L468" s="82">
        <f t="shared" si="115"/>
        <v>17440.56601</v>
      </c>
      <c r="M468" s="46">
        <f t="shared" si="115"/>
        <v>0</v>
      </c>
      <c r="N468" s="46">
        <f t="shared" si="115"/>
        <v>0</v>
      </c>
      <c r="O468" s="46">
        <f t="shared" si="115"/>
        <v>0</v>
      </c>
      <c r="P468" s="46">
        <f t="shared" si="115"/>
        <v>0</v>
      </c>
      <c r="Q468" s="46">
        <f t="shared" si="115"/>
        <v>0</v>
      </c>
      <c r="R468" s="46">
        <f t="shared" si="115"/>
        <v>0</v>
      </c>
    </row>
    <row r="469" spans="1:18" s="30" customFormat="1" ht="15">
      <c r="A469" s="172"/>
      <c r="B469" s="174" t="s">
        <v>509</v>
      </c>
      <c r="C469" s="31" t="s">
        <v>6</v>
      </c>
      <c r="D469" s="179"/>
      <c r="E469" s="178"/>
      <c r="F469" s="57">
        <f t="shared" si="113"/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83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</row>
    <row r="470" spans="1:18" s="30" customFormat="1" ht="15">
      <c r="A470" s="172"/>
      <c r="B470" s="174"/>
      <c r="C470" s="31" t="s">
        <v>7</v>
      </c>
      <c r="D470" s="179"/>
      <c r="E470" s="178"/>
      <c r="F470" s="57">
        <f t="shared" si="113"/>
        <v>48769.10438</v>
      </c>
      <c r="G470" s="44">
        <v>0</v>
      </c>
      <c r="H470" s="44">
        <v>0</v>
      </c>
      <c r="I470" s="44">
        <v>0</v>
      </c>
      <c r="J470" s="44">
        <v>0</v>
      </c>
      <c r="K470" s="44">
        <v>31328.53837</v>
      </c>
      <c r="L470" s="91">
        <v>17440.56601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</row>
    <row r="471" spans="1:18" s="30" customFormat="1" ht="15">
      <c r="A471" s="172"/>
      <c r="B471" s="174"/>
      <c r="C471" s="31" t="s">
        <v>8</v>
      </c>
      <c r="D471" s="179"/>
      <c r="E471" s="178"/>
      <c r="F471" s="57">
        <f t="shared" si="113"/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83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</row>
    <row r="472" spans="1:18" s="30" customFormat="1" ht="15">
      <c r="A472" s="172"/>
      <c r="B472" s="175"/>
      <c r="C472" s="31" t="s">
        <v>107</v>
      </c>
      <c r="D472" s="179"/>
      <c r="E472" s="178"/>
      <c r="F472" s="57">
        <f t="shared" si="113"/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83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</row>
    <row r="473" spans="1:18" s="30" customFormat="1" ht="15">
      <c r="A473" s="172" t="s">
        <v>613</v>
      </c>
      <c r="B473" s="53" t="s">
        <v>614</v>
      </c>
      <c r="C473" s="52" t="s">
        <v>175</v>
      </c>
      <c r="D473" s="179"/>
      <c r="E473" s="178"/>
      <c r="F473" s="57">
        <f t="shared" si="113"/>
        <v>4212.09032</v>
      </c>
      <c r="G473" s="46">
        <f>SUM(G474:G477)</f>
        <v>0</v>
      </c>
      <c r="H473" s="46">
        <f>SUM(H474:H477)</f>
        <v>0</v>
      </c>
      <c r="I473" s="46">
        <f aca="true" t="shared" si="116" ref="I473:R473">SUM(I474:I477)</f>
        <v>0</v>
      </c>
      <c r="J473" s="46">
        <f t="shared" si="116"/>
        <v>0</v>
      </c>
      <c r="K473" s="46">
        <f t="shared" si="116"/>
        <v>0</v>
      </c>
      <c r="L473" s="82">
        <f t="shared" si="116"/>
        <v>4212.09032</v>
      </c>
      <c r="M473" s="46">
        <f t="shared" si="116"/>
        <v>0</v>
      </c>
      <c r="N473" s="46">
        <f t="shared" si="116"/>
        <v>0</v>
      </c>
      <c r="O473" s="46">
        <f t="shared" si="116"/>
        <v>0</v>
      </c>
      <c r="P473" s="46">
        <f t="shared" si="116"/>
        <v>0</v>
      </c>
      <c r="Q473" s="46">
        <f t="shared" si="116"/>
        <v>0</v>
      </c>
      <c r="R473" s="46">
        <f t="shared" si="116"/>
        <v>0</v>
      </c>
    </row>
    <row r="474" spans="1:18" s="30" customFormat="1" ht="15">
      <c r="A474" s="172"/>
      <c r="B474" s="174" t="s">
        <v>615</v>
      </c>
      <c r="C474" s="31" t="s">
        <v>6</v>
      </c>
      <c r="D474" s="179"/>
      <c r="E474" s="178"/>
      <c r="F474" s="57">
        <f t="shared" si="113"/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83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</row>
    <row r="475" spans="1:18" s="30" customFormat="1" ht="15">
      <c r="A475" s="172"/>
      <c r="B475" s="174"/>
      <c r="C475" s="31" t="s">
        <v>7</v>
      </c>
      <c r="D475" s="179"/>
      <c r="E475" s="178"/>
      <c r="F475" s="57">
        <f t="shared" si="113"/>
        <v>4212.09032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91">
        <v>4212.09032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</row>
    <row r="476" spans="1:18" s="30" customFormat="1" ht="15">
      <c r="A476" s="172"/>
      <c r="B476" s="174"/>
      <c r="C476" s="31" t="s">
        <v>8</v>
      </c>
      <c r="D476" s="179"/>
      <c r="E476" s="178"/>
      <c r="F476" s="57">
        <f t="shared" si="113"/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83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</row>
    <row r="477" spans="1:18" s="30" customFormat="1" ht="15">
      <c r="A477" s="172"/>
      <c r="B477" s="175"/>
      <c r="C477" s="31" t="s">
        <v>107</v>
      </c>
      <c r="D477" s="179"/>
      <c r="E477" s="178"/>
      <c r="F477" s="57">
        <f t="shared" si="113"/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83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</row>
    <row r="478" spans="1:18" s="48" customFormat="1" ht="14.25">
      <c r="A478" s="193" t="s">
        <v>47</v>
      </c>
      <c r="B478" s="58" t="s">
        <v>447</v>
      </c>
      <c r="C478" s="60" t="s">
        <v>175</v>
      </c>
      <c r="D478" s="181"/>
      <c r="E478" s="181"/>
      <c r="F478" s="57">
        <f t="shared" si="113"/>
        <v>2009450.82289</v>
      </c>
      <c r="G478" s="57">
        <f>SUM(G479:G482)</f>
        <v>374829.02496</v>
      </c>
      <c r="H478" s="57">
        <f aca="true" t="shared" si="117" ref="H478:R478">SUM(H479:H482)</f>
        <v>342738.10464</v>
      </c>
      <c r="I478" s="57">
        <f t="shared" si="117"/>
        <v>258251.27603</v>
      </c>
      <c r="J478" s="57">
        <f t="shared" si="117"/>
        <v>0</v>
      </c>
      <c r="K478" s="57">
        <f t="shared" si="117"/>
        <v>120157.44868</v>
      </c>
      <c r="L478" s="80">
        <f t="shared" si="117"/>
        <v>167535.82958</v>
      </c>
      <c r="M478" s="57">
        <f t="shared" si="117"/>
        <v>0</v>
      </c>
      <c r="N478" s="57">
        <f t="shared" si="117"/>
        <v>0</v>
      </c>
      <c r="O478" s="57">
        <f t="shared" si="117"/>
        <v>585793.153</v>
      </c>
      <c r="P478" s="57">
        <f t="shared" si="117"/>
        <v>160145.986</v>
      </c>
      <c r="Q478" s="57">
        <f t="shared" si="117"/>
        <v>0</v>
      </c>
      <c r="R478" s="57">
        <f t="shared" si="117"/>
        <v>0</v>
      </c>
    </row>
    <row r="479" spans="1:18" s="48" customFormat="1" ht="23.25" customHeight="1">
      <c r="A479" s="180"/>
      <c r="B479" s="170" t="s">
        <v>265</v>
      </c>
      <c r="C479" s="56" t="s">
        <v>6</v>
      </c>
      <c r="D479" s="181"/>
      <c r="E479" s="181"/>
      <c r="F479" s="57">
        <f t="shared" si="113"/>
        <v>120166.7</v>
      </c>
      <c r="G479" s="57">
        <f>G484+G489+G494+G499+G509+G514+G519+G524+G529+G534+G539+G544+G549+G554+G559+G504+G564</f>
        <v>0</v>
      </c>
      <c r="H479" s="57">
        <f aca="true" t="shared" si="118" ref="H479:R479">H484+H489+H494+H499+H509+H514+H519+H524+H529+H534+H539+H544+H549+H554+H559+H504+H564</f>
        <v>120166.7</v>
      </c>
      <c r="I479" s="57">
        <f t="shared" si="118"/>
        <v>0</v>
      </c>
      <c r="J479" s="57">
        <f t="shared" si="118"/>
        <v>0</v>
      </c>
      <c r="K479" s="57">
        <f t="shared" si="118"/>
        <v>0</v>
      </c>
      <c r="L479" s="80">
        <f t="shared" si="118"/>
        <v>0</v>
      </c>
      <c r="M479" s="57">
        <f t="shared" si="118"/>
        <v>0</v>
      </c>
      <c r="N479" s="57">
        <f t="shared" si="118"/>
        <v>0</v>
      </c>
      <c r="O479" s="57">
        <f t="shared" si="118"/>
        <v>0</v>
      </c>
      <c r="P479" s="57">
        <f t="shared" si="118"/>
        <v>0</v>
      </c>
      <c r="Q479" s="57">
        <f t="shared" si="118"/>
        <v>0</v>
      </c>
      <c r="R479" s="57">
        <f t="shared" si="118"/>
        <v>0</v>
      </c>
    </row>
    <row r="480" spans="1:18" s="48" customFormat="1" ht="18.75" customHeight="1">
      <c r="A480" s="180"/>
      <c r="B480" s="170"/>
      <c r="C480" s="56" t="s">
        <v>7</v>
      </c>
      <c r="D480" s="181"/>
      <c r="E480" s="181"/>
      <c r="F480" s="57">
        <f t="shared" si="113"/>
        <v>1693826.02105</v>
      </c>
      <c r="G480" s="57">
        <f aca="true" t="shared" si="119" ref="G480:R482">G485+G490+G495+G500+G510+G515+G520+G525+G530+G535+G540+G545+G550+G555+G560+G505+G565</f>
        <v>340753.65905</v>
      </c>
      <c r="H480" s="57">
        <f t="shared" si="119"/>
        <v>178725.18044</v>
      </c>
      <c r="I480" s="57">
        <f t="shared" si="119"/>
        <v>234681.34769</v>
      </c>
      <c r="J480" s="57">
        <f t="shared" si="119"/>
        <v>0</v>
      </c>
      <c r="K480" s="57">
        <f t="shared" si="119"/>
        <v>109234.04425</v>
      </c>
      <c r="L480" s="90">
        <f t="shared" si="119"/>
        <v>152305.29962</v>
      </c>
      <c r="M480" s="57">
        <f t="shared" si="119"/>
        <v>0</v>
      </c>
      <c r="N480" s="57">
        <f t="shared" si="119"/>
        <v>0</v>
      </c>
      <c r="O480" s="57">
        <f t="shared" si="119"/>
        <v>532539.23</v>
      </c>
      <c r="P480" s="57">
        <f t="shared" si="119"/>
        <v>145587.26</v>
      </c>
      <c r="Q480" s="57">
        <f t="shared" si="119"/>
        <v>0</v>
      </c>
      <c r="R480" s="57">
        <f t="shared" si="119"/>
        <v>0</v>
      </c>
    </row>
    <row r="481" spans="1:18" s="48" customFormat="1" ht="21.75" customHeight="1">
      <c r="A481" s="180"/>
      <c r="B481" s="170"/>
      <c r="C481" s="56" t="s">
        <v>8</v>
      </c>
      <c r="D481" s="181"/>
      <c r="E481" s="181"/>
      <c r="F481" s="57">
        <f t="shared" si="113"/>
        <v>195458.10184</v>
      </c>
      <c r="G481" s="57">
        <f t="shared" si="119"/>
        <v>34075.36591</v>
      </c>
      <c r="H481" s="57">
        <f t="shared" si="119"/>
        <v>43846.2242</v>
      </c>
      <c r="I481" s="57">
        <f t="shared" si="119"/>
        <v>23569.92834</v>
      </c>
      <c r="J481" s="57">
        <f t="shared" si="119"/>
        <v>0</v>
      </c>
      <c r="K481" s="57">
        <f t="shared" si="119"/>
        <v>10923.40443</v>
      </c>
      <c r="L481" s="80">
        <f t="shared" si="119"/>
        <v>15230.52996</v>
      </c>
      <c r="M481" s="57">
        <f t="shared" si="119"/>
        <v>0</v>
      </c>
      <c r="N481" s="57">
        <f t="shared" si="119"/>
        <v>0</v>
      </c>
      <c r="O481" s="57">
        <f t="shared" si="119"/>
        <v>53253.923</v>
      </c>
      <c r="P481" s="57">
        <f t="shared" si="119"/>
        <v>14558.726</v>
      </c>
      <c r="Q481" s="57">
        <f t="shared" si="119"/>
        <v>0</v>
      </c>
      <c r="R481" s="57">
        <f t="shared" si="119"/>
        <v>0</v>
      </c>
    </row>
    <row r="482" spans="1:18" s="48" customFormat="1" ht="21.75" customHeight="1">
      <c r="A482" s="180"/>
      <c r="B482" s="171"/>
      <c r="C482" s="56" t="s">
        <v>107</v>
      </c>
      <c r="D482" s="181"/>
      <c r="E482" s="181"/>
      <c r="F482" s="57">
        <f t="shared" si="113"/>
        <v>0</v>
      </c>
      <c r="G482" s="57">
        <f t="shared" si="119"/>
        <v>0</v>
      </c>
      <c r="H482" s="57">
        <f t="shared" si="119"/>
        <v>0</v>
      </c>
      <c r="I482" s="57">
        <f t="shared" si="119"/>
        <v>0</v>
      </c>
      <c r="J482" s="57">
        <f t="shared" si="119"/>
        <v>0</v>
      </c>
      <c r="K482" s="57">
        <f t="shared" si="119"/>
        <v>0</v>
      </c>
      <c r="L482" s="80">
        <f t="shared" si="119"/>
        <v>0</v>
      </c>
      <c r="M482" s="57">
        <f t="shared" si="119"/>
        <v>0</v>
      </c>
      <c r="N482" s="57">
        <f t="shared" si="119"/>
        <v>0</v>
      </c>
      <c r="O482" s="57">
        <f t="shared" si="119"/>
        <v>0</v>
      </c>
      <c r="P482" s="57">
        <f t="shared" si="119"/>
        <v>0</v>
      </c>
      <c r="Q482" s="57">
        <f t="shared" si="119"/>
        <v>0</v>
      </c>
      <c r="R482" s="57">
        <f t="shared" si="119"/>
        <v>0</v>
      </c>
    </row>
    <row r="483" spans="1:18" s="48" customFormat="1" ht="15" customHeight="1">
      <c r="A483" s="183" t="s">
        <v>53</v>
      </c>
      <c r="B483" s="53" t="s">
        <v>448</v>
      </c>
      <c r="C483" s="52" t="s">
        <v>175</v>
      </c>
      <c r="D483" s="179"/>
      <c r="E483" s="179"/>
      <c r="F483" s="57">
        <f t="shared" si="113"/>
        <v>52749.25018</v>
      </c>
      <c r="G483" s="46">
        <f>SUM(G484:G487)</f>
        <v>19459.66747</v>
      </c>
      <c r="H483" s="46">
        <f>SUM(H484:H487)</f>
        <v>33289.58271</v>
      </c>
      <c r="I483" s="46">
        <f aca="true" t="shared" si="120" ref="I483:R483">SUM(I484:I487)</f>
        <v>0</v>
      </c>
      <c r="J483" s="46">
        <f t="shared" si="120"/>
        <v>0</v>
      </c>
      <c r="K483" s="46">
        <f t="shared" si="120"/>
        <v>0</v>
      </c>
      <c r="L483" s="82">
        <f t="shared" si="120"/>
        <v>0</v>
      </c>
      <c r="M483" s="46">
        <f t="shared" si="120"/>
        <v>0</v>
      </c>
      <c r="N483" s="46">
        <f t="shared" si="120"/>
        <v>0</v>
      </c>
      <c r="O483" s="46">
        <f t="shared" si="120"/>
        <v>0</v>
      </c>
      <c r="P483" s="46">
        <f t="shared" si="120"/>
        <v>0</v>
      </c>
      <c r="Q483" s="46">
        <f t="shared" si="120"/>
        <v>0</v>
      </c>
      <c r="R483" s="46">
        <f t="shared" si="120"/>
        <v>0</v>
      </c>
    </row>
    <row r="484" spans="1:18" s="30" customFormat="1" ht="15">
      <c r="A484" s="183"/>
      <c r="B484" s="174" t="s">
        <v>115</v>
      </c>
      <c r="C484" s="31" t="s">
        <v>6</v>
      </c>
      <c r="D484" s="179"/>
      <c r="E484" s="179"/>
      <c r="F484" s="57">
        <f t="shared" si="113"/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83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</row>
    <row r="485" spans="1:18" s="30" customFormat="1" ht="15">
      <c r="A485" s="183"/>
      <c r="B485" s="174"/>
      <c r="C485" s="31" t="s">
        <v>7</v>
      </c>
      <c r="D485" s="179"/>
      <c r="E485" s="179"/>
      <c r="F485" s="57">
        <f t="shared" si="113"/>
        <v>49142.9495</v>
      </c>
      <c r="G485" s="44">
        <v>17690.60679</v>
      </c>
      <c r="H485" s="44">
        <v>31452.34271</v>
      </c>
      <c r="I485" s="44">
        <v>0</v>
      </c>
      <c r="J485" s="44">
        <v>0</v>
      </c>
      <c r="K485" s="44">
        <v>0</v>
      </c>
      <c r="L485" s="83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</row>
    <row r="486" spans="1:18" s="30" customFormat="1" ht="15">
      <c r="A486" s="183"/>
      <c r="B486" s="174"/>
      <c r="C486" s="31" t="s">
        <v>8</v>
      </c>
      <c r="D486" s="179"/>
      <c r="E486" s="179"/>
      <c r="F486" s="57">
        <f t="shared" si="113"/>
        <v>3606.30068</v>
      </c>
      <c r="G486" s="44">
        <f>G485*0.1</f>
        <v>1769.06068</v>
      </c>
      <c r="H486" s="44">
        <v>1837.24</v>
      </c>
      <c r="I486" s="44">
        <v>0</v>
      </c>
      <c r="J486" s="44">
        <v>0</v>
      </c>
      <c r="K486" s="44">
        <v>0</v>
      </c>
      <c r="L486" s="83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</row>
    <row r="487" spans="1:18" s="30" customFormat="1" ht="15">
      <c r="A487" s="183"/>
      <c r="B487" s="175"/>
      <c r="C487" s="31" t="s">
        <v>107</v>
      </c>
      <c r="D487" s="179"/>
      <c r="E487" s="179"/>
      <c r="F487" s="57">
        <f t="shared" si="113"/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83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</row>
    <row r="488" spans="1:18" s="48" customFormat="1" ht="15" customHeight="1">
      <c r="A488" s="183" t="s">
        <v>54</v>
      </c>
      <c r="B488" s="53" t="s">
        <v>449</v>
      </c>
      <c r="C488" s="52" t="s">
        <v>175</v>
      </c>
      <c r="D488" s="179"/>
      <c r="E488" s="179"/>
      <c r="F488" s="57">
        <f t="shared" si="113"/>
        <v>226643.42935</v>
      </c>
      <c r="G488" s="46">
        <f aca="true" t="shared" si="121" ref="G488:R488">SUM(G489:G492)</f>
        <v>94345.58772</v>
      </c>
      <c r="H488" s="46">
        <f t="shared" si="121"/>
        <v>97967.63224</v>
      </c>
      <c r="I488" s="46">
        <f t="shared" si="121"/>
        <v>34330.20939</v>
      </c>
      <c r="J488" s="46">
        <f t="shared" si="121"/>
        <v>0</v>
      </c>
      <c r="K488" s="46">
        <f t="shared" si="121"/>
        <v>0</v>
      </c>
      <c r="L488" s="82">
        <f t="shared" si="121"/>
        <v>0</v>
      </c>
      <c r="M488" s="46">
        <f t="shared" si="121"/>
        <v>0</v>
      </c>
      <c r="N488" s="46">
        <f t="shared" si="121"/>
        <v>0</v>
      </c>
      <c r="O488" s="46">
        <f t="shared" si="121"/>
        <v>0</v>
      </c>
      <c r="P488" s="46">
        <f t="shared" si="121"/>
        <v>0</v>
      </c>
      <c r="Q488" s="46">
        <f t="shared" si="121"/>
        <v>0</v>
      </c>
      <c r="R488" s="46">
        <f t="shared" si="121"/>
        <v>0</v>
      </c>
    </row>
    <row r="489" spans="1:18" s="30" customFormat="1" ht="15.75" customHeight="1">
      <c r="A489" s="183"/>
      <c r="B489" s="174" t="s">
        <v>110</v>
      </c>
      <c r="C489" s="31" t="s">
        <v>6</v>
      </c>
      <c r="D489" s="179"/>
      <c r="E489" s="179"/>
      <c r="F489" s="57">
        <f t="shared" si="113"/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83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</row>
    <row r="490" spans="1:18" s="30" customFormat="1" ht="17.25" customHeight="1">
      <c r="A490" s="183"/>
      <c r="B490" s="174"/>
      <c r="C490" s="31" t="s">
        <v>7</v>
      </c>
      <c r="D490" s="179"/>
      <c r="E490" s="179"/>
      <c r="F490" s="57">
        <f t="shared" si="113"/>
        <v>206315.18661</v>
      </c>
      <c r="G490" s="44">
        <v>85768.71611</v>
      </c>
      <c r="H490" s="44">
        <v>89337.18924</v>
      </c>
      <c r="I490" s="44">
        <v>31209.28126</v>
      </c>
      <c r="J490" s="44">
        <v>0</v>
      </c>
      <c r="K490" s="44">
        <v>0</v>
      </c>
      <c r="L490" s="83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</row>
    <row r="491" spans="1:18" s="30" customFormat="1" ht="15" customHeight="1">
      <c r="A491" s="183"/>
      <c r="B491" s="174"/>
      <c r="C491" s="31" t="s">
        <v>8</v>
      </c>
      <c r="D491" s="179"/>
      <c r="E491" s="179"/>
      <c r="F491" s="57">
        <f t="shared" si="113"/>
        <v>20328.24274</v>
      </c>
      <c r="G491" s="44">
        <f>G490*0.1</f>
        <v>8576.87161</v>
      </c>
      <c r="H491" s="44">
        <v>8630.443</v>
      </c>
      <c r="I491" s="44">
        <f>I490*0.1</f>
        <v>3120.92813</v>
      </c>
      <c r="J491" s="44">
        <f>J490*0.1</f>
        <v>0</v>
      </c>
      <c r="K491" s="44">
        <f>K490*0.1</f>
        <v>0</v>
      </c>
      <c r="L491" s="83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</row>
    <row r="492" spans="1:18" s="30" customFormat="1" ht="16.5" customHeight="1">
      <c r="A492" s="183"/>
      <c r="B492" s="175"/>
      <c r="C492" s="31" t="s">
        <v>107</v>
      </c>
      <c r="D492" s="179"/>
      <c r="E492" s="179"/>
      <c r="F492" s="57">
        <f t="shared" si="113"/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83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</row>
    <row r="493" spans="1:18" s="48" customFormat="1" ht="15" customHeight="1">
      <c r="A493" s="183" t="s">
        <v>55</v>
      </c>
      <c r="B493" s="53" t="s">
        <v>450</v>
      </c>
      <c r="C493" s="52" t="s">
        <v>175</v>
      </c>
      <c r="D493" s="179"/>
      <c r="E493" s="179"/>
      <c r="F493" s="57">
        <f t="shared" si="113"/>
        <v>382779.47228</v>
      </c>
      <c r="G493" s="46">
        <f aca="true" t="shared" si="122" ref="G493:R493">SUM(G494:G497)</f>
        <v>94871.8496</v>
      </c>
      <c r="H493" s="46">
        <f t="shared" si="122"/>
        <v>147479.86576</v>
      </c>
      <c r="I493" s="46">
        <f t="shared" si="122"/>
        <v>140427.75692</v>
      </c>
      <c r="J493" s="46">
        <f t="shared" si="122"/>
        <v>0</v>
      </c>
      <c r="K493" s="46">
        <f t="shared" si="122"/>
        <v>0</v>
      </c>
      <c r="L493" s="82">
        <f t="shared" si="122"/>
        <v>0</v>
      </c>
      <c r="M493" s="46">
        <f t="shared" si="122"/>
        <v>0</v>
      </c>
      <c r="N493" s="46">
        <f t="shared" si="122"/>
        <v>0</v>
      </c>
      <c r="O493" s="46">
        <f t="shared" si="122"/>
        <v>0</v>
      </c>
      <c r="P493" s="46">
        <f t="shared" si="122"/>
        <v>0</v>
      </c>
      <c r="Q493" s="46">
        <f t="shared" si="122"/>
        <v>0</v>
      </c>
      <c r="R493" s="46">
        <f t="shared" si="122"/>
        <v>0</v>
      </c>
    </row>
    <row r="494" spans="1:18" s="30" customFormat="1" ht="15">
      <c r="A494" s="183"/>
      <c r="B494" s="174" t="s">
        <v>114</v>
      </c>
      <c r="C494" s="31" t="s">
        <v>6</v>
      </c>
      <c r="D494" s="179"/>
      <c r="E494" s="179"/>
      <c r="F494" s="57">
        <f t="shared" si="113"/>
        <v>120166.7</v>
      </c>
      <c r="G494" s="44">
        <v>0</v>
      </c>
      <c r="H494" s="44">
        <v>120166.7</v>
      </c>
      <c r="I494" s="44">
        <v>0</v>
      </c>
      <c r="J494" s="44">
        <v>0</v>
      </c>
      <c r="K494" s="44">
        <v>0</v>
      </c>
      <c r="L494" s="83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</row>
    <row r="495" spans="1:18" s="30" customFormat="1" ht="15">
      <c r="A495" s="183"/>
      <c r="B495" s="174"/>
      <c r="C495" s="31" t="s">
        <v>7</v>
      </c>
      <c r="D495" s="179"/>
      <c r="E495" s="179"/>
      <c r="F495" s="57">
        <f t="shared" si="113"/>
        <v>217697.01896</v>
      </c>
      <c r="G495" s="44">
        <v>86247.136</v>
      </c>
      <c r="H495" s="44">
        <v>3788.28576</v>
      </c>
      <c r="I495" s="44">
        <v>127661.5972</v>
      </c>
      <c r="J495" s="44">
        <v>0</v>
      </c>
      <c r="K495" s="44">
        <v>0</v>
      </c>
      <c r="L495" s="83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</row>
    <row r="496" spans="1:18" s="30" customFormat="1" ht="15">
      <c r="A496" s="183"/>
      <c r="B496" s="174"/>
      <c r="C496" s="31" t="s">
        <v>8</v>
      </c>
      <c r="D496" s="179"/>
      <c r="E496" s="179"/>
      <c r="F496" s="57">
        <f t="shared" si="113"/>
        <v>44915.75332</v>
      </c>
      <c r="G496" s="44">
        <f aca="true" t="shared" si="123" ref="G496:L496">G495*0.1</f>
        <v>8624.7136</v>
      </c>
      <c r="H496" s="44">
        <v>23524.88</v>
      </c>
      <c r="I496" s="44">
        <f t="shared" si="123"/>
        <v>12766.15972</v>
      </c>
      <c r="J496" s="44">
        <v>0</v>
      </c>
      <c r="K496" s="44">
        <v>0</v>
      </c>
      <c r="L496" s="83">
        <f t="shared" si="123"/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</row>
    <row r="497" spans="1:18" s="30" customFormat="1" ht="15">
      <c r="A497" s="183"/>
      <c r="B497" s="175"/>
      <c r="C497" s="31" t="s">
        <v>107</v>
      </c>
      <c r="D497" s="179"/>
      <c r="E497" s="179"/>
      <c r="F497" s="57">
        <f t="shared" si="113"/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83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</row>
    <row r="498" spans="1:18" s="48" customFormat="1" ht="14.25">
      <c r="A498" s="183" t="s">
        <v>63</v>
      </c>
      <c r="B498" s="53" t="s">
        <v>451</v>
      </c>
      <c r="C498" s="52" t="s">
        <v>175</v>
      </c>
      <c r="D498" s="179"/>
      <c r="E498" s="179"/>
      <c r="F498" s="57">
        <f t="shared" si="113"/>
        <v>187289.80144</v>
      </c>
      <c r="G498" s="46">
        <f aca="true" t="shared" si="124" ref="G498:R498">SUM(G499:G502)</f>
        <v>30170.5514</v>
      </c>
      <c r="H498" s="46">
        <f t="shared" si="124"/>
        <v>28608.14568</v>
      </c>
      <c r="I498" s="46">
        <f t="shared" si="124"/>
        <v>3481.1427</v>
      </c>
      <c r="J498" s="46">
        <f t="shared" si="124"/>
        <v>0</v>
      </c>
      <c r="K498" s="46">
        <f t="shared" si="124"/>
        <v>81213.32008</v>
      </c>
      <c r="L498" s="82">
        <f t="shared" si="124"/>
        <v>43816.64158</v>
      </c>
      <c r="M498" s="46">
        <f t="shared" si="124"/>
        <v>0</v>
      </c>
      <c r="N498" s="46">
        <f t="shared" si="124"/>
        <v>0</v>
      </c>
      <c r="O498" s="46">
        <f t="shared" si="124"/>
        <v>0</v>
      </c>
      <c r="P498" s="46">
        <f t="shared" si="124"/>
        <v>0</v>
      </c>
      <c r="Q498" s="46">
        <f t="shared" si="124"/>
        <v>0</v>
      </c>
      <c r="R498" s="46">
        <f t="shared" si="124"/>
        <v>0</v>
      </c>
    </row>
    <row r="499" spans="1:18" s="30" customFormat="1" ht="15">
      <c r="A499" s="183"/>
      <c r="B499" s="174" t="s">
        <v>240</v>
      </c>
      <c r="C499" s="31" t="s">
        <v>6</v>
      </c>
      <c r="D499" s="179"/>
      <c r="E499" s="179"/>
      <c r="F499" s="57">
        <f t="shared" si="113"/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83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</row>
    <row r="500" spans="1:18" s="30" customFormat="1" ht="15">
      <c r="A500" s="183"/>
      <c r="B500" s="174"/>
      <c r="C500" s="31" t="s">
        <v>7</v>
      </c>
      <c r="D500" s="179"/>
      <c r="E500" s="179"/>
      <c r="F500" s="57">
        <f t="shared" si="113"/>
        <v>168757.65637</v>
      </c>
      <c r="G500" s="44">
        <v>27427.774</v>
      </c>
      <c r="H500" s="44">
        <v>24501.60568</v>
      </c>
      <c r="I500" s="44">
        <v>3164.67518</v>
      </c>
      <c r="J500" s="44">
        <v>0</v>
      </c>
      <c r="K500" s="44">
        <v>73830.29098</v>
      </c>
      <c r="L500" s="91">
        <v>39833.31053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</row>
    <row r="501" spans="1:18" s="30" customFormat="1" ht="15">
      <c r="A501" s="183"/>
      <c r="B501" s="174"/>
      <c r="C501" s="31" t="s">
        <v>8</v>
      </c>
      <c r="D501" s="179"/>
      <c r="E501" s="179"/>
      <c r="F501" s="57">
        <f t="shared" si="113"/>
        <v>18532.14507</v>
      </c>
      <c r="G501" s="44">
        <f>G500*0.1</f>
        <v>2742.7774</v>
      </c>
      <c r="H501" s="44">
        <v>4106.54</v>
      </c>
      <c r="I501" s="44">
        <f>I500*0.1</f>
        <v>316.46752</v>
      </c>
      <c r="J501" s="44">
        <f>J500*0.1</f>
        <v>0</v>
      </c>
      <c r="K501" s="44">
        <f>K500*0.1</f>
        <v>7383.0291</v>
      </c>
      <c r="L501" s="83">
        <f>L500*0.1</f>
        <v>3983.33105</v>
      </c>
      <c r="M501" s="44">
        <f>M500*0.1</f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</row>
    <row r="502" spans="1:18" s="30" customFormat="1" ht="15">
      <c r="A502" s="183"/>
      <c r="B502" s="175"/>
      <c r="C502" s="31" t="s">
        <v>107</v>
      </c>
      <c r="D502" s="179"/>
      <c r="E502" s="179"/>
      <c r="F502" s="57">
        <f t="shared" si="113"/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83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</row>
    <row r="503" spans="1:18" s="30" customFormat="1" ht="15">
      <c r="A503" s="183" t="s">
        <v>60</v>
      </c>
      <c r="B503" s="53" t="s">
        <v>452</v>
      </c>
      <c r="C503" s="52" t="s">
        <v>175</v>
      </c>
      <c r="D503" s="179"/>
      <c r="E503" s="179"/>
      <c r="F503" s="57">
        <f>SUM(G503:R503)</f>
        <v>690203.579</v>
      </c>
      <c r="G503" s="46">
        <f aca="true" t="shared" si="125" ref="G503:R503">SUM(G504:G507)</f>
        <v>0</v>
      </c>
      <c r="H503" s="46">
        <f t="shared" si="125"/>
        <v>0</v>
      </c>
      <c r="I503" s="46">
        <f t="shared" si="125"/>
        <v>0</v>
      </c>
      <c r="J503" s="46">
        <f t="shared" si="125"/>
        <v>0</v>
      </c>
      <c r="K503" s="46">
        <f t="shared" si="125"/>
        <v>0</v>
      </c>
      <c r="L503" s="82">
        <f t="shared" si="125"/>
        <v>52.106</v>
      </c>
      <c r="M503" s="46">
        <f t="shared" si="125"/>
        <v>0</v>
      </c>
      <c r="N503" s="46">
        <f t="shared" si="125"/>
        <v>0</v>
      </c>
      <c r="O503" s="46">
        <f t="shared" si="125"/>
        <v>530005.487</v>
      </c>
      <c r="P503" s="46">
        <f t="shared" si="125"/>
        <v>160145.986</v>
      </c>
      <c r="Q503" s="46">
        <f t="shared" si="125"/>
        <v>0</v>
      </c>
      <c r="R503" s="46">
        <f t="shared" si="125"/>
        <v>0</v>
      </c>
    </row>
    <row r="504" spans="1:18" s="30" customFormat="1" ht="15">
      <c r="A504" s="183"/>
      <c r="B504" s="174" t="s">
        <v>574</v>
      </c>
      <c r="C504" s="31" t="s">
        <v>6</v>
      </c>
      <c r="D504" s="179"/>
      <c r="E504" s="179"/>
      <c r="F504" s="57">
        <f>SUM(G504:R504)</f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83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</row>
    <row r="505" spans="1:18" s="30" customFormat="1" ht="15">
      <c r="A505" s="183"/>
      <c r="B505" s="174"/>
      <c r="C505" s="31" t="s">
        <v>7</v>
      </c>
      <c r="D505" s="179"/>
      <c r="E505" s="179"/>
      <c r="F505" s="57">
        <f>SUM(G505:R505)</f>
        <v>627457.79909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87">
        <v>47.36909</v>
      </c>
      <c r="M505" s="44">
        <v>0</v>
      </c>
      <c r="N505" s="44">
        <v>0</v>
      </c>
      <c r="O505" s="44">
        <v>481823.17</v>
      </c>
      <c r="P505" s="44">
        <v>145587.26</v>
      </c>
      <c r="Q505" s="44">
        <v>0</v>
      </c>
      <c r="R505" s="44">
        <v>0</v>
      </c>
    </row>
    <row r="506" spans="1:18" s="30" customFormat="1" ht="15">
      <c r="A506" s="183"/>
      <c r="B506" s="174"/>
      <c r="C506" s="31" t="s">
        <v>8</v>
      </c>
      <c r="D506" s="179"/>
      <c r="E506" s="179"/>
      <c r="F506" s="57">
        <f>SUM(G506:R506)</f>
        <v>62745.77991</v>
      </c>
      <c r="G506" s="44">
        <f>G505*0.1</f>
        <v>0</v>
      </c>
      <c r="H506" s="44">
        <v>0</v>
      </c>
      <c r="I506" s="44">
        <f>I505*0.1</f>
        <v>0</v>
      </c>
      <c r="J506" s="44">
        <f>J505*0.1</f>
        <v>0</v>
      </c>
      <c r="K506" s="44">
        <f>K505*0.1</f>
        <v>0</v>
      </c>
      <c r="L506" s="83">
        <f>L505*0.1</f>
        <v>4.73691</v>
      </c>
      <c r="M506" s="44">
        <f>M505*0.1</f>
        <v>0</v>
      </c>
      <c r="N506" s="44">
        <v>0</v>
      </c>
      <c r="O506" s="44">
        <f>O505*0.1</f>
        <v>48182.317</v>
      </c>
      <c r="P506" s="44">
        <f>P505*0.1</f>
        <v>14558.726</v>
      </c>
      <c r="Q506" s="44">
        <v>0</v>
      </c>
      <c r="R506" s="44">
        <v>0</v>
      </c>
    </row>
    <row r="507" spans="1:18" s="30" customFormat="1" ht="15">
      <c r="A507" s="183"/>
      <c r="B507" s="175"/>
      <c r="C507" s="31" t="s">
        <v>107</v>
      </c>
      <c r="D507" s="179"/>
      <c r="E507" s="179"/>
      <c r="F507" s="57">
        <f>SUM(G507:R507)</f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83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</row>
    <row r="508" spans="1:18" s="48" customFormat="1" ht="15" customHeight="1">
      <c r="A508" s="183" t="s">
        <v>64</v>
      </c>
      <c r="B508" s="53" t="s">
        <v>453</v>
      </c>
      <c r="C508" s="52" t="s">
        <v>175</v>
      </c>
      <c r="D508" s="179"/>
      <c r="E508" s="179"/>
      <c r="F508" s="57">
        <f t="shared" si="113"/>
        <v>69337.93671</v>
      </c>
      <c r="G508" s="46">
        <f aca="true" t="shared" si="126" ref="G508:R508">SUM(G509:G512)</f>
        <v>18052.69642</v>
      </c>
      <c r="H508" s="46">
        <f t="shared" si="126"/>
        <v>6860.41729</v>
      </c>
      <c r="I508" s="46">
        <f t="shared" si="126"/>
        <v>44424.823</v>
      </c>
      <c r="J508" s="46">
        <f t="shared" si="126"/>
        <v>0</v>
      </c>
      <c r="K508" s="46">
        <f t="shared" si="126"/>
        <v>0</v>
      </c>
      <c r="L508" s="82">
        <f t="shared" si="126"/>
        <v>0</v>
      </c>
      <c r="M508" s="46">
        <f t="shared" si="126"/>
        <v>0</v>
      </c>
      <c r="N508" s="46">
        <f t="shared" si="126"/>
        <v>0</v>
      </c>
      <c r="O508" s="46">
        <f t="shared" si="126"/>
        <v>0</v>
      </c>
      <c r="P508" s="46">
        <f t="shared" si="126"/>
        <v>0</v>
      </c>
      <c r="Q508" s="46">
        <f t="shared" si="126"/>
        <v>0</v>
      </c>
      <c r="R508" s="46">
        <f t="shared" si="126"/>
        <v>0</v>
      </c>
    </row>
    <row r="509" spans="1:18" s="30" customFormat="1" ht="15">
      <c r="A509" s="183"/>
      <c r="B509" s="174" t="s">
        <v>113</v>
      </c>
      <c r="C509" s="31" t="s">
        <v>6</v>
      </c>
      <c r="D509" s="179"/>
      <c r="E509" s="179"/>
      <c r="F509" s="57">
        <f t="shared" si="113"/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83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</row>
    <row r="510" spans="1:18" s="30" customFormat="1" ht="15">
      <c r="A510" s="183"/>
      <c r="B510" s="174"/>
      <c r="C510" s="31" t="s">
        <v>7</v>
      </c>
      <c r="D510" s="179"/>
      <c r="E510" s="179"/>
      <c r="F510" s="57">
        <f t="shared" si="113"/>
        <v>61845.40222</v>
      </c>
      <c r="G510" s="44">
        <v>16411.5422</v>
      </c>
      <c r="H510" s="44">
        <v>5047.65729</v>
      </c>
      <c r="I510" s="44">
        <v>40386.20273</v>
      </c>
      <c r="J510" s="44">
        <v>0</v>
      </c>
      <c r="K510" s="44">
        <v>0</v>
      </c>
      <c r="L510" s="83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</row>
    <row r="511" spans="1:18" s="30" customFormat="1" ht="15">
      <c r="A511" s="183"/>
      <c r="B511" s="174"/>
      <c r="C511" s="31" t="s">
        <v>8</v>
      </c>
      <c r="D511" s="179"/>
      <c r="E511" s="179"/>
      <c r="F511" s="57">
        <f t="shared" si="113"/>
        <v>7492.53449</v>
      </c>
      <c r="G511" s="44">
        <f>G510*0.1</f>
        <v>1641.15422</v>
      </c>
      <c r="H511" s="44">
        <v>1812.76</v>
      </c>
      <c r="I511" s="44">
        <f>I510*0.1</f>
        <v>4038.62027</v>
      </c>
      <c r="J511" s="44">
        <v>0</v>
      </c>
      <c r="K511" s="44">
        <f>K510*0.1</f>
        <v>0</v>
      </c>
      <c r="L511" s="83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</row>
    <row r="512" spans="1:18" s="30" customFormat="1" ht="15">
      <c r="A512" s="183"/>
      <c r="B512" s="175"/>
      <c r="C512" s="31" t="s">
        <v>107</v>
      </c>
      <c r="D512" s="179"/>
      <c r="E512" s="179"/>
      <c r="F512" s="57">
        <f t="shared" si="113"/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83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</row>
    <row r="513" spans="1:18" s="48" customFormat="1" ht="14.25">
      <c r="A513" s="186" t="s">
        <v>65</v>
      </c>
      <c r="B513" s="53" t="s">
        <v>454</v>
      </c>
      <c r="C513" s="52" t="s">
        <v>175</v>
      </c>
      <c r="D513" s="179"/>
      <c r="E513" s="179"/>
      <c r="F513" s="57">
        <f t="shared" si="113"/>
        <v>218017.9686</v>
      </c>
      <c r="G513" s="46">
        <f aca="true" t="shared" si="127" ref="G513:R513">SUM(G514:G517)</f>
        <v>33536.7065</v>
      </c>
      <c r="H513" s="46">
        <f t="shared" si="127"/>
        <v>25190</v>
      </c>
      <c r="I513" s="46">
        <f t="shared" si="127"/>
        <v>24624.1801</v>
      </c>
      <c r="J513" s="46">
        <f t="shared" si="127"/>
        <v>0</v>
      </c>
      <c r="K513" s="46">
        <f t="shared" si="127"/>
        <v>11000</v>
      </c>
      <c r="L513" s="82">
        <f t="shared" si="127"/>
        <v>123667.082</v>
      </c>
      <c r="M513" s="46">
        <f t="shared" si="127"/>
        <v>0</v>
      </c>
      <c r="N513" s="46">
        <f t="shared" si="127"/>
        <v>0</v>
      </c>
      <c r="O513" s="46">
        <f t="shared" si="127"/>
        <v>0</v>
      </c>
      <c r="P513" s="46">
        <f t="shared" si="127"/>
        <v>0</v>
      </c>
      <c r="Q513" s="46">
        <f t="shared" si="127"/>
        <v>0</v>
      </c>
      <c r="R513" s="46">
        <f t="shared" si="127"/>
        <v>0</v>
      </c>
    </row>
    <row r="514" spans="1:18" s="30" customFormat="1" ht="23.25" customHeight="1">
      <c r="A514" s="187"/>
      <c r="B514" s="174" t="s">
        <v>239</v>
      </c>
      <c r="C514" s="31" t="s">
        <v>6</v>
      </c>
      <c r="D514" s="179"/>
      <c r="E514" s="179"/>
      <c r="F514" s="57">
        <f t="shared" si="113"/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83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</row>
    <row r="515" spans="1:18" s="30" customFormat="1" ht="21" customHeight="1">
      <c r="A515" s="187"/>
      <c r="B515" s="174"/>
      <c r="C515" s="31" t="s">
        <v>7</v>
      </c>
      <c r="D515" s="179"/>
      <c r="E515" s="179"/>
      <c r="F515" s="57">
        <f t="shared" si="113"/>
        <v>197445.44227</v>
      </c>
      <c r="G515" s="44">
        <v>30487.915</v>
      </c>
      <c r="H515" s="44">
        <v>22147.289</v>
      </c>
      <c r="I515" s="44">
        <v>22385.61827</v>
      </c>
      <c r="J515" s="44">
        <v>0</v>
      </c>
      <c r="K515" s="44">
        <v>10000</v>
      </c>
      <c r="L515" s="87">
        <v>112424.62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</row>
    <row r="516" spans="1:18" s="30" customFormat="1" ht="21.75" customHeight="1">
      <c r="A516" s="187"/>
      <c r="B516" s="174"/>
      <c r="C516" s="31" t="s">
        <v>8</v>
      </c>
      <c r="D516" s="179"/>
      <c r="E516" s="179"/>
      <c r="F516" s="57">
        <f t="shared" si="113"/>
        <v>20572.52633</v>
      </c>
      <c r="G516" s="44">
        <f>G515*0.1</f>
        <v>3048.7915</v>
      </c>
      <c r="H516" s="44">
        <v>3042.711</v>
      </c>
      <c r="I516" s="44">
        <f>I515*0.1</f>
        <v>2238.56183</v>
      </c>
      <c r="J516" s="44">
        <f>J515*0.1</f>
        <v>0</v>
      </c>
      <c r="K516" s="44">
        <f>K515*0.1</f>
        <v>1000</v>
      </c>
      <c r="L516" s="83">
        <f>L515*0.1</f>
        <v>11242.462</v>
      </c>
      <c r="M516" s="44">
        <f>M515*0.1</f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</row>
    <row r="517" spans="1:18" s="30" customFormat="1" ht="22.5" customHeight="1">
      <c r="A517" s="188"/>
      <c r="B517" s="175"/>
      <c r="C517" s="31" t="s">
        <v>107</v>
      </c>
      <c r="D517" s="179"/>
      <c r="E517" s="179"/>
      <c r="F517" s="57">
        <f t="shared" si="113"/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83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</row>
    <row r="518" spans="1:18" s="49" customFormat="1" ht="15" customHeight="1">
      <c r="A518" s="172" t="s">
        <v>75</v>
      </c>
      <c r="B518" s="53" t="s">
        <v>455</v>
      </c>
      <c r="C518" s="52" t="s">
        <v>175</v>
      </c>
      <c r="D518" s="179"/>
      <c r="E518" s="179"/>
      <c r="F518" s="57">
        <f t="shared" si="113"/>
        <v>5817.08</v>
      </c>
      <c r="G518" s="46">
        <f aca="true" t="shared" si="128" ref="G518:R518">SUM(G519:G522)</f>
        <v>1425.6</v>
      </c>
      <c r="H518" s="46">
        <f t="shared" si="128"/>
        <v>1011.48</v>
      </c>
      <c r="I518" s="46">
        <f t="shared" si="128"/>
        <v>3380</v>
      </c>
      <c r="J518" s="46">
        <f t="shared" si="128"/>
        <v>0</v>
      </c>
      <c r="K518" s="46">
        <f t="shared" si="128"/>
        <v>0</v>
      </c>
      <c r="L518" s="82">
        <f t="shared" si="128"/>
        <v>0</v>
      </c>
      <c r="M518" s="46">
        <f t="shared" si="128"/>
        <v>0</v>
      </c>
      <c r="N518" s="46">
        <f t="shared" si="128"/>
        <v>0</v>
      </c>
      <c r="O518" s="46">
        <f t="shared" si="128"/>
        <v>0</v>
      </c>
      <c r="P518" s="46">
        <f t="shared" si="128"/>
        <v>0</v>
      </c>
      <c r="Q518" s="46">
        <f t="shared" si="128"/>
        <v>0</v>
      </c>
      <c r="R518" s="46">
        <f t="shared" si="128"/>
        <v>0</v>
      </c>
    </row>
    <row r="519" spans="1:18" s="30" customFormat="1" ht="15">
      <c r="A519" s="183"/>
      <c r="B519" s="174" t="s">
        <v>101</v>
      </c>
      <c r="C519" s="31" t="s">
        <v>6</v>
      </c>
      <c r="D519" s="179"/>
      <c r="E519" s="179"/>
      <c r="F519" s="57">
        <f t="shared" si="113"/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83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</row>
    <row r="520" spans="1:18" s="30" customFormat="1" ht="15">
      <c r="A520" s="183"/>
      <c r="B520" s="174"/>
      <c r="C520" s="31" t="s">
        <v>7</v>
      </c>
      <c r="D520" s="179"/>
      <c r="E520" s="179"/>
      <c r="F520" s="57">
        <f t="shared" si="113"/>
        <v>4944.132</v>
      </c>
      <c r="G520" s="44">
        <v>1296</v>
      </c>
      <c r="H520" s="44">
        <v>606.132</v>
      </c>
      <c r="I520" s="44">
        <v>3042</v>
      </c>
      <c r="J520" s="44">
        <v>0</v>
      </c>
      <c r="K520" s="44">
        <v>0</v>
      </c>
      <c r="L520" s="83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</row>
    <row r="521" spans="1:18" s="30" customFormat="1" ht="15">
      <c r="A521" s="183"/>
      <c r="B521" s="174"/>
      <c r="C521" s="31" t="s">
        <v>8</v>
      </c>
      <c r="D521" s="179"/>
      <c r="E521" s="179"/>
      <c r="F521" s="57">
        <f t="shared" si="113"/>
        <v>872.948</v>
      </c>
      <c r="G521" s="44">
        <f>G520*0.1</f>
        <v>129.6</v>
      </c>
      <c r="H521" s="44">
        <v>405.348</v>
      </c>
      <c r="I521" s="44">
        <v>338</v>
      </c>
      <c r="J521" s="44">
        <v>0</v>
      </c>
      <c r="K521" s="44">
        <v>0</v>
      </c>
      <c r="L521" s="83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</row>
    <row r="522" spans="1:18" s="30" customFormat="1" ht="15">
      <c r="A522" s="183"/>
      <c r="B522" s="175"/>
      <c r="C522" s="31" t="s">
        <v>107</v>
      </c>
      <c r="D522" s="179"/>
      <c r="E522" s="179"/>
      <c r="F522" s="57">
        <f t="shared" si="113"/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83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</row>
    <row r="523" spans="1:18" s="49" customFormat="1" ht="15" customHeight="1">
      <c r="A523" s="183" t="s">
        <v>76</v>
      </c>
      <c r="B523" s="53" t="s">
        <v>456</v>
      </c>
      <c r="C523" s="52" t="s">
        <v>175</v>
      </c>
      <c r="D523" s="179"/>
      <c r="E523" s="179"/>
      <c r="F523" s="57">
        <f t="shared" si="113"/>
        <v>9601.30575</v>
      </c>
      <c r="G523" s="46">
        <f aca="true" t="shared" si="129" ref="G523:R523">SUM(G524:G527)</f>
        <v>2522.44625</v>
      </c>
      <c r="H523" s="46">
        <f t="shared" si="129"/>
        <v>466.11</v>
      </c>
      <c r="I523" s="46">
        <f t="shared" si="129"/>
        <v>6612.7495</v>
      </c>
      <c r="J523" s="46">
        <f t="shared" si="129"/>
        <v>0</v>
      </c>
      <c r="K523" s="46">
        <f t="shared" si="129"/>
        <v>0</v>
      </c>
      <c r="L523" s="82">
        <f t="shared" si="129"/>
        <v>0</v>
      </c>
      <c r="M523" s="46">
        <f t="shared" si="129"/>
        <v>0</v>
      </c>
      <c r="N523" s="46">
        <f t="shared" si="129"/>
        <v>0</v>
      </c>
      <c r="O523" s="46">
        <f t="shared" si="129"/>
        <v>0</v>
      </c>
      <c r="P523" s="46">
        <f t="shared" si="129"/>
        <v>0</v>
      </c>
      <c r="Q523" s="46">
        <f t="shared" si="129"/>
        <v>0</v>
      </c>
      <c r="R523" s="46">
        <f t="shared" si="129"/>
        <v>0</v>
      </c>
    </row>
    <row r="524" spans="1:18" s="30" customFormat="1" ht="15">
      <c r="A524" s="183"/>
      <c r="B524" s="174" t="s">
        <v>102</v>
      </c>
      <c r="C524" s="31" t="s">
        <v>6</v>
      </c>
      <c r="D524" s="179"/>
      <c r="E524" s="179"/>
      <c r="F524" s="57">
        <f t="shared" si="113"/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83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</row>
    <row r="525" spans="1:18" s="30" customFormat="1" ht="15">
      <c r="A525" s="183"/>
      <c r="B525" s="174"/>
      <c r="C525" s="31" t="s">
        <v>7</v>
      </c>
      <c r="D525" s="179"/>
      <c r="E525" s="179"/>
      <c r="F525" s="57">
        <f t="shared" si="113"/>
        <v>8502.106</v>
      </c>
      <c r="G525" s="44">
        <v>2293.13295</v>
      </c>
      <c r="H525" s="44">
        <v>257.499</v>
      </c>
      <c r="I525" s="44">
        <v>5951.47405</v>
      </c>
      <c r="J525" s="44">
        <v>0</v>
      </c>
      <c r="K525" s="44">
        <v>0</v>
      </c>
      <c r="L525" s="83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</row>
    <row r="526" spans="1:18" s="30" customFormat="1" ht="15">
      <c r="A526" s="183"/>
      <c r="B526" s="174"/>
      <c r="C526" s="31" t="s">
        <v>8</v>
      </c>
      <c r="D526" s="179"/>
      <c r="E526" s="179"/>
      <c r="F526" s="57">
        <f t="shared" si="113"/>
        <v>1099.19975</v>
      </c>
      <c r="G526" s="44">
        <f>G525*0.1</f>
        <v>229.3133</v>
      </c>
      <c r="H526" s="44">
        <v>208.611</v>
      </c>
      <c r="I526" s="44">
        <v>661.27545</v>
      </c>
      <c r="J526" s="44">
        <v>0</v>
      </c>
      <c r="K526" s="44">
        <v>0</v>
      </c>
      <c r="L526" s="83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</row>
    <row r="527" spans="1:18" s="30" customFormat="1" ht="15">
      <c r="A527" s="183"/>
      <c r="B527" s="175"/>
      <c r="C527" s="31" t="s">
        <v>107</v>
      </c>
      <c r="D527" s="179"/>
      <c r="E527" s="179"/>
      <c r="F527" s="57">
        <f aca="true" t="shared" si="130" ref="F527:F587">SUM(G527:R527)</f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83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</row>
    <row r="528" spans="1:18" s="49" customFormat="1" ht="15" customHeight="1">
      <c r="A528" s="183" t="s">
        <v>77</v>
      </c>
      <c r="B528" s="53" t="s">
        <v>457</v>
      </c>
      <c r="C528" s="52" t="s">
        <v>175</v>
      </c>
      <c r="D528" s="179"/>
      <c r="E528" s="179"/>
      <c r="F528" s="57">
        <f t="shared" si="130"/>
        <v>1266.882</v>
      </c>
      <c r="G528" s="46">
        <f aca="true" t="shared" si="131" ref="G528:R528">SUM(G529:G532)</f>
        <v>297</v>
      </c>
      <c r="H528" s="46">
        <f t="shared" si="131"/>
        <v>969.882</v>
      </c>
      <c r="I528" s="46">
        <f t="shared" si="131"/>
        <v>0</v>
      </c>
      <c r="J528" s="46">
        <f t="shared" si="131"/>
        <v>0</v>
      </c>
      <c r="K528" s="46">
        <f t="shared" si="131"/>
        <v>0</v>
      </c>
      <c r="L528" s="82">
        <f t="shared" si="131"/>
        <v>0</v>
      </c>
      <c r="M528" s="46">
        <f t="shared" si="131"/>
        <v>0</v>
      </c>
      <c r="N528" s="46">
        <f t="shared" si="131"/>
        <v>0</v>
      </c>
      <c r="O528" s="46">
        <f t="shared" si="131"/>
        <v>0</v>
      </c>
      <c r="P528" s="46">
        <f t="shared" si="131"/>
        <v>0</v>
      </c>
      <c r="Q528" s="46">
        <f t="shared" si="131"/>
        <v>0</v>
      </c>
      <c r="R528" s="46">
        <f t="shared" si="131"/>
        <v>0</v>
      </c>
    </row>
    <row r="529" spans="1:18" s="30" customFormat="1" ht="15">
      <c r="A529" s="183"/>
      <c r="B529" s="174" t="s">
        <v>236</v>
      </c>
      <c r="C529" s="31" t="s">
        <v>6</v>
      </c>
      <c r="D529" s="179"/>
      <c r="E529" s="179"/>
      <c r="F529" s="57">
        <f t="shared" si="130"/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83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</row>
    <row r="530" spans="1:18" s="30" customFormat="1" ht="15">
      <c r="A530" s="183"/>
      <c r="B530" s="174"/>
      <c r="C530" s="31" t="s">
        <v>7</v>
      </c>
      <c r="D530" s="179"/>
      <c r="E530" s="179"/>
      <c r="F530" s="57">
        <f t="shared" si="130"/>
        <v>1143.0938</v>
      </c>
      <c r="G530" s="44">
        <v>270</v>
      </c>
      <c r="H530" s="44">
        <v>873.0938</v>
      </c>
      <c r="I530" s="44">
        <v>0</v>
      </c>
      <c r="J530" s="44">
        <v>0</v>
      </c>
      <c r="K530" s="44">
        <v>0</v>
      </c>
      <c r="L530" s="83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</row>
    <row r="531" spans="1:18" s="30" customFormat="1" ht="15">
      <c r="A531" s="183"/>
      <c r="B531" s="174"/>
      <c r="C531" s="31" t="s">
        <v>8</v>
      </c>
      <c r="D531" s="179"/>
      <c r="E531" s="179"/>
      <c r="F531" s="57">
        <f t="shared" si="130"/>
        <v>123.7882</v>
      </c>
      <c r="G531" s="44">
        <f>G530*0.1</f>
        <v>27</v>
      </c>
      <c r="H531" s="44">
        <v>96.7882</v>
      </c>
      <c r="I531" s="44">
        <f aca="true" t="shared" si="132" ref="I531:R531">I530*0.02</f>
        <v>0</v>
      </c>
      <c r="J531" s="44">
        <f t="shared" si="132"/>
        <v>0</v>
      </c>
      <c r="K531" s="44">
        <f t="shared" si="132"/>
        <v>0</v>
      </c>
      <c r="L531" s="83">
        <f t="shared" si="132"/>
        <v>0</v>
      </c>
      <c r="M531" s="44">
        <f t="shared" si="132"/>
        <v>0</v>
      </c>
      <c r="N531" s="44">
        <f t="shared" si="132"/>
        <v>0</v>
      </c>
      <c r="O531" s="44">
        <f t="shared" si="132"/>
        <v>0</v>
      </c>
      <c r="P531" s="44">
        <f t="shared" si="132"/>
        <v>0</v>
      </c>
      <c r="Q531" s="44">
        <f t="shared" si="132"/>
        <v>0</v>
      </c>
      <c r="R531" s="44">
        <f t="shared" si="132"/>
        <v>0</v>
      </c>
    </row>
    <row r="532" spans="1:18" s="30" customFormat="1" ht="15">
      <c r="A532" s="183"/>
      <c r="B532" s="175"/>
      <c r="C532" s="31" t="s">
        <v>107</v>
      </c>
      <c r="D532" s="179"/>
      <c r="E532" s="179"/>
      <c r="F532" s="57">
        <f t="shared" si="130"/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83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</row>
    <row r="533" spans="1:18" s="49" customFormat="1" ht="15" customHeight="1">
      <c r="A533" s="183" t="s">
        <v>78</v>
      </c>
      <c r="B533" s="53" t="s">
        <v>458</v>
      </c>
      <c r="C533" s="52" t="s">
        <v>175</v>
      </c>
      <c r="D533" s="179"/>
      <c r="E533" s="179"/>
      <c r="F533" s="57">
        <f t="shared" si="130"/>
        <v>1865.40338</v>
      </c>
      <c r="G533" s="46">
        <f aca="true" t="shared" si="133" ref="G533:R533">SUM(G534:G537)</f>
        <v>0</v>
      </c>
      <c r="H533" s="46">
        <f t="shared" si="133"/>
        <v>894.98896</v>
      </c>
      <c r="I533" s="46">
        <f t="shared" si="133"/>
        <v>970.41442</v>
      </c>
      <c r="J533" s="46">
        <f t="shared" si="133"/>
        <v>0</v>
      </c>
      <c r="K533" s="46">
        <f t="shared" si="133"/>
        <v>0</v>
      </c>
      <c r="L533" s="82">
        <f t="shared" si="133"/>
        <v>0</v>
      </c>
      <c r="M533" s="46">
        <f t="shared" si="133"/>
        <v>0</v>
      </c>
      <c r="N533" s="46">
        <f t="shared" si="133"/>
        <v>0</v>
      </c>
      <c r="O533" s="46">
        <f t="shared" si="133"/>
        <v>0</v>
      </c>
      <c r="P533" s="46">
        <f t="shared" si="133"/>
        <v>0</v>
      </c>
      <c r="Q533" s="46">
        <f t="shared" si="133"/>
        <v>0</v>
      </c>
      <c r="R533" s="46">
        <f t="shared" si="133"/>
        <v>0</v>
      </c>
    </row>
    <row r="534" spans="1:18" s="30" customFormat="1" ht="15">
      <c r="A534" s="183"/>
      <c r="B534" s="174" t="s">
        <v>174</v>
      </c>
      <c r="C534" s="31" t="s">
        <v>6</v>
      </c>
      <c r="D534" s="179"/>
      <c r="E534" s="179"/>
      <c r="F534" s="57">
        <f t="shared" si="130"/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83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</row>
    <row r="535" spans="1:18" s="30" customFormat="1" ht="15">
      <c r="A535" s="183"/>
      <c r="B535" s="174"/>
      <c r="C535" s="31" t="s">
        <v>7</v>
      </c>
      <c r="D535" s="179"/>
      <c r="E535" s="179"/>
      <c r="F535" s="57">
        <f t="shared" si="130"/>
        <v>1594.58496</v>
      </c>
      <c r="G535" s="44">
        <v>0</v>
      </c>
      <c r="H535" s="44">
        <v>714.08596</v>
      </c>
      <c r="I535" s="44">
        <v>880.499</v>
      </c>
      <c r="J535" s="44">
        <v>0</v>
      </c>
      <c r="K535" s="44">
        <v>0</v>
      </c>
      <c r="L535" s="83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</row>
    <row r="536" spans="1:18" s="30" customFormat="1" ht="15">
      <c r="A536" s="183"/>
      <c r="B536" s="174"/>
      <c r="C536" s="31" t="s">
        <v>8</v>
      </c>
      <c r="D536" s="179"/>
      <c r="E536" s="179"/>
      <c r="F536" s="57">
        <f t="shared" si="130"/>
        <v>270.81842</v>
      </c>
      <c r="G536" s="44">
        <v>0</v>
      </c>
      <c r="H536" s="44">
        <v>180.903</v>
      </c>
      <c r="I536" s="44">
        <v>89.91542</v>
      </c>
      <c r="J536" s="44">
        <v>0</v>
      </c>
      <c r="K536" s="44">
        <v>0</v>
      </c>
      <c r="L536" s="83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</row>
    <row r="537" spans="1:18" s="30" customFormat="1" ht="15">
      <c r="A537" s="183"/>
      <c r="B537" s="175"/>
      <c r="C537" s="31" t="s">
        <v>107</v>
      </c>
      <c r="D537" s="179"/>
      <c r="E537" s="179"/>
      <c r="F537" s="57">
        <f t="shared" si="130"/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83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</row>
    <row r="538" spans="1:18" s="49" customFormat="1" ht="15" customHeight="1">
      <c r="A538" s="183" t="s">
        <v>79</v>
      </c>
      <c r="B538" s="53" t="s">
        <v>459</v>
      </c>
      <c r="C538" s="52" t="s">
        <v>175</v>
      </c>
      <c r="D538" s="179"/>
      <c r="E538" s="179"/>
      <c r="F538" s="57">
        <f t="shared" si="130"/>
        <v>27944.1286</v>
      </c>
      <c r="G538" s="46">
        <f aca="true" t="shared" si="134" ref="G538:R538">SUM(G539:G542)</f>
        <v>0</v>
      </c>
      <c r="H538" s="46">
        <f t="shared" si="134"/>
        <v>0</v>
      </c>
      <c r="I538" s="46">
        <f t="shared" si="134"/>
        <v>0</v>
      </c>
      <c r="J538" s="46">
        <f t="shared" si="134"/>
        <v>0</v>
      </c>
      <c r="K538" s="46">
        <f t="shared" si="134"/>
        <v>27944.1286</v>
      </c>
      <c r="L538" s="82">
        <f t="shared" si="134"/>
        <v>0</v>
      </c>
      <c r="M538" s="46">
        <f t="shared" si="134"/>
        <v>0</v>
      </c>
      <c r="N538" s="46">
        <f t="shared" si="134"/>
        <v>0</v>
      </c>
      <c r="O538" s="46">
        <f t="shared" si="134"/>
        <v>0</v>
      </c>
      <c r="P538" s="46">
        <f t="shared" si="134"/>
        <v>0</v>
      </c>
      <c r="Q538" s="46">
        <f t="shared" si="134"/>
        <v>0</v>
      </c>
      <c r="R538" s="46">
        <f t="shared" si="134"/>
        <v>0</v>
      </c>
    </row>
    <row r="539" spans="1:18" s="30" customFormat="1" ht="15">
      <c r="A539" s="183"/>
      <c r="B539" s="174" t="s">
        <v>244</v>
      </c>
      <c r="C539" s="31" t="s">
        <v>6</v>
      </c>
      <c r="D539" s="179"/>
      <c r="E539" s="179"/>
      <c r="F539" s="57">
        <f t="shared" si="130"/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83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</row>
    <row r="540" spans="1:18" s="30" customFormat="1" ht="15">
      <c r="A540" s="183"/>
      <c r="B540" s="174"/>
      <c r="C540" s="31" t="s">
        <v>7</v>
      </c>
      <c r="D540" s="179"/>
      <c r="E540" s="179"/>
      <c r="F540" s="57">
        <f t="shared" si="130"/>
        <v>25403.75327</v>
      </c>
      <c r="G540" s="44">
        <v>0</v>
      </c>
      <c r="H540" s="44">
        <v>0</v>
      </c>
      <c r="I540" s="44">
        <v>0</v>
      </c>
      <c r="J540" s="44">
        <v>0</v>
      </c>
      <c r="K540" s="44">
        <v>25403.75327</v>
      </c>
      <c r="L540" s="83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</row>
    <row r="541" spans="1:18" s="30" customFormat="1" ht="15">
      <c r="A541" s="183"/>
      <c r="B541" s="174"/>
      <c r="C541" s="31" t="s">
        <v>8</v>
      </c>
      <c r="D541" s="179"/>
      <c r="E541" s="179"/>
      <c r="F541" s="57">
        <f t="shared" si="130"/>
        <v>2540.37533</v>
      </c>
      <c r="G541" s="44">
        <f>G540*0.1</f>
        <v>0</v>
      </c>
      <c r="H541" s="44">
        <f>H540*0.1</f>
        <v>0</v>
      </c>
      <c r="I541" s="44">
        <f>I540*0.1</f>
        <v>0</v>
      </c>
      <c r="J541" s="44">
        <v>0</v>
      </c>
      <c r="K541" s="44">
        <f>K540*0.1</f>
        <v>2540.37533</v>
      </c>
      <c r="L541" s="83">
        <f>L540*0.1</f>
        <v>0</v>
      </c>
      <c r="M541" s="44">
        <f>M540*0.1</f>
        <v>0</v>
      </c>
      <c r="N541" s="44">
        <f>N540*0.1</f>
        <v>0</v>
      </c>
      <c r="O541" s="44">
        <f>O540*0.1</f>
        <v>0</v>
      </c>
      <c r="P541" s="44">
        <v>0</v>
      </c>
      <c r="Q541" s="44">
        <v>0</v>
      </c>
      <c r="R541" s="44">
        <v>0</v>
      </c>
    </row>
    <row r="542" spans="1:18" s="30" customFormat="1" ht="15">
      <c r="A542" s="183"/>
      <c r="B542" s="175"/>
      <c r="C542" s="31" t="s">
        <v>107</v>
      </c>
      <c r="D542" s="179"/>
      <c r="E542" s="179"/>
      <c r="F542" s="57">
        <f t="shared" si="130"/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83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</row>
    <row r="543" spans="1:18" s="48" customFormat="1" ht="15" customHeight="1">
      <c r="A543" s="183" t="s">
        <v>80</v>
      </c>
      <c r="B543" s="53" t="s">
        <v>460</v>
      </c>
      <c r="C543" s="52" t="s">
        <v>175</v>
      </c>
      <c r="D543" s="179"/>
      <c r="E543" s="179"/>
      <c r="F543" s="57">
        <f t="shared" si="130"/>
        <v>688.2282</v>
      </c>
      <c r="G543" s="46">
        <f aca="true" t="shared" si="135" ref="G543:R543">SUM(G544:G547)</f>
        <v>688.2282</v>
      </c>
      <c r="H543" s="46">
        <f t="shared" si="135"/>
        <v>0</v>
      </c>
      <c r="I543" s="46">
        <f t="shared" si="135"/>
        <v>0</v>
      </c>
      <c r="J543" s="46">
        <f t="shared" si="135"/>
        <v>0</v>
      </c>
      <c r="K543" s="46">
        <f t="shared" si="135"/>
        <v>0</v>
      </c>
      <c r="L543" s="82">
        <f t="shared" si="135"/>
        <v>0</v>
      </c>
      <c r="M543" s="46">
        <f t="shared" si="135"/>
        <v>0</v>
      </c>
      <c r="N543" s="46">
        <f t="shared" si="135"/>
        <v>0</v>
      </c>
      <c r="O543" s="46">
        <f t="shared" si="135"/>
        <v>0</v>
      </c>
      <c r="P543" s="46">
        <f t="shared" si="135"/>
        <v>0</v>
      </c>
      <c r="Q543" s="46">
        <f t="shared" si="135"/>
        <v>0</v>
      </c>
      <c r="R543" s="46">
        <f t="shared" si="135"/>
        <v>0</v>
      </c>
    </row>
    <row r="544" spans="1:18" s="30" customFormat="1" ht="15">
      <c r="A544" s="183"/>
      <c r="B544" s="174" t="s">
        <v>112</v>
      </c>
      <c r="C544" s="31" t="s">
        <v>6</v>
      </c>
      <c r="D544" s="179"/>
      <c r="E544" s="179"/>
      <c r="F544" s="57">
        <f t="shared" si="130"/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83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</row>
    <row r="545" spans="1:18" s="30" customFormat="1" ht="15">
      <c r="A545" s="183"/>
      <c r="B545" s="174"/>
      <c r="C545" s="31" t="s">
        <v>7</v>
      </c>
      <c r="D545" s="179"/>
      <c r="E545" s="179"/>
      <c r="F545" s="57">
        <f t="shared" si="130"/>
        <v>625.662</v>
      </c>
      <c r="G545" s="44">
        <v>625.662</v>
      </c>
      <c r="H545" s="44">
        <v>0</v>
      </c>
      <c r="I545" s="44">
        <v>0</v>
      </c>
      <c r="J545" s="44">
        <v>0</v>
      </c>
      <c r="K545" s="44">
        <v>0</v>
      </c>
      <c r="L545" s="83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</row>
    <row r="546" spans="1:18" s="30" customFormat="1" ht="15">
      <c r="A546" s="183"/>
      <c r="B546" s="174"/>
      <c r="C546" s="31" t="s">
        <v>8</v>
      </c>
      <c r="D546" s="179"/>
      <c r="E546" s="179"/>
      <c r="F546" s="57">
        <f t="shared" si="130"/>
        <v>62.5662</v>
      </c>
      <c r="G546" s="44">
        <f>G545*0.1</f>
        <v>62.5662</v>
      </c>
      <c r="H546" s="44">
        <f>H545*0.02</f>
        <v>0</v>
      </c>
      <c r="I546" s="44">
        <f aca="true" t="shared" si="136" ref="I546:R546">I545*0.02</f>
        <v>0</v>
      </c>
      <c r="J546" s="44">
        <f t="shared" si="136"/>
        <v>0</v>
      </c>
      <c r="K546" s="44">
        <f t="shared" si="136"/>
        <v>0</v>
      </c>
      <c r="L546" s="83">
        <f t="shared" si="136"/>
        <v>0</v>
      </c>
      <c r="M546" s="44">
        <f t="shared" si="136"/>
        <v>0</v>
      </c>
      <c r="N546" s="44">
        <f t="shared" si="136"/>
        <v>0</v>
      </c>
      <c r="O546" s="44">
        <f t="shared" si="136"/>
        <v>0</v>
      </c>
      <c r="P546" s="44">
        <f t="shared" si="136"/>
        <v>0</v>
      </c>
      <c r="Q546" s="44">
        <f t="shared" si="136"/>
        <v>0</v>
      </c>
      <c r="R546" s="44">
        <f t="shared" si="136"/>
        <v>0</v>
      </c>
    </row>
    <row r="547" spans="1:18" s="30" customFormat="1" ht="15">
      <c r="A547" s="183"/>
      <c r="B547" s="175"/>
      <c r="C547" s="31" t="s">
        <v>107</v>
      </c>
      <c r="D547" s="179"/>
      <c r="E547" s="179"/>
      <c r="F547" s="57">
        <f t="shared" si="130"/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83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</row>
    <row r="548" spans="1:18" s="48" customFormat="1" ht="15" customHeight="1">
      <c r="A548" s="183" t="s">
        <v>81</v>
      </c>
      <c r="B548" s="53" t="s">
        <v>461</v>
      </c>
      <c r="C548" s="52" t="s">
        <v>175</v>
      </c>
      <c r="D548" s="179"/>
      <c r="E548" s="179"/>
      <c r="F548" s="57">
        <f t="shared" si="130"/>
        <v>30367.9134</v>
      </c>
      <c r="G548" s="46">
        <f aca="true" t="shared" si="137" ref="G548:R548">SUM(G549:G552)</f>
        <v>30367.9134</v>
      </c>
      <c r="H548" s="46">
        <f t="shared" si="137"/>
        <v>0</v>
      </c>
      <c r="I548" s="46">
        <f t="shared" si="137"/>
        <v>0</v>
      </c>
      <c r="J548" s="46">
        <f t="shared" si="137"/>
        <v>0</v>
      </c>
      <c r="K548" s="46">
        <f t="shared" si="137"/>
        <v>0</v>
      </c>
      <c r="L548" s="82">
        <f t="shared" si="137"/>
        <v>0</v>
      </c>
      <c r="M548" s="46">
        <f t="shared" si="137"/>
        <v>0</v>
      </c>
      <c r="N548" s="46">
        <f t="shared" si="137"/>
        <v>0</v>
      </c>
      <c r="O548" s="46">
        <f t="shared" si="137"/>
        <v>0</v>
      </c>
      <c r="P548" s="46">
        <f t="shared" si="137"/>
        <v>0</v>
      </c>
      <c r="Q548" s="46">
        <f t="shared" si="137"/>
        <v>0</v>
      </c>
      <c r="R548" s="46">
        <f t="shared" si="137"/>
        <v>0</v>
      </c>
    </row>
    <row r="549" spans="1:18" s="30" customFormat="1" ht="15">
      <c r="A549" s="183"/>
      <c r="B549" s="174" t="s">
        <v>104</v>
      </c>
      <c r="C549" s="31" t="s">
        <v>6</v>
      </c>
      <c r="D549" s="179"/>
      <c r="E549" s="179"/>
      <c r="F549" s="57">
        <f t="shared" si="130"/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83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</row>
    <row r="550" spans="1:18" s="30" customFormat="1" ht="15">
      <c r="A550" s="183"/>
      <c r="B550" s="174"/>
      <c r="C550" s="31" t="s">
        <v>7</v>
      </c>
      <c r="D550" s="179"/>
      <c r="E550" s="179"/>
      <c r="F550" s="57">
        <f t="shared" si="130"/>
        <v>27607.194</v>
      </c>
      <c r="G550" s="44">
        <v>27607.194</v>
      </c>
      <c r="H550" s="44">
        <v>0</v>
      </c>
      <c r="I550" s="44">
        <v>0</v>
      </c>
      <c r="J550" s="44">
        <v>0</v>
      </c>
      <c r="K550" s="44">
        <v>0</v>
      </c>
      <c r="L550" s="83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</row>
    <row r="551" spans="1:18" s="30" customFormat="1" ht="15">
      <c r="A551" s="183"/>
      <c r="B551" s="174"/>
      <c r="C551" s="31" t="s">
        <v>8</v>
      </c>
      <c r="D551" s="179"/>
      <c r="E551" s="179"/>
      <c r="F551" s="57">
        <f t="shared" si="130"/>
        <v>2760.7194</v>
      </c>
      <c r="G551" s="44">
        <f>G550*0.1</f>
        <v>2760.7194</v>
      </c>
      <c r="H551" s="44">
        <f>H550*0.02</f>
        <v>0</v>
      </c>
      <c r="I551" s="44">
        <f aca="true" t="shared" si="138" ref="I551:R551">I550*0.02</f>
        <v>0</v>
      </c>
      <c r="J551" s="44">
        <f t="shared" si="138"/>
        <v>0</v>
      </c>
      <c r="K551" s="44">
        <f t="shared" si="138"/>
        <v>0</v>
      </c>
      <c r="L551" s="83">
        <f t="shared" si="138"/>
        <v>0</v>
      </c>
      <c r="M551" s="44">
        <f t="shared" si="138"/>
        <v>0</v>
      </c>
      <c r="N551" s="44">
        <f t="shared" si="138"/>
        <v>0</v>
      </c>
      <c r="O551" s="44">
        <f t="shared" si="138"/>
        <v>0</v>
      </c>
      <c r="P551" s="44">
        <f t="shared" si="138"/>
        <v>0</v>
      </c>
      <c r="Q551" s="44">
        <f t="shared" si="138"/>
        <v>0</v>
      </c>
      <c r="R551" s="44">
        <f t="shared" si="138"/>
        <v>0</v>
      </c>
    </row>
    <row r="552" spans="1:18" s="30" customFormat="1" ht="15">
      <c r="A552" s="183"/>
      <c r="B552" s="175"/>
      <c r="C552" s="31" t="s">
        <v>107</v>
      </c>
      <c r="D552" s="179"/>
      <c r="E552" s="179"/>
      <c r="F552" s="57">
        <f t="shared" si="130"/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83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</row>
    <row r="553" spans="1:18" s="48" customFormat="1" ht="15" customHeight="1">
      <c r="A553" s="183" t="s">
        <v>106</v>
      </c>
      <c r="B553" s="53" t="s">
        <v>602</v>
      </c>
      <c r="C553" s="52" t="s">
        <v>175</v>
      </c>
      <c r="D553" s="179"/>
      <c r="E553" s="179"/>
      <c r="F553" s="57">
        <f t="shared" si="130"/>
        <v>38933.9379</v>
      </c>
      <c r="G553" s="46">
        <f aca="true" t="shared" si="139" ref="G553:R553">SUM(G554:G557)</f>
        <v>38933.9379</v>
      </c>
      <c r="H553" s="46">
        <f t="shared" si="139"/>
        <v>0</v>
      </c>
      <c r="I553" s="46">
        <f t="shared" si="139"/>
        <v>0</v>
      </c>
      <c r="J553" s="46">
        <f t="shared" si="139"/>
        <v>0</v>
      </c>
      <c r="K553" s="46">
        <f t="shared" si="139"/>
        <v>0</v>
      </c>
      <c r="L553" s="82">
        <f t="shared" si="139"/>
        <v>0</v>
      </c>
      <c r="M553" s="46">
        <f t="shared" si="139"/>
        <v>0</v>
      </c>
      <c r="N553" s="46">
        <f t="shared" si="139"/>
        <v>0</v>
      </c>
      <c r="O553" s="46">
        <f t="shared" si="139"/>
        <v>0</v>
      </c>
      <c r="P553" s="46">
        <f t="shared" si="139"/>
        <v>0</v>
      </c>
      <c r="Q553" s="46">
        <f t="shared" si="139"/>
        <v>0</v>
      </c>
      <c r="R553" s="46">
        <f t="shared" si="139"/>
        <v>0</v>
      </c>
    </row>
    <row r="554" spans="1:18" s="30" customFormat="1" ht="15">
      <c r="A554" s="183"/>
      <c r="B554" s="174" t="s">
        <v>237</v>
      </c>
      <c r="C554" s="31" t="s">
        <v>6</v>
      </c>
      <c r="D554" s="179"/>
      <c r="E554" s="179"/>
      <c r="F554" s="57">
        <f t="shared" si="130"/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83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</row>
    <row r="555" spans="1:18" s="30" customFormat="1" ht="15">
      <c r="A555" s="183"/>
      <c r="B555" s="174"/>
      <c r="C555" s="31" t="s">
        <v>7</v>
      </c>
      <c r="D555" s="179"/>
      <c r="E555" s="179"/>
      <c r="F555" s="57">
        <f t="shared" si="130"/>
        <v>35394.489</v>
      </c>
      <c r="G555" s="44">
        <v>35394.489</v>
      </c>
      <c r="H555" s="44">
        <v>0</v>
      </c>
      <c r="I555" s="44">
        <v>0</v>
      </c>
      <c r="J555" s="44">
        <v>0</v>
      </c>
      <c r="K555" s="44">
        <v>0</v>
      </c>
      <c r="L555" s="83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</row>
    <row r="556" spans="1:18" s="30" customFormat="1" ht="15">
      <c r="A556" s="183"/>
      <c r="B556" s="174"/>
      <c r="C556" s="31" t="s">
        <v>8</v>
      </c>
      <c r="D556" s="179"/>
      <c r="E556" s="179"/>
      <c r="F556" s="57">
        <f t="shared" si="130"/>
        <v>3539.4489</v>
      </c>
      <c r="G556" s="44">
        <f>G555*0.1</f>
        <v>3539.4489</v>
      </c>
      <c r="H556" s="44">
        <v>0</v>
      </c>
      <c r="I556" s="44">
        <v>0</v>
      </c>
      <c r="J556" s="44">
        <v>0</v>
      </c>
      <c r="K556" s="44">
        <v>0</v>
      </c>
      <c r="L556" s="83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</row>
    <row r="557" spans="1:18" s="30" customFormat="1" ht="15">
      <c r="A557" s="183"/>
      <c r="B557" s="175"/>
      <c r="C557" s="31" t="s">
        <v>107</v>
      </c>
      <c r="D557" s="179"/>
      <c r="E557" s="179"/>
      <c r="F557" s="57">
        <f t="shared" si="130"/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83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</row>
    <row r="558" spans="1:18" s="48" customFormat="1" ht="15" customHeight="1">
      <c r="A558" s="183" t="s">
        <v>111</v>
      </c>
      <c r="B558" s="53" t="s">
        <v>608</v>
      </c>
      <c r="C558" s="52" t="s">
        <v>175</v>
      </c>
      <c r="D558" s="179"/>
      <c r="E558" s="179"/>
      <c r="F558" s="57">
        <f t="shared" si="130"/>
        <v>10156.8401</v>
      </c>
      <c r="G558" s="46">
        <f aca="true" t="shared" si="140" ref="G558:R558">SUM(G559:G562)</f>
        <v>10156.8401</v>
      </c>
      <c r="H558" s="46">
        <f t="shared" si="140"/>
        <v>0</v>
      </c>
      <c r="I558" s="46">
        <f t="shared" si="140"/>
        <v>0</v>
      </c>
      <c r="J558" s="46">
        <f t="shared" si="140"/>
        <v>0</v>
      </c>
      <c r="K558" s="46">
        <f t="shared" si="140"/>
        <v>0</v>
      </c>
      <c r="L558" s="82">
        <f t="shared" si="140"/>
        <v>0</v>
      </c>
      <c r="M558" s="46">
        <f t="shared" si="140"/>
        <v>0</v>
      </c>
      <c r="N558" s="46">
        <f t="shared" si="140"/>
        <v>0</v>
      </c>
      <c r="O558" s="46">
        <f t="shared" si="140"/>
        <v>0</v>
      </c>
      <c r="P558" s="46">
        <f t="shared" si="140"/>
        <v>0</v>
      </c>
      <c r="Q558" s="46">
        <f t="shared" si="140"/>
        <v>0</v>
      </c>
      <c r="R558" s="46">
        <f t="shared" si="140"/>
        <v>0</v>
      </c>
    </row>
    <row r="559" spans="1:18" s="30" customFormat="1" ht="15">
      <c r="A559" s="183"/>
      <c r="B559" s="174" t="s">
        <v>103</v>
      </c>
      <c r="C559" s="31" t="s">
        <v>6</v>
      </c>
      <c r="D559" s="179"/>
      <c r="E559" s="179"/>
      <c r="F559" s="57">
        <f t="shared" si="130"/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83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</row>
    <row r="560" spans="1:18" s="30" customFormat="1" ht="15">
      <c r="A560" s="183"/>
      <c r="B560" s="174"/>
      <c r="C560" s="31" t="s">
        <v>7</v>
      </c>
      <c r="D560" s="179"/>
      <c r="E560" s="179"/>
      <c r="F560" s="57">
        <f t="shared" si="130"/>
        <v>9233.491</v>
      </c>
      <c r="G560" s="44">
        <v>9233.491</v>
      </c>
      <c r="H560" s="44">
        <v>0</v>
      </c>
      <c r="I560" s="44">
        <v>0</v>
      </c>
      <c r="J560" s="44">
        <v>0</v>
      </c>
      <c r="K560" s="44">
        <v>0</v>
      </c>
      <c r="L560" s="83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</row>
    <row r="561" spans="1:18" s="30" customFormat="1" ht="15">
      <c r="A561" s="183"/>
      <c r="B561" s="174"/>
      <c r="C561" s="31" t="s">
        <v>8</v>
      </c>
      <c r="D561" s="179"/>
      <c r="E561" s="179"/>
      <c r="F561" s="57">
        <f t="shared" si="130"/>
        <v>923.3491</v>
      </c>
      <c r="G561" s="44">
        <f>G560*0.1</f>
        <v>923.3491</v>
      </c>
      <c r="H561" s="44">
        <v>0</v>
      </c>
      <c r="I561" s="44">
        <v>0</v>
      </c>
      <c r="J561" s="44">
        <v>0</v>
      </c>
      <c r="K561" s="44">
        <v>0</v>
      </c>
      <c r="L561" s="83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</row>
    <row r="562" spans="1:18" s="30" customFormat="1" ht="15">
      <c r="A562" s="183"/>
      <c r="B562" s="175"/>
      <c r="C562" s="31" t="s">
        <v>107</v>
      </c>
      <c r="D562" s="179"/>
      <c r="E562" s="179"/>
      <c r="F562" s="57">
        <f t="shared" si="130"/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83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</row>
    <row r="563" spans="1:18" s="30" customFormat="1" ht="15">
      <c r="A563" s="183" t="s">
        <v>603</v>
      </c>
      <c r="B563" s="53" t="s">
        <v>604</v>
      </c>
      <c r="C563" s="52" t="s">
        <v>175</v>
      </c>
      <c r="D563" s="179"/>
      <c r="E563" s="179"/>
      <c r="F563" s="57">
        <f>SUM(G563:R563)</f>
        <v>55787.666</v>
      </c>
      <c r="G563" s="46">
        <f aca="true" t="shared" si="141" ref="G563:R563">SUM(G564:G567)</f>
        <v>0</v>
      </c>
      <c r="H563" s="46">
        <f t="shared" si="141"/>
        <v>0</v>
      </c>
      <c r="I563" s="46">
        <f t="shared" si="141"/>
        <v>0</v>
      </c>
      <c r="J563" s="46">
        <f t="shared" si="141"/>
        <v>0</v>
      </c>
      <c r="K563" s="46">
        <f t="shared" si="141"/>
        <v>0</v>
      </c>
      <c r="L563" s="82">
        <f t="shared" si="141"/>
        <v>0</v>
      </c>
      <c r="M563" s="46">
        <f t="shared" si="141"/>
        <v>0</v>
      </c>
      <c r="N563" s="46">
        <f t="shared" si="141"/>
        <v>0</v>
      </c>
      <c r="O563" s="46">
        <f t="shared" si="141"/>
        <v>55787.666</v>
      </c>
      <c r="P563" s="46">
        <f t="shared" si="141"/>
        <v>0</v>
      </c>
      <c r="Q563" s="46">
        <f t="shared" si="141"/>
        <v>0</v>
      </c>
      <c r="R563" s="46">
        <f t="shared" si="141"/>
        <v>0</v>
      </c>
    </row>
    <row r="564" spans="1:18" s="30" customFormat="1" ht="15">
      <c r="A564" s="183"/>
      <c r="B564" s="174" t="s">
        <v>573</v>
      </c>
      <c r="C564" s="31" t="s">
        <v>6</v>
      </c>
      <c r="D564" s="179"/>
      <c r="E564" s="179"/>
      <c r="F564" s="57">
        <f>SUM(G564:R564)</f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83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</row>
    <row r="565" spans="1:18" s="30" customFormat="1" ht="15">
      <c r="A565" s="183"/>
      <c r="B565" s="174"/>
      <c r="C565" s="31" t="s">
        <v>7</v>
      </c>
      <c r="D565" s="179"/>
      <c r="E565" s="179"/>
      <c r="F565" s="57">
        <f>SUM(G565:R565)</f>
        <v>50716.06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83">
        <v>0</v>
      </c>
      <c r="M565" s="44">
        <v>0</v>
      </c>
      <c r="N565" s="44">
        <v>0</v>
      </c>
      <c r="O565" s="44">
        <v>50716.06</v>
      </c>
      <c r="P565" s="44">
        <v>0</v>
      </c>
      <c r="Q565" s="44">
        <v>0</v>
      </c>
      <c r="R565" s="44">
        <v>0</v>
      </c>
    </row>
    <row r="566" spans="1:18" s="30" customFormat="1" ht="15">
      <c r="A566" s="183"/>
      <c r="B566" s="174"/>
      <c r="C566" s="31" t="s">
        <v>8</v>
      </c>
      <c r="D566" s="179"/>
      <c r="E566" s="179"/>
      <c r="F566" s="57">
        <f>SUM(G566:R566)</f>
        <v>5071.606</v>
      </c>
      <c r="G566" s="44">
        <f>G565*0.1</f>
        <v>0</v>
      </c>
      <c r="H566" s="44">
        <v>0</v>
      </c>
      <c r="I566" s="44">
        <v>0</v>
      </c>
      <c r="J566" s="44">
        <v>0</v>
      </c>
      <c r="K566" s="44">
        <v>0</v>
      </c>
      <c r="L566" s="83">
        <v>0</v>
      </c>
      <c r="M566" s="44">
        <v>0</v>
      </c>
      <c r="N566" s="44">
        <v>0</v>
      </c>
      <c r="O566" s="44">
        <v>5071.606</v>
      </c>
      <c r="P566" s="44">
        <v>0</v>
      </c>
      <c r="Q566" s="44">
        <v>0</v>
      </c>
      <c r="R566" s="44">
        <v>0</v>
      </c>
    </row>
    <row r="567" spans="1:18" s="30" customFormat="1" ht="15">
      <c r="A567" s="183"/>
      <c r="B567" s="175"/>
      <c r="C567" s="31" t="s">
        <v>107</v>
      </c>
      <c r="D567" s="179"/>
      <c r="E567" s="179"/>
      <c r="F567" s="57">
        <f>SUM(G567:R567)</f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83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</row>
    <row r="568" spans="1:18" s="48" customFormat="1" ht="14.25" customHeight="1">
      <c r="A568" s="180" t="s">
        <v>48</v>
      </c>
      <c r="B568" s="58" t="s">
        <v>462</v>
      </c>
      <c r="C568" s="60" t="s">
        <v>175</v>
      </c>
      <c r="D568" s="181"/>
      <c r="E568" s="181"/>
      <c r="F568" s="57">
        <f t="shared" si="130"/>
        <v>359366.1345</v>
      </c>
      <c r="G568" s="57">
        <f aca="true" t="shared" si="142" ref="G568:R568">SUM(G569:G572)</f>
        <v>27888.0526</v>
      </c>
      <c r="H568" s="57">
        <f t="shared" si="142"/>
        <v>204228.5507</v>
      </c>
      <c r="I568" s="57">
        <f t="shared" si="142"/>
        <v>5888.63</v>
      </c>
      <c r="J568" s="57">
        <f t="shared" si="142"/>
        <v>3683.8615</v>
      </c>
      <c r="K568" s="57">
        <f t="shared" si="142"/>
        <v>11319</v>
      </c>
      <c r="L568" s="80">
        <f t="shared" si="142"/>
        <v>77950.9467</v>
      </c>
      <c r="M568" s="57">
        <f t="shared" si="142"/>
        <v>14118.2492</v>
      </c>
      <c r="N568" s="57">
        <f t="shared" si="142"/>
        <v>14288.8438</v>
      </c>
      <c r="O568" s="57">
        <f t="shared" si="142"/>
        <v>0</v>
      </c>
      <c r="P568" s="57">
        <f t="shared" si="142"/>
        <v>0</v>
      </c>
      <c r="Q568" s="57">
        <f t="shared" si="142"/>
        <v>0</v>
      </c>
      <c r="R568" s="57">
        <f t="shared" si="142"/>
        <v>0</v>
      </c>
    </row>
    <row r="569" spans="1:18" s="48" customFormat="1" ht="25.5">
      <c r="A569" s="180"/>
      <c r="B569" s="170" t="s">
        <v>530</v>
      </c>
      <c r="C569" s="56" t="s">
        <v>6</v>
      </c>
      <c r="D569" s="181"/>
      <c r="E569" s="181"/>
      <c r="F569" s="57">
        <f t="shared" si="130"/>
        <v>0</v>
      </c>
      <c r="G569" s="57">
        <f>G574+G579+G584+G589+G594+G599</f>
        <v>0</v>
      </c>
      <c r="H569" s="57">
        <f aca="true" t="shared" si="143" ref="H569:R569">H574+H579+H584+H589+H594+H599</f>
        <v>0</v>
      </c>
      <c r="I569" s="57">
        <f t="shared" si="143"/>
        <v>0</v>
      </c>
      <c r="J569" s="57">
        <f t="shared" si="143"/>
        <v>0</v>
      </c>
      <c r="K569" s="57">
        <f t="shared" si="143"/>
        <v>0</v>
      </c>
      <c r="L569" s="80">
        <f t="shared" si="143"/>
        <v>0</v>
      </c>
      <c r="M569" s="57">
        <f t="shared" si="143"/>
        <v>0</v>
      </c>
      <c r="N569" s="57">
        <f t="shared" si="143"/>
        <v>0</v>
      </c>
      <c r="O569" s="57">
        <f t="shared" si="143"/>
        <v>0</v>
      </c>
      <c r="P569" s="57">
        <f t="shared" si="143"/>
        <v>0</v>
      </c>
      <c r="Q569" s="57">
        <f t="shared" si="143"/>
        <v>0</v>
      </c>
      <c r="R569" s="57">
        <f t="shared" si="143"/>
        <v>0</v>
      </c>
    </row>
    <row r="570" spans="1:18" s="48" customFormat="1" ht="14.25">
      <c r="A570" s="180"/>
      <c r="B570" s="170"/>
      <c r="C570" s="56" t="s">
        <v>7</v>
      </c>
      <c r="D570" s="181"/>
      <c r="E570" s="181"/>
      <c r="F570" s="57">
        <f t="shared" si="130"/>
        <v>322947.395</v>
      </c>
      <c r="G570" s="57">
        <f aca="true" t="shared" si="144" ref="G570:R572">G575+G580+G585+G590+G595+G600</f>
        <v>23421.866</v>
      </c>
      <c r="H570" s="57">
        <f t="shared" si="144"/>
        <v>183844.137</v>
      </c>
      <c r="I570" s="57">
        <f t="shared" si="144"/>
        <v>5353.3</v>
      </c>
      <c r="J570" s="57">
        <f t="shared" si="144"/>
        <v>3348.965</v>
      </c>
      <c r="K570" s="57">
        <f t="shared" si="144"/>
        <v>10290</v>
      </c>
      <c r="L570" s="90">
        <f t="shared" si="144"/>
        <v>70864.497</v>
      </c>
      <c r="M570" s="57">
        <f t="shared" si="144"/>
        <v>12834.772</v>
      </c>
      <c r="N570" s="57">
        <f t="shared" si="144"/>
        <v>12989.858</v>
      </c>
      <c r="O570" s="57">
        <f t="shared" si="144"/>
        <v>0</v>
      </c>
      <c r="P570" s="57">
        <f t="shared" si="144"/>
        <v>0</v>
      </c>
      <c r="Q570" s="57">
        <f t="shared" si="144"/>
        <v>0</v>
      </c>
      <c r="R570" s="57">
        <f t="shared" si="144"/>
        <v>0</v>
      </c>
    </row>
    <row r="571" spans="1:18" s="48" customFormat="1" ht="14.25">
      <c r="A571" s="180"/>
      <c r="B571" s="170"/>
      <c r="C571" s="56" t="s">
        <v>8</v>
      </c>
      <c r="D571" s="181"/>
      <c r="E571" s="181"/>
      <c r="F571" s="57">
        <f t="shared" si="130"/>
        <v>36418.7395</v>
      </c>
      <c r="G571" s="57">
        <f t="shared" si="144"/>
        <v>4466.1866</v>
      </c>
      <c r="H571" s="57">
        <f t="shared" si="144"/>
        <v>20384.4137</v>
      </c>
      <c r="I571" s="57">
        <f t="shared" si="144"/>
        <v>535.33</v>
      </c>
      <c r="J571" s="57">
        <f t="shared" si="144"/>
        <v>334.8965</v>
      </c>
      <c r="K571" s="57">
        <f t="shared" si="144"/>
        <v>1029</v>
      </c>
      <c r="L571" s="80">
        <f t="shared" si="144"/>
        <v>7086.4497</v>
      </c>
      <c r="M571" s="57">
        <f t="shared" si="144"/>
        <v>1283.4772</v>
      </c>
      <c r="N571" s="57">
        <f t="shared" si="144"/>
        <v>1298.9858</v>
      </c>
      <c r="O571" s="57">
        <f t="shared" si="144"/>
        <v>0</v>
      </c>
      <c r="P571" s="57">
        <f t="shared" si="144"/>
        <v>0</v>
      </c>
      <c r="Q571" s="57">
        <f t="shared" si="144"/>
        <v>0</v>
      </c>
      <c r="R571" s="57">
        <f t="shared" si="144"/>
        <v>0</v>
      </c>
    </row>
    <row r="572" spans="1:18" s="48" customFormat="1" ht="25.5">
      <c r="A572" s="180"/>
      <c r="B572" s="171"/>
      <c r="C572" s="56" t="s">
        <v>107</v>
      </c>
      <c r="D572" s="181"/>
      <c r="E572" s="181"/>
      <c r="F572" s="57">
        <f t="shared" si="130"/>
        <v>0</v>
      </c>
      <c r="G572" s="57">
        <f t="shared" si="144"/>
        <v>0</v>
      </c>
      <c r="H572" s="57">
        <f t="shared" si="144"/>
        <v>0</v>
      </c>
      <c r="I572" s="57">
        <f t="shared" si="144"/>
        <v>0</v>
      </c>
      <c r="J572" s="57">
        <f t="shared" si="144"/>
        <v>0</v>
      </c>
      <c r="K572" s="57">
        <f t="shared" si="144"/>
        <v>0</v>
      </c>
      <c r="L572" s="80">
        <f t="shared" si="144"/>
        <v>0</v>
      </c>
      <c r="M572" s="57">
        <f t="shared" si="144"/>
        <v>0</v>
      </c>
      <c r="N572" s="57">
        <f t="shared" si="144"/>
        <v>0</v>
      </c>
      <c r="O572" s="57">
        <f t="shared" si="144"/>
        <v>0</v>
      </c>
      <c r="P572" s="57">
        <f t="shared" si="144"/>
        <v>0</v>
      </c>
      <c r="Q572" s="57">
        <f t="shared" si="144"/>
        <v>0</v>
      </c>
      <c r="R572" s="57">
        <f t="shared" si="144"/>
        <v>0</v>
      </c>
    </row>
    <row r="573" spans="1:18" s="48" customFormat="1" ht="15" customHeight="1">
      <c r="A573" s="183" t="s">
        <v>62</v>
      </c>
      <c r="B573" s="53" t="s">
        <v>463</v>
      </c>
      <c r="C573" s="52" t="s">
        <v>175</v>
      </c>
      <c r="D573" s="179"/>
      <c r="E573" s="179"/>
      <c r="F573" s="57">
        <f t="shared" si="130"/>
        <v>4720</v>
      </c>
      <c r="G573" s="46">
        <f aca="true" t="shared" si="145" ref="G573:R573">SUM(G574:G577)</f>
        <v>4720</v>
      </c>
      <c r="H573" s="46">
        <f t="shared" si="145"/>
        <v>0</v>
      </c>
      <c r="I573" s="46">
        <f t="shared" si="145"/>
        <v>0</v>
      </c>
      <c r="J573" s="46">
        <f t="shared" si="145"/>
        <v>0</v>
      </c>
      <c r="K573" s="46">
        <f t="shared" si="145"/>
        <v>0</v>
      </c>
      <c r="L573" s="82">
        <f t="shared" si="145"/>
        <v>0</v>
      </c>
      <c r="M573" s="46">
        <f t="shared" si="145"/>
        <v>0</v>
      </c>
      <c r="N573" s="46">
        <f t="shared" si="145"/>
        <v>0</v>
      </c>
      <c r="O573" s="46">
        <f t="shared" si="145"/>
        <v>0</v>
      </c>
      <c r="P573" s="46">
        <f t="shared" si="145"/>
        <v>0</v>
      </c>
      <c r="Q573" s="46">
        <f t="shared" si="145"/>
        <v>0</v>
      </c>
      <c r="R573" s="46">
        <f t="shared" si="145"/>
        <v>0</v>
      </c>
    </row>
    <row r="574" spans="1:18" s="30" customFormat="1" ht="15" customHeight="1">
      <c r="A574" s="183"/>
      <c r="B574" s="174" t="s">
        <v>542</v>
      </c>
      <c r="C574" s="31" t="s">
        <v>6</v>
      </c>
      <c r="D574" s="179"/>
      <c r="E574" s="179"/>
      <c r="F574" s="57">
        <f t="shared" si="130"/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83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</row>
    <row r="575" spans="1:18" s="30" customFormat="1" ht="15" customHeight="1">
      <c r="A575" s="183"/>
      <c r="B575" s="174"/>
      <c r="C575" s="31" t="s">
        <v>7</v>
      </c>
      <c r="D575" s="179"/>
      <c r="E575" s="179"/>
      <c r="F575" s="57">
        <f t="shared" si="130"/>
        <v>2360</v>
      </c>
      <c r="G575" s="44">
        <v>2360</v>
      </c>
      <c r="H575" s="44">
        <v>0</v>
      </c>
      <c r="I575" s="44">
        <v>0</v>
      </c>
      <c r="J575" s="44">
        <v>0</v>
      </c>
      <c r="K575" s="44">
        <v>0</v>
      </c>
      <c r="L575" s="83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</row>
    <row r="576" spans="1:18" s="30" customFormat="1" ht="15" customHeight="1">
      <c r="A576" s="183"/>
      <c r="B576" s="174"/>
      <c r="C576" s="31" t="s">
        <v>8</v>
      </c>
      <c r="D576" s="179"/>
      <c r="E576" s="179"/>
      <c r="F576" s="57">
        <f t="shared" si="130"/>
        <v>2360</v>
      </c>
      <c r="G576" s="44">
        <v>2360</v>
      </c>
      <c r="H576" s="44">
        <v>0</v>
      </c>
      <c r="I576" s="44">
        <v>0</v>
      </c>
      <c r="J576" s="44">
        <v>0</v>
      </c>
      <c r="K576" s="44">
        <v>0</v>
      </c>
      <c r="L576" s="83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</row>
    <row r="577" spans="1:18" s="30" customFormat="1" ht="18" customHeight="1">
      <c r="A577" s="183"/>
      <c r="B577" s="175"/>
      <c r="C577" s="31" t="s">
        <v>107</v>
      </c>
      <c r="D577" s="179"/>
      <c r="E577" s="179"/>
      <c r="F577" s="57">
        <f t="shared" si="130"/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83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</row>
    <row r="578" spans="1:18" s="48" customFormat="1" ht="15" customHeight="1">
      <c r="A578" s="183" t="s">
        <v>92</v>
      </c>
      <c r="B578" s="53" t="s">
        <v>464</v>
      </c>
      <c r="C578" s="52" t="s">
        <v>175</v>
      </c>
      <c r="D578" s="179"/>
      <c r="E578" s="179"/>
      <c r="F578" s="57">
        <f t="shared" si="130"/>
        <v>276450</v>
      </c>
      <c r="G578" s="46">
        <f aca="true" t="shared" si="146" ref="G578:R578">SUM(G579:G582)</f>
        <v>21450</v>
      </c>
      <c r="H578" s="46">
        <f t="shared" si="146"/>
        <v>200000</v>
      </c>
      <c r="I578" s="46">
        <f t="shared" si="146"/>
        <v>0</v>
      </c>
      <c r="J578" s="46">
        <f t="shared" si="146"/>
        <v>0</v>
      </c>
      <c r="K578" s="46">
        <f t="shared" si="146"/>
        <v>0</v>
      </c>
      <c r="L578" s="82">
        <f t="shared" si="146"/>
        <v>55000</v>
      </c>
      <c r="M578" s="46">
        <f t="shared" si="146"/>
        <v>0</v>
      </c>
      <c r="N578" s="46">
        <f t="shared" si="146"/>
        <v>0</v>
      </c>
      <c r="O578" s="46">
        <f t="shared" si="146"/>
        <v>0</v>
      </c>
      <c r="P578" s="46">
        <f t="shared" si="146"/>
        <v>0</v>
      </c>
      <c r="Q578" s="46">
        <f t="shared" si="146"/>
        <v>0</v>
      </c>
      <c r="R578" s="46">
        <f t="shared" si="146"/>
        <v>0</v>
      </c>
    </row>
    <row r="579" spans="1:18" s="30" customFormat="1" ht="15" customHeight="1">
      <c r="A579" s="183"/>
      <c r="B579" s="174" t="s">
        <v>94</v>
      </c>
      <c r="C579" s="31" t="s">
        <v>6</v>
      </c>
      <c r="D579" s="179"/>
      <c r="E579" s="179"/>
      <c r="F579" s="57">
        <f t="shared" si="130"/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83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</row>
    <row r="580" spans="1:18" s="30" customFormat="1" ht="15" customHeight="1">
      <c r="A580" s="183"/>
      <c r="B580" s="174"/>
      <c r="C580" s="31" t="s">
        <v>7</v>
      </c>
      <c r="D580" s="179"/>
      <c r="E580" s="179"/>
      <c r="F580" s="57">
        <f t="shared" si="130"/>
        <v>249500</v>
      </c>
      <c r="G580" s="44">
        <v>19500</v>
      </c>
      <c r="H580" s="44">
        <v>180000</v>
      </c>
      <c r="I580" s="44">
        <v>0</v>
      </c>
      <c r="J580" s="44">
        <v>0</v>
      </c>
      <c r="K580" s="44">
        <v>0</v>
      </c>
      <c r="L580" s="88">
        <v>50000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</row>
    <row r="581" spans="1:18" s="30" customFormat="1" ht="15" customHeight="1">
      <c r="A581" s="183"/>
      <c r="B581" s="174"/>
      <c r="C581" s="31" t="s">
        <v>8</v>
      </c>
      <c r="D581" s="179"/>
      <c r="E581" s="179"/>
      <c r="F581" s="57">
        <f t="shared" si="130"/>
        <v>26950</v>
      </c>
      <c r="G581" s="44">
        <f>G580*0.1</f>
        <v>1950</v>
      </c>
      <c r="H581" s="44">
        <v>20000</v>
      </c>
      <c r="I581" s="44">
        <v>0</v>
      </c>
      <c r="J581" s="44">
        <v>0</v>
      </c>
      <c r="K581" s="44">
        <v>0</v>
      </c>
      <c r="L581" s="83">
        <f>L580*0.1</f>
        <v>5000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</row>
    <row r="582" spans="1:18" s="30" customFormat="1" ht="15" customHeight="1">
      <c r="A582" s="183"/>
      <c r="B582" s="175"/>
      <c r="C582" s="31" t="s">
        <v>107</v>
      </c>
      <c r="D582" s="179"/>
      <c r="E582" s="179"/>
      <c r="F582" s="57">
        <f t="shared" si="130"/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83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</row>
    <row r="583" spans="1:18" s="48" customFormat="1" ht="15" customHeight="1">
      <c r="A583" s="183" t="s">
        <v>93</v>
      </c>
      <c r="B583" s="53" t="s">
        <v>465</v>
      </c>
      <c r="C583" s="52" t="s">
        <v>175</v>
      </c>
      <c r="D583" s="179"/>
      <c r="E583" s="179"/>
      <c r="F583" s="57">
        <f t="shared" si="130"/>
        <v>39688.5368</v>
      </c>
      <c r="G583" s="46">
        <f aca="true" t="shared" si="147" ref="G583:R583">SUM(G584:G587)</f>
        <v>1718.0526</v>
      </c>
      <c r="H583" s="46">
        <f t="shared" si="147"/>
        <v>4228.5507</v>
      </c>
      <c r="I583" s="46">
        <f t="shared" si="147"/>
        <v>4524.63</v>
      </c>
      <c r="J583" s="46">
        <f t="shared" si="147"/>
        <v>2220.8615</v>
      </c>
      <c r="K583" s="46">
        <f t="shared" si="147"/>
        <v>6336</v>
      </c>
      <c r="L583" s="82">
        <f t="shared" si="147"/>
        <v>13490.9467</v>
      </c>
      <c r="M583" s="46">
        <f t="shared" si="147"/>
        <v>3523.7862</v>
      </c>
      <c r="N583" s="46">
        <f t="shared" si="147"/>
        <v>3645.7091</v>
      </c>
      <c r="O583" s="46">
        <f t="shared" si="147"/>
        <v>0</v>
      </c>
      <c r="P583" s="46">
        <f t="shared" si="147"/>
        <v>0</v>
      </c>
      <c r="Q583" s="46">
        <f t="shared" si="147"/>
        <v>0</v>
      </c>
      <c r="R583" s="46">
        <f t="shared" si="147"/>
        <v>0</v>
      </c>
    </row>
    <row r="584" spans="1:18" s="30" customFormat="1" ht="15" customHeight="1">
      <c r="A584" s="183"/>
      <c r="B584" s="174" t="s">
        <v>238</v>
      </c>
      <c r="C584" s="31" t="s">
        <v>6</v>
      </c>
      <c r="D584" s="179"/>
      <c r="E584" s="179"/>
      <c r="F584" s="57">
        <f t="shared" si="130"/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83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</row>
    <row r="585" spans="1:18" s="30" customFormat="1" ht="15" customHeight="1">
      <c r="A585" s="183"/>
      <c r="B585" s="174"/>
      <c r="C585" s="31" t="s">
        <v>7</v>
      </c>
      <c r="D585" s="179"/>
      <c r="E585" s="179"/>
      <c r="F585" s="57">
        <f t="shared" si="130"/>
        <v>36080.488</v>
      </c>
      <c r="G585" s="44">
        <v>1561.866</v>
      </c>
      <c r="H585" s="44">
        <v>3844.137</v>
      </c>
      <c r="I585" s="44">
        <v>4113.3</v>
      </c>
      <c r="J585" s="44">
        <v>2018.965</v>
      </c>
      <c r="K585" s="44">
        <v>5760</v>
      </c>
      <c r="L585" s="88">
        <v>12264.497</v>
      </c>
      <c r="M585" s="44">
        <v>3203.442</v>
      </c>
      <c r="N585" s="44">
        <v>3314.281</v>
      </c>
      <c r="O585" s="44">
        <v>0</v>
      </c>
      <c r="P585" s="44">
        <v>0</v>
      </c>
      <c r="Q585" s="44">
        <v>0</v>
      </c>
      <c r="R585" s="44">
        <v>0</v>
      </c>
    </row>
    <row r="586" spans="1:18" s="30" customFormat="1" ht="15" customHeight="1">
      <c r="A586" s="183"/>
      <c r="B586" s="174"/>
      <c r="C586" s="31" t="s">
        <v>8</v>
      </c>
      <c r="D586" s="179"/>
      <c r="E586" s="179"/>
      <c r="F586" s="57">
        <f t="shared" si="130"/>
        <v>3608.0488</v>
      </c>
      <c r="G586" s="44">
        <f>G585*0.1</f>
        <v>156.1866</v>
      </c>
      <c r="H586" s="44">
        <f>H585*0.1</f>
        <v>384.4137</v>
      </c>
      <c r="I586" s="44">
        <f>I585*0.1</f>
        <v>411.33</v>
      </c>
      <c r="J586" s="44">
        <f aca="true" t="shared" si="148" ref="J586:R586">J585*0.1</f>
        <v>201.8965</v>
      </c>
      <c r="K586" s="44">
        <f t="shared" si="148"/>
        <v>576</v>
      </c>
      <c r="L586" s="83">
        <f t="shared" si="148"/>
        <v>1226.4497</v>
      </c>
      <c r="M586" s="44">
        <f t="shared" si="148"/>
        <v>320.3442</v>
      </c>
      <c r="N586" s="44">
        <f t="shared" si="148"/>
        <v>331.4281</v>
      </c>
      <c r="O586" s="44">
        <f t="shared" si="148"/>
        <v>0</v>
      </c>
      <c r="P586" s="44">
        <f t="shared" si="148"/>
        <v>0</v>
      </c>
      <c r="Q586" s="44">
        <f t="shared" si="148"/>
        <v>0</v>
      </c>
      <c r="R586" s="44">
        <f t="shared" si="148"/>
        <v>0</v>
      </c>
    </row>
    <row r="587" spans="1:18" s="30" customFormat="1" ht="15" customHeight="1">
      <c r="A587" s="183"/>
      <c r="B587" s="175"/>
      <c r="C587" s="31" t="s">
        <v>107</v>
      </c>
      <c r="D587" s="179"/>
      <c r="E587" s="179"/>
      <c r="F587" s="57">
        <f t="shared" si="130"/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83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</row>
    <row r="588" spans="1:18" s="49" customFormat="1" ht="15" customHeight="1">
      <c r="A588" s="183" t="s">
        <v>180</v>
      </c>
      <c r="B588" s="53" t="s">
        <v>466</v>
      </c>
      <c r="C588" s="52" t="s">
        <v>175</v>
      </c>
      <c r="D588" s="179"/>
      <c r="E588" s="179"/>
      <c r="F588" s="57">
        <f aca="true" t="shared" si="149" ref="F588:F612">SUM(G588:R588)</f>
        <v>9790</v>
      </c>
      <c r="G588" s="46">
        <f aca="true" t="shared" si="150" ref="G588:R588">SUM(G589:G592)</f>
        <v>0</v>
      </c>
      <c r="H588" s="46">
        <f t="shared" si="150"/>
        <v>0</v>
      </c>
      <c r="I588" s="46">
        <f t="shared" si="150"/>
        <v>1364</v>
      </c>
      <c r="J588" s="46">
        <f t="shared" si="150"/>
        <v>1463</v>
      </c>
      <c r="K588" s="46">
        <f t="shared" si="150"/>
        <v>1683</v>
      </c>
      <c r="L588" s="82">
        <f t="shared" si="150"/>
        <v>1760</v>
      </c>
      <c r="M588" s="46">
        <f t="shared" si="150"/>
        <v>1760</v>
      </c>
      <c r="N588" s="46">
        <f t="shared" si="150"/>
        <v>1760</v>
      </c>
      <c r="O588" s="46">
        <f t="shared" si="150"/>
        <v>0</v>
      </c>
      <c r="P588" s="46">
        <f t="shared" si="150"/>
        <v>0</v>
      </c>
      <c r="Q588" s="46">
        <f t="shared" si="150"/>
        <v>0</v>
      </c>
      <c r="R588" s="46">
        <f t="shared" si="150"/>
        <v>0</v>
      </c>
    </row>
    <row r="589" spans="1:18" s="30" customFormat="1" ht="15" customHeight="1">
      <c r="A589" s="183"/>
      <c r="B589" s="174" t="s">
        <v>179</v>
      </c>
      <c r="C589" s="31" t="s">
        <v>6</v>
      </c>
      <c r="D589" s="179"/>
      <c r="E589" s="179"/>
      <c r="F589" s="57">
        <f t="shared" si="149"/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83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</row>
    <row r="590" spans="1:18" s="30" customFormat="1" ht="15" customHeight="1">
      <c r="A590" s="183"/>
      <c r="B590" s="174"/>
      <c r="C590" s="31" t="s">
        <v>7</v>
      </c>
      <c r="D590" s="179"/>
      <c r="E590" s="179"/>
      <c r="F590" s="57">
        <f t="shared" si="149"/>
        <v>8900</v>
      </c>
      <c r="G590" s="44">
        <v>0</v>
      </c>
      <c r="H590" s="44">
        <v>0</v>
      </c>
      <c r="I590" s="44">
        <v>1240</v>
      </c>
      <c r="J590" s="44">
        <v>1330</v>
      </c>
      <c r="K590" s="44">
        <v>1530</v>
      </c>
      <c r="L590" s="88">
        <v>1600</v>
      </c>
      <c r="M590" s="44">
        <v>1600</v>
      </c>
      <c r="N590" s="44">
        <v>1600</v>
      </c>
      <c r="O590" s="44">
        <v>0</v>
      </c>
      <c r="P590" s="44">
        <v>0</v>
      </c>
      <c r="Q590" s="44">
        <v>0</v>
      </c>
      <c r="R590" s="44">
        <v>0</v>
      </c>
    </row>
    <row r="591" spans="1:18" s="30" customFormat="1" ht="15" customHeight="1">
      <c r="A591" s="183"/>
      <c r="B591" s="174"/>
      <c r="C591" s="31" t="s">
        <v>8</v>
      </c>
      <c r="D591" s="179"/>
      <c r="E591" s="179"/>
      <c r="F591" s="57">
        <f t="shared" si="149"/>
        <v>890</v>
      </c>
      <c r="G591" s="44">
        <f>G590*0.1</f>
        <v>0</v>
      </c>
      <c r="H591" s="44">
        <f>H590*0.1</f>
        <v>0</v>
      </c>
      <c r="I591" s="44">
        <f>I590*0.1</f>
        <v>124</v>
      </c>
      <c r="J591" s="44">
        <f aca="true" t="shared" si="151" ref="J591:R591">J590*0.1</f>
        <v>133</v>
      </c>
      <c r="K591" s="44">
        <f t="shared" si="151"/>
        <v>153</v>
      </c>
      <c r="L591" s="83">
        <f t="shared" si="151"/>
        <v>160</v>
      </c>
      <c r="M591" s="44">
        <f t="shared" si="151"/>
        <v>160</v>
      </c>
      <c r="N591" s="44">
        <f t="shared" si="151"/>
        <v>160</v>
      </c>
      <c r="O591" s="44">
        <f t="shared" si="151"/>
        <v>0</v>
      </c>
      <c r="P591" s="44">
        <f t="shared" si="151"/>
        <v>0</v>
      </c>
      <c r="Q591" s="44">
        <f t="shared" si="151"/>
        <v>0</v>
      </c>
      <c r="R591" s="44">
        <f t="shared" si="151"/>
        <v>0</v>
      </c>
    </row>
    <row r="592" spans="1:18" s="30" customFormat="1" ht="15" customHeight="1">
      <c r="A592" s="183"/>
      <c r="B592" s="175"/>
      <c r="C592" s="31" t="s">
        <v>107</v>
      </c>
      <c r="D592" s="179"/>
      <c r="E592" s="179"/>
      <c r="F592" s="57">
        <f t="shared" si="149"/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83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</row>
    <row r="593" spans="1:18" s="30" customFormat="1" ht="15" customHeight="1">
      <c r="A593" s="183" t="s">
        <v>468</v>
      </c>
      <c r="B593" s="53" t="s">
        <v>467</v>
      </c>
      <c r="C593" s="52" t="s">
        <v>175</v>
      </c>
      <c r="D593" s="179"/>
      <c r="E593" s="179"/>
      <c r="F593" s="57">
        <f t="shared" si="149"/>
        <v>13200</v>
      </c>
      <c r="G593" s="46">
        <f aca="true" t="shared" si="152" ref="G593:R593">SUM(G594:G597)</f>
        <v>0</v>
      </c>
      <c r="H593" s="46">
        <f t="shared" si="152"/>
        <v>0</v>
      </c>
      <c r="I593" s="46">
        <f t="shared" si="152"/>
        <v>0</v>
      </c>
      <c r="J593" s="46">
        <f t="shared" si="152"/>
        <v>0</v>
      </c>
      <c r="K593" s="46">
        <f t="shared" si="152"/>
        <v>3300</v>
      </c>
      <c r="L593" s="82">
        <f t="shared" si="152"/>
        <v>3300</v>
      </c>
      <c r="M593" s="46">
        <f t="shared" si="152"/>
        <v>3300</v>
      </c>
      <c r="N593" s="46">
        <f t="shared" si="152"/>
        <v>3300</v>
      </c>
      <c r="O593" s="46">
        <f t="shared" si="152"/>
        <v>0</v>
      </c>
      <c r="P593" s="46">
        <f t="shared" si="152"/>
        <v>0</v>
      </c>
      <c r="Q593" s="46">
        <f t="shared" si="152"/>
        <v>0</v>
      </c>
      <c r="R593" s="46">
        <f t="shared" si="152"/>
        <v>0</v>
      </c>
    </row>
    <row r="594" spans="1:18" s="30" customFormat="1" ht="15" customHeight="1">
      <c r="A594" s="183"/>
      <c r="B594" s="174" t="s">
        <v>246</v>
      </c>
      <c r="C594" s="31" t="s">
        <v>6</v>
      </c>
      <c r="D594" s="179"/>
      <c r="E594" s="179"/>
      <c r="F594" s="57">
        <f t="shared" si="149"/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83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</row>
    <row r="595" spans="1:18" s="30" customFormat="1" ht="15" customHeight="1">
      <c r="A595" s="183"/>
      <c r="B595" s="174"/>
      <c r="C595" s="31" t="s">
        <v>7</v>
      </c>
      <c r="D595" s="179"/>
      <c r="E595" s="179"/>
      <c r="F595" s="57">
        <f t="shared" si="149"/>
        <v>12000</v>
      </c>
      <c r="G595" s="44">
        <v>0</v>
      </c>
      <c r="H595" s="44">
        <v>0</v>
      </c>
      <c r="I595" s="44">
        <v>0</v>
      </c>
      <c r="J595" s="44">
        <v>0</v>
      </c>
      <c r="K595" s="44">
        <v>3000</v>
      </c>
      <c r="L595" s="88">
        <v>3000</v>
      </c>
      <c r="M595" s="44">
        <v>3000</v>
      </c>
      <c r="N595" s="44">
        <v>3000</v>
      </c>
      <c r="O595" s="44">
        <v>0</v>
      </c>
      <c r="P595" s="44">
        <v>0</v>
      </c>
      <c r="Q595" s="44">
        <v>0</v>
      </c>
      <c r="R595" s="44">
        <v>0</v>
      </c>
    </row>
    <row r="596" spans="1:18" s="30" customFormat="1" ht="15" customHeight="1">
      <c r="A596" s="183"/>
      <c r="B596" s="174"/>
      <c r="C596" s="31" t="s">
        <v>8</v>
      </c>
      <c r="D596" s="179"/>
      <c r="E596" s="179"/>
      <c r="F596" s="57">
        <f t="shared" si="149"/>
        <v>1200</v>
      </c>
      <c r="G596" s="44">
        <f>G595*0.1</f>
        <v>0</v>
      </c>
      <c r="H596" s="44">
        <f>H595*0.1</f>
        <v>0</v>
      </c>
      <c r="I596" s="44">
        <f>I595*0.1</f>
        <v>0</v>
      </c>
      <c r="J596" s="44">
        <f aca="true" t="shared" si="153" ref="J596:R596">J595*0.1</f>
        <v>0</v>
      </c>
      <c r="K596" s="44">
        <f t="shared" si="153"/>
        <v>300</v>
      </c>
      <c r="L596" s="83">
        <f t="shared" si="153"/>
        <v>300</v>
      </c>
      <c r="M596" s="44">
        <f t="shared" si="153"/>
        <v>300</v>
      </c>
      <c r="N596" s="44">
        <f t="shared" si="153"/>
        <v>300</v>
      </c>
      <c r="O596" s="44">
        <f t="shared" si="153"/>
        <v>0</v>
      </c>
      <c r="P596" s="44">
        <f t="shared" si="153"/>
        <v>0</v>
      </c>
      <c r="Q596" s="44">
        <f t="shared" si="153"/>
        <v>0</v>
      </c>
      <c r="R596" s="44">
        <f t="shared" si="153"/>
        <v>0</v>
      </c>
    </row>
    <row r="597" spans="1:18" s="30" customFormat="1" ht="15" customHeight="1">
      <c r="A597" s="183"/>
      <c r="B597" s="175"/>
      <c r="C597" s="31" t="s">
        <v>107</v>
      </c>
      <c r="D597" s="179"/>
      <c r="E597" s="179"/>
      <c r="F597" s="57">
        <f t="shared" si="149"/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83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</row>
    <row r="598" spans="1:18" s="30" customFormat="1" ht="15" customHeight="1">
      <c r="A598" s="183" t="s">
        <v>605</v>
      </c>
      <c r="B598" s="53" t="s">
        <v>606</v>
      </c>
      <c r="C598" s="52" t="s">
        <v>175</v>
      </c>
      <c r="D598" s="179"/>
      <c r="E598" s="179"/>
      <c r="F598" s="57">
        <f t="shared" si="149"/>
        <v>15517.5977</v>
      </c>
      <c r="G598" s="46">
        <f aca="true" t="shared" si="154" ref="G598:R598">SUM(G599:G602)</f>
        <v>0</v>
      </c>
      <c r="H598" s="46">
        <f t="shared" si="154"/>
        <v>0</v>
      </c>
      <c r="I598" s="46">
        <f t="shared" si="154"/>
        <v>0</v>
      </c>
      <c r="J598" s="46">
        <f t="shared" si="154"/>
        <v>0</v>
      </c>
      <c r="K598" s="46">
        <f t="shared" si="154"/>
        <v>0</v>
      </c>
      <c r="L598" s="82">
        <f t="shared" si="154"/>
        <v>4400</v>
      </c>
      <c r="M598" s="46">
        <f t="shared" si="154"/>
        <v>5534.463</v>
      </c>
      <c r="N598" s="46">
        <f t="shared" si="154"/>
        <v>5583.1347</v>
      </c>
      <c r="O598" s="46">
        <f t="shared" si="154"/>
        <v>0</v>
      </c>
      <c r="P598" s="46">
        <f t="shared" si="154"/>
        <v>0</v>
      </c>
      <c r="Q598" s="46">
        <f t="shared" si="154"/>
        <v>0</v>
      </c>
      <c r="R598" s="46">
        <f t="shared" si="154"/>
        <v>0</v>
      </c>
    </row>
    <row r="599" spans="1:18" s="30" customFormat="1" ht="15" customHeight="1">
      <c r="A599" s="183"/>
      <c r="B599" s="174" t="s">
        <v>607</v>
      </c>
      <c r="C599" s="31" t="s">
        <v>6</v>
      </c>
      <c r="D599" s="179"/>
      <c r="E599" s="179"/>
      <c r="F599" s="57">
        <f t="shared" si="149"/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83">
        <v>0</v>
      </c>
      <c r="M599" s="44">
        <v>0</v>
      </c>
      <c r="N599" s="44">
        <v>0</v>
      </c>
      <c r="O599" s="44">
        <v>0</v>
      </c>
      <c r="P599" s="44">
        <v>0</v>
      </c>
      <c r="Q599" s="44">
        <v>0</v>
      </c>
      <c r="R599" s="44">
        <v>0</v>
      </c>
    </row>
    <row r="600" spans="1:18" s="30" customFormat="1" ht="15" customHeight="1">
      <c r="A600" s="183"/>
      <c r="B600" s="174"/>
      <c r="C600" s="31" t="s">
        <v>7</v>
      </c>
      <c r="D600" s="179"/>
      <c r="E600" s="179"/>
      <c r="F600" s="57">
        <f t="shared" si="149"/>
        <v>14106.907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88">
        <v>4000</v>
      </c>
      <c r="M600" s="44">
        <v>5031.33</v>
      </c>
      <c r="N600" s="44">
        <v>5075.577</v>
      </c>
      <c r="O600" s="44">
        <v>0</v>
      </c>
      <c r="P600" s="44">
        <v>0</v>
      </c>
      <c r="Q600" s="44">
        <v>0</v>
      </c>
      <c r="R600" s="44">
        <v>0</v>
      </c>
    </row>
    <row r="601" spans="1:18" s="30" customFormat="1" ht="15" customHeight="1">
      <c r="A601" s="183"/>
      <c r="B601" s="174"/>
      <c r="C601" s="31" t="s">
        <v>8</v>
      </c>
      <c r="D601" s="179"/>
      <c r="E601" s="179"/>
      <c r="F601" s="57">
        <f t="shared" si="149"/>
        <v>1410.6907</v>
      </c>
      <c r="G601" s="44">
        <f>G600*0.1</f>
        <v>0</v>
      </c>
      <c r="H601" s="44">
        <f>H600*0.1</f>
        <v>0</v>
      </c>
      <c r="I601" s="44">
        <f>I600*0.1</f>
        <v>0</v>
      </c>
      <c r="J601" s="44">
        <f aca="true" t="shared" si="155" ref="J601:R601">J600*0.1</f>
        <v>0</v>
      </c>
      <c r="K601" s="44">
        <f t="shared" si="155"/>
        <v>0</v>
      </c>
      <c r="L601" s="83">
        <f t="shared" si="155"/>
        <v>400</v>
      </c>
      <c r="M601" s="44">
        <f t="shared" si="155"/>
        <v>503.133</v>
      </c>
      <c r="N601" s="44">
        <f t="shared" si="155"/>
        <v>507.5577</v>
      </c>
      <c r="O601" s="44">
        <f t="shared" si="155"/>
        <v>0</v>
      </c>
      <c r="P601" s="44">
        <f t="shared" si="155"/>
        <v>0</v>
      </c>
      <c r="Q601" s="44">
        <f t="shared" si="155"/>
        <v>0</v>
      </c>
      <c r="R601" s="44">
        <f t="shared" si="155"/>
        <v>0</v>
      </c>
    </row>
    <row r="602" spans="1:18" s="30" customFormat="1" ht="15" customHeight="1">
      <c r="A602" s="183"/>
      <c r="B602" s="175"/>
      <c r="C602" s="31" t="s">
        <v>107</v>
      </c>
      <c r="D602" s="179"/>
      <c r="E602" s="179"/>
      <c r="F602" s="57">
        <f t="shared" si="149"/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83">
        <v>0</v>
      </c>
      <c r="M602" s="44">
        <v>0</v>
      </c>
      <c r="N602" s="44">
        <v>0</v>
      </c>
      <c r="O602" s="44">
        <v>0</v>
      </c>
      <c r="P602" s="44">
        <v>0</v>
      </c>
      <c r="Q602" s="44">
        <v>0</v>
      </c>
      <c r="R602" s="44">
        <v>0</v>
      </c>
    </row>
    <row r="603" spans="1:18" s="48" customFormat="1" ht="15" customHeight="1">
      <c r="A603" s="180" t="s">
        <v>82</v>
      </c>
      <c r="B603" s="58" t="s">
        <v>469</v>
      </c>
      <c r="C603" s="60" t="s">
        <v>175</v>
      </c>
      <c r="D603" s="181"/>
      <c r="E603" s="181"/>
      <c r="F603" s="57">
        <f t="shared" si="149"/>
        <v>393058.58227</v>
      </c>
      <c r="G603" s="57">
        <f aca="true" t="shared" si="156" ref="G603:R603">SUM(G604:G607)</f>
        <v>125400</v>
      </c>
      <c r="H603" s="57">
        <f t="shared" si="156"/>
        <v>28500</v>
      </c>
      <c r="I603" s="57">
        <f t="shared" si="156"/>
        <v>177724.356</v>
      </c>
      <c r="J603" s="57">
        <f t="shared" si="156"/>
        <v>50000</v>
      </c>
      <c r="K603" s="57">
        <f t="shared" si="156"/>
        <v>11434.22627</v>
      </c>
      <c r="L603" s="80">
        <f t="shared" si="156"/>
        <v>0</v>
      </c>
      <c r="M603" s="57">
        <f t="shared" si="156"/>
        <v>0</v>
      </c>
      <c r="N603" s="57">
        <f t="shared" si="156"/>
        <v>0</v>
      </c>
      <c r="O603" s="57">
        <f t="shared" si="156"/>
        <v>0</v>
      </c>
      <c r="P603" s="57">
        <f t="shared" si="156"/>
        <v>0</v>
      </c>
      <c r="Q603" s="57">
        <f t="shared" si="156"/>
        <v>0</v>
      </c>
      <c r="R603" s="57">
        <f t="shared" si="156"/>
        <v>0</v>
      </c>
    </row>
    <row r="604" spans="1:18" s="48" customFormat="1" ht="25.5">
      <c r="A604" s="180"/>
      <c r="B604" s="170" t="s">
        <v>502</v>
      </c>
      <c r="C604" s="56" t="s">
        <v>6</v>
      </c>
      <c r="D604" s="181"/>
      <c r="E604" s="181"/>
      <c r="F604" s="57">
        <f t="shared" si="149"/>
        <v>0</v>
      </c>
      <c r="G604" s="57">
        <f>G609+G614+G619</f>
        <v>0</v>
      </c>
      <c r="H604" s="57">
        <f aca="true" t="shared" si="157" ref="H604:R604">H609+H614+H619</f>
        <v>0</v>
      </c>
      <c r="I604" s="57">
        <f t="shared" si="157"/>
        <v>0</v>
      </c>
      <c r="J604" s="57">
        <f t="shared" si="157"/>
        <v>0</v>
      </c>
      <c r="K604" s="57">
        <f t="shared" si="157"/>
        <v>0</v>
      </c>
      <c r="L604" s="80">
        <f t="shared" si="157"/>
        <v>0</v>
      </c>
      <c r="M604" s="57">
        <f t="shared" si="157"/>
        <v>0</v>
      </c>
      <c r="N604" s="57">
        <f t="shared" si="157"/>
        <v>0</v>
      </c>
      <c r="O604" s="57">
        <f t="shared" si="157"/>
        <v>0</v>
      </c>
      <c r="P604" s="57">
        <f t="shared" si="157"/>
        <v>0</v>
      </c>
      <c r="Q604" s="57">
        <f t="shared" si="157"/>
        <v>0</v>
      </c>
      <c r="R604" s="57">
        <f t="shared" si="157"/>
        <v>0</v>
      </c>
    </row>
    <row r="605" spans="1:18" s="48" customFormat="1" ht="14.25">
      <c r="A605" s="180"/>
      <c r="B605" s="170"/>
      <c r="C605" s="56" t="s">
        <v>7</v>
      </c>
      <c r="D605" s="181"/>
      <c r="E605" s="181"/>
      <c r="F605" s="57">
        <f t="shared" si="149"/>
        <v>390538.18627</v>
      </c>
      <c r="G605" s="57">
        <f aca="true" t="shared" si="158" ref="G605:R607">G610+G615+G620</f>
        <v>125400</v>
      </c>
      <c r="H605" s="57">
        <f t="shared" si="158"/>
        <v>28500</v>
      </c>
      <c r="I605" s="57">
        <f t="shared" si="158"/>
        <v>175203.96</v>
      </c>
      <c r="J605" s="57">
        <f t="shared" si="158"/>
        <v>50000</v>
      </c>
      <c r="K605" s="57">
        <f t="shared" si="158"/>
        <v>11434.22627</v>
      </c>
      <c r="L605" s="80">
        <f t="shared" si="158"/>
        <v>0</v>
      </c>
      <c r="M605" s="57">
        <f t="shared" si="158"/>
        <v>0</v>
      </c>
      <c r="N605" s="57">
        <f t="shared" si="158"/>
        <v>0</v>
      </c>
      <c r="O605" s="57">
        <f t="shared" si="158"/>
        <v>0</v>
      </c>
      <c r="P605" s="57">
        <f t="shared" si="158"/>
        <v>0</v>
      </c>
      <c r="Q605" s="57">
        <f t="shared" si="158"/>
        <v>0</v>
      </c>
      <c r="R605" s="57">
        <f t="shared" si="158"/>
        <v>0</v>
      </c>
    </row>
    <row r="606" spans="1:18" s="48" customFormat="1" ht="14.25">
      <c r="A606" s="180"/>
      <c r="B606" s="170"/>
      <c r="C606" s="56" t="s">
        <v>8</v>
      </c>
      <c r="D606" s="181"/>
      <c r="E606" s="181"/>
      <c r="F606" s="57">
        <f t="shared" si="149"/>
        <v>2520.396</v>
      </c>
      <c r="G606" s="57">
        <f t="shared" si="158"/>
        <v>0</v>
      </c>
      <c r="H606" s="57">
        <f t="shared" si="158"/>
        <v>0</v>
      </c>
      <c r="I606" s="57">
        <f t="shared" si="158"/>
        <v>2520.396</v>
      </c>
      <c r="J606" s="57">
        <f t="shared" si="158"/>
        <v>0</v>
      </c>
      <c r="K606" s="57">
        <f t="shared" si="158"/>
        <v>0</v>
      </c>
      <c r="L606" s="80">
        <f t="shared" si="158"/>
        <v>0</v>
      </c>
      <c r="M606" s="57">
        <f t="shared" si="158"/>
        <v>0</v>
      </c>
      <c r="N606" s="57">
        <f t="shared" si="158"/>
        <v>0</v>
      </c>
      <c r="O606" s="57">
        <f t="shared" si="158"/>
        <v>0</v>
      </c>
      <c r="P606" s="57">
        <f t="shared" si="158"/>
        <v>0</v>
      </c>
      <c r="Q606" s="57">
        <f t="shared" si="158"/>
        <v>0</v>
      </c>
      <c r="R606" s="57">
        <f t="shared" si="158"/>
        <v>0</v>
      </c>
    </row>
    <row r="607" spans="1:18" s="48" customFormat="1" ht="25.5">
      <c r="A607" s="180"/>
      <c r="B607" s="171"/>
      <c r="C607" s="56" t="s">
        <v>107</v>
      </c>
      <c r="D607" s="181"/>
      <c r="E607" s="181"/>
      <c r="F607" s="57">
        <f t="shared" si="149"/>
        <v>0</v>
      </c>
      <c r="G607" s="57">
        <f t="shared" si="158"/>
        <v>0</v>
      </c>
      <c r="H607" s="57">
        <f t="shared" si="158"/>
        <v>0</v>
      </c>
      <c r="I607" s="57">
        <f t="shared" si="158"/>
        <v>0</v>
      </c>
      <c r="J607" s="57">
        <f t="shared" si="158"/>
        <v>0</v>
      </c>
      <c r="K607" s="57">
        <f t="shared" si="158"/>
        <v>0</v>
      </c>
      <c r="L607" s="80">
        <f t="shared" si="158"/>
        <v>0</v>
      </c>
      <c r="M607" s="57">
        <f t="shared" si="158"/>
        <v>0</v>
      </c>
      <c r="N607" s="57">
        <f t="shared" si="158"/>
        <v>0</v>
      </c>
      <c r="O607" s="57">
        <f t="shared" si="158"/>
        <v>0</v>
      </c>
      <c r="P607" s="57">
        <f t="shared" si="158"/>
        <v>0</v>
      </c>
      <c r="Q607" s="57">
        <f t="shared" si="158"/>
        <v>0</v>
      </c>
      <c r="R607" s="57">
        <f t="shared" si="158"/>
        <v>0</v>
      </c>
    </row>
    <row r="608" spans="1:18" s="48" customFormat="1" ht="15" customHeight="1">
      <c r="A608" s="183" t="s">
        <v>95</v>
      </c>
      <c r="B608" s="53" t="s">
        <v>470</v>
      </c>
      <c r="C608" s="52" t="s">
        <v>175</v>
      </c>
      <c r="D608" s="179"/>
      <c r="E608" s="179"/>
      <c r="F608" s="57">
        <f t="shared" si="149"/>
        <v>357334.22627</v>
      </c>
      <c r="G608" s="46">
        <f aca="true" t="shared" si="159" ref="G608:R608">SUM(G609:G612)</f>
        <v>125400</v>
      </c>
      <c r="H608" s="46">
        <f t="shared" si="159"/>
        <v>28500</v>
      </c>
      <c r="I608" s="46">
        <f t="shared" si="159"/>
        <v>150000</v>
      </c>
      <c r="J608" s="46">
        <f t="shared" si="159"/>
        <v>50000</v>
      </c>
      <c r="K608" s="46">
        <f t="shared" si="159"/>
        <v>3434.22627</v>
      </c>
      <c r="L608" s="82">
        <f t="shared" si="159"/>
        <v>0</v>
      </c>
      <c r="M608" s="46">
        <f t="shared" si="159"/>
        <v>0</v>
      </c>
      <c r="N608" s="46">
        <f t="shared" si="159"/>
        <v>0</v>
      </c>
      <c r="O608" s="46">
        <f t="shared" si="159"/>
        <v>0</v>
      </c>
      <c r="P608" s="46">
        <f t="shared" si="159"/>
        <v>0</v>
      </c>
      <c r="Q608" s="46">
        <f t="shared" si="159"/>
        <v>0</v>
      </c>
      <c r="R608" s="46">
        <f t="shared" si="159"/>
        <v>0</v>
      </c>
    </row>
    <row r="609" spans="1:18" s="30" customFormat="1" ht="15">
      <c r="A609" s="183"/>
      <c r="B609" s="174" t="s">
        <v>176</v>
      </c>
      <c r="C609" s="31" t="s">
        <v>6</v>
      </c>
      <c r="D609" s="179"/>
      <c r="E609" s="179"/>
      <c r="F609" s="57">
        <f t="shared" si="149"/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83">
        <v>0</v>
      </c>
      <c r="M609" s="44">
        <v>0</v>
      </c>
      <c r="N609" s="44">
        <v>0</v>
      </c>
      <c r="O609" s="44">
        <v>0</v>
      </c>
      <c r="P609" s="44">
        <v>0</v>
      </c>
      <c r="Q609" s="44">
        <v>0</v>
      </c>
      <c r="R609" s="44">
        <v>0</v>
      </c>
    </row>
    <row r="610" spans="1:18" s="30" customFormat="1" ht="15">
      <c r="A610" s="183"/>
      <c r="B610" s="174"/>
      <c r="C610" s="31" t="s">
        <v>7</v>
      </c>
      <c r="D610" s="179"/>
      <c r="E610" s="179"/>
      <c r="F610" s="57">
        <f t="shared" si="149"/>
        <v>357334.22627</v>
      </c>
      <c r="G610" s="44">
        <v>125400</v>
      </c>
      <c r="H610" s="44">
        <v>28500</v>
      </c>
      <c r="I610" s="44">
        <v>150000</v>
      </c>
      <c r="J610" s="44">
        <v>50000</v>
      </c>
      <c r="K610" s="44">
        <v>3434.22627</v>
      </c>
      <c r="L610" s="83">
        <v>0</v>
      </c>
      <c r="M610" s="44">
        <v>0</v>
      </c>
      <c r="N610" s="44">
        <v>0</v>
      </c>
      <c r="O610" s="44">
        <v>0</v>
      </c>
      <c r="P610" s="44">
        <v>0</v>
      </c>
      <c r="Q610" s="44">
        <v>0</v>
      </c>
      <c r="R610" s="44">
        <v>0</v>
      </c>
    </row>
    <row r="611" spans="1:18" s="30" customFormat="1" ht="15">
      <c r="A611" s="183"/>
      <c r="B611" s="174"/>
      <c r="C611" s="31" t="s">
        <v>8</v>
      </c>
      <c r="D611" s="179"/>
      <c r="E611" s="179"/>
      <c r="F611" s="57">
        <f t="shared" si="149"/>
        <v>0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  <c r="L611" s="83">
        <v>0</v>
      </c>
      <c r="M611" s="44">
        <v>0</v>
      </c>
      <c r="N611" s="44">
        <v>0</v>
      </c>
      <c r="O611" s="44">
        <v>0</v>
      </c>
      <c r="P611" s="44">
        <v>0</v>
      </c>
      <c r="Q611" s="44">
        <v>0</v>
      </c>
      <c r="R611" s="44">
        <v>0</v>
      </c>
    </row>
    <row r="612" spans="1:18" s="30" customFormat="1" ht="15">
      <c r="A612" s="183"/>
      <c r="B612" s="175"/>
      <c r="C612" s="31" t="s">
        <v>107</v>
      </c>
      <c r="D612" s="179"/>
      <c r="E612" s="179"/>
      <c r="F612" s="57">
        <f t="shared" si="149"/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83">
        <v>0</v>
      </c>
      <c r="M612" s="44">
        <v>0</v>
      </c>
      <c r="N612" s="44">
        <v>0</v>
      </c>
      <c r="O612" s="44">
        <v>0</v>
      </c>
      <c r="P612" s="44">
        <v>0</v>
      </c>
      <c r="Q612" s="44">
        <v>0</v>
      </c>
      <c r="R612" s="44">
        <v>0</v>
      </c>
    </row>
    <row r="613" spans="1:18" s="30" customFormat="1" ht="15">
      <c r="A613" s="183" t="s">
        <v>190</v>
      </c>
      <c r="B613" s="53" t="s">
        <v>471</v>
      </c>
      <c r="C613" s="52" t="s">
        <v>175</v>
      </c>
      <c r="D613" s="179"/>
      <c r="E613" s="179"/>
      <c r="F613" s="57">
        <f aca="true" t="shared" si="160" ref="F613:F676">SUM(G613:R613)</f>
        <v>8000</v>
      </c>
      <c r="G613" s="46">
        <f aca="true" t="shared" si="161" ref="G613:R613">SUM(G614:G617)</f>
        <v>0</v>
      </c>
      <c r="H613" s="46">
        <f t="shared" si="161"/>
        <v>0</v>
      </c>
      <c r="I613" s="46">
        <f t="shared" si="161"/>
        <v>0</v>
      </c>
      <c r="J613" s="46">
        <f t="shared" si="161"/>
        <v>0</v>
      </c>
      <c r="K613" s="46">
        <f t="shared" si="161"/>
        <v>8000</v>
      </c>
      <c r="L613" s="82">
        <f t="shared" si="161"/>
        <v>0</v>
      </c>
      <c r="M613" s="46">
        <f t="shared" si="161"/>
        <v>0</v>
      </c>
      <c r="N613" s="46">
        <f t="shared" si="161"/>
        <v>0</v>
      </c>
      <c r="O613" s="46">
        <f t="shared" si="161"/>
        <v>0</v>
      </c>
      <c r="P613" s="46">
        <f t="shared" si="161"/>
        <v>0</v>
      </c>
      <c r="Q613" s="46">
        <f t="shared" si="161"/>
        <v>0</v>
      </c>
      <c r="R613" s="46">
        <f t="shared" si="161"/>
        <v>0</v>
      </c>
    </row>
    <row r="614" spans="1:18" s="30" customFormat="1" ht="15">
      <c r="A614" s="183"/>
      <c r="B614" s="174" t="s">
        <v>518</v>
      </c>
      <c r="C614" s="31" t="s">
        <v>6</v>
      </c>
      <c r="D614" s="179"/>
      <c r="E614" s="179"/>
      <c r="F614" s="57">
        <f t="shared" si="160"/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83">
        <v>0</v>
      </c>
      <c r="M614" s="44">
        <v>0</v>
      </c>
      <c r="N614" s="44">
        <v>0</v>
      </c>
      <c r="O614" s="44">
        <v>0</v>
      </c>
      <c r="P614" s="44">
        <v>0</v>
      </c>
      <c r="Q614" s="44">
        <v>0</v>
      </c>
      <c r="R614" s="44">
        <v>0</v>
      </c>
    </row>
    <row r="615" spans="1:18" s="30" customFormat="1" ht="15">
      <c r="A615" s="183"/>
      <c r="B615" s="174"/>
      <c r="C615" s="31" t="s">
        <v>7</v>
      </c>
      <c r="D615" s="179"/>
      <c r="E615" s="179"/>
      <c r="F615" s="57">
        <f t="shared" si="160"/>
        <v>8000</v>
      </c>
      <c r="G615" s="44">
        <v>0</v>
      </c>
      <c r="H615" s="44">
        <v>0</v>
      </c>
      <c r="I615" s="44">
        <v>0</v>
      </c>
      <c r="J615" s="44">
        <v>0</v>
      </c>
      <c r="K615" s="44">
        <v>8000</v>
      </c>
      <c r="L615" s="83">
        <v>0</v>
      </c>
      <c r="M615" s="44">
        <v>0</v>
      </c>
      <c r="N615" s="44">
        <v>0</v>
      </c>
      <c r="O615" s="44">
        <v>0</v>
      </c>
      <c r="P615" s="44">
        <v>0</v>
      </c>
      <c r="Q615" s="44">
        <v>0</v>
      </c>
      <c r="R615" s="44">
        <v>0</v>
      </c>
    </row>
    <row r="616" spans="1:18" s="30" customFormat="1" ht="15">
      <c r="A616" s="183"/>
      <c r="B616" s="174"/>
      <c r="C616" s="31" t="s">
        <v>8</v>
      </c>
      <c r="D616" s="179"/>
      <c r="E616" s="179"/>
      <c r="F616" s="57">
        <f t="shared" si="160"/>
        <v>0</v>
      </c>
      <c r="G616" s="44">
        <v>0</v>
      </c>
      <c r="H616" s="44">
        <v>0</v>
      </c>
      <c r="I616" s="44">
        <f>I615*0.1</f>
        <v>0</v>
      </c>
      <c r="J616" s="44">
        <v>0</v>
      </c>
      <c r="K616" s="44">
        <v>0</v>
      </c>
      <c r="L616" s="83">
        <v>0</v>
      </c>
      <c r="M616" s="44">
        <v>0</v>
      </c>
      <c r="N616" s="44">
        <v>0</v>
      </c>
      <c r="O616" s="44">
        <v>0</v>
      </c>
      <c r="P616" s="44">
        <v>0</v>
      </c>
      <c r="Q616" s="44">
        <v>0</v>
      </c>
      <c r="R616" s="44">
        <v>0</v>
      </c>
    </row>
    <row r="617" spans="1:18" s="30" customFormat="1" ht="15">
      <c r="A617" s="183"/>
      <c r="B617" s="175"/>
      <c r="C617" s="31" t="s">
        <v>107</v>
      </c>
      <c r="D617" s="179"/>
      <c r="E617" s="179"/>
      <c r="F617" s="57">
        <f t="shared" si="160"/>
        <v>0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83">
        <v>0</v>
      </c>
      <c r="M617" s="44">
        <v>0</v>
      </c>
      <c r="N617" s="44">
        <v>0</v>
      </c>
      <c r="O617" s="44">
        <v>0</v>
      </c>
      <c r="P617" s="44">
        <v>0</v>
      </c>
      <c r="Q617" s="44">
        <v>0</v>
      </c>
      <c r="R617" s="44">
        <v>0</v>
      </c>
    </row>
    <row r="618" spans="1:18" s="49" customFormat="1" ht="15" customHeight="1">
      <c r="A618" s="183" t="s">
        <v>516</v>
      </c>
      <c r="B618" s="53" t="s">
        <v>517</v>
      </c>
      <c r="C618" s="52" t="s">
        <v>175</v>
      </c>
      <c r="D618" s="179"/>
      <c r="E618" s="179"/>
      <c r="F618" s="57">
        <f t="shared" si="160"/>
        <v>27724.356</v>
      </c>
      <c r="G618" s="46">
        <f aca="true" t="shared" si="162" ref="G618:R618">SUM(G619:G622)</f>
        <v>0</v>
      </c>
      <c r="H618" s="46">
        <f t="shared" si="162"/>
        <v>0</v>
      </c>
      <c r="I618" s="46">
        <f t="shared" si="162"/>
        <v>27724.356</v>
      </c>
      <c r="J618" s="46">
        <f t="shared" si="162"/>
        <v>0</v>
      </c>
      <c r="K618" s="46">
        <f t="shared" si="162"/>
        <v>0</v>
      </c>
      <c r="L618" s="82">
        <f t="shared" si="162"/>
        <v>0</v>
      </c>
      <c r="M618" s="46">
        <f t="shared" si="162"/>
        <v>0</v>
      </c>
      <c r="N618" s="46">
        <f t="shared" si="162"/>
        <v>0</v>
      </c>
      <c r="O618" s="46">
        <f t="shared" si="162"/>
        <v>0</v>
      </c>
      <c r="P618" s="46">
        <f t="shared" si="162"/>
        <v>0</v>
      </c>
      <c r="Q618" s="46">
        <f t="shared" si="162"/>
        <v>0</v>
      </c>
      <c r="R618" s="46">
        <f t="shared" si="162"/>
        <v>0</v>
      </c>
    </row>
    <row r="619" spans="1:18" s="30" customFormat="1" ht="15">
      <c r="A619" s="183"/>
      <c r="B619" s="174" t="s">
        <v>191</v>
      </c>
      <c r="C619" s="31" t="s">
        <v>6</v>
      </c>
      <c r="D619" s="179"/>
      <c r="E619" s="179"/>
      <c r="F619" s="57">
        <f t="shared" si="160"/>
        <v>0</v>
      </c>
      <c r="G619" s="44">
        <v>0</v>
      </c>
      <c r="H619" s="44">
        <v>0</v>
      </c>
      <c r="I619" s="44">
        <v>0</v>
      </c>
      <c r="J619" s="44">
        <v>0</v>
      </c>
      <c r="K619" s="44">
        <v>0</v>
      </c>
      <c r="L619" s="83">
        <v>0</v>
      </c>
      <c r="M619" s="44">
        <v>0</v>
      </c>
      <c r="N619" s="44">
        <v>0</v>
      </c>
      <c r="O619" s="44">
        <v>0</v>
      </c>
      <c r="P619" s="44">
        <v>0</v>
      </c>
      <c r="Q619" s="44">
        <v>0</v>
      </c>
      <c r="R619" s="44">
        <v>0</v>
      </c>
    </row>
    <row r="620" spans="1:18" s="30" customFormat="1" ht="15">
      <c r="A620" s="183"/>
      <c r="B620" s="174"/>
      <c r="C620" s="31" t="s">
        <v>7</v>
      </c>
      <c r="D620" s="179"/>
      <c r="E620" s="179"/>
      <c r="F620" s="57">
        <f t="shared" si="160"/>
        <v>25203.96</v>
      </c>
      <c r="G620" s="44">
        <v>0</v>
      </c>
      <c r="H620" s="44">
        <v>0</v>
      </c>
      <c r="I620" s="44">
        <v>25203.96</v>
      </c>
      <c r="J620" s="44">
        <v>0</v>
      </c>
      <c r="K620" s="44">
        <v>0</v>
      </c>
      <c r="L620" s="83">
        <v>0</v>
      </c>
      <c r="M620" s="44">
        <v>0</v>
      </c>
      <c r="N620" s="44">
        <v>0</v>
      </c>
      <c r="O620" s="44">
        <v>0</v>
      </c>
      <c r="P620" s="44">
        <v>0</v>
      </c>
      <c r="Q620" s="44">
        <v>0</v>
      </c>
      <c r="R620" s="44">
        <v>0</v>
      </c>
    </row>
    <row r="621" spans="1:18" s="30" customFormat="1" ht="15">
      <c r="A621" s="183"/>
      <c r="B621" s="174"/>
      <c r="C621" s="31" t="s">
        <v>8</v>
      </c>
      <c r="D621" s="179"/>
      <c r="E621" s="179"/>
      <c r="F621" s="57">
        <f t="shared" si="160"/>
        <v>2520.396</v>
      </c>
      <c r="G621" s="44">
        <v>0</v>
      </c>
      <c r="H621" s="44">
        <v>0</v>
      </c>
      <c r="I621" s="44">
        <f>I620*0.1</f>
        <v>2520.396</v>
      </c>
      <c r="J621" s="44">
        <v>0</v>
      </c>
      <c r="K621" s="44">
        <v>0</v>
      </c>
      <c r="L621" s="83">
        <v>0</v>
      </c>
      <c r="M621" s="44">
        <v>0</v>
      </c>
      <c r="N621" s="44">
        <v>0</v>
      </c>
      <c r="O621" s="44">
        <v>0</v>
      </c>
      <c r="P621" s="44">
        <v>0</v>
      </c>
      <c r="Q621" s="44">
        <v>0</v>
      </c>
      <c r="R621" s="44">
        <v>0</v>
      </c>
    </row>
    <row r="622" spans="1:18" s="30" customFormat="1" ht="15">
      <c r="A622" s="183"/>
      <c r="B622" s="175"/>
      <c r="C622" s="31" t="s">
        <v>107</v>
      </c>
      <c r="D622" s="179"/>
      <c r="E622" s="179"/>
      <c r="F622" s="57">
        <f t="shared" si="160"/>
        <v>0</v>
      </c>
      <c r="G622" s="44">
        <v>0</v>
      </c>
      <c r="H622" s="44">
        <v>0</v>
      </c>
      <c r="I622" s="44">
        <v>0</v>
      </c>
      <c r="J622" s="44">
        <v>0</v>
      </c>
      <c r="K622" s="44">
        <v>0</v>
      </c>
      <c r="L622" s="83">
        <v>0</v>
      </c>
      <c r="M622" s="44">
        <v>0</v>
      </c>
      <c r="N622" s="44">
        <v>0</v>
      </c>
      <c r="O622" s="44">
        <v>0</v>
      </c>
      <c r="P622" s="44">
        <v>0</v>
      </c>
      <c r="Q622" s="44">
        <v>0</v>
      </c>
      <c r="R622" s="44">
        <v>0</v>
      </c>
    </row>
    <row r="623" spans="1:18" s="49" customFormat="1" ht="15" customHeight="1">
      <c r="A623" s="180" t="s">
        <v>155</v>
      </c>
      <c r="B623" s="58" t="s">
        <v>472</v>
      </c>
      <c r="C623" s="60" t="s">
        <v>175</v>
      </c>
      <c r="D623" s="181"/>
      <c r="E623" s="181"/>
      <c r="F623" s="57">
        <f t="shared" si="160"/>
        <v>749614.05801</v>
      </c>
      <c r="G623" s="57">
        <f>SUM(G624:G627)</f>
        <v>0</v>
      </c>
      <c r="H623" s="57">
        <f aca="true" t="shared" si="163" ref="H623:R623">SUM(H624:H627)</f>
        <v>0</v>
      </c>
      <c r="I623" s="57">
        <f t="shared" si="163"/>
        <v>10396.96839</v>
      </c>
      <c r="J623" s="57">
        <f t="shared" si="163"/>
        <v>291207.98962</v>
      </c>
      <c r="K623" s="57">
        <f t="shared" si="163"/>
        <v>448009.1</v>
      </c>
      <c r="L623" s="80">
        <f t="shared" si="163"/>
        <v>0</v>
      </c>
      <c r="M623" s="57">
        <f t="shared" si="163"/>
        <v>0</v>
      </c>
      <c r="N623" s="57">
        <f t="shared" si="163"/>
        <v>0</v>
      </c>
      <c r="O623" s="57">
        <f t="shared" si="163"/>
        <v>0</v>
      </c>
      <c r="P623" s="57">
        <f t="shared" si="163"/>
        <v>0</v>
      </c>
      <c r="Q623" s="57">
        <f t="shared" si="163"/>
        <v>0</v>
      </c>
      <c r="R623" s="57">
        <f t="shared" si="163"/>
        <v>0</v>
      </c>
    </row>
    <row r="624" spans="1:18" s="49" customFormat="1" ht="15">
      <c r="A624" s="180"/>
      <c r="B624" s="170" t="s">
        <v>266</v>
      </c>
      <c r="C624" s="56" t="s">
        <v>6</v>
      </c>
      <c r="D624" s="181"/>
      <c r="E624" s="181"/>
      <c r="F624" s="57">
        <f t="shared" si="160"/>
        <v>0</v>
      </c>
      <c r="G624" s="57">
        <f>G629+G634+G639+G644+G649+G654+G659+G664+G669</f>
        <v>0</v>
      </c>
      <c r="H624" s="57">
        <f aca="true" t="shared" si="164" ref="H624:R624">H629+H634+H639+H644+H649+H654+H659+H664+H669</f>
        <v>0</v>
      </c>
      <c r="I624" s="57">
        <f t="shared" si="164"/>
        <v>0</v>
      </c>
      <c r="J624" s="57">
        <f t="shared" si="164"/>
        <v>0</v>
      </c>
      <c r="K624" s="57">
        <f t="shared" si="164"/>
        <v>0</v>
      </c>
      <c r="L624" s="80">
        <f t="shared" si="164"/>
        <v>0</v>
      </c>
      <c r="M624" s="57">
        <f t="shared" si="164"/>
        <v>0</v>
      </c>
      <c r="N624" s="57">
        <f t="shared" si="164"/>
        <v>0</v>
      </c>
      <c r="O624" s="57">
        <f t="shared" si="164"/>
        <v>0</v>
      </c>
      <c r="P624" s="57">
        <f t="shared" si="164"/>
        <v>0</v>
      </c>
      <c r="Q624" s="57">
        <f t="shared" si="164"/>
        <v>0</v>
      </c>
      <c r="R624" s="57">
        <f t="shared" si="164"/>
        <v>0</v>
      </c>
    </row>
    <row r="625" spans="1:18" s="49" customFormat="1" ht="15">
      <c r="A625" s="180"/>
      <c r="B625" s="170"/>
      <c r="C625" s="56" t="s">
        <v>7</v>
      </c>
      <c r="D625" s="181"/>
      <c r="E625" s="181"/>
      <c r="F625" s="57">
        <f t="shared" si="160"/>
        <v>746437.84846</v>
      </c>
      <c r="G625" s="57">
        <f aca="true" t="shared" si="165" ref="G625:R627">G630+G635+G640+G645+G650+G655+G660+G665+G670</f>
        <v>0</v>
      </c>
      <c r="H625" s="57">
        <f t="shared" si="165"/>
        <v>0</v>
      </c>
      <c r="I625" s="57">
        <f t="shared" si="165"/>
        <v>10193.10627</v>
      </c>
      <c r="J625" s="57">
        <f t="shared" si="165"/>
        <v>288324.74219</v>
      </c>
      <c r="K625" s="57">
        <f t="shared" si="165"/>
        <v>447920</v>
      </c>
      <c r="L625" s="80">
        <f t="shared" si="165"/>
        <v>0</v>
      </c>
      <c r="M625" s="57">
        <f t="shared" si="165"/>
        <v>0</v>
      </c>
      <c r="N625" s="57">
        <f t="shared" si="165"/>
        <v>0</v>
      </c>
      <c r="O625" s="57">
        <f t="shared" si="165"/>
        <v>0</v>
      </c>
      <c r="P625" s="57">
        <f t="shared" si="165"/>
        <v>0</v>
      </c>
      <c r="Q625" s="57">
        <f t="shared" si="165"/>
        <v>0</v>
      </c>
      <c r="R625" s="57">
        <f t="shared" si="165"/>
        <v>0</v>
      </c>
    </row>
    <row r="626" spans="1:18" s="49" customFormat="1" ht="15">
      <c r="A626" s="180"/>
      <c r="B626" s="170"/>
      <c r="C626" s="56" t="s">
        <v>8</v>
      </c>
      <c r="D626" s="181"/>
      <c r="E626" s="181"/>
      <c r="F626" s="57">
        <f t="shared" si="160"/>
        <v>3176.20955</v>
      </c>
      <c r="G626" s="57">
        <f t="shared" si="165"/>
        <v>0</v>
      </c>
      <c r="H626" s="57">
        <f t="shared" si="165"/>
        <v>0</v>
      </c>
      <c r="I626" s="57">
        <f t="shared" si="165"/>
        <v>203.86212</v>
      </c>
      <c r="J626" s="57">
        <f t="shared" si="165"/>
        <v>2883.24743</v>
      </c>
      <c r="K626" s="57">
        <f t="shared" si="165"/>
        <v>89.1</v>
      </c>
      <c r="L626" s="80">
        <f t="shared" si="165"/>
        <v>0</v>
      </c>
      <c r="M626" s="57">
        <f t="shared" si="165"/>
        <v>0</v>
      </c>
      <c r="N626" s="57">
        <f t="shared" si="165"/>
        <v>0</v>
      </c>
      <c r="O626" s="57">
        <f t="shared" si="165"/>
        <v>0</v>
      </c>
      <c r="P626" s="57">
        <f t="shared" si="165"/>
        <v>0</v>
      </c>
      <c r="Q626" s="57">
        <f t="shared" si="165"/>
        <v>0</v>
      </c>
      <c r="R626" s="57">
        <f t="shared" si="165"/>
        <v>0</v>
      </c>
    </row>
    <row r="627" spans="1:18" s="49" customFormat="1" ht="15">
      <c r="A627" s="180"/>
      <c r="B627" s="171"/>
      <c r="C627" s="56" t="s">
        <v>107</v>
      </c>
      <c r="D627" s="181"/>
      <c r="E627" s="181"/>
      <c r="F627" s="57">
        <f t="shared" si="160"/>
        <v>0</v>
      </c>
      <c r="G627" s="57">
        <f t="shared" si="165"/>
        <v>0</v>
      </c>
      <c r="H627" s="57">
        <f t="shared" si="165"/>
        <v>0</v>
      </c>
      <c r="I627" s="57">
        <f t="shared" si="165"/>
        <v>0</v>
      </c>
      <c r="J627" s="57">
        <f t="shared" si="165"/>
        <v>0</v>
      </c>
      <c r="K627" s="57">
        <f t="shared" si="165"/>
        <v>0</v>
      </c>
      <c r="L627" s="80">
        <f t="shared" si="165"/>
        <v>0</v>
      </c>
      <c r="M627" s="57">
        <f t="shared" si="165"/>
        <v>0</v>
      </c>
      <c r="N627" s="57">
        <f t="shared" si="165"/>
        <v>0</v>
      </c>
      <c r="O627" s="57">
        <f t="shared" si="165"/>
        <v>0</v>
      </c>
      <c r="P627" s="57">
        <f t="shared" si="165"/>
        <v>0</v>
      </c>
      <c r="Q627" s="57">
        <f t="shared" si="165"/>
        <v>0</v>
      </c>
      <c r="R627" s="57">
        <f t="shared" si="165"/>
        <v>0</v>
      </c>
    </row>
    <row r="628" spans="1:18" s="49" customFormat="1" ht="15" customHeight="1">
      <c r="A628" s="183" t="s">
        <v>157</v>
      </c>
      <c r="B628" s="53" t="s">
        <v>473</v>
      </c>
      <c r="C628" s="52" t="s">
        <v>175</v>
      </c>
      <c r="D628" s="179"/>
      <c r="E628" s="179"/>
      <c r="F628" s="57">
        <f t="shared" si="160"/>
        <v>95939.71677</v>
      </c>
      <c r="G628" s="46">
        <f aca="true" t="shared" si="166" ref="G628:R628">SUM(G629:G632)</f>
        <v>0</v>
      </c>
      <c r="H628" s="46">
        <f t="shared" si="166"/>
        <v>0</v>
      </c>
      <c r="I628" s="46">
        <f t="shared" si="166"/>
        <v>2206.15099</v>
      </c>
      <c r="J628" s="46">
        <f t="shared" si="166"/>
        <v>93733.56578</v>
      </c>
      <c r="K628" s="46">
        <f t="shared" si="166"/>
        <v>0</v>
      </c>
      <c r="L628" s="82">
        <f t="shared" si="166"/>
        <v>0</v>
      </c>
      <c r="M628" s="46">
        <f t="shared" si="166"/>
        <v>0</v>
      </c>
      <c r="N628" s="46">
        <f t="shared" si="166"/>
        <v>0</v>
      </c>
      <c r="O628" s="46">
        <f t="shared" si="166"/>
        <v>0</v>
      </c>
      <c r="P628" s="46">
        <f t="shared" si="166"/>
        <v>0</v>
      </c>
      <c r="Q628" s="46">
        <f t="shared" si="166"/>
        <v>0</v>
      </c>
      <c r="R628" s="46">
        <f t="shared" si="166"/>
        <v>0</v>
      </c>
    </row>
    <row r="629" spans="1:18" s="30" customFormat="1" ht="15">
      <c r="A629" s="183"/>
      <c r="B629" s="174" t="s">
        <v>156</v>
      </c>
      <c r="C629" s="31" t="s">
        <v>6</v>
      </c>
      <c r="D629" s="179"/>
      <c r="E629" s="179"/>
      <c r="F629" s="57">
        <f t="shared" si="160"/>
        <v>0</v>
      </c>
      <c r="G629" s="44">
        <v>0</v>
      </c>
      <c r="H629" s="44">
        <v>0</v>
      </c>
      <c r="I629" s="44">
        <v>0</v>
      </c>
      <c r="J629" s="44">
        <v>0</v>
      </c>
      <c r="K629" s="44">
        <v>0</v>
      </c>
      <c r="L629" s="83">
        <v>0</v>
      </c>
      <c r="M629" s="44">
        <v>0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</row>
    <row r="630" spans="1:18" s="30" customFormat="1" ht="15">
      <c r="A630" s="183"/>
      <c r="B630" s="174"/>
      <c r="C630" s="31" t="s">
        <v>7</v>
      </c>
      <c r="D630" s="179"/>
      <c r="E630" s="179"/>
      <c r="F630" s="57">
        <f t="shared" si="160"/>
        <v>94968.4038</v>
      </c>
      <c r="G630" s="44">
        <v>0</v>
      </c>
      <c r="H630" s="44">
        <v>0</v>
      </c>
      <c r="I630" s="44">
        <v>2162.89313</v>
      </c>
      <c r="J630" s="44">
        <v>92805.51067</v>
      </c>
      <c r="K630" s="44">
        <v>0</v>
      </c>
      <c r="L630" s="83">
        <v>0</v>
      </c>
      <c r="M630" s="44">
        <v>0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</row>
    <row r="631" spans="1:18" s="30" customFormat="1" ht="15">
      <c r="A631" s="183"/>
      <c r="B631" s="174"/>
      <c r="C631" s="31" t="s">
        <v>8</v>
      </c>
      <c r="D631" s="179"/>
      <c r="E631" s="179"/>
      <c r="F631" s="57">
        <f t="shared" si="160"/>
        <v>971.31297</v>
      </c>
      <c r="G631" s="44">
        <v>0</v>
      </c>
      <c r="H631" s="44">
        <v>0</v>
      </c>
      <c r="I631" s="44">
        <f>I630*0.02</f>
        <v>43.25786</v>
      </c>
      <c r="J631" s="44">
        <f>J630*0.01</f>
        <v>928.05511</v>
      </c>
      <c r="K631" s="44">
        <v>0</v>
      </c>
      <c r="L631" s="83">
        <v>0</v>
      </c>
      <c r="M631" s="44">
        <v>0</v>
      </c>
      <c r="N631" s="44">
        <v>0</v>
      </c>
      <c r="O631" s="44">
        <v>0</v>
      </c>
      <c r="P631" s="44">
        <v>0</v>
      </c>
      <c r="Q631" s="44">
        <v>0</v>
      </c>
      <c r="R631" s="44">
        <v>0</v>
      </c>
    </row>
    <row r="632" spans="1:18" s="30" customFormat="1" ht="19.5" customHeight="1">
      <c r="A632" s="183"/>
      <c r="B632" s="175"/>
      <c r="C632" s="31" t="s">
        <v>107</v>
      </c>
      <c r="D632" s="179"/>
      <c r="E632" s="179"/>
      <c r="F632" s="57">
        <f t="shared" si="160"/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83">
        <v>0</v>
      </c>
      <c r="M632" s="44">
        <v>0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</row>
    <row r="633" spans="1:18" s="49" customFormat="1" ht="15" customHeight="1">
      <c r="A633" s="183" t="s">
        <v>158</v>
      </c>
      <c r="B633" s="53" t="s">
        <v>474</v>
      </c>
      <c r="C633" s="52" t="s">
        <v>175</v>
      </c>
      <c r="D633" s="179"/>
      <c r="E633" s="179"/>
      <c r="F633" s="57">
        <f t="shared" si="160"/>
        <v>182259.81853</v>
      </c>
      <c r="G633" s="46">
        <f aca="true" t="shared" si="167" ref="G633:R633">SUM(G634:G637)</f>
        <v>0</v>
      </c>
      <c r="H633" s="46">
        <f t="shared" si="167"/>
        <v>0</v>
      </c>
      <c r="I633" s="46">
        <f t="shared" si="167"/>
        <v>2553.16099</v>
      </c>
      <c r="J633" s="46">
        <f t="shared" si="167"/>
        <v>179706.65754</v>
      </c>
      <c r="K633" s="46">
        <f t="shared" si="167"/>
        <v>0</v>
      </c>
      <c r="L633" s="82">
        <f t="shared" si="167"/>
        <v>0</v>
      </c>
      <c r="M633" s="46">
        <f t="shared" si="167"/>
        <v>0</v>
      </c>
      <c r="N633" s="46">
        <f t="shared" si="167"/>
        <v>0</v>
      </c>
      <c r="O633" s="46">
        <f t="shared" si="167"/>
        <v>0</v>
      </c>
      <c r="P633" s="46">
        <f t="shared" si="167"/>
        <v>0</v>
      </c>
      <c r="Q633" s="46">
        <f t="shared" si="167"/>
        <v>0</v>
      </c>
      <c r="R633" s="46">
        <f t="shared" si="167"/>
        <v>0</v>
      </c>
    </row>
    <row r="634" spans="1:18" s="30" customFormat="1" ht="15">
      <c r="A634" s="183"/>
      <c r="B634" s="174" t="s">
        <v>188</v>
      </c>
      <c r="C634" s="31" t="s">
        <v>6</v>
      </c>
      <c r="D634" s="179"/>
      <c r="E634" s="179"/>
      <c r="F634" s="57">
        <f t="shared" si="160"/>
        <v>0</v>
      </c>
      <c r="G634" s="44">
        <v>0</v>
      </c>
      <c r="H634" s="44">
        <v>0</v>
      </c>
      <c r="I634" s="44">
        <v>0</v>
      </c>
      <c r="J634" s="44">
        <v>0</v>
      </c>
      <c r="K634" s="44">
        <v>0</v>
      </c>
      <c r="L634" s="83">
        <v>0</v>
      </c>
      <c r="M634" s="44">
        <v>0</v>
      </c>
      <c r="N634" s="44">
        <v>0</v>
      </c>
      <c r="O634" s="44">
        <v>0</v>
      </c>
      <c r="P634" s="44">
        <v>0</v>
      </c>
      <c r="Q634" s="44">
        <v>0</v>
      </c>
      <c r="R634" s="44">
        <v>0</v>
      </c>
    </row>
    <row r="635" spans="1:18" s="30" customFormat="1" ht="15">
      <c r="A635" s="183"/>
      <c r="B635" s="174"/>
      <c r="C635" s="31" t="s">
        <v>7</v>
      </c>
      <c r="D635" s="179"/>
      <c r="E635" s="179"/>
      <c r="F635" s="57">
        <f t="shared" si="160"/>
        <v>180430.48271</v>
      </c>
      <c r="G635" s="44">
        <v>0</v>
      </c>
      <c r="H635" s="44">
        <v>0</v>
      </c>
      <c r="I635" s="44">
        <v>2503.09901</v>
      </c>
      <c r="J635" s="44">
        <v>177927.3837</v>
      </c>
      <c r="K635" s="44">
        <v>0</v>
      </c>
      <c r="L635" s="83">
        <v>0</v>
      </c>
      <c r="M635" s="44">
        <v>0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</row>
    <row r="636" spans="1:18" s="30" customFormat="1" ht="15">
      <c r="A636" s="183"/>
      <c r="B636" s="174"/>
      <c r="C636" s="31" t="s">
        <v>8</v>
      </c>
      <c r="D636" s="179"/>
      <c r="E636" s="179"/>
      <c r="F636" s="57">
        <f t="shared" si="160"/>
        <v>1829.33582</v>
      </c>
      <c r="G636" s="44">
        <v>0</v>
      </c>
      <c r="H636" s="44">
        <v>0</v>
      </c>
      <c r="I636" s="44">
        <f>I635*0.02</f>
        <v>50.06198</v>
      </c>
      <c r="J636" s="44">
        <f>J635*0.01</f>
        <v>1779.27384</v>
      </c>
      <c r="K636" s="44">
        <f>K635*0.02</f>
        <v>0</v>
      </c>
      <c r="L636" s="83">
        <v>0</v>
      </c>
      <c r="M636" s="44">
        <v>0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</row>
    <row r="637" spans="1:18" s="30" customFormat="1" ht="18.75" customHeight="1">
      <c r="A637" s="183"/>
      <c r="B637" s="175"/>
      <c r="C637" s="31" t="s">
        <v>107</v>
      </c>
      <c r="D637" s="179"/>
      <c r="E637" s="179"/>
      <c r="F637" s="57">
        <f t="shared" si="160"/>
        <v>0</v>
      </c>
      <c r="G637" s="44">
        <v>0</v>
      </c>
      <c r="H637" s="44">
        <v>0</v>
      </c>
      <c r="I637" s="44">
        <v>0</v>
      </c>
      <c r="J637" s="44">
        <v>0</v>
      </c>
      <c r="K637" s="44">
        <v>0</v>
      </c>
      <c r="L637" s="83">
        <v>0</v>
      </c>
      <c r="M637" s="44">
        <v>0</v>
      </c>
      <c r="N637" s="44">
        <v>0</v>
      </c>
      <c r="O637" s="44">
        <v>0</v>
      </c>
      <c r="P637" s="44">
        <v>0</v>
      </c>
      <c r="Q637" s="44">
        <v>0</v>
      </c>
      <c r="R637" s="44">
        <v>0</v>
      </c>
    </row>
    <row r="638" spans="1:18" s="49" customFormat="1" ht="15" customHeight="1">
      <c r="A638" s="183" t="s">
        <v>159</v>
      </c>
      <c r="B638" s="53" t="s">
        <v>475</v>
      </c>
      <c r="C638" s="52" t="s">
        <v>175</v>
      </c>
      <c r="D638" s="179"/>
      <c r="E638" s="179"/>
      <c r="F638" s="57">
        <f t="shared" si="160"/>
        <v>3355.975</v>
      </c>
      <c r="G638" s="46">
        <f aca="true" t="shared" si="168" ref="G638:R638">SUM(G639:G642)</f>
        <v>0</v>
      </c>
      <c r="H638" s="46">
        <f t="shared" si="168"/>
        <v>0</v>
      </c>
      <c r="I638" s="46">
        <f t="shared" si="168"/>
        <v>3355.975</v>
      </c>
      <c r="J638" s="46">
        <f t="shared" si="168"/>
        <v>0</v>
      </c>
      <c r="K638" s="46">
        <f t="shared" si="168"/>
        <v>0</v>
      </c>
      <c r="L638" s="82">
        <f t="shared" si="168"/>
        <v>0</v>
      </c>
      <c r="M638" s="46">
        <f t="shared" si="168"/>
        <v>0</v>
      </c>
      <c r="N638" s="46">
        <f t="shared" si="168"/>
        <v>0</v>
      </c>
      <c r="O638" s="46">
        <f t="shared" si="168"/>
        <v>0</v>
      </c>
      <c r="P638" s="46">
        <f t="shared" si="168"/>
        <v>0</v>
      </c>
      <c r="Q638" s="46">
        <f t="shared" si="168"/>
        <v>0</v>
      </c>
      <c r="R638" s="46">
        <f t="shared" si="168"/>
        <v>0</v>
      </c>
    </row>
    <row r="639" spans="1:18" s="30" customFormat="1" ht="15">
      <c r="A639" s="183"/>
      <c r="B639" s="174" t="s">
        <v>194</v>
      </c>
      <c r="C639" s="31" t="s">
        <v>6</v>
      </c>
      <c r="D639" s="179"/>
      <c r="E639" s="179"/>
      <c r="F639" s="57">
        <f t="shared" si="160"/>
        <v>0</v>
      </c>
      <c r="G639" s="44">
        <v>0</v>
      </c>
      <c r="H639" s="44">
        <v>0</v>
      </c>
      <c r="I639" s="44">
        <v>0</v>
      </c>
      <c r="J639" s="44">
        <v>0</v>
      </c>
      <c r="K639" s="44">
        <v>0</v>
      </c>
      <c r="L639" s="83">
        <v>0</v>
      </c>
      <c r="M639" s="44">
        <v>0</v>
      </c>
      <c r="N639" s="44">
        <v>0</v>
      </c>
      <c r="O639" s="44">
        <v>0</v>
      </c>
      <c r="P639" s="44">
        <v>0</v>
      </c>
      <c r="Q639" s="44">
        <v>0</v>
      </c>
      <c r="R639" s="44">
        <v>0</v>
      </c>
    </row>
    <row r="640" spans="1:18" s="30" customFormat="1" ht="15">
      <c r="A640" s="183"/>
      <c r="B640" s="174"/>
      <c r="C640" s="31" t="s">
        <v>7</v>
      </c>
      <c r="D640" s="179"/>
      <c r="E640" s="179"/>
      <c r="F640" s="57">
        <f t="shared" si="160"/>
        <v>3290.17157</v>
      </c>
      <c r="G640" s="44">
        <v>0</v>
      </c>
      <c r="H640" s="44">
        <v>0</v>
      </c>
      <c r="I640" s="44">
        <v>3290.17157</v>
      </c>
      <c r="J640" s="44">
        <v>0</v>
      </c>
      <c r="K640" s="44">
        <v>0</v>
      </c>
      <c r="L640" s="83">
        <v>0</v>
      </c>
      <c r="M640" s="44">
        <v>0</v>
      </c>
      <c r="N640" s="44">
        <v>0</v>
      </c>
      <c r="O640" s="44">
        <v>0</v>
      </c>
      <c r="P640" s="44">
        <v>0</v>
      </c>
      <c r="Q640" s="44">
        <v>0</v>
      </c>
      <c r="R640" s="44">
        <v>0</v>
      </c>
    </row>
    <row r="641" spans="1:18" s="30" customFormat="1" ht="15">
      <c r="A641" s="183"/>
      <c r="B641" s="174"/>
      <c r="C641" s="31" t="s">
        <v>8</v>
      </c>
      <c r="D641" s="179"/>
      <c r="E641" s="179"/>
      <c r="F641" s="57">
        <f t="shared" si="160"/>
        <v>65.80343</v>
      </c>
      <c r="G641" s="44">
        <v>0</v>
      </c>
      <c r="H641" s="44">
        <v>0</v>
      </c>
      <c r="I641" s="44">
        <f>I640*0.02</f>
        <v>65.80343</v>
      </c>
      <c r="J641" s="44">
        <f>J640*0.02</f>
        <v>0</v>
      </c>
      <c r="K641" s="44">
        <f>K640*0.01</f>
        <v>0</v>
      </c>
      <c r="L641" s="83">
        <f>L640*0.01</f>
        <v>0</v>
      </c>
      <c r="M641" s="44">
        <v>0</v>
      </c>
      <c r="N641" s="44">
        <v>0</v>
      </c>
      <c r="O641" s="44">
        <v>0</v>
      </c>
      <c r="P641" s="44">
        <v>0</v>
      </c>
      <c r="Q641" s="44">
        <v>0</v>
      </c>
      <c r="R641" s="44">
        <v>0</v>
      </c>
    </row>
    <row r="642" spans="1:18" s="30" customFormat="1" ht="15">
      <c r="A642" s="183"/>
      <c r="B642" s="175"/>
      <c r="C642" s="31" t="s">
        <v>107</v>
      </c>
      <c r="D642" s="179"/>
      <c r="E642" s="179"/>
      <c r="F642" s="57">
        <f t="shared" si="160"/>
        <v>0</v>
      </c>
      <c r="G642" s="44">
        <v>0</v>
      </c>
      <c r="H642" s="44">
        <v>0</v>
      </c>
      <c r="I642" s="44">
        <v>0</v>
      </c>
      <c r="J642" s="44">
        <v>0</v>
      </c>
      <c r="K642" s="44">
        <v>0</v>
      </c>
      <c r="L642" s="83">
        <v>0</v>
      </c>
      <c r="M642" s="44">
        <v>0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</row>
    <row r="643" spans="1:18" s="49" customFormat="1" ht="15" customHeight="1">
      <c r="A643" s="183" t="s">
        <v>161</v>
      </c>
      <c r="B643" s="53" t="s">
        <v>370</v>
      </c>
      <c r="C643" s="52" t="s">
        <v>175</v>
      </c>
      <c r="D643" s="179"/>
      <c r="E643" s="179"/>
      <c r="F643" s="57">
        <f t="shared" si="160"/>
        <v>8999.1</v>
      </c>
      <c r="G643" s="46">
        <f aca="true" t="shared" si="169" ref="G643:R643">SUM(G644:G647)</f>
        <v>0</v>
      </c>
      <c r="H643" s="46">
        <f t="shared" si="169"/>
        <v>0</v>
      </c>
      <c r="I643" s="46">
        <f t="shared" si="169"/>
        <v>0</v>
      </c>
      <c r="J643" s="46">
        <f t="shared" si="169"/>
        <v>0</v>
      </c>
      <c r="K643" s="46">
        <f t="shared" si="169"/>
        <v>8999.1</v>
      </c>
      <c r="L643" s="82">
        <f t="shared" si="169"/>
        <v>0</v>
      </c>
      <c r="M643" s="46">
        <f t="shared" si="169"/>
        <v>0</v>
      </c>
      <c r="N643" s="46">
        <f t="shared" si="169"/>
        <v>0</v>
      </c>
      <c r="O643" s="46">
        <f t="shared" si="169"/>
        <v>0</v>
      </c>
      <c r="P643" s="46">
        <f t="shared" si="169"/>
        <v>0</v>
      </c>
      <c r="Q643" s="46">
        <f t="shared" si="169"/>
        <v>0</v>
      </c>
      <c r="R643" s="46">
        <f t="shared" si="169"/>
        <v>0</v>
      </c>
    </row>
    <row r="644" spans="1:18" s="30" customFormat="1" ht="15">
      <c r="A644" s="183"/>
      <c r="B644" s="174" t="s">
        <v>160</v>
      </c>
      <c r="C644" s="31" t="s">
        <v>6</v>
      </c>
      <c r="D644" s="179"/>
      <c r="E644" s="179"/>
      <c r="F644" s="57">
        <f t="shared" si="160"/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83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</row>
    <row r="645" spans="1:18" s="30" customFormat="1" ht="15">
      <c r="A645" s="183"/>
      <c r="B645" s="174"/>
      <c r="C645" s="31" t="s">
        <v>7</v>
      </c>
      <c r="D645" s="179"/>
      <c r="E645" s="179"/>
      <c r="F645" s="57">
        <f t="shared" si="160"/>
        <v>8910</v>
      </c>
      <c r="G645" s="44">
        <v>0</v>
      </c>
      <c r="H645" s="44">
        <v>0</v>
      </c>
      <c r="I645" s="44">
        <v>0</v>
      </c>
      <c r="J645" s="44">
        <v>0</v>
      </c>
      <c r="K645" s="44">
        <v>8910</v>
      </c>
      <c r="L645" s="83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</row>
    <row r="646" spans="1:18" s="30" customFormat="1" ht="15">
      <c r="A646" s="183"/>
      <c r="B646" s="174"/>
      <c r="C646" s="31" t="s">
        <v>8</v>
      </c>
      <c r="D646" s="179"/>
      <c r="E646" s="179"/>
      <c r="F646" s="57">
        <f t="shared" si="160"/>
        <v>89.1</v>
      </c>
      <c r="G646" s="44">
        <v>0</v>
      </c>
      <c r="H646" s="44">
        <v>0</v>
      </c>
      <c r="I646" s="44">
        <v>0</v>
      </c>
      <c r="J646" s="44">
        <f>J645*0.01</f>
        <v>0</v>
      </c>
      <c r="K646" s="44">
        <f>K645*0.01</f>
        <v>89.1</v>
      </c>
      <c r="L646" s="83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</row>
    <row r="647" spans="1:18" s="30" customFormat="1" ht="20.25" customHeight="1">
      <c r="A647" s="183"/>
      <c r="B647" s="175"/>
      <c r="C647" s="31" t="s">
        <v>107</v>
      </c>
      <c r="D647" s="179"/>
      <c r="E647" s="179"/>
      <c r="F647" s="57">
        <f t="shared" si="160"/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83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</row>
    <row r="648" spans="1:18" s="49" customFormat="1" ht="15" customHeight="1">
      <c r="A648" s="183" t="s">
        <v>185</v>
      </c>
      <c r="B648" s="53" t="s">
        <v>369</v>
      </c>
      <c r="C648" s="52" t="s">
        <v>175</v>
      </c>
      <c r="D648" s="179"/>
      <c r="E648" s="179"/>
      <c r="F648" s="57">
        <f t="shared" si="160"/>
        <v>1070.28419</v>
      </c>
      <c r="G648" s="46">
        <f aca="true" t="shared" si="170" ref="G648:R648">SUM(G649:G652)</f>
        <v>0</v>
      </c>
      <c r="H648" s="46">
        <f t="shared" si="170"/>
        <v>0</v>
      </c>
      <c r="I648" s="46">
        <f t="shared" si="170"/>
        <v>563.90492</v>
      </c>
      <c r="J648" s="46">
        <f t="shared" si="170"/>
        <v>506.37927</v>
      </c>
      <c r="K648" s="46">
        <f t="shared" si="170"/>
        <v>0</v>
      </c>
      <c r="L648" s="82">
        <f t="shared" si="170"/>
        <v>0</v>
      </c>
      <c r="M648" s="46">
        <f t="shared" si="170"/>
        <v>0</v>
      </c>
      <c r="N648" s="46">
        <f t="shared" si="170"/>
        <v>0</v>
      </c>
      <c r="O648" s="46">
        <f t="shared" si="170"/>
        <v>0</v>
      </c>
      <c r="P648" s="46">
        <f t="shared" si="170"/>
        <v>0</v>
      </c>
      <c r="Q648" s="46">
        <f t="shared" si="170"/>
        <v>0</v>
      </c>
      <c r="R648" s="46">
        <f t="shared" si="170"/>
        <v>0</v>
      </c>
    </row>
    <row r="649" spans="1:18" s="30" customFormat="1" ht="15">
      <c r="A649" s="183"/>
      <c r="B649" s="174" t="s">
        <v>183</v>
      </c>
      <c r="C649" s="31" t="s">
        <v>6</v>
      </c>
      <c r="D649" s="179"/>
      <c r="E649" s="179"/>
      <c r="F649" s="57">
        <f t="shared" si="160"/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83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</row>
    <row r="650" spans="1:18" s="30" customFormat="1" ht="15">
      <c r="A650" s="183"/>
      <c r="B650" s="174"/>
      <c r="C650" s="31" t="s">
        <v>7</v>
      </c>
      <c r="D650" s="179"/>
      <c r="E650" s="179"/>
      <c r="F650" s="57">
        <f t="shared" si="160"/>
        <v>1054.21357</v>
      </c>
      <c r="G650" s="44">
        <v>0</v>
      </c>
      <c r="H650" s="44">
        <v>0</v>
      </c>
      <c r="I650" s="44">
        <v>552.84796</v>
      </c>
      <c r="J650" s="44">
        <v>501.36561</v>
      </c>
      <c r="K650" s="44">
        <v>0</v>
      </c>
      <c r="L650" s="83">
        <v>0</v>
      </c>
      <c r="M650" s="44">
        <v>0</v>
      </c>
      <c r="N650" s="44">
        <v>0</v>
      </c>
      <c r="O650" s="44">
        <v>0</v>
      </c>
      <c r="P650" s="44">
        <v>0</v>
      </c>
      <c r="Q650" s="44">
        <v>0</v>
      </c>
      <c r="R650" s="44">
        <v>0</v>
      </c>
    </row>
    <row r="651" spans="1:18" s="30" customFormat="1" ht="15">
      <c r="A651" s="183"/>
      <c r="B651" s="174"/>
      <c r="C651" s="31" t="s">
        <v>8</v>
      </c>
      <c r="D651" s="179"/>
      <c r="E651" s="179"/>
      <c r="F651" s="57">
        <f t="shared" si="160"/>
        <v>16.07062</v>
      </c>
      <c r="G651" s="44">
        <v>0</v>
      </c>
      <c r="H651" s="44">
        <v>0</v>
      </c>
      <c r="I651" s="44">
        <f>I650*0.02</f>
        <v>11.05696</v>
      </c>
      <c r="J651" s="44">
        <f>J650*0.01</f>
        <v>5.01366</v>
      </c>
      <c r="K651" s="44">
        <f>K650*0.01</f>
        <v>0</v>
      </c>
      <c r="L651" s="83">
        <f>L650*0.02</f>
        <v>0</v>
      </c>
      <c r="M651" s="44">
        <v>0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</row>
    <row r="652" spans="1:18" s="30" customFormat="1" ht="15">
      <c r="A652" s="183"/>
      <c r="B652" s="175"/>
      <c r="C652" s="31" t="s">
        <v>107</v>
      </c>
      <c r="D652" s="179"/>
      <c r="E652" s="179"/>
      <c r="F652" s="57">
        <f t="shared" si="160"/>
        <v>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83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</row>
    <row r="653" spans="1:18" s="49" customFormat="1" ht="15" customHeight="1">
      <c r="A653" s="183" t="s">
        <v>186</v>
      </c>
      <c r="B653" s="53" t="s">
        <v>368</v>
      </c>
      <c r="C653" s="52" t="s">
        <v>175</v>
      </c>
      <c r="D653" s="179"/>
      <c r="E653" s="179"/>
      <c r="F653" s="57">
        <f t="shared" si="160"/>
        <v>17485.66394</v>
      </c>
      <c r="G653" s="46">
        <f aca="true" t="shared" si="171" ref="G653:R653">SUM(G654:G657)</f>
        <v>0</v>
      </c>
      <c r="H653" s="46">
        <f t="shared" si="171"/>
        <v>0</v>
      </c>
      <c r="I653" s="46">
        <f t="shared" si="171"/>
        <v>941.88469</v>
      </c>
      <c r="J653" s="46">
        <f t="shared" si="171"/>
        <v>16543.77925</v>
      </c>
      <c r="K653" s="46">
        <f t="shared" si="171"/>
        <v>0</v>
      </c>
      <c r="L653" s="82">
        <f t="shared" si="171"/>
        <v>0</v>
      </c>
      <c r="M653" s="46">
        <f t="shared" si="171"/>
        <v>0</v>
      </c>
      <c r="N653" s="46">
        <f t="shared" si="171"/>
        <v>0</v>
      </c>
      <c r="O653" s="46">
        <f t="shared" si="171"/>
        <v>0</v>
      </c>
      <c r="P653" s="46">
        <f t="shared" si="171"/>
        <v>0</v>
      </c>
      <c r="Q653" s="46">
        <f t="shared" si="171"/>
        <v>0</v>
      </c>
      <c r="R653" s="46">
        <f t="shared" si="171"/>
        <v>0</v>
      </c>
    </row>
    <row r="654" spans="1:18" s="30" customFormat="1" ht="15">
      <c r="A654" s="183"/>
      <c r="B654" s="174" t="s">
        <v>184</v>
      </c>
      <c r="C654" s="31" t="s">
        <v>6</v>
      </c>
      <c r="D654" s="179"/>
      <c r="E654" s="179"/>
      <c r="F654" s="57">
        <f t="shared" si="160"/>
        <v>0</v>
      </c>
      <c r="G654" s="44">
        <v>0</v>
      </c>
      <c r="H654" s="44">
        <v>0</v>
      </c>
      <c r="I654" s="44">
        <v>0</v>
      </c>
      <c r="J654" s="44">
        <v>0</v>
      </c>
      <c r="K654" s="44">
        <v>0</v>
      </c>
      <c r="L654" s="83">
        <v>0</v>
      </c>
      <c r="M654" s="44">
        <v>0</v>
      </c>
      <c r="N654" s="44">
        <v>0</v>
      </c>
      <c r="O654" s="44">
        <v>0</v>
      </c>
      <c r="P654" s="44">
        <v>0</v>
      </c>
      <c r="Q654" s="44">
        <v>0</v>
      </c>
      <c r="R654" s="44">
        <v>0</v>
      </c>
    </row>
    <row r="655" spans="1:18" s="30" customFormat="1" ht="15">
      <c r="A655" s="183"/>
      <c r="B655" s="174"/>
      <c r="C655" s="31" t="s">
        <v>7</v>
      </c>
      <c r="D655" s="179"/>
      <c r="E655" s="179"/>
      <c r="F655" s="57">
        <f t="shared" si="160"/>
        <v>17303.39582</v>
      </c>
      <c r="G655" s="44">
        <v>0</v>
      </c>
      <c r="H655" s="44">
        <v>0</v>
      </c>
      <c r="I655" s="44">
        <v>923.41636</v>
      </c>
      <c r="J655" s="44">
        <v>16379.97946</v>
      </c>
      <c r="K655" s="44">
        <v>0</v>
      </c>
      <c r="L655" s="83">
        <v>0</v>
      </c>
      <c r="M655" s="44">
        <v>0</v>
      </c>
      <c r="N655" s="44">
        <v>0</v>
      </c>
      <c r="O655" s="44">
        <v>0</v>
      </c>
      <c r="P655" s="44">
        <v>0</v>
      </c>
      <c r="Q655" s="44">
        <v>0</v>
      </c>
      <c r="R655" s="44">
        <v>0</v>
      </c>
    </row>
    <row r="656" spans="1:18" s="30" customFormat="1" ht="15">
      <c r="A656" s="183"/>
      <c r="B656" s="174"/>
      <c r="C656" s="31" t="s">
        <v>8</v>
      </c>
      <c r="D656" s="179"/>
      <c r="E656" s="179"/>
      <c r="F656" s="57">
        <f t="shared" si="160"/>
        <v>182.26812</v>
      </c>
      <c r="G656" s="44">
        <v>0</v>
      </c>
      <c r="H656" s="44">
        <v>0</v>
      </c>
      <c r="I656" s="44">
        <f>I655*0.02</f>
        <v>18.46833</v>
      </c>
      <c r="J656" s="44">
        <f>J655*0.01</f>
        <v>163.79979</v>
      </c>
      <c r="K656" s="44">
        <v>0</v>
      </c>
      <c r="L656" s="83">
        <f>L655*0.02</f>
        <v>0</v>
      </c>
      <c r="M656" s="44">
        <v>0</v>
      </c>
      <c r="N656" s="44">
        <v>0</v>
      </c>
      <c r="O656" s="44">
        <v>0</v>
      </c>
      <c r="P656" s="44">
        <v>0</v>
      </c>
      <c r="Q656" s="44">
        <v>0</v>
      </c>
      <c r="R656" s="44">
        <v>0</v>
      </c>
    </row>
    <row r="657" spans="1:18" s="30" customFormat="1" ht="19.5" customHeight="1">
      <c r="A657" s="183"/>
      <c r="B657" s="175"/>
      <c r="C657" s="31" t="s">
        <v>107</v>
      </c>
      <c r="D657" s="179"/>
      <c r="E657" s="179"/>
      <c r="F657" s="57">
        <f t="shared" si="160"/>
        <v>0</v>
      </c>
      <c r="G657" s="44">
        <v>0</v>
      </c>
      <c r="H657" s="44">
        <v>0</v>
      </c>
      <c r="I657" s="44">
        <v>0</v>
      </c>
      <c r="J657" s="44">
        <v>0</v>
      </c>
      <c r="K657" s="44">
        <v>0</v>
      </c>
      <c r="L657" s="83">
        <v>0</v>
      </c>
      <c r="M657" s="44">
        <v>0</v>
      </c>
      <c r="N657" s="44">
        <v>0</v>
      </c>
      <c r="O657" s="44">
        <v>0</v>
      </c>
      <c r="P657" s="44">
        <v>0</v>
      </c>
      <c r="Q657" s="44">
        <v>0</v>
      </c>
      <c r="R657" s="44">
        <v>0</v>
      </c>
    </row>
    <row r="658" spans="1:18" s="48" customFormat="1" ht="15" customHeight="1">
      <c r="A658" s="183" t="s">
        <v>187</v>
      </c>
      <c r="B658" s="53" t="s">
        <v>367</v>
      </c>
      <c r="C658" s="52" t="s">
        <v>175</v>
      </c>
      <c r="D658" s="179"/>
      <c r="E658" s="179"/>
      <c r="F658" s="57">
        <f t="shared" si="160"/>
        <v>1493.49958</v>
      </c>
      <c r="G658" s="46">
        <f aca="true" t="shared" si="172" ref="G658:R658">SUM(G659:G662)</f>
        <v>0</v>
      </c>
      <c r="H658" s="46">
        <f t="shared" si="172"/>
        <v>0</v>
      </c>
      <c r="I658" s="46">
        <f t="shared" si="172"/>
        <v>775.8918</v>
      </c>
      <c r="J658" s="46">
        <f t="shared" si="172"/>
        <v>717.60778</v>
      </c>
      <c r="K658" s="46">
        <f t="shared" si="172"/>
        <v>0</v>
      </c>
      <c r="L658" s="82">
        <f t="shared" si="172"/>
        <v>0</v>
      </c>
      <c r="M658" s="46">
        <f t="shared" si="172"/>
        <v>0</v>
      </c>
      <c r="N658" s="46">
        <f t="shared" si="172"/>
        <v>0</v>
      </c>
      <c r="O658" s="46">
        <f t="shared" si="172"/>
        <v>0</v>
      </c>
      <c r="P658" s="46">
        <f t="shared" si="172"/>
        <v>0</v>
      </c>
      <c r="Q658" s="46">
        <f t="shared" si="172"/>
        <v>0</v>
      </c>
      <c r="R658" s="46">
        <f t="shared" si="172"/>
        <v>0</v>
      </c>
    </row>
    <row r="659" spans="1:18" s="29" customFormat="1" ht="15">
      <c r="A659" s="183"/>
      <c r="B659" s="174" t="s">
        <v>193</v>
      </c>
      <c r="C659" s="31" t="s">
        <v>6</v>
      </c>
      <c r="D659" s="179"/>
      <c r="E659" s="179"/>
      <c r="F659" s="57">
        <f t="shared" si="160"/>
        <v>0</v>
      </c>
      <c r="G659" s="44">
        <v>0</v>
      </c>
      <c r="H659" s="44">
        <v>0</v>
      </c>
      <c r="I659" s="44">
        <v>0</v>
      </c>
      <c r="J659" s="44">
        <v>0</v>
      </c>
      <c r="K659" s="44">
        <v>0</v>
      </c>
      <c r="L659" s="83">
        <v>0</v>
      </c>
      <c r="M659" s="44">
        <v>0</v>
      </c>
      <c r="N659" s="44">
        <v>0</v>
      </c>
      <c r="O659" s="44">
        <v>0</v>
      </c>
      <c r="P659" s="44">
        <v>0</v>
      </c>
      <c r="Q659" s="44">
        <v>0</v>
      </c>
      <c r="R659" s="44">
        <v>0</v>
      </c>
    </row>
    <row r="660" spans="1:18" s="29" customFormat="1" ht="15">
      <c r="A660" s="183"/>
      <c r="B660" s="174"/>
      <c r="C660" s="31" t="s">
        <v>7</v>
      </c>
      <c r="D660" s="179"/>
      <c r="E660" s="179"/>
      <c r="F660" s="57">
        <f t="shared" si="160"/>
        <v>1471.18099</v>
      </c>
      <c r="G660" s="44">
        <v>0</v>
      </c>
      <c r="H660" s="44">
        <v>0</v>
      </c>
      <c r="I660" s="44">
        <v>760.67824</v>
      </c>
      <c r="J660" s="44">
        <v>710.50275</v>
      </c>
      <c r="K660" s="44">
        <v>0</v>
      </c>
      <c r="L660" s="83">
        <v>0</v>
      </c>
      <c r="M660" s="44">
        <v>0</v>
      </c>
      <c r="N660" s="44">
        <v>0</v>
      </c>
      <c r="O660" s="44">
        <v>0</v>
      </c>
      <c r="P660" s="44">
        <v>0</v>
      </c>
      <c r="Q660" s="44">
        <v>0</v>
      </c>
      <c r="R660" s="44">
        <v>0</v>
      </c>
    </row>
    <row r="661" spans="1:18" s="29" customFormat="1" ht="15">
      <c r="A661" s="183"/>
      <c r="B661" s="174"/>
      <c r="C661" s="31" t="s">
        <v>8</v>
      </c>
      <c r="D661" s="179"/>
      <c r="E661" s="179"/>
      <c r="F661" s="57">
        <f t="shared" si="160"/>
        <v>22.31859</v>
      </c>
      <c r="G661" s="44">
        <v>0</v>
      </c>
      <c r="H661" s="44">
        <v>0</v>
      </c>
      <c r="I661" s="44">
        <f>I660*0.02</f>
        <v>15.21356</v>
      </c>
      <c r="J661" s="44">
        <f>J660*0.01</f>
        <v>7.10503</v>
      </c>
      <c r="K661" s="44">
        <v>0</v>
      </c>
      <c r="L661" s="83">
        <f>L660*0.02</f>
        <v>0</v>
      </c>
      <c r="M661" s="44">
        <v>0</v>
      </c>
      <c r="N661" s="44">
        <v>0</v>
      </c>
      <c r="O661" s="44">
        <v>0</v>
      </c>
      <c r="P661" s="44">
        <v>0</v>
      </c>
      <c r="Q661" s="44">
        <v>0</v>
      </c>
      <c r="R661" s="44">
        <v>0</v>
      </c>
    </row>
    <row r="662" spans="1:18" s="29" customFormat="1" ht="15">
      <c r="A662" s="183"/>
      <c r="B662" s="175"/>
      <c r="C662" s="31" t="s">
        <v>107</v>
      </c>
      <c r="D662" s="179"/>
      <c r="E662" s="179"/>
      <c r="F662" s="57">
        <f t="shared" si="160"/>
        <v>0</v>
      </c>
      <c r="G662" s="44">
        <v>0</v>
      </c>
      <c r="H662" s="44">
        <v>0</v>
      </c>
      <c r="I662" s="44">
        <v>0</v>
      </c>
      <c r="J662" s="44">
        <v>0</v>
      </c>
      <c r="K662" s="44">
        <v>0</v>
      </c>
      <c r="L662" s="83">
        <v>0</v>
      </c>
      <c r="M662" s="44">
        <v>0</v>
      </c>
      <c r="N662" s="44">
        <v>0</v>
      </c>
      <c r="O662" s="44">
        <v>0</v>
      </c>
      <c r="P662" s="44">
        <v>0</v>
      </c>
      <c r="Q662" s="44">
        <v>0</v>
      </c>
      <c r="R662" s="44">
        <v>0</v>
      </c>
    </row>
    <row r="663" spans="1:18" s="29" customFormat="1" ht="15">
      <c r="A663" s="183" t="s">
        <v>519</v>
      </c>
      <c r="B663" s="53" t="s">
        <v>521</v>
      </c>
      <c r="C663" s="52" t="s">
        <v>175</v>
      </c>
      <c r="D663" s="179" t="s">
        <v>525</v>
      </c>
      <c r="E663" s="179" t="s">
        <v>616</v>
      </c>
      <c r="F663" s="57">
        <f t="shared" si="160"/>
        <v>385010</v>
      </c>
      <c r="G663" s="46">
        <f aca="true" t="shared" si="173" ref="G663:R663">SUM(G664:G667)</f>
        <v>0</v>
      </c>
      <c r="H663" s="46">
        <f t="shared" si="173"/>
        <v>0</v>
      </c>
      <c r="I663" s="46">
        <f t="shared" si="173"/>
        <v>0</v>
      </c>
      <c r="J663" s="46">
        <f t="shared" si="173"/>
        <v>0</v>
      </c>
      <c r="K663" s="46">
        <f t="shared" si="173"/>
        <v>385010</v>
      </c>
      <c r="L663" s="82">
        <f t="shared" si="173"/>
        <v>0</v>
      </c>
      <c r="M663" s="46">
        <f t="shared" si="173"/>
        <v>0</v>
      </c>
      <c r="N663" s="46">
        <f t="shared" si="173"/>
        <v>0</v>
      </c>
      <c r="O663" s="46">
        <f t="shared" si="173"/>
        <v>0</v>
      </c>
      <c r="P663" s="46">
        <f t="shared" si="173"/>
        <v>0</v>
      </c>
      <c r="Q663" s="46">
        <f t="shared" si="173"/>
        <v>0</v>
      </c>
      <c r="R663" s="46">
        <f t="shared" si="173"/>
        <v>0</v>
      </c>
    </row>
    <row r="664" spans="1:18" s="29" customFormat="1" ht="15">
      <c r="A664" s="183"/>
      <c r="B664" s="174" t="s">
        <v>523</v>
      </c>
      <c r="C664" s="31" t="s">
        <v>6</v>
      </c>
      <c r="D664" s="179"/>
      <c r="E664" s="179"/>
      <c r="F664" s="57">
        <f t="shared" si="160"/>
        <v>0</v>
      </c>
      <c r="G664" s="44">
        <v>0</v>
      </c>
      <c r="H664" s="44">
        <v>0</v>
      </c>
      <c r="I664" s="44">
        <v>0</v>
      </c>
      <c r="J664" s="44">
        <v>0</v>
      </c>
      <c r="K664" s="44">
        <v>0</v>
      </c>
      <c r="L664" s="83">
        <v>0</v>
      </c>
      <c r="M664" s="44">
        <v>0</v>
      </c>
      <c r="N664" s="44">
        <v>0</v>
      </c>
      <c r="O664" s="44">
        <v>0</v>
      </c>
      <c r="P664" s="44">
        <v>0</v>
      </c>
      <c r="Q664" s="44">
        <v>0</v>
      </c>
      <c r="R664" s="44">
        <v>0</v>
      </c>
    </row>
    <row r="665" spans="1:18" s="29" customFormat="1" ht="15">
      <c r="A665" s="183"/>
      <c r="B665" s="174"/>
      <c r="C665" s="31" t="s">
        <v>7</v>
      </c>
      <c r="D665" s="179"/>
      <c r="E665" s="179"/>
      <c r="F665" s="57">
        <f t="shared" si="160"/>
        <v>385010</v>
      </c>
      <c r="G665" s="44">
        <v>0</v>
      </c>
      <c r="H665" s="44">
        <v>0</v>
      </c>
      <c r="I665" s="44">
        <v>0</v>
      </c>
      <c r="J665" s="44">
        <v>0</v>
      </c>
      <c r="K665" s="44">
        <v>385010</v>
      </c>
      <c r="L665" s="83">
        <v>0</v>
      </c>
      <c r="M665" s="44">
        <v>0</v>
      </c>
      <c r="N665" s="44">
        <v>0</v>
      </c>
      <c r="O665" s="44">
        <v>0</v>
      </c>
      <c r="P665" s="44">
        <v>0</v>
      </c>
      <c r="Q665" s="44">
        <v>0</v>
      </c>
      <c r="R665" s="44">
        <v>0</v>
      </c>
    </row>
    <row r="666" spans="1:18" s="29" customFormat="1" ht="15">
      <c r="A666" s="183"/>
      <c r="B666" s="174"/>
      <c r="C666" s="31" t="s">
        <v>8</v>
      </c>
      <c r="D666" s="179"/>
      <c r="E666" s="179"/>
      <c r="F666" s="57">
        <f t="shared" si="160"/>
        <v>0</v>
      </c>
      <c r="G666" s="44">
        <v>0</v>
      </c>
      <c r="H666" s="44">
        <v>0</v>
      </c>
      <c r="I666" s="44">
        <f>I665*0.02</f>
        <v>0</v>
      </c>
      <c r="J666" s="44">
        <f>J665*0.01</f>
        <v>0</v>
      </c>
      <c r="K666" s="44">
        <v>0</v>
      </c>
      <c r="L666" s="83">
        <f>L665*0.02</f>
        <v>0</v>
      </c>
      <c r="M666" s="44">
        <v>0</v>
      </c>
      <c r="N666" s="44">
        <v>0</v>
      </c>
      <c r="O666" s="44">
        <v>0</v>
      </c>
      <c r="P666" s="44">
        <v>0</v>
      </c>
      <c r="Q666" s="44">
        <v>0</v>
      </c>
      <c r="R666" s="44">
        <v>0</v>
      </c>
    </row>
    <row r="667" spans="1:18" s="29" customFormat="1" ht="15">
      <c r="A667" s="183"/>
      <c r="B667" s="175"/>
      <c r="C667" s="31" t="s">
        <v>107</v>
      </c>
      <c r="D667" s="179"/>
      <c r="E667" s="179"/>
      <c r="F667" s="57">
        <f t="shared" si="160"/>
        <v>0</v>
      </c>
      <c r="G667" s="44">
        <v>0</v>
      </c>
      <c r="H667" s="44">
        <v>0</v>
      </c>
      <c r="I667" s="44">
        <v>0</v>
      </c>
      <c r="J667" s="44">
        <v>0</v>
      </c>
      <c r="K667" s="44">
        <v>0</v>
      </c>
      <c r="L667" s="83">
        <v>0</v>
      </c>
      <c r="M667" s="44">
        <v>0</v>
      </c>
      <c r="N667" s="44">
        <v>0</v>
      </c>
      <c r="O667" s="44">
        <v>0</v>
      </c>
      <c r="P667" s="44">
        <v>0</v>
      </c>
      <c r="Q667" s="44">
        <v>0</v>
      </c>
      <c r="R667" s="44">
        <v>0</v>
      </c>
    </row>
    <row r="668" spans="1:18" s="29" customFormat="1" ht="15">
      <c r="A668" s="183" t="s">
        <v>520</v>
      </c>
      <c r="B668" s="53" t="s">
        <v>522</v>
      </c>
      <c r="C668" s="52" t="s">
        <v>175</v>
      </c>
      <c r="D668" s="179" t="s">
        <v>525</v>
      </c>
      <c r="E668" s="179" t="s">
        <v>616</v>
      </c>
      <c r="F668" s="57">
        <f t="shared" si="160"/>
        <v>54000</v>
      </c>
      <c r="G668" s="46">
        <f aca="true" t="shared" si="174" ref="G668:R668">SUM(G669:G672)</f>
        <v>0</v>
      </c>
      <c r="H668" s="46">
        <f t="shared" si="174"/>
        <v>0</v>
      </c>
      <c r="I668" s="46">
        <f t="shared" si="174"/>
        <v>0</v>
      </c>
      <c r="J668" s="46">
        <f t="shared" si="174"/>
        <v>0</v>
      </c>
      <c r="K668" s="46">
        <f t="shared" si="174"/>
        <v>54000</v>
      </c>
      <c r="L668" s="82">
        <f t="shared" si="174"/>
        <v>0</v>
      </c>
      <c r="M668" s="46">
        <f t="shared" si="174"/>
        <v>0</v>
      </c>
      <c r="N668" s="46">
        <f t="shared" si="174"/>
        <v>0</v>
      </c>
      <c r="O668" s="46">
        <f t="shared" si="174"/>
        <v>0</v>
      </c>
      <c r="P668" s="46">
        <f t="shared" si="174"/>
        <v>0</v>
      </c>
      <c r="Q668" s="46">
        <f t="shared" si="174"/>
        <v>0</v>
      </c>
      <c r="R668" s="46">
        <f t="shared" si="174"/>
        <v>0</v>
      </c>
    </row>
    <row r="669" spans="1:18" s="29" customFormat="1" ht="15">
      <c r="A669" s="183"/>
      <c r="B669" s="174" t="s">
        <v>524</v>
      </c>
      <c r="C669" s="31" t="s">
        <v>6</v>
      </c>
      <c r="D669" s="179"/>
      <c r="E669" s="179"/>
      <c r="F669" s="57">
        <f t="shared" si="160"/>
        <v>0</v>
      </c>
      <c r="G669" s="44">
        <v>0</v>
      </c>
      <c r="H669" s="44">
        <v>0</v>
      </c>
      <c r="I669" s="44">
        <v>0</v>
      </c>
      <c r="J669" s="44">
        <v>0</v>
      </c>
      <c r="K669" s="44">
        <v>0</v>
      </c>
      <c r="L669" s="83">
        <v>0</v>
      </c>
      <c r="M669" s="44">
        <v>0</v>
      </c>
      <c r="N669" s="44">
        <v>0</v>
      </c>
      <c r="O669" s="44">
        <v>0</v>
      </c>
      <c r="P669" s="44">
        <v>0</v>
      </c>
      <c r="Q669" s="44">
        <v>0</v>
      </c>
      <c r="R669" s="44">
        <v>0</v>
      </c>
    </row>
    <row r="670" spans="1:18" s="29" customFormat="1" ht="15">
      <c r="A670" s="183"/>
      <c r="B670" s="174"/>
      <c r="C670" s="31" t="s">
        <v>7</v>
      </c>
      <c r="D670" s="179"/>
      <c r="E670" s="179"/>
      <c r="F670" s="57">
        <f t="shared" si="160"/>
        <v>54000</v>
      </c>
      <c r="G670" s="44">
        <v>0</v>
      </c>
      <c r="H670" s="44">
        <v>0</v>
      </c>
      <c r="I670" s="44">
        <v>0</v>
      </c>
      <c r="J670" s="44">
        <v>0</v>
      </c>
      <c r="K670" s="44">
        <v>54000</v>
      </c>
      <c r="L670" s="83">
        <v>0</v>
      </c>
      <c r="M670" s="44">
        <v>0</v>
      </c>
      <c r="N670" s="44">
        <v>0</v>
      </c>
      <c r="O670" s="44">
        <v>0</v>
      </c>
      <c r="P670" s="44">
        <v>0</v>
      </c>
      <c r="Q670" s="44">
        <v>0</v>
      </c>
      <c r="R670" s="44">
        <v>0</v>
      </c>
    </row>
    <row r="671" spans="1:18" s="29" customFormat="1" ht="15">
      <c r="A671" s="183"/>
      <c r="B671" s="174"/>
      <c r="C671" s="31" t="s">
        <v>8</v>
      </c>
      <c r="D671" s="179"/>
      <c r="E671" s="179"/>
      <c r="F671" s="57">
        <f t="shared" si="160"/>
        <v>0</v>
      </c>
      <c r="G671" s="44">
        <v>0</v>
      </c>
      <c r="H671" s="44">
        <v>0</v>
      </c>
      <c r="I671" s="44">
        <f>I670*0.02</f>
        <v>0</v>
      </c>
      <c r="J671" s="44">
        <f>J670*0.01</f>
        <v>0</v>
      </c>
      <c r="K671" s="44">
        <v>0</v>
      </c>
      <c r="L671" s="83">
        <f>L670*0.02</f>
        <v>0</v>
      </c>
      <c r="M671" s="44">
        <v>0</v>
      </c>
      <c r="N671" s="44">
        <v>0</v>
      </c>
      <c r="O671" s="44">
        <v>0</v>
      </c>
      <c r="P671" s="44">
        <v>0</v>
      </c>
      <c r="Q671" s="44">
        <v>0</v>
      </c>
      <c r="R671" s="44">
        <v>0</v>
      </c>
    </row>
    <row r="672" spans="1:18" s="29" customFormat="1" ht="15">
      <c r="A672" s="183"/>
      <c r="B672" s="175"/>
      <c r="C672" s="31" t="s">
        <v>107</v>
      </c>
      <c r="D672" s="179"/>
      <c r="E672" s="179"/>
      <c r="F672" s="57">
        <f t="shared" si="160"/>
        <v>0</v>
      </c>
      <c r="G672" s="44">
        <v>0</v>
      </c>
      <c r="H672" s="44">
        <v>0</v>
      </c>
      <c r="I672" s="44">
        <v>0</v>
      </c>
      <c r="J672" s="44">
        <v>0</v>
      </c>
      <c r="K672" s="44">
        <v>0</v>
      </c>
      <c r="L672" s="83">
        <v>0</v>
      </c>
      <c r="M672" s="44">
        <v>0</v>
      </c>
      <c r="N672" s="44">
        <v>0</v>
      </c>
      <c r="O672" s="44">
        <v>0</v>
      </c>
      <c r="P672" s="44">
        <v>0</v>
      </c>
      <c r="Q672" s="44">
        <v>0</v>
      </c>
      <c r="R672" s="44">
        <v>0</v>
      </c>
    </row>
    <row r="673" spans="1:18" s="29" customFormat="1" ht="15">
      <c r="A673" s="180" t="s">
        <v>344</v>
      </c>
      <c r="B673" s="58" t="s">
        <v>366</v>
      </c>
      <c r="C673" s="60" t="s">
        <v>175</v>
      </c>
      <c r="D673" s="181"/>
      <c r="E673" s="181"/>
      <c r="F673" s="57">
        <f t="shared" si="160"/>
        <v>4001.3</v>
      </c>
      <c r="G673" s="57">
        <f>SUM(G674:G677)</f>
        <v>0</v>
      </c>
      <c r="H673" s="57">
        <f aca="true" t="shared" si="175" ref="H673:R673">SUM(H674:H677)</f>
        <v>0</v>
      </c>
      <c r="I673" s="57">
        <f t="shared" si="175"/>
        <v>0</v>
      </c>
      <c r="J673" s="57">
        <f t="shared" si="175"/>
        <v>0</v>
      </c>
      <c r="K673" s="57">
        <f t="shared" si="175"/>
        <v>1001.3</v>
      </c>
      <c r="L673" s="80">
        <f t="shared" si="175"/>
        <v>3000</v>
      </c>
      <c r="M673" s="57">
        <f t="shared" si="175"/>
        <v>0</v>
      </c>
      <c r="N673" s="57">
        <f t="shared" si="175"/>
        <v>0</v>
      </c>
      <c r="O673" s="57">
        <f t="shared" si="175"/>
        <v>0</v>
      </c>
      <c r="P673" s="57">
        <f t="shared" si="175"/>
        <v>0</v>
      </c>
      <c r="Q673" s="57">
        <f t="shared" si="175"/>
        <v>0</v>
      </c>
      <c r="R673" s="57">
        <f t="shared" si="175"/>
        <v>0</v>
      </c>
    </row>
    <row r="674" spans="1:18" s="29" customFormat="1" ht="15">
      <c r="A674" s="180"/>
      <c r="B674" s="170" t="s">
        <v>345</v>
      </c>
      <c r="C674" s="56" t="s">
        <v>6</v>
      </c>
      <c r="D674" s="181"/>
      <c r="E674" s="181"/>
      <c r="F674" s="57">
        <f t="shared" si="160"/>
        <v>0</v>
      </c>
      <c r="G674" s="57">
        <v>0</v>
      </c>
      <c r="H674" s="57">
        <v>0</v>
      </c>
      <c r="I674" s="57">
        <v>0</v>
      </c>
      <c r="J674" s="57">
        <v>0</v>
      </c>
      <c r="K674" s="57">
        <v>0</v>
      </c>
      <c r="L674" s="80">
        <v>0</v>
      </c>
      <c r="M674" s="57">
        <v>0</v>
      </c>
      <c r="N674" s="57">
        <v>0</v>
      </c>
      <c r="O674" s="57">
        <v>0</v>
      </c>
      <c r="P674" s="57">
        <v>0</v>
      </c>
      <c r="Q674" s="57">
        <v>0</v>
      </c>
      <c r="R674" s="57">
        <v>0</v>
      </c>
    </row>
    <row r="675" spans="1:18" s="29" customFormat="1" ht="15">
      <c r="A675" s="180"/>
      <c r="B675" s="170"/>
      <c r="C675" s="56" t="s">
        <v>7</v>
      </c>
      <c r="D675" s="181"/>
      <c r="E675" s="181"/>
      <c r="F675" s="57">
        <f t="shared" si="160"/>
        <v>4001.3</v>
      </c>
      <c r="G675" s="57">
        <v>0</v>
      </c>
      <c r="H675" s="57">
        <v>0</v>
      </c>
      <c r="I675" s="57">
        <v>0</v>
      </c>
      <c r="J675" s="57">
        <v>0</v>
      </c>
      <c r="K675" s="57">
        <v>1001.3</v>
      </c>
      <c r="L675" s="90">
        <v>3000</v>
      </c>
      <c r="M675" s="57">
        <v>0</v>
      </c>
      <c r="N675" s="57">
        <v>0</v>
      </c>
      <c r="O675" s="57">
        <v>0</v>
      </c>
      <c r="P675" s="57">
        <v>0</v>
      </c>
      <c r="Q675" s="57">
        <v>0</v>
      </c>
      <c r="R675" s="57">
        <v>0</v>
      </c>
    </row>
    <row r="676" spans="1:18" s="29" customFormat="1" ht="15">
      <c r="A676" s="180"/>
      <c r="B676" s="170"/>
      <c r="C676" s="56" t="s">
        <v>8</v>
      </c>
      <c r="D676" s="181"/>
      <c r="E676" s="181"/>
      <c r="F676" s="57">
        <f t="shared" si="160"/>
        <v>0</v>
      </c>
      <c r="G676" s="57">
        <v>0</v>
      </c>
      <c r="H676" s="57">
        <v>0</v>
      </c>
      <c r="I676" s="57">
        <v>0</v>
      </c>
      <c r="J676" s="57">
        <v>0</v>
      </c>
      <c r="K676" s="57">
        <v>0</v>
      </c>
      <c r="L676" s="80">
        <v>0</v>
      </c>
      <c r="M676" s="57">
        <v>0</v>
      </c>
      <c r="N676" s="57">
        <v>0</v>
      </c>
      <c r="O676" s="57">
        <v>0</v>
      </c>
      <c r="P676" s="57">
        <v>0</v>
      </c>
      <c r="Q676" s="57">
        <v>0</v>
      </c>
      <c r="R676" s="57">
        <v>0</v>
      </c>
    </row>
    <row r="677" spans="1:18" s="29" customFormat="1" ht="15">
      <c r="A677" s="180"/>
      <c r="B677" s="171"/>
      <c r="C677" s="56" t="s">
        <v>107</v>
      </c>
      <c r="D677" s="181"/>
      <c r="E677" s="181"/>
      <c r="F677" s="57">
        <f aca="true" t="shared" si="176" ref="F677:F717">SUM(G677:R677)</f>
        <v>0</v>
      </c>
      <c r="G677" s="57">
        <v>0</v>
      </c>
      <c r="H677" s="57">
        <v>0</v>
      </c>
      <c r="I677" s="57">
        <v>0</v>
      </c>
      <c r="J677" s="57">
        <v>0</v>
      </c>
      <c r="K677" s="57">
        <v>0</v>
      </c>
      <c r="L677" s="80">
        <v>0</v>
      </c>
      <c r="M677" s="57">
        <v>0</v>
      </c>
      <c r="N677" s="57">
        <v>0</v>
      </c>
      <c r="O677" s="57">
        <v>0</v>
      </c>
      <c r="P677" s="57">
        <v>0</v>
      </c>
      <c r="Q677" s="57">
        <v>0</v>
      </c>
      <c r="R677" s="57">
        <v>0</v>
      </c>
    </row>
    <row r="678" spans="1:18" s="29" customFormat="1" ht="15" customHeight="1">
      <c r="A678" s="194" t="s">
        <v>526</v>
      </c>
      <c r="B678" s="58" t="s">
        <v>529</v>
      </c>
      <c r="C678" s="60" t="s">
        <v>175</v>
      </c>
      <c r="D678" s="181"/>
      <c r="E678" s="181"/>
      <c r="F678" s="57">
        <f t="shared" si="176"/>
        <v>10884.0578</v>
      </c>
      <c r="G678" s="57">
        <f>SUM(G679:G682)</f>
        <v>0</v>
      </c>
      <c r="H678" s="57">
        <f aca="true" t="shared" si="177" ref="H678:R678">SUM(H679:H682)</f>
        <v>0</v>
      </c>
      <c r="I678" s="57">
        <f t="shared" si="177"/>
        <v>0</v>
      </c>
      <c r="J678" s="57">
        <f t="shared" si="177"/>
        <v>0</v>
      </c>
      <c r="K678" s="57">
        <f t="shared" si="177"/>
        <v>10884.0578</v>
      </c>
      <c r="L678" s="80">
        <f t="shared" si="177"/>
        <v>0</v>
      </c>
      <c r="M678" s="57">
        <f t="shared" si="177"/>
        <v>0</v>
      </c>
      <c r="N678" s="57">
        <f t="shared" si="177"/>
        <v>0</v>
      </c>
      <c r="O678" s="57">
        <f t="shared" si="177"/>
        <v>0</v>
      </c>
      <c r="P678" s="57">
        <f t="shared" si="177"/>
        <v>0</v>
      </c>
      <c r="Q678" s="57">
        <f t="shared" si="177"/>
        <v>0</v>
      </c>
      <c r="R678" s="57">
        <f t="shared" si="177"/>
        <v>0</v>
      </c>
    </row>
    <row r="679" spans="1:18" s="29" customFormat="1" ht="15">
      <c r="A679" s="195"/>
      <c r="B679" s="170" t="s">
        <v>531</v>
      </c>
      <c r="C679" s="56" t="s">
        <v>6</v>
      </c>
      <c r="D679" s="181"/>
      <c r="E679" s="181"/>
      <c r="F679" s="57">
        <f t="shared" si="176"/>
        <v>0</v>
      </c>
      <c r="G679" s="57">
        <f>G684</f>
        <v>0</v>
      </c>
      <c r="H679" s="57">
        <f aca="true" t="shared" si="178" ref="H679:R679">H684</f>
        <v>0</v>
      </c>
      <c r="I679" s="57">
        <f t="shared" si="178"/>
        <v>0</v>
      </c>
      <c r="J679" s="57">
        <f t="shared" si="178"/>
        <v>0</v>
      </c>
      <c r="K679" s="57">
        <f t="shared" si="178"/>
        <v>0</v>
      </c>
      <c r="L679" s="80">
        <f t="shared" si="178"/>
        <v>0</v>
      </c>
      <c r="M679" s="57">
        <f t="shared" si="178"/>
        <v>0</v>
      </c>
      <c r="N679" s="57">
        <f t="shared" si="178"/>
        <v>0</v>
      </c>
      <c r="O679" s="57">
        <f t="shared" si="178"/>
        <v>0</v>
      </c>
      <c r="P679" s="57">
        <f t="shared" si="178"/>
        <v>0</v>
      </c>
      <c r="Q679" s="57">
        <f t="shared" si="178"/>
        <v>0</v>
      </c>
      <c r="R679" s="57">
        <f t="shared" si="178"/>
        <v>0</v>
      </c>
    </row>
    <row r="680" spans="1:18" s="29" customFormat="1" ht="15">
      <c r="A680" s="195"/>
      <c r="B680" s="170"/>
      <c r="C680" s="56" t="s">
        <v>7</v>
      </c>
      <c r="D680" s="181"/>
      <c r="E680" s="181"/>
      <c r="F680" s="57">
        <f t="shared" si="176"/>
        <v>9894.598</v>
      </c>
      <c r="G680" s="57">
        <f aca="true" t="shared" si="179" ref="G680:R682">G685</f>
        <v>0</v>
      </c>
      <c r="H680" s="57">
        <f t="shared" si="179"/>
        <v>0</v>
      </c>
      <c r="I680" s="57">
        <f t="shared" si="179"/>
        <v>0</v>
      </c>
      <c r="J680" s="57">
        <f t="shared" si="179"/>
        <v>0</v>
      </c>
      <c r="K680" s="57">
        <f t="shared" si="179"/>
        <v>9894.598</v>
      </c>
      <c r="L680" s="80">
        <f t="shared" si="179"/>
        <v>0</v>
      </c>
      <c r="M680" s="57">
        <f t="shared" si="179"/>
        <v>0</v>
      </c>
      <c r="N680" s="57">
        <f t="shared" si="179"/>
        <v>0</v>
      </c>
      <c r="O680" s="57">
        <f t="shared" si="179"/>
        <v>0</v>
      </c>
      <c r="P680" s="57">
        <f t="shared" si="179"/>
        <v>0</v>
      </c>
      <c r="Q680" s="57">
        <f t="shared" si="179"/>
        <v>0</v>
      </c>
      <c r="R680" s="57">
        <f t="shared" si="179"/>
        <v>0</v>
      </c>
    </row>
    <row r="681" spans="1:18" s="29" customFormat="1" ht="15">
      <c r="A681" s="195"/>
      <c r="B681" s="170"/>
      <c r="C681" s="56" t="s">
        <v>8</v>
      </c>
      <c r="D681" s="181"/>
      <c r="E681" s="181"/>
      <c r="F681" s="57">
        <f t="shared" si="176"/>
        <v>989.4598</v>
      </c>
      <c r="G681" s="57">
        <f t="shared" si="179"/>
        <v>0</v>
      </c>
      <c r="H681" s="57">
        <f t="shared" si="179"/>
        <v>0</v>
      </c>
      <c r="I681" s="57">
        <f t="shared" si="179"/>
        <v>0</v>
      </c>
      <c r="J681" s="57">
        <f t="shared" si="179"/>
        <v>0</v>
      </c>
      <c r="K681" s="57">
        <f t="shared" si="179"/>
        <v>989.4598</v>
      </c>
      <c r="L681" s="80">
        <f t="shared" si="179"/>
        <v>0</v>
      </c>
      <c r="M681" s="57">
        <f t="shared" si="179"/>
        <v>0</v>
      </c>
      <c r="N681" s="57">
        <f t="shared" si="179"/>
        <v>0</v>
      </c>
      <c r="O681" s="57">
        <f t="shared" si="179"/>
        <v>0</v>
      </c>
      <c r="P681" s="57">
        <f t="shared" si="179"/>
        <v>0</v>
      </c>
      <c r="Q681" s="57">
        <f t="shared" si="179"/>
        <v>0</v>
      </c>
      <c r="R681" s="57">
        <f t="shared" si="179"/>
        <v>0</v>
      </c>
    </row>
    <row r="682" spans="1:18" s="29" customFormat="1" ht="15">
      <c r="A682" s="196"/>
      <c r="B682" s="171"/>
      <c r="C682" s="56" t="s">
        <v>107</v>
      </c>
      <c r="D682" s="181"/>
      <c r="E682" s="181"/>
      <c r="F682" s="57">
        <f t="shared" si="176"/>
        <v>0</v>
      </c>
      <c r="G682" s="57">
        <f t="shared" si="179"/>
        <v>0</v>
      </c>
      <c r="H682" s="57">
        <f t="shared" si="179"/>
        <v>0</v>
      </c>
      <c r="I682" s="57">
        <f t="shared" si="179"/>
        <v>0</v>
      </c>
      <c r="J682" s="57">
        <f t="shared" si="179"/>
        <v>0</v>
      </c>
      <c r="K682" s="57">
        <f t="shared" si="179"/>
        <v>0</v>
      </c>
      <c r="L682" s="80">
        <f t="shared" si="179"/>
        <v>0</v>
      </c>
      <c r="M682" s="57">
        <f t="shared" si="179"/>
        <v>0</v>
      </c>
      <c r="N682" s="57">
        <f t="shared" si="179"/>
        <v>0</v>
      </c>
      <c r="O682" s="57">
        <f t="shared" si="179"/>
        <v>0</v>
      </c>
      <c r="P682" s="57">
        <f t="shared" si="179"/>
        <v>0</v>
      </c>
      <c r="Q682" s="57">
        <f t="shared" si="179"/>
        <v>0</v>
      </c>
      <c r="R682" s="57">
        <f t="shared" si="179"/>
        <v>0</v>
      </c>
    </row>
    <row r="683" spans="1:18" s="29" customFormat="1" ht="15">
      <c r="A683" s="183" t="s">
        <v>527</v>
      </c>
      <c r="B683" s="53" t="s">
        <v>528</v>
      </c>
      <c r="C683" s="52" t="s">
        <v>175</v>
      </c>
      <c r="D683" s="179"/>
      <c r="E683" s="179"/>
      <c r="F683" s="57">
        <f t="shared" si="176"/>
        <v>10884.0578</v>
      </c>
      <c r="G683" s="46">
        <f aca="true" t="shared" si="180" ref="G683:R683">SUM(G684:G687)</f>
        <v>0</v>
      </c>
      <c r="H683" s="46">
        <f t="shared" si="180"/>
        <v>0</v>
      </c>
      <c r="I683" s="46">
        <f t="shared" si="180"/>
        <v>0</v>
      </c>
      <c r="J683" s="46">
        <f t="shared" si="180"/>
        <v>0</v>
      </c>
      <c r="K683" s="46">
        <f t="shared" si="180"/>
        <v>10884.0578</v>
      </c>
      <c r="L683" s="82">
        <f t="shared" si="180"/>
        <v>0</v>
      </c>
      <c r="M683" s="46">
        <f t="shared" si="180"/>
        <v>0</v>
      </c>
      <c r="N683" s="46">
        <f t="shared" si="180"/>
        <v>0</v>
      </c>
      <c r="O683" s="46">
        <f t="shared" si="180"/>
        <v>0</v>
      </c>
      <c r="P683" s="46">
        <f t="shared" si="180"/>
        <v>0</v>
      </c>
      <c r="Q683" s="46">
        <f t="shared" si="180"/>
        <v>0</v>
      </c>
      <c r="R683" s="46">
        <f t="shared" si="180"/>
        <v>0</v>
      </c>
    </row>
    <row r="684" spans="1:18" s="29" customFormat="1" ht="15">
      <c r="A684" s="183"/>
      <c r="B684" s="174" t="s">
        <v>532</v>
      </c>
      <c r="C684" s="31" t="s">
        <v>6</v>
      </c>
      <c r="D684" s="179"/>
      <c r="E684" s="179"/>
      <c r="F684" s="57">
        <f t="shared" si="176"/>
        <v>0</v>
      </c>
      <c r="G684" s="44">
        <v>0</v>
      </c>
      <c r="H684" s="44">
        <v>0</v>
      </c>
      <c r="I684" s="44">
        <v>0</v>
      </c>
      <c r="J684" s="44">
        <v>0</v>
      </c>
      <c r="K684" s="44">
        <v>0</v>
      </c>
      <c r="L684" s="83">
        <v>0</v>
      </c>
      <c r="M684" s="44">
        <v>0</v>
      </c>
      <c r="N684" s="44">
        <v>0</v>
      </c>
      <c r="O684" s="44">
        <v>0</v>
      </c>
      <c r="P684" s="44">
        <v>0</v>
      </c>
      <c r="Q684" s="44">
        <v>0</v>
      </c>
      <c r="R684" s="44">
        <v>0</v>
      </c>
    </row>
    <row r="685" spans="1:18" s="29" customFormat="1" ht="15">
      <c r="A685" s="183"/>
      <c r="B685" s="174"/>
      <c r="C685" s="31" t="s">
        <v>7</v>
      </c>
      <c r="D685" s="179"/>
      <c r="E685" s="179"/>
      <c r="F685" s="57">
        <f t="shared" si="176"/>
        <v>9894.598</v>
      </c>
      <c r="G685" s="44">
        <v>0</v>
      </c>
      <c r="H685" s="44">
        <v>0</v>
      </c>
      <c r="I685" s="44">
        <v>0</v>
      </c>
      <c r="J685" s="44">
        <v>0</v>
      </c>
      <c r="K685" s="44">
        <v>9894.598</v>
      </c>
      <c r="L685" s="83">
        <v>0</v>
      </c>
      <c r="M685" s="44">
        <v>0</v>
      </c>
      <c r="N685" s="44">
        <v>0</v>
      </c>
      <c r="O685" s="44">
        <v>0</v>
      </c>
      <c r="P685" s="44">
        <v>0</v>
      </c>
      <c r="Q685" s="44">
        <v>0</v>
      </c>
      <c r="R685" s="44">
        <v>0</v>
      </c>
    </row>
    <row r="686" spans="1:18" s="29" customFormat="1" ht="15">
      <c r="A686" s="183"/>
      <c r="B686" s="174"/>
      <c r="C686" s="31" t="s">
        <v>8</v>
      </c>
      <c r="D686" s="179"/>
      <c r="E686" s="179"/>
      <c r="F686" s="57">
        <f t="shared" si="176"/>
        <v>989.4598</v>
      </c>
      <c r="G686" s="44">
        <f>G685*0.1</f>
        <v>0</v>
      </c>
      <c r="H686" s="44">
        <f>H685*0.1</f>
        <v>0</v>
      </c>
      <c r="I686" s="44">
        <f>I685*0.1</f>
        <v>0</v>
      </c>
      <c r="J686" s="44">
        <f aca="true" t="shared" si="181" ref="J686:R686">J685*0.1</f>
        <v>0</v>
      </c>
      <c r="K686" s="44">
        <f t="shared" si="181"/>
        <v>989.4598</v>
      </c>
      <c r="L686" s="83">
        <f t="shared" si="181"/>
        <v>0</v>
      </c>
      <c r="M686" s="44">
        <f t="shared" si="181"/>
        <v>0</v>
      </c>
      <c r="N686" s="44">
        <f t="shared" si="181"/>
        <v>0</v>
      </c>
      <c r="O686" s="44">
        <f t="shared" si="181"/>
        <v>0</v>
      </c>
      <c r="P686" s="44">
        <f t="shared" si="181"/>
        <v>0</v>
      </c>
      <c r="Q686" s="44">
        <f t="shared" si="181"/>
        <v>0</v>
      </c>
      <c r="R686" s="44">
        <f t="shared" si="181"/>
        <v>0</v>
      </c>
    </row>
    <row r="687" spans="1:18" s="29" customFormat="1" ht="15">
      <c r="A687" s="183"/>
      <c r="B687" s="175"/>
      <c r="C687" s="31" t="s">
        <v>107</v>
      </c>
      <c r="D687" s="179"/>
      <c r="E687" s="179"/>
      <c r="F687" s="57">
        <f t="shared" si="176"/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  <c r="L687" s="83">
        <v>0</v>
      </c>
      <c r="M687" s="44">
        <v>0</v>
      </c>
      <c r="N687" s="44">
        <v>0</v>
      </c>
      <c r="O687" s="44">
        <v>0</v>
      </c>
      <c r="P687" s="44">
        <v>0</v>
      </c>
      <c r="Q687" s="44">
        <v>0</v>
      </c>
      <c r="R687" s="44">
        <v>0</v>
      </c>
    </row>
    <row r="688" spans="1:18" s="29" customFormat="1" ht="15" customHeight="1">
      <c r="A688" s="194" t="s">
        <v>543</v>
      </c>
      <c r="B688" s="75" t="s">
        <v>617</v>
      </c>
      <c r="C688" s="60" t="s">
        <v>175</v>
      </c>
      <c r="D688" s="181" t="s">
        <v>61</v>
      </c>
      <c r="E688" s="181" t="s">
        <v>616</v>
      </c>
      <c r="F688" s="57">
        <f t="shared" si="176"/>
        <v>3730705.8776</v>
      </c>
      <c r="G688" s="57">
        <f>SUM(G689:G692)</f>
        <v>0</v>
      </c>
      <c r="H688" s="57">
        <f aca="true" t="shared" si="182" ref="H688:R688">SUM(H689:H692)</f>
        <v>0</v>
      </c>
      <c r="I688" s="57">
        <f t="shared" si="182"/>
        <v>0</v>
      </c>
      <c r="J688" s="57">
        <f t="shared" si="182"/>
        <v>0</v>
      </c>
      <c r="K688" s="57">
        <f t="shared" si="182"/>
        <v>0</v>
      </c>
      <c r="L688" s="80">
        <f t="shared" si="182"/>
        <v>515905.8776</v>
      </c>
      <c r="M688" s="57">
        <f t="shared" si="182"/>
        <v>538200</v>
      </c>
      <c r="N688" s="57">
        <f t="shared" si="182"/>
        <v>685000</v>
      </c>
      <c r="O688" s="57">
        <f t="shared" si="182"/>
        <v>612000</v>
      </c>
      <c r="P688" s="57">
        <f t="shared" si="182"/>
        <v>614600</v>
      </c>
      <c r="Q688" s="57">
        <f t="shared" si="182"/>
        <v>765000</v>
      </c>
      <c r="R688" s="57">
        <f t="shared" si="182"/>
        <v>0</v>
      </c>
    </row>
    <row r="689" spans="1:18" s="29" customFormat="1" ht="15" customHeight="1">
      <c r="A689" s="195"/>
      <c r="B689" s="197" t="s">
        <v>618</v>
      </c>
      <c r="C689" s="56" t="s">
        <v>6</v>
      </c>
      <c r="D689" s="181"/>
      <c r="E689" s="181"/>
      <c r="F689" s="57">
        <f t="shared" si="176"/>
        <v>2131853.2</v>
      </c>
      <c r="G689" s="57">
        <f>G694+G699</f>
        <v>0</v>
      </c>
      <c r="H689" s="57">
        <f aca="true" t="shared" si="183" ref="H689:R689">H694+H699</f>
        <v>0</v>
      </c>
      <c r="I689" s="57">
        <f t="shared" si="183"/>
        <v>0</v>
      </c>
      <c r="J689" s="57">
        <f t="shared" si="183"/>
        <v>0</v>
      </c>
      <c r="K689" s="57">
        <f t="shared" si="183"/>
        <v>0</v>
      </c>
      <c r="L689" s="80">
        <f t="shared" si="183"/>
        <v>466853.2</v>
      </c>
      <c r="M689" s="57">
        <f t="shared" si="183"/>
        <v>333000</v>
      </c>
      <c r="N689" s="57">
        <f t="shared" si="183"/>
        <v>333000</v>
      </c>
      <c r="O689" s="57">
        <f t="shared" si="183"/>
        <v>333000</v>
      </c>
      <c r="P689" s="57">
        <f t="shared" si="183"/>
        <v>333000</v>
      </c>
      <c r="Q689" s="57">
        <f t="shared" si="183"/>
        <v>333000</v>
      </c>
      <c r="R689" s="57">
        <f t="shared" si="183"/>
        <v>0</v>
      </c>
    </row>
    <row r="690" spans="1:18" s="29" customFormat="1" ht="15">
      <c r="A690" s="195"/>
      <c r="B690" s="197"/>
      <c r="C690" s="56" t="s">
        <v>7</v>
      </c>
      <c r="D690" s="181"/>
      <c r="E690" s="181"/>
      <c r="F690" s="57">
        <f t="shared" si="176"/>
        <v>1376852.6776</v>
      </c>
      <c r="G690" s="57">
        <f aca="true" t="shared" si="184" ref="G690:R692">G695+G700</f>
        <v>0</v>
      </c>
      <c r="H690" s="57">
        <f t="shared" si="184"/>
        <v>0</v>
      </c>
      <c r="I690" s="57">
        <f t="shared" si="184"/>
        <v>0</v>
      </c>
      <c r="J690" s="57">
        <f t="shared" si="184"/>
        <v>0</v>
      </c>
      <c r="K690" s="57">
        <f t="shared" si="184"/>
        <v>0</v>
      </c>
      <c r="L690" s="80">
        <f t="shared" si="184"/>
        <v>12052.6776</v>
      </c>
      <c r="M690" s="57">
        <f t="shared" si="184"/>
        <v>168200</v>
      </c>
      <c r="N690" s="57">
        <f t="shared" si="184"/>
        <v>315000</v>
      </c>
      <c r="O690" s="57">
        <f t="shared" si="184"/>
        <v>242000</v>
      </c>
      <c r="P690" s="57">
        <f t="shared" si="184"/>
        <v>244600</v>
      </c>
      <c r="Q690" s="57">
        <f t="shared" si="184"/>
        <v>395000</v>
      </c>
      <c r="R690" s="57">
        <f t="shared" si="184"/>
        <v>0</v>
      </c>
    </row>
    <row r="691" spans="1:18" s="29" customFormat="1" ht="15">
      <c r="A691" s="195"/>
      <c r="B691" s="197"/>
      <c r="C691" s="56" t="s">
        <v>8</v>
      </c>
      <c r="D691" s="181"/>
      <c r="E691" s="181"/>
      <c r="F691" s="57">
        <f t="shared" si="176"/>
        <v>222000</v>
      </c>
      <c r="G691" s="57">
        <f t="shared" si="184"/>
        <v>0</v>
      </c>
      <c r="H691" s="57">
        <f t="shared" si="184"/>
        <v>0</v>
      </c>
      <c r="I691" s="57">
        <f t="shared" si="184"/>
        <v>0</v>
      </c>
      <c r="J691" s="57">
        <f t="shared" si="184"/>
        <v>0</v>
      </c>
      <c r="K691" s="57">
        <f t="shared" si="184"/>
        <v>0</v>
      </c>
      <c r="L691" s="80">
        <f t="shared" si="184"/>
        <v>37000</v>
      </c>
      <c r="M691" s="57">
        <f t="shared" si="184"/>
        <v>37000</v>
      </c>
      <c r="N691" s="57">
        <f t="shared" si="184"/>
        <v>37000</v>
      </c>
      <c r="O691" s="57">
        <f t="shared" si="184"/>
        <v>37000</v>
      </c>
      <c r="P691" s="57">
        <f t="shared" si="184"/>
        <v>37000</v>
      </c>
      <c r="Q691" s="57">
        <f t="shared" si="184"/>
        <v>37000</v>
      </c>
      <c r="R691" s="57">
        <f t="shared" si="184"/>
        <v>0</v>
      </c>
    </row>
    <row r="692" spans="1:18" s="29" customFormat="1" ht="15">
      <c r="A692" s="196"/>
      <c r="B692" s="198"/>
      <c r="C692" s="56" t="s">
        <v>107</v>
      </c>
      <c r="D692" s="181"/>
      <c r="E692" s="181"/>
      <c r="F692" s="57">
        <f t="shared" si="176"/>
        <v>0</v>
      </c>
      <c r="G692" s="57">
        <f t="shared" si="184"/>
        <v>0</v>
      </c>
      <c r="H692" s="57">
        <f t="shared" si="184"/>
        <v>0</v>
      </c>
      <c r="I692" s="57">
        <f t="shared" si="184"/>
        <v>0</v>
      </c>
      <c r="J692" s="57">
        <f t="shared" si="184"/>
        <v>0</v>
      </c>
      <c r="K692" s="57">
        <f t="shared" si="184"/>
        <v>0</v>
      </c>
      <c r="L692" s="80">
        <f t="shared" si="184"/>
        <v>0</v>
      </c>
      <c r="M692" s="57">
        <f t="shared" si="184"/>
        <v>0</v>
      </c>
      <c r="N692" s="57">
        <f t="shared" si="184"/>
        <v>0</v>
      </c>
      <c r="O692" s="57">
        <f t="shared" si="184"/>
        <v>0</v>
      </c>
      <c r="P692" s="57">
        <f t="shared" si="184"/>
        <v>0</v>
      </c>
      <c r="Q692" s="57">
        <f t="shared" si="184"/>
        <v>0</v>
      </c>
      <c r="R692" s="57">
        <f t="shared" si="184"/>
        <v>0</v>
      </c>
    </row>
    <row r="693" spans="1:18" s="29" customFormat="1" ht="15">
      <c r="A693" s="183" t="s">
        <v>619</v>
      </c>
      <c r="B693" s="53" t="s">
        <v>620</v>
      </c>
      <c r="C693" s="52" t="s">
        <v>175</v>
      </c>
      <c r="D693" s="179"/>
      <c r="E693" s="179"/>
      <c r="F693" s="57">
        <f t="shared" si="176"/>
        <v>1498653.2</v>
      </c>
      <c r="G693" s="46">
        <f aca="true" t="shared" si="185" ref="G693:R693">SUM(G694:G697)</f>
        <v>0</v>
      </c>
      <c r="H693" s="46">
        <f t="shared" si="185"/>
        <v>0</v>
      </c>
      <c r="I693" s="46">
        <f t="shared" si="185"/>
        <v>0</v>
      </c>
      <c r="J693" s="46">
        <f t="shared" si="185"/>
        <v>0</v>
      </c>
      <c r="K693" s="46">
        <f t="shared" si="185"/>
        <v>0</v>
      </c>
      <c r="L693" s="82">
        <f t="shared" si="185"/>
        <v>133853.2</v>
      </c>
      <c r="M693" s="46">
        <f t="shared" si="185"/>
        <v>168200</v>
      </c>
      <c r="N693" s="46">
        <f t="shared" si="185"/>
        <v>315000</v>
      </c>
      <c r="O693" s="46">
        <f t="shared" si="185"/>
        <v>242000</v>
      </c>
      <c r="P693" s="46">
        <f t="shared" si="185"/>
        <v>244600</v>
      </c>
      <c r="Q693" s="46">
        <f t="shared" si="185"/>
        <v>395000</v>
      </c>
      <c r="R693" s="46">
        <f t="shared" si="185"/>
        <v>0</v>
      </c>
    </row>
    <row r="694" spans="1:18" s="29" customFormat="1" ht="25.5" customHeight="1">
      <c r="A694" s="183"/>
      <c r="B694" s="199" t="s">
        <v>621</v>
      </c>
      <c r="C694" s="31" t="s">
        <v>6</v>
      </c>
      <c r="D694" s="179"/>
      <c r="E694" s="179"/>
      <c r="F694" s="57">
        <f t="shared" si="176"/>
        <v>133853.2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83">
        <v>133853.2</v>
      </c>
      <c r="M694" s="44">
        <v>0</v>
      </c>
      <c r="N694" s="44">
        <v>0</v>
      </c>
      <c r="O694" s="44">
        <v>0</v>
      </c>
      <c r="P694" s="44">
        <v>0</v>
      </c>
      <c r="Q694" s="44">
        <v>0</v>
      </c>
      <c r="R694" s="44">
        <v>0</v>
      </c>
    </row>
    <row r="695" spans="1:18" s="29" customFormat="1" ht="22.5" customHeight="1">
      <c r="A695" s="183"/>
      <c r="B695" s="200"/>
      <c r="C695" s="31" t="s">
        <v>7</v>
      </c>
      <c r="D695" s="179"/>
      <c r="E695" s="179"/>
      <c r="F695" s="57">
        <f t="shared" si="176"/>
        <v>1364800</v>
      </c>
      <c r="G695" s="44">
        <v>0</v>
      </c>
      <c r="H695" s="44">
        <v>0</v>
      </c>
      <c r="I695" s="44">
        <v>0</v>
      </c>
      <c r="J695" s="44">
        <v>0</v>
      </c>
      <c r="K695" s="44">
        <v>0</v>
      </c>
      <c r="L695" s="83">
        <v>0</v>
      </c>
      <c r="M695" s="44">
        <v>168200</v>
      </c>
      <c r="N695" s="44">
        <v>315000</v>
      </c>
      <c r="O695" s="44">
        <v>242000</v>
      </c>
      <c r="P695" s="44">
        <v>244600</v>
      </c>
      <c r="Q695" s="44">
        <v>395000</v>
      </c>
      <c r="R695" s="44">
        <v>0</v>
      </c>
    </row>
    <row r="696" spans="1:18" s="29" customFormat="1" ht="20.25" customHeight="1">
      <c r="A696" s="183"/>
      <c r="B696" s="200"/>
      <c r="C696" s="31" t="s">
        <v>8</v>
      </c>
      <c r="D696" s="179"/>
      <c r="E696" s="179"/>
      <c r="F696" s="57">
        <f t="shared" si="176"/>
        <v>0</v>
      </c>
      <c r="G696" s="44">
        <f aca="true" t="shared" si="186" ref="G696:L696">G695*0.1</f>
        <v>0</v>
      </c>
      <c r="H696" s="44">
        <f t="shared" si="186"/>
        <v>0</v>
      </c>
      <c r="I696" s="44">
        <f t="shared" si="186"/>
        <v>0</v>
      </c>
      <c r="J696" s="44">
        <f t="shared" si="186"/>
        <v>0</v>
      </c>
      <c r="K696" s="44">
        <f t="shared" si="186"/>
        <v>0</v>
      </c>
      <c r="L696" s="83">
        <f t="shared" si="186"/>
        <v>0</v>
      </c>
      <c r="M696" s="44">
        <v>0</v>
      </c>
      <c r="N696" s="44">
        <v>0</v>
      </c>
      <c r="O696" s="44">
        <v>0</v>
      </c>
      <c r="P696" s="44">
        <v>0</v>
      </c>
      <c r="Q696" s="44">
        <v>0</v>
      </c>
      <c r="R696" s="44">
        <v>0</v>
      </c>
    </row>
    <row r="697" spans="1:18" s="29" customFormat="1" ht="24" customHeight="1">
      <c r="A697" s="183"/>
      <c r="B697" s="201"/>
      <c r="C697" s="31" t="s">
        <v>107</v>
      </c>
      <c r="D697" s="179"/>
      <c r="E697" s="179"/>
      <c r="F697" s="57">
        <f t="shared" si="176"/>
        <v>0</v>
      </c>
      <c r="G697" s="44">
        <v>0</v>
      </c>
      <c r="H697" s="44">
        <v>0</v>
      </c>
      <c r="I697" s="44">
        <v>0</v>
      </c>
      <c r="J697" s="44">
        <v>0</v>
      </c>
      <c r="K697" s="44">
        <v>0</v>
      </c>
      <c r="L697" s="83">
        <v>0</v>
      </c>
      <c r="M697" s="44">
        <v>0</v>
      </c>
      <c r="N697" s="44">
        <v>0</v>
      </c>
      <c r="O697" s="44">
        <v>0</v>
      </c>
      <c r="P697" s="44">
        <v>0</v>
      </c>
      <c r="Q697" s="44">
        <v>0</v>
      </c>
      <c r="R697" s="44">
        <v>0</v>
      </c>
    </row>
    <row r="698" spans="1:18" s="29" customFormat="1" ht="15">
      <c r="A698" s="183" t="s">
        <v>622</v>
      </c>
      <c r="B698" s="53" t="s">
        <v>623</v>
      </c>
      <c r="C698" s="52" t="s">
        <v>175</v>
      </c>
      <c r="D698" s="179"/>
      <c r="E698" s="179"/>
      <c r="F698" s="57">
        <f t="shared" si="176"/>
        <v>2232052.6776</v>
      </c>
      <c r="G698" s="46">
        <f aca="true" t="shared" si="187" ref="G698:R698">SUM(G699:G702)</f>
        <v>0</v>
      </c>
      <c r="H698" s="46">
        <f t="shared" si="187"/>
        <v>0</v>
      </c>
      <c r="I698" s="46">
        <f t="shared" si="187"/>
        <v>0</v>
      </c>
      <c r="J698" s="46">
        <f t="shared" si="187"/>
        <v>0</v>
      </c>
      <c r="K698" s="46">
        <f t="shared" si="187"/>
        <v>0</v>
      </c>
      <c r="L698" s="82">
        <f t="shared" si="187"/>
        <v>382052.6776</v>
      </c>
      <c r="M698" s="46">
        <f t="shared" si="187"/>
        <v>370000</v>
      </c>
      <c r="N698" s="46">
        <f t="shared" si="187"/>
        <v>370000</v>
      </c>
      <c r="O698" s="46">
        <f t="shared" si="187"/>
        <v>370000</v>
      </c>
      <c r="P698" s="46">
        <f t="shared" si="187"/>
        <v>370000</v>
      </c>
      <c r="Q698" s="46">
        <f t="shared" si="187"/>
        <v>370000</v>
      </c>
      <c r="R698" s="46">
        <f t="shared" si="187"/>
        <v>0</v>
      </c>
    </row>
    <row r="699" spans="1:18" s="29" customFormat="1" ht="15" customHeight="1">
      <c r="A699" s="183"/>
      <c r="B699" s="199" t="s">
        <v>624</v>
      </c>
      <c r="C699" s="31" t="s">
        <v>6</v>
      </c>
      <c r="D699" s="179"/>
      <c r="E699" s="179"/>
      <c r="F699" s="57">
        <f t="shared" si="176"/>
        <v>1998000</v>
      </c>
      <c r="G699" s="44">
        <v>0</v>
      </c>
      <c r="H699" s="44">
        <v>0</v>
      </c>
      <c r="I699" s="44">
        <v>0</v>
      </c>
      <c r="J699" s="44">
        <v>0</v>
      </c>
      <c r="K699" s="44">
        <v>0</v>
      </c>
      <c r="L699" s="83">
        <v>333000</v>
      </c>
      <c r="M699" s="44">
        <v>333000</v>
      </c>
      <c r="N699" s="44">
        <v>333000</v>
      </c>
      <c r="O699" s="44">
        <v>333000</v>
      </c>
      <c r="P699" s="44">
        <v>333000</v>
      </c>
      <c r="Q699" s="44">
        <v>333000</v>
      </c>
      <c r="R699" s="44">
        <v>0</v>
      </c>
    </row>
    <row r="700" spans="1:18" s="29" customFormat="1" ht="15">
      <c r="A700" s="183"/>
      <c r="B700" s="200"/>
      <c r="C700" s="31" t="s">
        <v>7</v>
      </c>
      <c r="D700" s="179"/>
      <c r="E700" s="179"/>
      <c r="F700" s="57">
        <f t="shared" si="176"/>
        <v>12052.6776</v>
      </c>
      <c r="G700" s="44">
        <v>0</v>
      </c>
      <c r="H700" s="44">
        <v>0</v>
      </c>
      <c r="I700" s="44">
        <v>0</v>
      </c>
      <c r="J700" s="44">
        <v>0</v>
      </c>
      <c r="K700" s="44">
        <v>0</v>
      </c>
      <c r="L700" s="87">
        <v>12052.6776</v>
      </c>
      <c r="M700" s="44">
        <v>0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</row>
    <row r="701" spans="1:18" s="29" customFormat="1" ht="15">
      <c r="A701" s="183"/>
      <c r="B701" s="200"/>
      <c r="C701" s="31" t="s">
        <v>8</v>
      </c>
      <c r="D701" s="179"/>
      <c r="E701" s="179"/>
      <c r="F701" s="57">
        <f t="shared" si="176"/>
        <v>222000</v>
      </c>
      <c r="G701" s="44">
        <f>G700*0.1</f>
        <v>0</v>
      </c>
      <c r="H701" s="44">
        <f>H700*0.1</f>
        <v>0</v>
      </c>
      <c r="I701" s="44">
        <f>I700*0.1</f>
        <v>0</v>
      </c>
      <c r="J701" s="44">
        <f>J700*0.1</f>
        <v>0</v>
      </c>
      <c r="K701" s="44">
        <f>K700*0.1</f>
        <v>0</v>
      </c>
      <c r="L701" s="83">
        <v>37000</v>
      </c>
      <c r="M701" s="44">
        <v>37000</v>
      </c>
      <c r="N701" s="44">
        <v>37000</v>
      </c>
      <c r="O701" s="44">
        <v>37000</v>
      </c>
      <c r="P701" s="44">
        <v>37000</v>
      </c>
      <c r="Q701" s="44">
        <v>37000</v>
      </c>
      <c r="R701" s="44">
        <v>0</v>
      </c>
    </row>
    <row r="702" spans="1:18" s="29" customFormat="1" ht="15">
      <c r="A702" s="183"/>
      <c r="B702" s="201"/>
      <c r="C702" s="31" t="s">
        <v>107</v>
      </c>
      <c r="D702" s="179"/>
      <c r="E702" s="179"/>
      <c r="F702" s="57">
        <f t="shared" si="176"/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  <c r="L702" s="83">
        <v>0</v>
      </c>
      <c r="M702" s="44">
        <v>0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</row>
    <row r="703" spans="1:18" s="29" customFormat="1" ht="15">
      <c r="A703" s="180" t="s">
        <v>544</v>
      </c>
      <c r="B703" s="202" t="s">
        <v>625</v>
      </c>
      <c r="C703" s="60" t="s">
        <v>175</v>
      </c>
      <c r="D703" s="181" t="s">
        <v>61</v>
      </c>
      <c r="E703" s="181" t="s">
        <v>616</v>
      </c>
      <c r="F703" s="57">
        <f t="shared" si="176"/>
        <v>251000</v>
      </c>
      <c r="G703" s="57">
        <f>SUM(G704:G707)</f>
        <v>0</v>
      </c>
      <c r="H703" s="57">
        <f aca="true" t="shared" si="188" ref="H703:R703">SUM(H704:H707)</f>
        <v>0</v>
      </c>
      <c r="I703" s="57">
        <f t="shared" si="188"/>
        <v>0</v>
      </c>
      <c r="J703" s="57">
        <f t="shared" si="188"/>
        <v>0</v>
      </c>
      <c r="K703" s="57">
        <f t="shared" si="188"/>
        <v>0</v>
      </c>
      <c r="L703" s="80">
        <f t="shared" si="188"/>
        <v>0</v>
      </c>
      <c r="M703" s="57">
        <f t="shared" si="188"/>
        <v>0</v>
      </c>
      <c r="N703" s="57">
        <f t="shared" si="188"/>
        <v>0</v>
      </c>
      <c r="O703" s="57">
        <f t="shared" si="188"/>
        <v>46000</v>
      </c>
      <c r="P703" s="57">
        <f t="shared" si="188"/>
        <v>100000</v>
      </c>
      <c r="Q703" s="57">
        <f t="shared" si="188"/>
        <v>105000</v>
      </c>
      <c r="R703" s="57">
        <f t="shared" si="188"/>
        <v>0</v>
      </c>
    </row>
    <row r="704" spans="1:18" s="29" customFormat="1" ht="15" customHeight="1">
      <c r="A704" s="180"/>
      <c r="B704" s="197"/>
      <c r="C704" s="56" t="s">
        <v>6</v>
      </c>
      <c r="D704" s="181"/>
      <c r="E704" s="181"/>
      <c r="F704" s="57">
        <f t="shared" si="176"/>
        <v>246000</v>
      </c>
      <c r="G704" s="57">
        <f>G709+G714</f>
        <v>0</v>
      </c>
      <c r="H704" s="57">
        <f aca="true" t="shared" si="189" ref="H704:R704">H709+H714</f>
        <v>0</v>
      </c>
      <c r="I704" s="57">
        <f t="shared" si="189"/>
        <v>0</v>
      </c>
      <c r="J704" s="57">
        <f t="shared" si="189"/>
        <v>0</v>
      </c>
      <c r="K704" s="57">
        <f t="shared" si="189"/>
        <v>0</v>
      </c>
      <c r="L704" s="80">
        <f t="shared" si="189"/>
        <v>0</v>
      </c>
      <c r="M704" s="57">
        <f t="shared" si="189"/>
        <v>0</v>
      </c>
      <c r="N704" s="57">
        <f t="shared" si="189"/>
        <v>0</v>
      </c>
      <c r="O704" s="57">
        <f t="shared" si="189"/>
        <v>46000</v>
      </c>
      <c r="P704" s="57">
        <f t="shared" si="189"/>
        <v>100000</v>
      </c>
      <c r="Q704" s="57">
        <f t="shared" si="189"/>
        <v>100000</v>
      </c>
      <c r="R704" s="57">
        <f t="shared" si="189"/>
        <v>0</v>
      </c>
    </row>
    <row r="705" spans="1:18" s="29" customFormat="1" ht="15">
      <c r="A705" s="180"/>
      <c r="B705" s="197"/>
      <c r="C705" s="56" t="s">
        <v>7</v>
      </c>
      <c r="D705" s="181"/>
      <c r="E705" s="181"/>
      <c r="F705" s="57">
        <f t="shared" si="176"/>
        <v>0</v>
      </c>
      <c r="G705" s="57">
        <f aca="true" t="shared" si="190" ref="G705:R707">G710+G715</f>
        <v>0</v>
      </c>
      <c r="H705" s="57">
        <f t="shared" si="190"/>
        <v>0</v>
      </c>
      <c r="I705" s="57">
        <f t="shared" si="190"/>
        <v>0</v>
      </c>
      <c r="J705" s="57">
        <f t="shared" si="190"/>
        <v>0</v>
      </c>
      <c r="K705" s="57">
        <f t="shared" si="190"/>
        <v>0</v>
      </c>
      <c r="L705" s="80">
        <f t="shared" si="190"/>
        <v>0</v>
      </c>
      <c r="M705" s="57">
        <f t="shared" si="190"/>
        <v>0</v>
      </c>
      <c r="N705" s="57">
        <f t="shared" si="190"/>
        <v>0</v>
      </c>
      <c r="O705" s="57">
        <f t="shared" si="190"/>
        <v>0</v>
      </c>
      <c r="P705" s="57">
        <f t="shared" si="190"/>
        <v>0</v>
      </c>
      <c r="Q705" s="57">
        <f t="shared" si="190"/>
        <v>0</v>
      </c>
      <c r="R705" s="57">
        <f t="shared" si="190"/>
        <v>0</v>
      </c>
    </row>
    <row r="706" spans="1:18" s="29" customFormat="1" ht="15">
      <c r="A706" s="180"/>
      <c r="B706" s="197"/>
      <c r="C706" s="56" t="s">
        <v>8</v>
      </c>
      <c r="D706" s="181"/>
      <c r="E706" s="181"/>
      <c r="F706" s="57">
        <f t="shared" si="176"/>
        <v>5000</v>
      </c>
      <c r="G706" s="57">
        <f t="shared" si="190"/>
        <v>0</v>
      </c>
      <c r="H706" s="57">
        <f t="shared" si="190"/>
        <v>0</v>
      </c>
      <c r="I706" s="57">
        <f t="shared" si="190"/>
        <v>0</v>
      </c>
      <c r="J706" s="57">
        <f t="shared" si="190"/>
        <v>0</v>
      </c>
      <c r="K706" s="57">
        <f t="shared" si="190"/>
        <v>0</v>
      </c>
      <c r="L706" s="80">
        <f t="shared" si="190"/>
        <v>0</v>
      </c>
      <c r="M706" s="57">
        <f t="shared" si="190"/>
        <v>0</v>
      </c>
      <c r="N706" s="57">
        <f t="shared" si="190"/>
        <v>0</v>
      </c>
      <c r="O706" s="57">
        <f t="shared" si="190"/>
        <v>0</v>
      </c>
      <c r="P706" s="57">
        <f t="shared" si="190"/>
        <v>0</v>
      </c>
      <c r="Q706" s="57">
        <f t="shared" si="190"/>
        <v>5000</v>
      </c>
      <c r="R706" s="57">
        <f t="shared" si="190"/>
        <v>0</v>
      </c>
    </row>
    <row r="707" spans="1:18" s="29" customFormat="1" ht="15">
      <c r="A707" s="180"/>
      <c r="B707" s="198"/>
      <c r="C707" s="56" t="s">
        <v>107</v>
      </c>
      <c r="D707" s="181"/>
      <c r="E707" s="181"/>
      <c r="F707" s="57">
        <f t="shared" si="176"/>
        <v>0</v>
      </c>
      <c r="G707" s="57">
        <f t="shared" si="190"/>
        <v>0</v>
      </c>
      <c r="H707" s="57">
        <f t="shared" si="190"/>
        <v>0</v>
      </c>
      <c r="I707" s="57">
        <f t="shared" si="190"/>
        <v>0</v>
      </c>
      <c r="J707" s="57">
        <f t="shared" si="190"/>
        <v>0</v>
      </c>
      <c r="K707" s="57">
        <f t="shared" si="190"/>
        <v>0</v>
      </c>
      <c r="L707" s="80">
        <f t="shared" si="190"/>
        <v>0</v>
      </c>
      <c r="M707" s="57">
        <f t="shared" si="190"/>
        <v>0</v>
      </c>
      <c r="N707" s="57">
        <f t="shared" si="190"/>
        <v>0</v>
      </c>
      <c r="O707" s="57">
        <f t="shared" si="190"/>
        <v>0</v>
      </c>
      <c r="P707" s="57">
        <f t="shared" si="190"/>
        <v>0</v>
      </c>
      <c r="Q707" s="57">
        <f t="shared" si="190"/>
        <v>0</v>
      </c>
      <c r="R707" s="57">
        <f t="shared" si="190"/>
        <v>0</v>
      </c>
    </row>
    <row r="708" spans="1:18" s="29" customFormat="1" ht="15">
      <c r="A708" s="183" t="s">
        <v>626</v>
      </c>
      <c r="B708" s="53" t="s">
        <v>627</v>
      </c>
      <c r="C708" s="52" t="s">
        <v>175</v>
      </c>
      <c r="D708" s="179"/>
      <c r="E708" s="179"/>
      <c r="F708" s="57">
        <f t="shared" si="176"/>
        <v>5000</v>
      </c>
      <c r="G708" s="46">
        <f aca="true" t="shared" si="191" ref="G708:R708">SUM(G709:G712)</f>
        <v>0</v>
      </c>
      <c r="H708" s="46">
        <f t="shared" si="191"/>
        <v>0</v>
      </c>
      <c r="I708" s="46">
        <f t="shared" si="191"/>
        <v>0</v>
      </c>
      <c r="J708" s="46">
        <f t="shared" si="191"/>
        <v>0</v>
      </c>
      <c r="K708" s="46">
        <f t="shared" si="191"/>
        <v>0</v>
      </c>
      <c r="L708" s="82">
        <f t="shared" si="191"/>
        <v>0</v>
      </c>
      <c r="M708" s="46">
        <f t="shared" si="191"/>
        <v>0</v>
      </c>
      <c r="N708" s="46">
        <f t="shared" si="191"/>
        <v>0</v>
      </c>
      <c r="O708" s="46">
        <f t="shared" si="191"/>
        <v>0</v>
      </c>
      <c r="P708" s="46">
        <f t="shared" si="191"/>
        <v>0</v>
      </c>
      <c r="Q708" s="46">
        <f t="shared" si="191"/>
        <v>5000</v>
      </c>
      <c r="R708" s="46">
        <f t="shared" si="191"/>
        <v>0</v>
      </c>
    </row>
    <row r="709" spans="1:18" s="29" customFormat="1" ht="15" customHeight="1">
      <c r="A709" s="183"/>
      <c r="B709" s="199" t="s">
        <v>628</v>
      </c>
      <c r="C709" s="31" t="s">
        <v>6</v>
      </c>
      <c r="D709" s="179"/>
      <c r="E709" s="179"/>
      <c r="F709" s="57">
        <f t="shared" si="176"/>
        <v>0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  <c r="L709" s="83">
        <v>0</v>
      </c>
      <c r="M709" s="44">
        <v>0</v>
      </c>
      <c r="N709" s="44">
        <v>0</v>
      </c>
      <c r="O709" s="44">
        <v>0</v>
      </c>
      <c r="P709" s="44">
        <v>0</v>
      </c>
      <c r="Q709" s="44">
        <v>0</v>
      </c>
      <c r="R709" s="44">
        <v>0</v>
      </c>
    </row>
    <row r="710" spans="1:18" s="29" customFormat="1" ht="15">
      <c r="A710" s="183"/>
      <c r="B710" s="200"/>
      <c r="C710" s="31" t="s">
        <v>7</v>
      </c>
      <c r="D710" s="179"/>
      <c r="E710" s="179"/>
      <c r="F710" s="57">
        <f t="shared" si="176"/>
        <v>0</v>
      </c>
      <c r="G710" s="44">
        <v>0</v>
      </c>
      <c r="H710" s="44">
        <v>0</v>
      </c>
      <c r="I710" s="44">
        <v>0</v>
      </c>
      <c r="J710" s="44">
        <v>0</v>
      </c>
      <c r="K710" s="44">
        <v>0</v>
      </c>
      <c r="L710" s="83">
        <v>0</v>
      </c>
      <c r="M710" s="44">
        <v>0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</row>
    <row r="711" spans="1:18" s="29" customFormat="1" ht="15">
      <c r="A711" s="183"/>
      <c r="B711" s="200"/>
      <c r="C711" s="31" t="s">
        <v>8</v>
      </c>
      <c r="D711" s="179"/>
      <c r="E711" s="179"/>
      <c r="F711" s="57">
        <f t="shared" si="176"/>
        <v>5000</v>
      </c>
      <c r="G711" s="44">
        <f>G710*0.1</f>
        <v>0</v>
      </c>
      <c r="H711" s="44">
        <f>H710*0.1</f>
        <v>0</v>
      </c>
      <c r="I711" s="44">
        <f>I710*0.1</f>
        <v>0</v>
      </c>
      <c r="J711" s="44">
        <f aca="true" t="shared" si="192" ref="J711:R711">J710*0.1</f>
        <v>0</v>
      </c>
      <c r="K711" s="44">
        <f t="shared" si="192"/>
        <v>0</v>
      </c>
      <c r="L711" s="83">
        <f t="shared" si="192"/>
        <v>0</v>
      </c>
      <c r="M711" s="44">
        <f t="shared" si="192"/>
        <v>0</v>
      </c>
      <c r="N711" s="44">
        <f t="shared" si="192"/>
        <v>0</v>
      </c>
      <c r="O711" s="44">
        <f t="shared" si="192"/>
        <v>0</v>
      </c>
      <c r="P711" s="44">
        <f t="shared" si="192"/>
        <v>0</v>
      </c>
      <c r="Q711" s="44">
        <v>5000</v>
      </c>
      <c r="R711" s="44">
        <f t="shared" si="192"/>
        <v>0</v>
      </c>
    </row>
    <row r="712" spans="1:18" s="29" customFormat="1" ht="15">
      <c r="A712" s="183"/>
      <c r="B712" s="201"/>
      <c r="C712" s="31" t="s">
        <v>107</v>
      </c>
      <c r="D712" s="179"/>
      <c r="E712" s="179"/>
      <c r="F712" s="57">
        <f t="shared" si="176"/>
        <v>0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83">
        <v>0</v>
      </c>
      <c r="M712" s="44">
        <v>0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</row>
    <row r="713" spans="1:18" s="29" customFormat="1" ht="15">
      <c r="A713" s="183" t="s">
        <v>629</v>
      </c>
      <c r="B713" s="53" t="s">
        <v>630</v>
      </c>
      <c r="C713" s="52" t="s">
        <v>175</v>
      </c>
      <c r="D713" s="179"/>
      <c r="E713" s="179"/>
      <c r="F713" s="57">
        <f t="shared" si="176"/>
        <v>246000</v>
      </c>
      <c r="G713" s="46">
        <f aca="true" t="shared" si="193" ref="G713:R713">SUM(G714:G717)</f>
        <v>0</v>
      </c>
      <c r="H713" s="46">
        <f t="shared" si="193"/>
        <v>0</v>
      </c>
      <c r="I713" s="46">
        <f t="shared" si="193"/>
        <v>0</v>
      </c>
      <c r="J713" s="46">
        <f t="shared" si="193"/>
        <v>0</v>
      </c>
      <c r="K713" s="46">
        <f t="shared" si="193"/>
        <v>0</v>
      </c>
      <c r="L713" s="82">
        <f t="shared" si="193"/>
        <v>0</v>
      </c>
      <c r="M713" s="46">
        <f t="shared" si="193"/>
        <v>0</v>
      </c>
      <c r="N713" s="46">
        <f t="shared" si="193"/>
        <v>0</v>
      </c>
      <c r="O713" s="46">
        <f t="shared" si="193"/>
        <v>46000</v>
      </c>
      <c r="P713" s="46">
        <f t="shared" si="193"/>
        <v>100000</v>
      </c>
      <c r="Q713" s="46">
        <f t="shared" si="193"/>
        <v>100000</v>
      </c>
      <c r="R713" s="46">
        <f t="shared" si="193"/>
        <v>0</v>
      </c>
    </row>
    <row r="714" spans="1:18" s="29" customFormat="1" ht="15" customHeight="1">
      <c r="A714" s="183"/>
      <c r="B714" s="199" t="s">
        <v>631</v>
      </c>
      <c r="C714" s="31" t="s">
        <v>6</v>
      </c>
      <c r="D714" s="179"/>
      <c r="E714" s="179"/>
      <c r="F714" s="57">
        <f t="shared" si="176"/>
        <v>246000</v>
      </c>
      <c r="G714" s="44">
        <v>0</v>
      </c>
      <c r="H714" s="44">
        <v>0</v>
      </c>
      <c r="I714" s="44">
        <v>0</v>
      </c>
      <c r="J714" s="44">
        <v>0</v>
      </c>
      <c r="K714" s="44">
        <v>0</v>
      </c>
      <c r="L714" s="83">
        <v>0</v>
      </c>
      <c r="M714" s="44">
        <v>0</v>
      </c>
      <c r="N714" s="44">
        <v>0</v>
      </c>
      <c r="O714" s="44">
        <v>46000</v>
      </c>
      <c r="P714" s="44">
        <v>100000</v>
      </c>
      <c r="Q714" s="44">
        <v>100000</v>
      </c>
      <c r="R714" s="44">
        <v>0</v>
      </c>
    </row>
    <row r="715" spans="1:18" s="29" customFormat="1" ht="15">
      <c r="A715" s="183"/>
      <c r="B715" s="200"/>
      <c r="C715" s="31" t="s">
        <v>7</v>
      </c>
      <c r="D715" s="179"/>
      <c r="E715" s="179"/>
      <c r="F715" s="57">
        <f t="shared" si="176"/>
        <v>0</v>
      </c>
      <c r="G715" s="44">
        <v>0</v>
      </c>
      <c r="H715" s="44">
        <v>0</v>
      </c>
      <c r="I715" s="44">
        <v>0</v>
      </c>
      <c r="J715" s="44">
        <v>0</v>
      </c>
      <c r="K715" s="44">
        <v>0</v>
      </c>
      <c r="L715" s="83">
        <v>0</v>
      </c>
      <c r="M715" s="44">
        <v>0</v>
      </c>
      <c r="N715" s="44">
        <v>0</v>
      </c>
      <c r="O715" s="44">
        <v>0</v>
      </c>
      <c r="P715" s="44">
        <v>0</v>
      </c>
      <c r="Q715" s="44">
        <v>0</v>
      </c>
      <c r="R715" s="44">
        <v>0</v>
      </c>
    </row>
    <row r="716" spans="1:18" s="29" customFormat="1" ht="15">
      <c r="A716" s="183"/>
      <c r="B716" s="200"/>
      <c r="C716" s="31" t="s">
        <v>8</v>
      </c>
      <c r="D716" s="179"/>
      <c r="E716" s="179"/>
      <c r="F716" s="57">
        <f t="shared" si="176"/>
        <v>0</v>
      </c>
      <c r="G716" s="44">
        <f>G715*0.1</f>
        <v>0</v>
      </c>
      <c r="H716" s="44">
        <f>H715*0.1</f>
        <v>0</v>
      </c>
      <c r="I716" s="44">
        <f>I715*0.1</f>
        <v>0</v>
      </c>
      <c r="J716" s="44">
        <f aca="true" t="shared" si="194" ref="J716:R716">J715*0.1</f>
        <v>0</v>
      </c>
      <c r="K716" s="44">
        <f t="shared" si="194"/>
        <v>0</v>
      </c>
      <c r="L716" s="83">
        <f t="shared" si="194"/>
        <v>0</v>
      </c>
      <c r="M716" s="44">
        <f t="shared" si="194"/>
        <v>0</v>
      </c>
      <c r="N716" s="44">
        <f t="shared" si="194"/>
        <v>0</v>
      </c>
      <c r="O716" s="44">
        <f t="shared" si="194"/>
        <v>0</v>
      </c>
      <c r="P716" s="44">
        <f t="shared" si="194"/>
        <v>0</v>
      </c>
      <c r="Q716" s="44">
        <f t="shared" si="194"/>
        <v>0</v>
      </c>
      <c r="R716" s="44">
        <f t="shared" si="194"/>
        <v>0</v>
      </c>
    </row>
    <row r="717" spans="1:18" s="29" customFormat="1" ht="15">
      <c r="A717" s="183"/>
      <c r="B717" s="201"/>
      <c r="C717" s="31" t="s">
        <v>107</v>
      </c>
      <c r="D717" s="179"/>
      <c r="E717" s="179"/>
      <c r="F717" s="57">
        <f t="shared" si="176"/>
        <v>0</v>
      </c>
      <c r="G717" s="44">
        <v>0</v>
      </c>
      <c r="H717" s="44">
        <v>0</v>
      </c>
      <c r="I717" s="44">
        <v>0</v>
      </c>
      <c r="J717" s="44">
        <v>0</v>
      </c>
      <c r="K717" s="44">
        <v>0</v>
      </c>
      <c r="L717" s="83">
        <v>0</v>
      </c>
      <c r="M717" s="44">
        <v>0</v>
      </c>
      <c r="N717" s="44">
        <v>0</v>
      </c>
      <c r="O717" s="44">
        <v>0</v>
      </c>
      <c r="P717" s="44">
        <v>0</v>
      </c>
      <c r="Q717" s="44">
        <v>0</v>
      </c>
      <c r="R717" s="44">
        <v>0</v>
      </c>
    </row>
    <row r="718" spans="1:18" s="48" customFormat="1" ht="14.25">
      <c r="A718" s="167" t="s">
        <v>274</v>
      </c>
      <c r="B718" s="167"/>
      <c r="C718" s="60" t="s">
        <v>175</v>
      </c>
      <c r="D718" s="181" t="s">
        <v>61</v>
      </c>
      <c r="E718" s="181" t="s">
        <v>632</v>
      </c>
      <c r="F718" s="57">
        <f aca="true" t="shared" si="195" ref="F718:R718">SUM(F719:F722)</f>
        <v>840257.82001</v>
      </c>
      <c r="G718" s="57">
        <f t="shared" si="195"/>
        <v>14170.9885</v>
      </c>
      <c r="H718" s="57">
        <f t="shared" si="195"/>
        <v>15980.16428</v>
      </c>
      <c r="I718" s="57">
        <f t="shared" si="195"/>
        <v>24444.44444</v>
      </c>
      <c r="J718" s="57">
        <f t="shared" si="195"/>
        <v>74662.09988</v>
      </c>
      <c r="K718" s="57">
        <f t="shared" si="195"/>
        <v>265358.45432</v>
      </c>
      <c r="L718" s="80">
        <f t="shared" si="195"/>
        <v>269113.09715</v>
      </c>
      <c r="M718" s="57">
        <f t="shared" si="195"/>
        <v>0</v>
      </c>
      <c r="N718" s="57">
        <f t="shared" si="195"/>
        <v>0</v>
      </c>
      <c r="O718" s="57">
        <f t="shared" si="195"/>
        <v>47957.14286</v>
      </c>
      <c r="P718" s="57">
        <f t="shared" si="195"/>
        <v>42857.14286</v>
      </c>
      <c r="Q718" s="57">
        <f t="shared" si="195"/>
        <v>42857.14286</v>
      </c>
      <c r="R718" s="57">
        <f t="shared" si="195"/>
        <v>42857.14286</v>
      </c>
    </row>
    <row r="719" spans="1:18" s="48" customFormat="1" ht="14.25">
      <c r="A719" s="167"/>
      <c r="B719" s="167"/>
      <c r="C719" s="56" t="s">
        <v>6</v>
      </c>
      <c r="D719" s="181"/>
      <c r="E719" s="181"/>
      <c r="F719" s="57">
        <f aca="true" t="shared" si="196" ref="F719:F782">SUM(G719:R719)</f>
        <v>0</v>
      </c>
      <c r="G719" s="57">
        <f aca="true" t="shared" si="197" ref="G719:R722">G724+G769+G744+G739+G774+G789+G799</f>
        <v>0</v>
      </c>
      <c r="H719" s="57">
        <f t="shared" si="197"/>
        <v>0</v>
      </c>
      <c r="I719" s="57">
        <f t="shared" si="197"/>
        <v>0</v>
      </c>
      <c r="J719" s="57">
        <f t="shared" si="197"/>
        <v>0</v>
      </c>
      <c r="K719" s="57">
        <f t="shared" si="197"/>
        <v>0</v>
      </c>
      <c r="L719" s="80">
        <f t="shared" si="197"/>
        <v>0</v>
      </c>
      <c r="M719" s="57">
        <f t="shared" si="197"/>
        <v>0</v>
      </c>
      <c r="N719" s="57">
        <f t="shared" si="197"/>
        <v>0</v>
      </c>
      <c r="O719" s="57">
        <f t="shared" si="197"/>
        <v>0</v>
      </c>
      <c r="P719" s="57">
        <f t="shared" si="197"/>
        <v>0</v>
      </c>
      <c r="Q719" s="57">
        <f t="shared" si="197"/>
        <v>0</v>
      </c>
      <c r="R719" s="57">
        <f t="shared" si="197"/>
        <v>0</v>
      </c>
    </row>
    <row r="720" spans="1:18" s="48" customFormat="1" ht="14.25">
      <c r="A720" s="167"/>
      <c r="B720" s="167"/>
      <c r="C720" s="56" t="s">
        <v>7</v>
      </c>
      <c r="D720" s="181"/>
      <c r="E720" s="181"/>
      <c r="F720" s="57">
        <f t="shared" si="196"/>
        <v>700433.24561</v>
      </c>
      <c r="G720" s="57">
        <f t="shared" si="197"/>
        <v>11803.30195</v>
      </c>
      <c r="H720" s="57">
        <f t="shared" si="197"/>
        <v>11965.74655</v>
      </c>
      <c r="I720" s="57">
        <f t="shared" si="197"/>
        <v>22000</v>
      </c>
      <c r="J720" s="57">
        <f t="shared" si="197"/>
        <v>65295.88989</v>
      </c>
      <c r="K720" s="57">
        <f>K725+K770+K745+K740+K775+K790+K800</f>
        <v>197960.76563</v>
      </c>
      <c r="L720" s="80">
        <f t="shared" si="197"/>
        <v>266307.54159</v>
      </c>
      <c r="M720" s="57">
        <f t="shared" si="197"/>
        <v>0</v>
      </c>
      <c r="N720" s="57">
        <f t="shared" si="197"/>
        <v>0</v>
      </c>
      <c r="O720" s="57">
        <f t="shared" si="197"/>
        <v>35100</v>
      </c>
      <c r="P720" s="57">
        <f t="shared" si="197"/>
        <v>30000</v>
      </c>
      <c r="Q720" s="57">
        <f t="shared" si="197"/>
        <v>30000</v>
      </c>
      <c r="R720" s="57">
        <f t="shared" si="197"/>
        <v>30000</v>
      </c>
    </row>
    <row r="721" spans="1:18" s="48" customFormat="1" ht="14.25">
      <c r="A721" s="167"/>
      <c r="B721" s="167"/>
      <c r="C721" s="56" t="s">
        <v>8</v>
      </c>
      <c r="D721" s="181"/>
      <c r="E721" s="181"/>
      <c r="F721" s="57">
        <f t="shared" si="196"/>
        <v>139824.5744</v>
      </c>
      <c r="G721" s="57">
        <f t="shared" si="197"/>
        <v>2367.68655</v>
      </c>
      <c r="H721" s="57">
        <f t="shared" si="197"/>
        <v>4014.41773</v>
      </c>
      <c r="I721" s="57">
        <f t="shared" si="197"/>
        <v>2444.44444</v>
      </c>
      <c r="J721" s="57">
        <f t="shared" si="197"/>
        <v>9366.20999</v>
      </c>
      <c r="K721" s="57">
        <f>K726+K771+K746+K741+K776+K791+K801</f>
        <v>67397.68869</v>
      </c>
      <c r="L721" s="80">
        <f t="shared" si="197"/>
        <v>2805.55556</v>
      </c>
      <c r="M721" s="57">
        <f t="shared" si="197"/>
        <v>0</v>
      </c>
      <c r="N721" s="57">
        <f t="shared" si="197"/>
        <v>0</v>
      </c>
      <c r="O721" s="57">
        <f t="shared" si="197"/>
        <v>12857.14286</v>
      </c>
      <c r="P721" s="57">
        <f t="shared" si="197"/>
        <v>12857.14286</v>
      </c>
      <c r="Q721" s="57">
        <f t="shared" si="197"/>
        <v>12857.14286</v>
      </c>
      <c r="R721" s="57">
        <f t="shared" si="197"/>
        <v>12857.14286</v>
      </c>
    </row>
    <row r="722" spans="1:18" s="48" customFormat="1" ht="14.25">
      <c r="A722" s="167"/>
      <c r="B722" s="167"/>
      <c r="C722" s="56" t="s">
        <v>107</v>
      </c>
      <c r="D722" s="181"/>
      <c r="E722" s="181"/>
      <c r="F722" s="57">
        <f t="shared" si="196"/>
        <v>0</v>
      </c>
      <c r="G722" s="57">
        <f t="shared" si="197"/>
        <v>0</v>
      </c>
      <c r="H722" s="57">
        <f t="shared" si="197"/>
        <v>0</v>
      </c>
      <c r="I722" s="57">
        <f t="shared" si="197"/>
        <v>0</v>
      </c>
      <c r="J722" s="57">
        <f t="shared" si="197"/>
        <v>0</v>
      </c>
      <c r="K722" s="57">
        <f t="shared" si="197"/>
        <v>0</v>
      </c>
      <c r="L722" s="80">
        <f t="shared" si="197"/>
        <v>0</v>
      </c>
      <c r="M722" s="57">
        <f t="shared" si="197"/>
        <v>0</v>
      </c>
      <c r="N722" s="57">
        <f t="shared" si="197"/>
        <v>0</v>
      </c>
      <c r="O722" s="57">
        <f t="shared" si="197"/>
        <v>0</v>
      </c>
      <c r="P722" s="57">
        <f t="shared" si="197"/>
        <v>0</v>
      </c>
      <c r="Q722" s="57">
        <f t="shared" si="197"/>
        <v>0</v>
      </c>
      <c r="R722" s="57">
        <f t="shared" si="197"/>
        <v>0</v>
      </c>
    </row>
    <row r="723" spans="1:18" s="48" customFormat="1" ht="15" customHeight="1">
      <c r="A723" s="194" t="s">
        <v>9</v>
      </c>
      <c r="B723" s="58" t="s">
        <v>365</v>
      </c>
      <c r="C723" s="60" t="s">
        <v>175</v>
      </c>
      <c r="D723" s="181"/>
      <c r="E723" s="181"/>
      <c r="F723" s="57">
        <f t="shared" si="196"/>
        <v>289406.06541</v>
      </c>
      <c r="G723" s="57">
        <f aca="true" t="shared" si="198" ref="G723:R723">SUM(G724:G727)</f>
        <v>0</v>
      </c>
      <c r="H723" s="57">
        <f t="shared" si="198"/>
        <v>1000</v>
      </c>
      <c r="I723" s="57">
        <f t="shared" si="198"/>
        <v>0</v>
      </c>
      <c r="J723" s="57">
        <f t="shared" si="198"/>
        <v>0</v>
      </c>
      <c r="K723" s="57">
        <f t="shared" si="198"/>
        <v>39348.52382</v>
      </c>
      <c r="L723" s="80">
        <f t="shared" si="198"/>
        <v>244057.54159</v>
      </c>
      <c r="M723" s="57">
        <f t="shared" si="198"/>
        <v>0</v>
      </c>
      <c r="N723" s="57">
        <f t="shared" si="198"/>
        <v>0</v>
      </c>
      <c r="O723" s="57">
        <f t="shared" si="198"/>
        <v>5000</v>
      </c>
      <c r="P723" s="57">
        <f t="shared" si="198"/>
        <v>0</v>
      </c>
      <c r="Q723" s="57">
        <f t="shared" si="198"/>
        <v>0</v>
      </c>
      <c r="R723" s="57">
        <f t="shared" si="198"/>
        <v>0</v>
      </c>
    </row>
    <row r="724" spans="1:18" s="48" customFormat="1" ht="18" customHeight="1">
      <c r="A724" s="195"/>
      <c r="B724" s="170" t="s">
        <v>267</v>
      </c>
      <c r="C724" s="56" t="s">
        <v>6</v>
      </c>
      <c r="D724" s="181"/>
      <c r="E724" s="181"/>
      <c r="F724" s="57">
        <f t="shared" si="196"/>
        <v>0</v>
      </c>
      <c r="G724" s="57">
        <f>G729+G734</f>
        <v>0</v>
      </c>
      <c r="H724" s="57">
        <f aca="true" t="shared" si="199" ref="H724:R724">H729+H734</f>
        <v>0</v>
      </c>
      <c r="I724" s="57">
        <f t="shared" si="199"/>
        <v>0</v>
      </c>
      <c r="J724" s="57">
        <f t="shared" si="199"/>
        <v>0</v>
      </c>
      <c r="K724" s="57">
        <f t="shared" si="199"/>
        <v>0</v>
      </c>
      <c r="L724" s="80">
        <f t="shared" si="199"/>
        <v>0</v>
      </c>
      <c r="M724" s="57">
        <f t="shared" si="199"/>
        <v>0</v>
      </c>
      <c r="N724" s="57">
        <f t="shared" si="199"/>
        <v>0</v>
      </c>
      <c r="O724" s="57">
        <f t="shared" si="199"/>
        <v>0</v>
      </c>
      <c r="P724" s="57">
        <f t="shared" si="199"/>
        <v>0</v>
      </c>
      <c r="Q724" s="57">
        <f t="shared" si="199"/>
        <v>0</v>
      </c>
      <c r="R724" s="57">
        <f t="shared" si="199"/>
        <v>0</v>
      </c>
    </row>
    <row r="725" spans="1:18" s="48" customFormat="1" ht="18" customHeight="1">
      <c r="A725" s="195"/>
      <c r="B725" s="170"/>
      <c r="C725" s="56" t="s">
        <v>7</v>
      </c>
      <c r="D725" s="181"/>
      <c r="E725" s="181"/>
      <c r="F725" s="57">
        <f t="shared" si="196"/>
        <v>289406.06541</v>
      </c>
      <c r="G725" s="57">
        <f aca="true" t="shared" si="200" ref="G725:R727">G730+G735</f>
        <v>0</v>
      </c>
      <c r="H725" s="57">
        <f t="shared" si="200"/>
        <v>1000</v>
      </c>
      <c r="I725" s="57">
        <f t="shared" si="200"/>
        <v>0</v>
      </c>
      <c r="J725" s="57">
        <f t="shared" si="200"/>
        <v>0</v>
      </c>
      <c r="K725" s="57">
        <f t="shared" si="200"/>
        <v>39348.52382</v>
      </c>
      <c r="L725" s="80">
        <f t="shared" si="200"/>
        <v>244057.54159</v>
      </c>
      <c r="M725" s="57">
        <f t="shared" si="200"/>
        <v>0</v>
      </c>
      <c r="N725" s="57">
        <f t="shared" si="200"/>
        <v>0</v>
      </c>
      <c r="O725" s="57">
        <f t="shared" si="200"/>
        <v>5000</v>
      </c>
      <c r="P725" s="57">
        <f t="shared" si="200"/>
        <v>0</v>
      </c>
      <c r="Q725" s="57">
        <f t="shared" si="200"/>
        <v>0</v>
      </c>
      <c r="R725" s="57">
        <f t="shared" si="200"/>
        <v>0</v>
      </c>
    </row>
    <row r="726" spans="1:18" s="48" customFormat="1" ht="20.25" customHeight="1">
      <c r="A726" s="195"/>
      <c r="B726" s="170"/>
      <c r="C726" s="56" t="s">
        <v>8</v>
      </c>
      <c r="D726" s="181"/>
      <c r="E726" s="181"/>
      <c r="F726" s="57">
        <f t="shared" si="196"/>
        <v>0</v>
      </c>
      <c r="G726" s="57">
        <f t="shared" si="200"/>
        <v>0</v>
      </c>
      <c r="H726" s="57">
        <f t="shared" si="200"/>
        <v>0</v>
      </c>
      <c r="I726" s="57">
        <f t="shared" si="200"/>
        <v>0</v>
      </c>
      <c r="J726" s="57">
        <f t="shared" si="200"/>
        <v>0</v>
      </c>
      <c r="K726" s="57">
        <f t="shared" si="200"/>
        <v>0</v>
      </c>
      <c r="L726" s="80">
        <f t="shared" si="200"/>
        <v>0</v>
      </c>
      <c r="M726" s="57">
        <f t="shared" si="200"/>
        <v>0</v>
      </c>
      <c r="N726" s="57">
        <f t="shared" si="200"/>
        <v>0</v>
      </c>
      <c r="O726" s="57">
        <f t="shared" si="200"/>
        <v>0</v>
      </c>
      <c r="P726" s="57">
        <f t="shared" si="200"/>
        <v>0</v>
      </c>
      <c r="Q726" s="57">
        <f t="shared" si="200"/>
        <v>0</v>
      </c>
      <c r="R726" s="57">
        <f t="shared" si="200"/>
        <v>0</v>
      </c>
    </row>
    <row r="727" spans="1:18" s="48" customFormat="1" ht="19.5" customHeight="1">
      <c r="A727" s="196"/>
      <c r="B727" s="171"/>
      <c r="C727" s="56" t="s">
        <v>107</v>
      </c>
      <c r="D727" s="181"/>
      <c r="E727" s="181"/>
      <c r="F727" s="57">
        <f t="shared" si="196"/>
        <v>0</v>
      </c>
      <c r="G727" s="57">
        <f t="shared" si="200"/>
        <v>0</v>
      </c>
      <c r="H727" s="57">
        <f t="shared" si="200"/>
        <v>0</v>
      </c>
      <c r="I727" s="57">
        <f t="shared" si="200"/>
        <v>0</v>
      </c>
      <c r="J727" s="57">
        <f t="shared" si="200"/>
        <v>0</v>
      </c>
      <c r="K727" s="57">
        <f t="shared" si="200"/>
        <v>0</v>
      </c>
      <c r="L727" s="80">
        <f t="shared" si="200"/>
        <v>0</v>
      </c>
      <c r="M727" s="57">
        <f t="shared" si="200"/>
        <v>0</v>
      </c>
      <c r="N727" s="57">
        <f t="shared" si="200"/>
        <v>0</v>
      </c>
      <c r="O727" s="57">
        <f t="shared" si="200"/>
        <v>0</v>
      </c>
      <c r="P727" s="57">
        <f t="shared" si="200"/>
        <v>0</v>
      </c>
      <c r="Q727" s="57">
        <f t="shared" si="200"/>
        <v>0</v>
      </c>
      <c r="R727" s="57">
        <f t="shared" si="200"/>
        <v>0</v>
      </c>
    </row>
    <row r="728" spans="1:18" s="48" customFormat="1" ht="14.25" customHeight="1">
      <c r="A728" s="186" t="s">
        <v>3</v>
      </c>
      <c r="B728" s="53" t="s">
        <v>364</v>
      </c>
      <c r="C728" s="52" t="s">
        <v>175</v>
      </c>
      <c r="D728" s="179"/>
      <c r="E728" s="179"/>
      <c r="F728" s="57">
        <f t="shared" si="196"/>
        <v>1000</v>
      </c>
      <c r="G728" s="46">
        <f aca="true" t="shared" si="201" ref="G728:R728">SUM(G729:G732)</f>
        <v>0</v>
      </c>
      <c r="H728" s="46">
        <f t="shared" si="201"/>
        <v>1000</v>
      </c>
      <c r="I728" s="46">
        <f t="shared" si="201"/>
        <v>0</v>
      </c>
      <c r="J728" s="46">
        <f t="shared" si="201"/>
        <v>0</v>
      </c>
      <c r="K728" s="46">
        <f t="shared" si="201"/>
        <v>0</v>
      </c>
      <c r="L728" s="82">
        <f t="shared" si="201"/>
        <v>0</v>
      </c>
      <c r="M728" s="46">
        <f t="shared" si="201"/>
        <v>0</v>
      </c>
      <c r="N728" s="46">
        <f t="shared" si="201"/>
        <v>0</v>
      </c>
      <c r="O728" s="46">
        <f t="shared" si="201"/>
        <v>0</v>
      </c>
      <c r="P728" s="46">
        <f t="shared" si="201"/>
        <v>0</v>
      </c>
      <c r="Q728" s="46">
        <f t="shared" si="201"/>
        <v>0</v>
      </c>
      <c r="R728" s="46">
        <f t="shared" si="201"/>
        <v>0</v>
      </c>
    </row>
    <row r="729" spans="1:18" s="29" customFormat="1" ht="34.5" customHeight="1">
      <c r="A729" s="187"/>
      <c r="B729" s="174" t="s">
        <v>149</v>
      </c>
      <c r="C729" s="31" t="s">
        <v>6</v>
      </c>
      <c r="D729" s="179"/>
      <c r="E729" s="179"/>
      <c r="F729" s="57">
        <f t="shared" si="196"/>
        <v>0</v>
      </c>
      <c r="G729" s="44">
        <v>0</v>
      </c>
      <c r="H729" s="44">
        <v>0</v>
      </c>
      <c r="I729" s="44">
        <v>0</v>
      </c>
      <c r="J729" s="44">
        <v>0</v>
      </c>
      <c r="K729" s="44">
        <v>0</v>
      </c>
      <c r="L729" s="83">
        <v>0</v>
      </c>
      <c r="M729" s="44">
        <v>0</v>
      </c>
      <c r="N729" s="44">
        <v>0</v>
      </c>
      <c r="O729" s="44">
        <v>0</v>
      </c>
      <c r="P729" s="44">
        <v>0</v>
      </c>
      <c r="Q729" s="44">
        <v>0</v>
      </c>
      <c r="R729" s="44">
        <v>0</v>
      </c>
    </row>
    <row r="730" spans="1:18" s="29" customFormat="1" ht="33" customHeight="1">
      <c r="A730" s="187"/>
      <c r="B730" s="174"/>
      <c r="C730" s="31" t="s">
        <v>7</v>
      </c>
      <c r="D730" s="179"/>
      <c r="E730" s="179"/>
      <c r="F730" s="57">
        <f t="shared" si="196"/>
        <v>1000</v>
      </c>
      <c r="G730" s="44">
        <v>0</v>
      </c>
      <c r="H730" s="44">
        <v>1000</v>
      </c>
      <c r="I730" s="44">
        <v>0</v>
      </c>
      <c r="J730" s="44">
        <v>0</v>
      </c>
      <c r="K730" s="44">
        <v>0</v>
      </c>
      <c r="L730" s="83">
        <v>0</v>
      </c>
      <c r="M730" s="44">
        <v>0</v>
      </c>
      <c r="N730" s="44">
        <v>0</v>
      </c>
      <c r="O730" s="44">
        <v>0</v>
      </c>
      <c r="P730" s="44">
        <v>0</v>
      </c>
      <c r="Q730" s="44">
        <v>0</v>
      </c>
      <c r="R730" s="44">
        <v>0</v>
      </c>
    </row>
    <row r="731" spans="1:18" s="29" customFormat="1" ht="34.5" customHeight="1">
      <c r="A731" s="187"/>
      <c r="B731" s="174"/>
      <c r="C731" s="31" t="s">
        <v>8</v>
      </c>
      <c r="D731" s="179"/>
      <c r="E731" s="179"/>
      <c r="F731" s="57">
        <f t="shared" si="196"/>
        <v>0</v>
      </c>
      <c r="G731" s="44">
        <v>0</v>
      </c>
      <c r="H731" s="44">
        <v>0</v>
      </c>
      <c r="I731" s="44">
        <v>0</v>
      </c>
      <c r="J731" s="44">
        <v>0</v>
      </c>
      <c r="K731" s="44">
        <v>0</v>
      </c>
      <c r="L731" s="83">
        <v>0</v>
      </c>
      <c r="M731" s="44">
        <v>0</v>
      </c>
      <c r="N731" s="44">
        <v>0</v>
      </c>
      <c r="O731" s="44">
        <v>0</v>
      </c>
      <c r="P731" s="44">
        <v>0</v>
      </c>
      <c r="Q731" s="44">
        <v>0</v>
      </c>
      <c r="R731" s="44">
        <v>0</v>
      </c>
    </row>
    <row r="732" spans="1:18" s="29" customFormat="1" ht="31.5" customHeight="1">
      <c r="A732" s="188"/>
      <c r="B732" s="175"/>
      <c r="C732" s="31" t="s">
        <v>107</v>
      </c>
      <c r="D732" s="179"/>
      <c r="E732" s="179"/>
      <c r="F732" s="57">
        <f t="shared" si="196"/>
        <v>0</v>
      </c>
      <c r="G732" s="44">
        <v>0</v>
      </c>
      <c r="H732" s="44">
        <v>0</v>
      </c>
      <c r="I732" s="44">
        <v>0</v>
      </c>
      <c r="J732" s="44">
        <v>0</v>
      </c>
      <c r="K732" s="44">
        <v>0</v>
      </c>
      <c r="L732" s="83">
        <v>0</v>
      </c>
      <c r="M732" s="44">
        <v>0</v>
      </c>
      <c r="N732" s="44">
        <v>0</v>
      </c>
      <c r="O732" s="44">
        <v>0</v>
      </c>
      <c r="P732" s="44">
        <v>0</v>
      </c>
      <c r="Q732" s="44">
        <v>0</v>
      </c>
      <c r="R732" s="44">
        <v>0</v>
      </c>
    </row>
    <row r="733" spans="1:18" s="29" customFormat="1" ht="15">
      <c r="A733" s="183" t="s">
        <v>11</v>
      </c>
      <c r="B733" s="53" t="s">
        <v>535</v>
      </c>
      <c r="C733" s="52" t="s">
        <v>175</v>
      </c>
      <c r="D733" s="179"/>
      <c r="E733" s="179"/>
      <c r="F733" s="57">
        <f t="shared" si="196"/>
        <v>288406.06541</v>
      </c>
      <c r="G733" s="46">
        <f>SUM(G734:G737)</f>
        <v>0</v>
      </c>
      <c r="H733" s="46">
        <f aca="true" t="shared" si="202" ref="H733:R733">SUM(H734:H737)</f>
        <v>0</v>
      </c>
      <c r="I733" s="46">
        <f t="shared" si="202"/>
        <v>0</v>
      </c>
      <c r="J733" s="46">
        <f t="shared" si="202"/>
        <v>0</v>
      </c>
      <c r="K733" s="46">
        <f t="shared" si="202"/>
        <v>39348.52382</v>
      </c>
      <c r="L733" s="82">
        <f t="shared" si="202"/>
        <v>244057.54159</v>
      </c>
      <c r="M733" s="46">
        <f t="shared" si="202"/>
        <v>0</v>
      </c>
      <c r="N733" s="46">
        <f t="shared" si="202"/>
        <v>0</v>
      </c>
      <c r="O733" s="46">
        <f t="shared" si="202"/>
        <v>5000</v>
      </c>
      <c r="P733" s="46">
        <f t="shared" si="202"/>
        <v>0</v>
      </c>
      <c r="Q733" s="46">
        <f t="shared" si="202"/>
        <v>0</v>
      </c>
      <c r="R733" s="46">
        <f t="shared" si="202"/>
        <v>0</v>
      </c>
    </row>
    <row r="734" spans="1:18" s="29" customFormat="1" ht="36.75" customHeight="1">
      <c r="A734" s="183"/>
      <c r="B734" s="174" t="s">
        <v>536</v>
      </c>
      <c r="C734" s="31" t="s">
        <v>6</v>
      </c>
      <c r="D734" s="179"/>
      <c r="E734" s="179"/>
      <c r="F734" s="57">
        <f t="shared" si="196"/>
        <v>0</v>
      </c>
      <c r="G734" s="44">
        <v>0</v>
      </c>
      <c r="H734" s="44">
        <v>0</v>
      </c>
      <c r="I734" s="44">
        <v>0</v>
      </c>
      <c r="J734" s="44">
        <v>0</v>
      </c>
      <c r="K734" s="44">
        <v>0</v>
      </c>
      <c r="L734" s="83">
        <v>0</v>
      </c>
      <c r="M734" s="44">
        <v>0</v>
      </c>
      <c r="N734" s="44">
        <v>0</v>
      </c>
      <c r="O734" s="44">
        <v>0</v>
      </c>
      <c r="P734" s="44">
        <v>0</v>
      </c>
      <c r="Q734" s="44">
        <v>0</v>
      </c>
      <c r="R734" s="44">
        <v>0</v>
      </c>
    </row>
    <row r="735" spans="1:18" s="29" customFormat="1" ht="37.5" customHeight="1">
      <c r="A735" s="183"/>
      <c r="B735" s="174"/>
      <c r="C735" s="31" t="s">
        <v>7</v>
      </c>
      <c r="D735" s="179"/>
      <c r="E735" s="179"/>
      <c r="F735" s="57">
        <f t="shared" si="196"/>
        <v>288406.06541</v>
      </c>
      <c r="G735" s="44">
        <v>0</v>
      </c>
      <c r="H735" s="44">
        <v>0</v>
      </c>
      <c r="I735" s="44">
        <v>0</v>
      </c>
      <c r="J735" s="44">
        <v>0</v>
      </c>
      <c r="K735" s="44">
        <v>39348.52382</v>
      </c>
      <c r="L735" s="88">
        <v>244057.54159</v>
      </c>
      <c r="M735" s="44">
        <v>0</v>
      </c>
      <c r="N735" s="44">
        <v>0</v>
      </c>
      <c r="O735" s="44">
        <v>5000</v>
      </c>
      <c r="P735" s="44">
        <v>0</v>
      </c>
      <c r="Q735" s="44">
        <v>0</v>
      </c>
      <c r="R735" s="44">
        <v>0</v>
      </c>
    </row>
    <row r="736" spans="1:18" s="29" customFormat="1" ht="38.25" customHeight="1">
      <c r="A736" s="183"/>
      <c r="B736" s="174"/>
      <c r="C736" s="31" t="s">
        <v>8</v>
      </c>
      <c r="D736" s="179"/>
      <c r="E736" s="179"/>
      <c r="F736" s="57">
        <f t="shared" si="196"/>
        <v>0</v>
      </c>
      <c r="G736" s="44">
        <v>0</v>
      </c>
      <c r="H736" s="44">
        <f>H735/0.9*0.1</f>
        <v>0</v>
      </c>
      <c r="I736" s="44">
        <v>0</v>
      </c>
      <c r="J736" s="44">
        <v>0</v>
      </c>
      <c r="K736" s="44">
        <v>0</v>
      </c>
      <c r="L736" s="83">
        <v>0</v>
      </c>
      <c r="M736" s="44">
        <v>0</v>
      </c>
      <c r="N736" s="44">
        <v>0</v>
      </c>
      <c r="O736" s="44">
        <v>0</v>
      </c>
      <c r="P736" s="44">
        <v>0</v>
      </c>
      <c r="Q736" s="44">
        <v>0</v>
      </c>
      <c r="R736" s="44">
        <v>0</v>
      </c>
    </row>
    <row r="737" spans="1:18" s="29" customFormat="1" ht="39.75" customHeight="1">
      <c r="A737" s="183"/>
      <c r="B737" s="175"/>
      <c r="C737" s="31" t="s">
        <v>107</v>
      </c>
      <c r="D737" s="179"/>
      <c r="E737" s="179"/>
      <c r="F737" s="57">
        <f t="shared" si="196"/>
        <v>0</v>
      </c>
      <c r="G737" s="44">
        <v>0</v>
      </c>
      <c r="H737" s="44">
        <v>0</v>
      </c>
      <c r="I737" s="44">
        <v>0</v>
      </c>
      <c r="J737" s="44">
        <v>0</v>
      </c>
      <c r="K737" s="44">
        <v>0</v>
      </c>
      <c r="L737" s="83">
        <v>0</v>
      </c>
      <c r="M737" s="44">
        <v>0</v>
      </c>
      <c r="N737" s="44">
        <v>0</v>
      </c>
      <c r="O737" s="44">
        <v>0</v>
      </c>
      <c r="P737" s="44">
        <v>0</v>
      </c>
      <c r="Q737" s="44">
        <v>0</v>
      </c>
      <c r="R737" s="44">
        <v>0</v>
      </c>
    </row>
    <row r="738" spans="1:18" s="48" customFormat="1" ht="14.25">
      <c r="A738" s="180" t="s">
        <v>12</v>
      </c>
      <c r="B738" s="58" t="s">
        <v>363</v>
      </c>
      <c r="C738" s="60" t="s">
        <v>175</v>
      </c>
      <c r="D738" s="181"/>
      <c r="E738" s="181"/>
      <c r="F738" s="57">
        <f t="shared" si="196"/>
        <v>216527.1031</v>
      </c>
      <c r="G738" s="57">
        <f aca="true" t="shared" si="203" ref="G738:R738">SUM(G739:G742)</f>
        <v>7892.2885</v>
      </c>
      <c r="H738" s="57">
        <f t="shared" si="203"/>
        <v>12582.0065</v>
      </c>
      <c r="I738" s="57">
        <f t="shared" si="203"/>
        <v>0</v>
      </c>
      <c r="J738" s="57">
        <f t="shared" si="203"/>
        <v>9500</v>
      </c>
      <c r="K738" s="57">
        <f t="shared" si="203"/>
        <v>15124.23666</v>
      </c>
      <c r="L738" s="80">
        <f t="shared" si="203"/>
        <v>0</v>
      </c>
      <c r="M738" s="57">
        <f t="shared" si="203"/>
        <v>0</v>
      </c>
      <c r="N738" s="57">
        <f t="shared" si="203"/>
        <v>0</v>
      </c>
      <c r="O738" s="57">
        <f t="shared" si="203"/>
        <v>42857.14286</v>
      </c>
      <c r="P738" s="57">
        <f t="shared" si="203"/>
        <v>42857.14286</v>
      </c>
      <c r="Q738" s="57">
        <f t="shared" si="203"/>
        <v>42857.14286</v>
      </c>
      <c r="R738" s="57">
        <f t="shared" si="203"/>
        <v>42857.14286</v>
      </c>
    </row>
    <row r="739" spans="1:18" s="48" customFormat="1" ht="14.25">
      <c r="A739" s="180"/>
      <c r="B739" s="170" t="s">
        <v>67</v>
      </c>
      <c r="C739" s="56" t="s">
        <v>6</v>
      </c>
      <c r="D739" s="181"/>
      <c r="E739" s="181"/>
      <c r="F739" s="57">
        <f t="shared" si="196"/>
        <v>0</v>
      </c>
      <c r="G739" s="59">
        <v>0</v>
      </c>
      <c r="H739" s="59">
        <v>0</v>
      </c>
      <c r="I739" s="59">
        <v>0</v>
      </c>
      <c r="J739" s="59">
        <v>0</v>
      </c>
      <c r="K739" s="59">
        <v>0</v>
      </c>
      <c r="L739" s="81">
        <v>0</v>
      </c>
      <c r="M739" s="59">
        <v>0</v>
      </c>
      <c r="N739" s="59">
        <v>0</v>
      </c>
      <c r="O739" s="59">
        <v>0</v>
      </c>
      <c r="P739" s="59">
        <v>0</v>
      </c>
      <c r="Q739" s="59">
        <v>0</v>
      </c>
      <c r="R739" s="59">
        <v>0</v>
      </c>
    </row>
    <row r="740" spans="1:18" s="48" customFormat="1" ht="14.25">
      <c r="A740" s="180"/>
      <c r="B740" s="170"/>
      <c r="C740" s="56" t="s">
        <v>7</v>
      </c>
      <c r="D740" s="181"/>
      <c r="E740" s="181"/>
      <c r="F740" s="57">
        <f t="shared" si="196"/>
        <v>151568.97216</v>
      </c>
      <c r="G740" s="59">
        <v>5524.60195</v>
      </c>
      <c r="H740" s="59">
        <v>8807.40455</v>
      </c>
      <c r="I740" s="59">
        <v>0</v>
      </c>
      <c r="J740" s="59">
        <v>6650</v>
      </c>
      <c r="K740" s="59">
        <v>10586.96566</v>
      </c>
      <c r="L740" s="81">
        <v>0</v>
      </c>
      <c r="M740" s="59">
        <v>0</v>
      </c>
      <c r="N740" s="59">
        <v>0</v>
      </c>
      <c r="O740" s="59">
        <v>30000</v>
      </c>
      <c r="P740" s="59">
        <v>30000</v>
      </c>
      <c r="Q740" s="59">
        <v>30000</v>
      </c>
      <c r="R740" s="59">
        <v>30000</v>
      </c>
    </row>
    <row r="741" spans="1:18" s="48" customFormat="1" ht="14.25">
      <c r="A741" s="180"/>
      <c r="B741" s="170"/>
      <c r="C741" s="56" t="s">
        <v>8</v>
      </c>
      <c r="D741" s="181"/>
      <c r="E741" s="181"/>
      <c r="F741" s="57">
        <f t="shared" si="196"/>
        <v>64958.13094</v>
      </c>
      <c r="G741" s="59">
        <f>G740/0.7*0.3</f>
        <v>2367.68655</v>
      </c>
      <c r="H741" s="59">
        <f>H740/0.7*0.3</f>
        <v>3774.60195</v>
      </c>
      <c r="I741" s="59">
        <v>0</v>
      </c>
      <c r="J741" s="59">
        <f>J740/0.7*0.3</f>
        <v>2850</v>
      </c>
      <c r="K741" s="59">
        <f aca="true" t="shared" si="204" ref="K741:R741">K740/0.7*0.3</f>
        <v>4537.271</v>
      </c>
      <c r="L741" s="81">
        <f t="shared" si="204"/>
        <v>0</v>
      </c>
      <c r="M741" s="59">
        <f t="shared" si="204"/>
        <v>0</v>
      </c>
      <c r="N741" s="59">
        <f t="shared" si="204"/>
        <v>0</v>
      </c>
      <c r="O741" s="59">
        <f t="shared" si="204"/>
        <v>12857.14286</v>
      </c>
      <c r="P741" s="59">
        <f t="shared" si="204"/>
        <v>12857.14286</v>
      </c>
      <c r="Q741" s="59">
        <f t="shared" si="204"/>
        <v>12857.14286</v>
      </c>
      <c r="R741" s="59">
        <f t="shared" si="204"/>
        <v>12857.14286</v>
      </c>
    </row>
    <row r="742" spans="1:18" s="48" customFormat="1" ht="14.25">
      <c r="A742" s="180"/>
      <c r="B742" s="171"/>
      <c r="C742" s="56" t="s">
        <v>107</v>
      </c>
      <c r="D742" s="181"/>
      <c r="E742" s="181"/>
      <c r="F742" s="57">
        <f t="shared" si="196"/>
        <v>0</v>
      </c>
      <c r="G742" s="59">
        <v>0</v>
      </c>
      <c r="H742" s="59">
        <v>0</v>
      </c>
      <c r="I742" s="59">
        <v>0</v>
      </c>
      <c r="J742" s="59">
        <v>0</v>
      </c>
      <c r="K742" s="59">
        <v>0</v>
      </c>
      <c r="L742" s="81">
        <v>0</v>
      </c>
      <c r="M742" s="59">
        <v>0</v>
      </c>
      <c r="N742" s="59">
        <v>0</v>
      </c>
      <c r="O742" s="59">
        <v>0</v>
      </c>
      <c r="P742" s="59">
        <v>0</v>
      </c>
      <c r="Q742" s="59">
        <v>0</v>
      </c>
      <c r="R742" s="59">
        <v>0</v>
      </c>
    </row>
    <row r="743" spans="1:18" s="48" customFormat="1" ht="15" customHeight="1">
      <c r="A743" s="180" t="s">
        <v>46</v>
      </c>
      <c r="B743" s="58" t="s">
        <v>362</v>
      </c>
      <c r="C743" s="60" t="s">
        <v>175</v>
      </c>
      <c r="D743" s="181"/>
      <c r="E743" s="181"/>
      <c r="F743" s="57">
        <f t="shared" si="196"/>
        <v>104004.7021</v>
      </c>
      <c r="G743" s="57">
        <f>SUM(G744:G747)</f>
        <v>0</v>
      </c>
      <c r="H743" s="57">
        <f aca="true" t="shared" si="205" ref="H743:R743">SUM(H744:H747)</f>
        <v>2398.15778</v>
      </c>
      <c r="I743" s="57">
        <f t="shared" si="205"/>
        <v>24444.44444</v>
      </c>
      <c r="J743" s="57">
        <f t="shared" si="205"/>
        <v>65162.09988</v>
      </c>
      <c r="K743" s="57">
        <f t="shared" si="205"/>
        <v>0</v>
      </c>
      <c r="L743" s="80">
        <f t="shared" si="205"/>
        <v>12000</v>
      </c>
      <c r="M743" s="57">
        <f t="shared" si="205"/>
        <v>0</v>
      </c>
      <c r="N743" s="57">
        <f t="shared" si="205"/>
        <v>0</v>
      </c>
      <c r="O743" s="57">
        <f t="shared" si="205"/>
        <v>0</v>
      </c>
      <c r="P743" s="57">
        <f t="shared" si="205"/>
        <v>0</v>
      </c>
      <c r="Q743" s="57">
        <f t="shared" si="205"/>
        <v>0</v>
      </c>
      <c r="R743" s="57">
        <f t="shared" si="205"/>
        <v>0</v>
      </c>
    </row>
    <row r="744" spans="1:18" s="49" customFormat="1" ht="18" customHeight="1">
      <c r="A744" s="180"/>
      <c r="B744" s="170" t="s">
        <v>512</v>
      </c>
      <c r="C744" s="56" t="s">
        <v>6</v>
      </c>
      <c r="D744" s="181"/>
      <c r="E744" s="181"/>
      <c r="F744" s="57">
        <f t="shared" si="196"/>
        <v>0</v>
      </c>
      <c r="G744" s="57">
        <f>G749+G754+G759+G764</f>
        <v>0</v>
      </c>
      <c r="H744" s="57">
        <f aca="true" t="shared" si="206" ref="H744:R744">H749+H754+H759+H764</f>
        <v>0</v>
      </c>
      <c r="I744" s="57">
        <f t="shared" si="206"/>
        <v>0</v>
      </c>
      <c r="J744" s="57">
        <f t="shared" si="206"/>
        <v>0</v>
      </c>
      <c r="K744" s="57">
        <f t="shared" si="206"/>
        <v>0</v>
      </c>
      <c r="L744" s="80">
        <f t="shared" si="206"/>
        <v>0</v>
      </c>
      <c r="M744" s="57">
        <f t="shared" si="206"/>
        <v>0</v>
      </c>
      <c r="N744" s="57">
        <f t="shared" si="206"/>
        <v>0</v>
      </c>
      <c r="O744" s="57">
        <f t="shared" si="206"/>
        <v>0</v>
      </c>
      <c r="P744" s="57">
        <f t="shared" si="206"/>
        <v>0</v>
      </c>
      <c r="Q744" s="57">
        <f t="shared" si="206"/>
        <v>0</v>
      </c>
      <c r="R744" s="57">
        <f t="shared" si="206"/>
        <v>0</v>
      </c>
    </row>
    <row r="745" spans="1:18" s="49" customFormat="1" ht="17.25" customHeight="1">
      <c r="A745" s="180"/>
      <c r="B745" s="170"/>
      <c r="C745" s="56" t="s">
        <v>7</v>
      </c>
      <c r="D745" s="181"/>
      <c r="E745" s="181"/>
      <c r="F745" s="57">
        <f t="shared" si="196"/>
        <v>94804.23189</v>
      </c>
      <c r="G745" s="57">
        <f aca="true" t="shared" si="207" ref="G745:R747">G750+G755+G760+G765</f>
        <v>0</v>
      </c>
      <c r="H745" s="57">
        <f t="shared" si="207"/>
        <v>2158.342</v>
      </c>
      <c r="I745" s="57">
        <f t="shared" si="207"/>
        <v>22000</v>
      </c>
      <c r="J745" s="57">
        <f t="shared" si="207"/>
        <v>58645.88989</v>
      </c>
      <c r="K745" s="57">
        <f t="shared" si="207"/>
        <v>0</v>
      </c>
      <c r="L745" s="90">
        <f t="shared" si="207"/>
        <v>12000</v>
      </c>
      <c r="M745" s="57">
        <f t="shared" si="207"/>
        <v>0</v>
      </c>
      <c r="N745" s="57">
        <f t="shared" si="207"/>
        <v>0</v>
      </c>
      <c r="O745" s="57">
        <f t="shared" si="207"/>
        <v>0</v>
      </c>
      <c r="P745" s="57">
        <f t="shared" si="207"/>
        <v>0</v>
      </c>
      <c r="Q745" s="57">
        <f t="shared" si="207"/>
        <v>0</v>
      </c>
      <c r="R745" s="57">
        <f t="shared" si="207"/>
        <v>0</v>
      </c>
    </row>
    <row r="746" spans="1:18" s="49" customFormat="1" ht="15.75" customHeight="1">
      <c r="A746" s="180"/>
      <c r="B746" s="170"/>
      <c r="C746" s="56" t="s">
        <v>8</v>
      </c>
      <c r="D746" s="181"/>
      <c r="E746" s="181"/>
      <c r="F746" s="57">
        <f t="shared" si="196"/>
        <v>9200.47021</v>
      </c>
      <c r="G746" s="57">
        <f t="shared" si="207"/>
        <v>0</v>
      </c>
      <c r="H746" s="57">
        <f t="shared" si="207"/>
        <v>239.81578</v>
      </c>
      <c r="I746" s="57">
        <f t="shared" si="207"/>
        <v>2444.44444</v>
      </c>
      <c r="J746" s="57">
        <f t="shared" si="207"/>
        <v>6516.20999</v>
      </c>
      <c r="K746" s="57">
        <f t="shared" si="207"/>
        <v>0</v>
      </c>
      <c r="L746" s="80">
        <f t="shared" si="207"/>
        <v>0</v>
      </c>
      <c r="M746" s="57">
        <f t="shared" si="207"/>
        <v>0</v>
      </c>
      <c r="N746" s="57">
        <f t="shared" si="207"/>
        <v>0</v>
      </c>
      <c r="O746" s="57">
        <f t="shared" si="207"/>
        <v>0</v>
      </c>
      <c r="P746" s="57">
        <f t="shared" si="207"/>
        <v>0</v>
      </c>
      <c r="Q746" s="57">
        <f t="shared" si="207"/>
        <v>0</v>
      </c>
      <c r="R746" s="57">
        <f t="shared" si="207"/>
        <v>0</v>
      </c>
    </row>
    <row r="747" spans="1:18" s="49" customFormat="1" ht="18" customHeight="1">
      <c r="A747" s="180"/>
      <c r="B747" s="171"/>
      <c r="C747" s="56" t="s">
        <v>107</v>
      </c>
      <c r="D747" s="181"/>
      <c r="E747" s="181"/>
      <c r="F747" s="57">
        <f t="shared" si="196"/>
        <v>0</v>
      </c>
      <c r="G747" s="57">
        <f t="shared" si="207"/>
        <v>0</v>
      </c>
      <c r="H747" s="57">
        <f t="shared" si="207"/>
        <v>0</v>
      </c>
      <c r="I747" s="57">
        <f t="shared" si="207"/>
        <v>0</v>
      </c>
      <c r="J747" s="57">
        <f t="shared" si="207"/>
        <v>0</v>
      </c>
      <c r="K747" s="57">
        <f t="shared" si="207"/>
        <v>0</v>
      </c>
      <c r="L747" s="80">
        <f t="shared" si="207"/>
        <v>0</v>
      </c>
      <c r="M747" s="57">
        <f t="shared" si="207"/>
        <v>0</v>
      </c>
      <c r="N747" s="57">
        <f t="shared" si="207"/>
        <v>0</v>
      </c>
      <c r="O747" s="57">
        <f t="shared" si="207"/>
        <v>0</v>
      </c>
      <c r="P747" s="57">
        <f t="shared" si="207"/>
        <v>0</v>
      </c>
      <c r="Q747" s="57">
        <f t="shared" si="207"/>
        <v>0</v>
      </c>
      <c r="R747" s="57">
        <f t="shared" si="207"/>
        <v>0</v>
      </c>
    </row>
    <row r="748" spans="1:18" s="49" customFormat="1" ht="15" customHeight="1">
      <c r="A748" s="183" t="s">
        <v>50</v>
      </c>
      <c r="B748" s="53" t="s">
        <v>361</v>
      </c>
      <c r="C748" s="52" t="s">
        <v>175</v>
      </c>
      <c r="D748" s="179"/>
      <c r="E748" s="179"/>
      <c r="F748" s="57">
        <f t="shared" si="196"/>
        <v>2398.15778</v>
      </c>
      <c r="G748" s="46">
        <f>SUM(G749:G752)</f>
        <v>0</v>
      </c>
      <c r="H748" s="46">
        <f aca="true" t="shared" si="208" ref="H748:R748">SUM(H749:H752)</f>
        <v>2398.15778</v>
      </c>
      <c r="I748" s="46">
        <f t="shared" si="208"/>
        <v>0</v>
      </c>
      <c r="J748" s="46">
        <f t="shared" si="208"/>
        <v>0</v>
      </c>
      <c r="K748" s="46">
        <f t="shared" si="208"/>
        <v>0</v>
      </c>
      <c r="L748" s="82">
        <f t="shared" si="208"/>
        <v>0</v>
      </c>
      <c r="M748" s="46">
        <f t="shared" si="208"/>
        <v>0</v>
      </c>
      <c r="N748" s="46">
        <f t="shared" si="208"/>
        <v>0</v>
      </c>
      <c r="O748" s="46">
        <f t="shared" si="208"/>
        <v>0</v>
      </c>
      <c r="P748" s="46">
        <f t="shared" si="208"/>
        <v>0</v>
      </c>
      <c r="Q748" s="46">
        <f t="shared" si="208"/>
        <v>0</v>
      </c>
      <c r="R748" s="46">
        <f t="shared" si="208"/>
        <v>0</v>
      </c>
    </row>
    <row r="749" spans="1:18" s="30" customFormat="1" ht="15">
      <c r="A749" s="183"/>
      <c r="B749" s="174" t="s">
        <v>120</v>
      </c>
      <c r="C749" s="31" t="s">
        <v>6</v>
      </c>
      <c r="D749" s="179"/>
      <c r="E749" s="179"/>
      <c r="F749" s="57">
        <f t="shared" si="196"/>
        <v>0</v>
      </c>
      <c r="G749" s="44">
        <v>0</v>
      </c>
      <c r="H749" s="44">
        <v>0</v>
      </c>
      <c r="I749" s="44">
        <v>0</v>
      </c>
      <c r="J749" s="44">
        <v>0</v>
      </c>
      <c r="K749" s="44">
        <v>0</v>
      </c>
      <c r="L749" s="83">
        <v>0</v>
      </c>
      <c r="M749" s="44">
        <v>0</v>
      </c>
      <c r="N749" s="44">
        <v>0</v>
      </c>
      <c r="O749" s="44">
        <v>0</v>
      </c>
      <c r="P749" s="44">
        <v>0</v>
      </c>
      <c r="Q749" s="44">
        <v>0</v>
      </c>
      <c r="R749" s="44">
        <v>0</v>
      </c>
    </row>
    <row r="750" spans="1:18" s="30" customFormat="1" ht="15">
      <c r="A750" s="183"/>
      <c r="B750" s="174"/>
      <c r="C750" s="31" t="s">
        <v>7</v>
      </c>
      <c r="D750" s="179"/>
      <c r="E750" s="179"/>
      <c r="F750" s="57">
        <f t="shared" si="196"/>
        <v>2158.342</v>
      </c>
      <c r="G750" s="44">
        <v>0</v>
      </c>
      <c r="H750" s="44">
        <v>2158.342</v>
      </c>
      <c r="I750" s="44">
        <v>0</v>
      </c>
      <c r="J750" s="44">
        <v>0</v>
      </c>
      <c r="K750" s="44">
        <v>0</v>
      </c>
      <c r="L750" s="83">
        <v>0</v>
      </c>
      <c r="M750" s="44">
        <v>0</v>
      </c>
      <c r="N750" s="44">
        <v>0</v>
      </c>
      <c r="O750" s="44">
        <v>0</v>
      </c>
      <c r="P750" s="44">
        <v>0</v>
      </c>
      <c r="Q750" s="44">
        <v>0</v>
      </c>
      <c r="R750" s="44">
        <v>0</v>
      </c>
    </row>
    <row r="751" spans="1:18" s="30" customFormat="1" ht="15">
      <c r="A751" s="183"/>
      <c r="B751" s="174"/>
      <c r="C751" s="31" t="s">
        <v>8</v>
      </c>
      <c r="D751" s="179"/>
      <c r="E751" s="179"/>
      <c r="F751" s="57">
        <f t="shared" si="196"/>
        <v>239.81578</v>
      </c>
      <c r="G751" s="44">
        <v>0</v>
      </c>
      <c r="H751" s="44">
        <f>H750/0.9*0.1</f>
        <v>239.81578</v>
      </c>
      <c r="I751" s="44">
        <v>0</v>
      </c>
      <c r="J751" s="44">
        <v>0</v>
      </c>
      <c r="K751" s="44">
        <v>0</v>
      </c>
      <c r="L751" s="83">
        <v>0</v>
      </c>
      <c r="M751" s="44">
        <v>0</v>
      </c>
      <c r="N751" s="44">
        <v>0</v>
      </c>
      <c r="O751" s="44">
        <v>0</v>
      </c>
      <c r="P751" s="44">
        <v>0</v>
      </c>
      <c r="Q751" s="44">
        <v>0</v>
      </c>
      <c r="R751" s="44">
        <v>0</v>
      </c>
    </row>
    <row r="752" spans="1:18" s="30" customFormat="1" ht="15">
      <c r="A752" s="183"/>
      <c r="B752" s="175"/>
      <c r="C752" s="31" t="s">
        <v>107</v>
      </c>
      <c r="D752" s="179"/>
      <c r="E752" s="179"/>
      <c r="F752" s="57">
        <f t="shared" si="196"/>
        <v>0</v>
      </c>
      <c r="G752" s="44">
        <v>0</v>
      </c>
      <c r="H752" s="44">
        <v>0</v>
      </c>
      <c r="I752" s="44">
        <v>0</v>
      </c>
      <c r="J752" s="44">
        <v>0</v>
      </c>
      <c r="K752" s="44">
        <v>0</v>
      </c>
      <c r="L752" s="83">
        <v>0</v>
      </c>
      <c r="M752" s="44">
        <v>0</v>
      </c>
      <c r="N752" s="44">
        <v>0</v>
      </c>
      <c r="O752" s="44">
        <v>0</v>
      </c>
      <c r="P752" s="44">
        <v>0</v>
      </c>
      <c r="Q752" s="44">
        <v>0</v>
      </c>
      <c r="R752" s="44">
        <v>0</v>
      </c>
    </row>
    <row r="753" spans="1:18" s="49" customFormat="1" ht="15" customHeight="1">
      <c r="A753" s="183" t="s">
        <v>51</v>
      </c>
      <c r="B753" s="53" t="s">
        <v>360</v>
      </c>
      <c r="C753" s="52" t="s">
        <v>175</v>
      </c>
      <c r="D753" s="179"/>
      <c r="E753" s="179"/>
      <c r="F753" s="57">
        <f t="shared" si="196"/>
        <v>89606.54432</v>
      </c>
      <c r="G753" s="46">
        <f>SUM(G754:G757)</f>
        <v>0</v>
      </c>
      <c r="H753" s="46">
        <f aca="true" t="shared" si="209" ref="H753:R753">SUM(H754:H757)</f>
        <v>0</v>
      </c>
      <c r="I753" s="46">
        <f t="shared" si="209"/>
        <v>24444.44444</v>
      </c>
      <c r="J753" s="46">
        <f t="shared" si="209"/>
        <v>65162.09988</v>
      </c>
      <c r="K753" s="46">
        <f t="shared" si="209"/>
        <v>0</v>
      </c>
      <c r="L753" s="82">
        <f t="shared" si="209"/>
        <v>0</v>
      </c>
      <c r="M753" s="46">
        <f t="shared" si="209"/>
        <v>0</v>
      </c>
      <c r="N753" s="46">
        <f t="shared" si="209"/>
        <v>0</v>
      </c>
      <c r="O753" s="46">
        <f t="shared" si="209"/>
        <v>0</v>
      </c>
      <c r="P753" s="46">
        <f t="shared" si="209"/>
        <v>0</v>
      </c>
      <c r="Q753" s="46">
        <f t="shared" si="209"/>
        <v>0</v>
      </c>
      <c r="R753" s="46">
        <f t="shared" si="209"/>
        <v>0</v>
      </c>
    </row>
    <row r="754" spans="1:18" s="30" customFormat="1" ht="15">
      <c r="A754" s="183"/>
      <c r="B754" s="174" t="s">
        <v>154</v>
      </c>
      <c r="C754" s="31" t="s">
        <v>6</v>
      </c>
      <c r="D754" s="179"/>
      <c r="E754" s="179"/>
      <c r="F754" s="57">
        <f t="shared" si="196"/>
        <v>0</v>
      </c>
      <c r="G754" s="44">
        <v>0</v>
      </c>
      <c r="H754" s="44">
        <v>0</v>
      </c>
      <c r="I754" s="44">
        <v>0</v>
      </c>
      <c r="J754" s="44">
        <v>0</v>
      </c>
      <c r="K754" s="44">
        <v>0</v>
      </c>
      <c r="L754" s="83">
        <v>0</v>
      </c>
      <c r="M754" s="44">
        <v>0</v>
      </c>
      <c r="N754" s="44">
        <v>0</v>
      </c>
      <c r="O754" s="44">
        <v>0</v>
      </c>
      <c r="P754" s="44">
        <v>0</v>
      </c>
      <c r="Q754" s="44">
        <v>0</v>
      </c>
      <c r="R754" s="44">
        <v>0</v>
      </c>
    </row>
    <row r="755" spans="1:18" s="30" customFormat="1" ht="15">
      <c r="A755" s="183"/>
      <c r="B755" s="174"/>
      <c r="C755" s="31" t="s">
        <v>7</v>
      </c>
      <c r="D755" s="179"/>
      <c r="E755" s="179"/>
      <c r="F755" s="57">
        <f t="shared" si="196"/>
        <v>80645.88989</v>
      </c>
      <c r="G755" s="44">
        <v>0</v>
      </c>
      <c r="H755" s="44">
        <v>0</v>
      </c>
      <c r="I755" s="44">
        <v>22000</v>
      </c>
      <c r="J755" s="44">
        <v>58645.88989</v>
      </c>
      <c r="K755" s="44">
        <v>0</v>
      </c>
      <c r="L755" s="83">
        <v>0</v>
      </c>
      <c r="M755" s="44">
        <v>0</v>
      </c>
      <c r="N755" s="44">
        <v>0</v>
      </c>
      <c r="O755" s="44">
        <v>0</v>
      </c>
      <c r="P755" s="44">
        <v>0</v>
      </c>
      <c r="Q755" s="44">
        <v>0</v>
      </c>
      <c r="R755" s="44">
        <v>0</v>
      </c>
    </row>
    <row r="756" spans="1:18" s="30" customFormat="1" ht="15">
      <c r="A756" s="183"/>
      <c r="B756" s="174"/>
      <c r="C756" s="31" t="s">
        <v>8</v>
      </c>
      <c r="D756" s="179"/>
      <c r="E756" s="179"/>
      <c r="F756" s="57">
        <f t="shared" si="196"/>
        <v>8960.65443</v>
      </c>
      <c r="G756" s="44">
        <v>0</v>
      </c>
      <c r="H756" s="44">
        <f>H755/0.9*0.1</f>
        <v>0</v>
      </c>
      <c r="I756" s="44">
        <f>I755/0.9*0.1</f>
        <v>2444.44444</v>
      </c>
      <c r="J756" s="44">
        <f>J755/0.9*0.1</f>
        <v>6516.20999</v>
      </c>
      <c r="K756" s="44">
        <v>0</v>
      </c>
      <c r="L756" s="83">
        <v>0</v>
      </c>
      <c r="M756" s="44">
        <v>0</v>
      </c>
      <c r="N756" s="44">
        <v>0</v>
      </c>
      <c r="O756" s="44">
        <v>0</v>
      </c>
      <c r="P756" s="44">
        <v>0</v>
      </c>
      <c r="Q756" s="44">
        <v>0</v>
      </c>
      <c r="R756" s="44">
        <v>0</v>
      </c>
    </row>
    <row r="757" spans="1:18" s="30" customFormat="1" ht="15">
      <c r="A757" s="183"/>
      <c r="B757" s="175"/>
      <c r="C757" s="31" t="s">
        <v>107</v>
      </c>
      <c r="D757" s="179"/>
      <c r="E757" s="179"/>
      <c r="F757" s="57">
        <f t="shared" si="196"/>
        <v>0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83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0</v>
      </c>
      <c r="R757" s="44">
        <v>0</v>
      </c>
    </row>
    <row r="758" spans="1:18" s="30" customFormat="1" ht="15">
      <c r="A758" s="183" t="s">
        <v>52</v>
      </c>
      <c r="B758" s="53" t="s">
        <v>575</v>
      </c>
      <c r="C758" s="52" t="s">
        <v>175</v>
      </c>
      <c r="D758" s="179"/>
      <c r="E758" s="179"/>
      <c r="F758" s="57">
        <f t="shared" si="196"/>
        <v>12000</v>
      </c>
      <c r="G758" s="46">
        <f>SUM(G759:G762)</f>
        <v>0</v>
      </c>
      <c r="H758" s="46">
        <f aca="true" t="shared" si="210" ref="H758:R758">SUM(H759:H762)</f>
        <v>0</v>
      </c>
      <c r="I758" s="46">
        <f t="shared" si="210"/>
        <v>0</v>
      </c>
      <c r="J758" s="46">
        <f t="shared" si="210"/>
        <v>0</v>
      </c>
      <c r="K758" s="46">
        <f t="shared" si="210"/>
        <v>0</v>
      </c>
      <c r="L758" s="82">
        <f t="shared" si="210"/>
        <v>12000</v>
      </c>
      <c r="M758" s="46">
        <f t="shared" si="210"/>
        <v>0</v>
      </c>
      <c r="N758" s="46">
        <f t="shared" si="210"/>
        <v>0</v>
      </c>
      <c r="O758" s="46">
        <f t="shared" si="210"/>
        <v>0</v>
      </c>
      <c r="P758" s="46">
        <f t="shared" si="210"/>
        <v>0</v>
      </c>
      <c r="Q758" s="46">
        <f t="shared" si="210"/>
        <v>0</v>
      </c>
      <c r="R758" s="46">
        <f t="shared" si="210"/>
        <v>0</v>
      </c>
    </row>
    <row r="759" spans="1:18" s="30" customFormat="1" ht="15">
      <c r="A759" s="183"/>
      <c r="B759" s="174" t="s">
        <v>633</v>
      </c>
      <c r="C759" s="31" t="s">
        <v>6</v>
      </c>
      <c r="D759" s="179"/>
      <c r="E759" s="179"/>
      <c r="F759" s="57">
        <f t="shared" si="196"/>
        <v>0</v>
      </c>
      <c r="G759" s="44">
        <v>0</v>
      </c>
      <c r="H759" s="44">
        <v>0</v>
      </c>
      <c r="I759" s="44">
        <v>0</v>
      </c>
      <c r="J759" s="44">
        <v>0</v>
      </c>
      <c r="K759" s="44">
        <v>0</v>
      </c>
      <c r="L759" s="83">
        <v>0</v>
      </c>
      <c r="M759" s="44">
        <v>0</v>
      </c>
      <c r="N759" s="44">
        <v>0</v>
      </c>
      <c r="O759" s="44">
        <v>0</v>
      </c>
      <c r="P759" s="44">
        <v>0</v>
      </c>
      <c r="Q759" s="44">
        <v>0</v>
      </c>
      <c r="R759" s="44">
        <v>0</v>
      </c>
    </row>
    <row r="760" spans="1:18" s="30" customFormat="1" ht="15">
      <c r="A760" s="183"/>
      <c r="B760" s="174"/>
      <c r="C760" s="31" t="s">
        <v>7</v>
      </c>
      <c r="D760" s="179"/>
      <c r="E760" s="179"/>
      <c r="F760" s="57">
        <f t="shared" si="196"/>
        <v>12000</v>
      </c>
      <c r="G760" s="44">
        <v>0</v>
      </c>
      <c r="H760" s="44">
        <v>0</v>
      </c>
      <c r="I760" s="44">
        <v>0</v>
      </c>
      <c r="J760" s="44">
        <v>0</v>
      </c>
      <c r="K760" s="44">
        <v>0</v>
      </c>
      <c r="L760" s="88">
        <v>12000</v>
      </c>
      <c r="M760" s="44">
        <v>0</v>
      </c>
      <c r="N760" s="44">
        <v>0</v>
      </c>
      <c r="O760" s="44">
        <v>0</v>
      </c>
      <c r="P760" s="44">
        <v>0</v>
      </c>
      <c r="Q760" s="44">
        <v>0</v>
      </c>
      <c r="R760" s="44">
        <v>0</v>
      </c>
    </row>
    <row r="761" spans="1:18" s="30" customFormat="1" ht="15">
      <c r="A761" s="183"/>
      <c r="B761" s="174"/>
      <c r="C761" s="31" t="s">
        <v>8</v>
      </c>
      <c r="D761" s="179"/>
      <c r="E761" s="179"/>
      <c r="F761" s="57">
        <f t="shared" si="196"/>
        <v>0</v>
      </c>
      <c r="G761" s="44">
        <v>0</v>
      </c>
      <c r="H761" s="44">
        <f>H760/0.9*0.1</f>
        <v>0</v>
      </c>
      <c r="I761" s="44">
        <f>I760/0.9*0.1</f>
        <v>0</v>
      </c>
      <c r="J761" s="44">
        <f>J760/0.9*0.1</f>
        <v>0</v>
      </c>
      <c r="K761" s="44">
        <v>0</v>
      </c>
      <c r="L761" s="83">
        <v>0</v>
      </c>
      <c r="M761" s="44">
        <v>0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</row>
    <row r="762" spans="1:18" s="30" customFormat="1" ht="15">
      <c r="A762" s="183"/>
      <c r="B762" s="175"/>
      <c r="C762" s="31" t="s">
        <v>107</v>
      </c>
      <c r="D762" s="179"/>
      <c r="E762" s="179"/>
      <c r="F762" s="57">
        <f t="shared" si="196"/>
        <v>0</v>
      </c>
      <c r="G762" s="44">
        <v>0</v>
      </c>
      <c r="H762" s="44">
        <v>0</v>
      </c>
      <c r="I762" s="44">
        <v>0</v>
      </c>
      <c r="J762" s="44">
        <v>0</v>
      </c>
      <c r="K762" s="44">
        <v>0</v>
      </c>
      <c r="L762" s="83">
        <v>0</v>
      </c>
      <c r="M762" s="44">
        <v>0</v>
      </c>
      <c r="N762" s="44">
        <v>0</v>
      </c>
      <c r="O762" s="44">
        <v>0</v>
      </c>
      <c r="P762" s="44">
        <v>0</v>
      </c>
      <c r="Q762" s="44">
        <v>0</v>
      </c>
      <c r="R762" s="44">
        <v>0</v>
      </c>
    </row>
    <row r="763" spans="1:18" s="94" customFormat="1" ht="15">
      <c r="A763" s="191" t="s">
        <v>59</v>
      </c>
      <c r="B763" s="76" t="s">
        <v>609</v>
      </c>
      <c r="C763" s="92" t="s">
        <v>175</v>
      </c>
      <c r="D763" s="192"/>
      <c r="E763" s="192"/>
      <c r="F763" s="90">
        <f t="shared" si="196"/>
        <v>0</v>
      </c>
      <c r="G763" s="93">
        <f>SUM(G764:G767)</f>
        <v>0</v>
      </c>
      <c r="H763" s="93">
        <f aca="true" t="shared" si="211" ref="H763:R763">SUM(H764:H767)</f>
        <v>0</v>
      </c>
      <c r="I763" s="93">
        <f t="shared" si="211"/>
        <v>0</v>
      </c>
      <c r="J763" s="93">
        <f t="shared" si="211"/>
        <v>0</v>
      </c>
      <c r="K763" s="93">
        <f t="shared" si="211"/>
        <v>0</v>
      </c>
      <c r="L763" s="93">
        <f t="shared" si="211"/>
        <v>0</v>
      </c>
      <c r="M763" s="93">
        <f t="shared" si="211"/>
        <v>0</v>
      </c>
      <c r="N763" s="93">
        <f t="shared" si="211"/>
        <v>0</v>
      </c>
      <c r="O763" s="93">
        <f t="shared" si="211"/>
        <v>0</v>
      </c>
      <c r="P763" s="93">
        <f t="shared" si="211"/>
        <v>0</v>
      </c>
      <c r="Q763" s="93">
        <f t="shared" si="211"/>
        <v>0</v>
      </c>
      <c r="R763" s="93">
        <f t="shared" si="211"/>
        <v>0</v>
      </c>
    </row>
    <row r="764" spans="1:18" s="94" customFormat="1" ht="15">
      <c r="A764" s="191"/>
      <c r="B764" s="184" t="s">
        <v>634</v>
      </c>
      <c r="C764" s="95" t="s">
        <v>6</v>
      </c>
      <c r="D764" s="192"/>
      <c r="E764" s="192"/>
      <c r="F764" s="90">
        <f t="shared" si="196"/>
        <v>0</v>
      </c>
      <c r="G764" s="88">
        <v>0</v>
      </c>
      <c r="H764" s="88">
        <v>0</v>
      </c>
      <c r="I764" s="88">
        <v>0</v>
      </c>
      <c r="J764" s="88">
        <v>0</v>
      </c>
      <c r="K764" s="88">
        <v>0</v>
      </c>
      <c r="L764" s="88">
        <v>0</v>
      </c>
      <c r="M764" s="88">
        <v>0</v>
      </c>
      <c r="N764" s="88">
        <v>0</v>
      </c>
      <c r="O764" s="88">
        <v>0</v>
      </c>
      <c r="P764" s="88">
        <v>0</v>
      </c>
      <c r="Q764" s="88">
        <v>0</v>
      </c>
      <c r="R764" s="88">
        <v>0</v>
      </c>
    </row>
    <row r="765" spans="1:18" s="94" customFormat="1" ht="15">
      <c r="A765" s="191"/>
      <c r="B765" s="184"/>
      <c r="C765" s="95" t="s">
        <v>7</v>
      </c>
      <c r="D765" s="192"/>
      <c r="E765" s="192"/>
      <c r="F765" s="90">
        <f t="shared" si="196"/>
        <v>0</v>
      </c>
      <c r="G765" s="88">
        <v>0</v>
      </c>
      <c r="H765" s="88">
        <v>0</v>
      </c>
      <c r="I765" s="88">
        <v>0</v>
      </c>
      <c r="J765" s="88">
        <v>0</v>
      </c>
      <c r="K765" s="88">
        <v>0</v>
      </c>
      <c r="L765" s="88">
        <v>0</v>
      </c>
      <c r="M765" s="88">
        <v>0</v>
      </c>
      <c r="N765" s="88">
        <v>0</v>
      </c>
      <c r="O765" s="88">
        <v>0</v>
      </c>
      <c r="P765" s="88">
        <v>0</v>
      </c>
      <c r="Q765" s="88">
        <v>0</v>
      </c>
      <c r="R765" s="88">
        <v>0</v>
      </c>
    </row>
    <row r="766" spans="1:18" s="94" customFormat="1" ht="15">
      <c r="A766" s="191"/>
      <c r="B766" s="184"/>
      <c r="C766" s="95" t="s">
        <v>8</v>
      </c>
      <c r="D766" s="192"/>
      <c r="E766" s="192"/>
      <c r="F766" s="90">
        <f t="shared" si="196"/>
        <v>0</v>
      </c>
      <c r="G766" s="88">
        <v>0</v>
      </c>
      <c r="H766" s="88">
        <f>H765/0.9*0.1</f>
        <v>0</v>
      </c>
      <c r="I766" s="88">
        <f>I765/0.9*0.1</f>
        <v>0</v>
      </c>
      <c r="J766" s="88">
        <f>J765/0.9*0.1</f>
        <v>0</v>
      </c>
      <c r="K766" s="88">
        <v>0</v>
      </c>
      <c r="L766" s="88">
        <f>L765/0.9*0.1</f>
        <v>0</v>
      </c>
      <c r="M766" s="88">
        <v>0</v>
      </c>
      <c r="N766" s="88">
        <v>0</v>
      </c>
      <c r="O766" s="88">
        <v>0</v>
      </c>
      <c r="P766" s="88">
        <v>0</v>
      </c>
      <c r="Q766" s="88">
        <v>0</v>
      </c>
      <c r="R766" s="88">
        <v>0</v>
      </c>
    </row>
    <row r="767" spans="1:18" s="94" customFormat="1" ht="15">
      <c r="A767" s="191"/>
      <c r="B767" s="185"/>
      <c r="C767" s="95" t="s">
        <v>107</v>
      </c>
      <c r="D767" s="192"/>
      <c r="E767" s="192"/>
      <c r="F767" s="90">
        <f t="shared" si="196"/>
        <v>0</v>
      </c>
      <c r="G767" s="88">
        <v>0</v>
      </c>
      <c r="H767" s="88">
        <v>0</v>
      </c>
      <c r="I767" s="88">
        <v>0</v>
      </c>
      <c r="J767" s="88">
        <v>0</v>
      </c>
      <c r="K767" s="88">
        <v>0</v>
      </c>
      <c r="L767" s="88">
        <v>0</v>
      </c>
      <c r="M767" s="88">
        <v>0</v>
      </c>
      <c r="N767" s="88">
        <v>0</v>
      </c>
      <c r="O767" s="88">
        <v>0</v>
      </c>
      <c r="P767" s="88">
        <v>0</v>
      </c>
      <c r="Q767" s="88">
        <v>0</v>
      </c>
      <c r="R767" s="88">
        <v>0</v>
      </c>
    </row>
    <row r="768" spans="1:18" s="49" customFormat="1" ht="15" customHeight="1">
      <c r="A768" s="180" t="s">
        <v>47</v>
      </c>
      <c r="B768" s="58" t="s">
        <v>359</v>
      </c>
      <c r="C768" s="60" t="s">
        <v>175</v>
      </c>
      <c r="D768" s="181"/>
      <c r="E768" s="181"/>
      <c r="F768" s="57">
        <f t="shared" si="196"/>
        <v>6278.7</v>
      </c>
      <c r="G768" s="57">
        <f>SUM(G769:G772)</f>
        <v>6278.7</v>
      </c>
      <c r="H768" s="57">
        <f aca="true" t="shared" si="212" ref="H768:R768">SUM(H769:H772)</f>
        <v>0</v>
      </c>
      <c r="I768" s="57">
        <f t="shared" si="212"/>
        <v>0</v>
      </c>
      <c r="J768" s="57">
        <f t="shared" si="212"/>
        <v>0</v>
      </c>
      <c r="K768" s="57">
        <f t="shared" si="212"/>
        <v>0</v>
      </c>
      <c r="L768" s="80">
        <f t="shared" si="212"/>
        <v>0</v>
      </c>
      <c r="M768" s="57">
        <f t="shared" si="212"/>
        <v>0</v>
      </c>
      <c r="N768" s="57">
        <f t="shared" si="212"/>
        <v>0</v>
      </c>
      <c r="O768" s="57">
        <f t="shared" si="212"/>
        <v>0</v>
      </c>
      <c r="P768" s="57">
        <f t="shared" si="212"/>
        <v>0</v>
      </c>
      <c r="Q768" s="57">
        <f t="shared" si="212"/>
        <v>0</v>
      </c>
      <c r="R768" s="57">
        <f t="shared" si="212"/>
        <v>0</v>
      </c>
    </row>
    <row r="769" spans="1:18" s="49" customFormat="1" ht="17.25" customHeight="1">
      <c r="A769" s="180"/>
      <c r="B769" s="170" t="s">
        <v>96</v>
      </c>
      <c r="C769" s="56" t="s">
        <v>6</v>
      </c>
      <c r="D769" s="181"/>
      <c r="E769" s="181"/>
      <c r="F769" s="57">
        <f t="shared" si="196"/>
        <v>0</v>
      </c>
      <c r="G769" s="57">
        <v>0</v>
      </c>
      <c r="H769" s="57">
        <v>0</v>
      </c>
      <c r="I769" s="57">
        <v>0</v>
      </c>
      <c r="J769" s="57">
        <v>0</v>
      </c>
      <c r="K769" s="57">
        <v>0</v>
      </c>
      <c r="L769" s="80">
        <v>0</v>
      </c>
      <c r="M769" s="57">
        <v>0</v>
      </c>
      <c r="N769" s="57">
        <v>0</v>
      </c>
      <c r="O769" s="57">
        <v>0</v>
      </c>
      <c r="P769" s="57">
        <v>0</v>
      </c>
      <c r="Q769" s="57">
        <v>0</v>
      </c>
      <c r="R769" s="57">
        <v>0</v>
      </c>
    </row>
    <row r="770" spans="1:18" s="49" customFormat="1" ht="15.75" customHeight="1">
      <c r="A770" s="180"/>
      <c r="B770" s="170"/>
      <c r="C770" s="56" t="s">
        <v>7</v>
      </c>
      <c r="D770" s="181"/>
      <c r="E770" s="181"/>
      <c r="F770" s="57">
        <f t="shared" si="196"/>
        <v>6278.7</v>
      </c>
      <c r="G770" s="57">
        <v>6278.7</v>
      </c>
      <c r="H770" s="57">
        <v>0</v>
      </c>
      <c r="I770" s="57">
        <v>0</v>
      </c>
      <c r="J770" s="57">
        <v>0</v>
      </c>
      <c r="K770" s="57">
        <v>0</v>
      </c>
      <c r="L770" s="80">
        <v>0</v>
      </c>
      <c r="M770" s="57">
        <v>0</v>
      </c>
      <c r="N770" s="57">
        <v>0</v>
      </c>
      <c r="O770" s="57">
        <v>0</v>
      </c>
      <c r="P770" s="57">
        <v>0</v>
      </c>
      <c r="Q770" s="57">
        <v>0</v>
      </c>
      <c r="R770" s="57">
        <v>0</v>
      </c>
    </row>
    <row r="771" spans="1:18" s="49" customFormat="1" ht="18" customHeight="1">
      <c r="A771" s="180"/>
      <c r="B771" s="170"/>
      <c r="C771" s="56" t="s">
        <v>8</v>
      </c>
      <c r="D771" s="181"/>
      <c r="E771" s="181"/>
      <c r="F771" s="57">
        <f t="shared" si="196"/>
        <v>0</v>
      </c>
      <c r="G771" s="57">
        <v>0</v>
      </c>
      <c r="H771" s="57">
        <v>0</v>
      </c>
      <c r="I771" s="57">
        <v>0</v>
      </c>
      <c r="J771" s="57">
        <v>0</v>
      </c>
      <c r="K771" s="57">
        <v>0</v>
      </c>
      <c r="L771" s="80">
        <v>0</v>
      </c>
      <c r="M771" s="57">
        <v>0</v>
      </c>
      <c r="N771" s="57">
        <v>0</v>
      </c>
      <c r="O771" s="57">
        <v>0</v>
      </c>
      <c r="P771" s="57">
        <v>0</v>
      </c>
      <c r="Q771" s="57">
        <v>0</v>
      </c>
      <c r="R771" s="57">
        <v>0</v>
      </c>
    </row>
    <row r="772" spans="1:18" s="49" customFormat="1" ht="15.75" customHeight="1">
      <c r="A772" s="180"/>
      <c r="B772" s="171"/>
      <c r="C772" s="56" t="s">
        <v>107</v>
      </c>
      <c r="D772" s="181"/>
      <c r="E772" s="181"/>
      <c r="F772" s="57">
        <f t="shared" si="196"/>
        <v>0</v>
      </c>
      <c r="G772" s="57">
        <v>0</v>
      </c>
      <c r="H772" s="57">
        <v>0</v>
      </c>
      <c r="I772" s="57">
        <v>0</v>
      </c>
      <c r="J772" s="57">
        <v>0</v>
      </c>
      <c r="K772" s="57">
        <v>0</v>
      </c>
      <c r="L772" s="80">
        <v>0</v>
      </c>
      <c r="M772" s="57">
        <v>0</v>
      </c>
      <c r="N772" s="57">
        <v>0</v>
      </c>
      <c r="O772" s="57">
        <v>0</v>
      </c>
      <c r="P772" s="57">
        <v>0</v>
      </c>
      <c r="Q772" s="57">
        <v>0</v>
      </c>
      <c r="R772" s="57">
        <v>0</v>
      </c>
    </row>
    <row r="773" spans="1:18" s="49" customFormat="1" ht="15">
      <c r="A773" s="180" t="s">
        <v>48</v>
      </c>
      <c r="B773" s="58" t="s">
        <v>358</v>
      </c>
      <c r="C773" s="60" t="s">
        <v>175</v>
      </c>
      <c r="D773" s="181"/>
      <c r="E773" s="181"/>
      <c r="F773" s="57">
        <f t="shared" si="196"/>
        <v>216359.24153</v>
      </c>
      <c r="G773" s="57">
        <f aca="true" t="shared" si="213" ref="G773:R773">SUM(G774:G777)</f>
        <v>0</v>
      </c>
      <c r="H773" s="57">
        <f t="shared" si="213"/>
        <v>0</v>
      </c>
      <c r="I773" s="57">
        <f t="shared" si="213"/>
        <v>0</v>
      </c>
      <c r="J773" s="57">
        <f t="shared" si="213"/>
        <v>0</v>
      </c>
      <c r="K773" s="57">
        <f t="shared" si="213"/>
        <v>208859.24153</v>
      </c>
      <c r="L773" s="80">
        <f t="shared" si="213"/>
        <v>7500</v>
      </c>
      <c r="M773" s="57">
        <f t="shared" si="213"/>
        <v>0</v>
      </c>
      <c r="N773" s="57">
        <f t="shared" si="213"/>
        <v>0</v>
      </c>
      <c r="O773" s="57">
        <f t="shared" si="213"/>
        <v>0</v>
      </c>
      <c r="P773" s="57">
        <f t="shared" si="213"/>
        <v>0</v>
      </c>
      <c r="Q773" s="57">
        <f t="shared" si="213"/>
        <v>0</v>
      </c>
      <c r="R773" s="57">
        <f t="shared" si="213"/>
        <v>0</v>
      </c>
    </row>
    <row r="774" spans="1:18" s="49" customFormat="1" ht="15">
      <c r="A774" s="180"/>
      <c r="B774" s="170" t="s">
        <v>503</v>
      </c>
      <c r="C774" s="56" t="s">
        <v>6</v>
      </c>
      <c r="D774" s="181"/>
      <c r="E774" s="181"/>
      <c r="F774" s="57">
        <f t="shared" si="196"/>
        <v>0</v>
      </c>
      <c r="G774" s="57">
        <f>G779+G784</f>
        <v>0</v>
      </c>
      <c r="H774" s="57">
        <f aca="true" t="shared" si="214" ref="H774:R774">H779+H784</f>
        <v>0</v>
      </c>
      <c r="I774" s="57">
        <f t="shared" si="214"/>
        <v>0</v>
      </c>
      <c r="J774" s="57">
        <f t="shared" si="214"/>
        <v>0</v>
      </c>
      <c r="K774" s="57">
        <f t="shared" si="214"/>
        <v>0</v>
      </c>
      <c r="L774" s="80">
        <f t="shared" si="214"/>
        <v>0</v>
      </c>
      <c r="M774" s="57">
        <f t="shared" si="214"/>
        <v>0</v>
      </c>
      <c r="N774" s="57">
        <f t="shared" si="214"/>
        <v>0</v>
      </c>
      <c r="O774" s="57">
        <f t="shared" si="214"/>
        <v>0</v>
      </c>
      <c r="P774" s="57">
        <f t="shared" si="214"/>
        <v>0</v>
      </c>
      <c r="Q774" s="57">
        <f t="shared" si="214"/>
        <v>0</v>
      </c>
      <c r="R774" s="57">
        <f t="shared" si="214"/>
        <v>0</v>
      </c>
    </row>
    <row r="775" spans="1:18" s="49" customFormat="1" ht="15">
      <c r="A775" s="180"/>
      <c r="B775" s="170"/>
      <c r="C775" s="56" t="s">
        <v>7</v>
      </c>
      <c r="D775" s="181"/>
      <c r="E775" s="181"/>
      <c r="F775" s="57">
        <f t="shared" si="196"/>
        <v>151451.46907</v>
      </c>
      <c r="G775" s="57">
        <f aca="true" t="shared" si="215" ref="G775:R777">G780+G785</f>
        <v>0</v>
      </c>
      <c r="H775" s="57">
        <f t="shared" si="215"/>
        <v>0</v>
      </c>
      <c r="I775" s="57">
        <f t="shared" si="215"/>
        <v>0</v>
      </c>
      <c r="J775" s="57">
        <f t="shared" si="215"/>
        <v>0</v>
      </c>
      <c r="K775" s="57">
        <f t="shared" si="215"/>
        <v>146201.46907</v>
      </c>
      <c r="L775" s="80">
        <f t="shared" si="215"/>
        <v>5250</v>
      </c>
      <c r="M775" s="57">
        <f t="shared" si="215"/>
        <v>0</v>
      </c>
      <c r="N775" s="57">
        <f t="shared" si="215"/>
        <v>0</v>
      </c>
      <c r="O775" s="57">
        <f t="shared" si="215"/>
        <v>0</v>
      </c>
      <c r="P775" s="57">
        <f t="shared" si="215"/>
        <v>0</v>
      </c>
      <c r="Q775" s="57">
        <f t="shared" si="215"/>
        <v>0</v>
      </c>
      <c r="R775" s="57">
        <f t="shared" si="215"/>
        <v>0</v>
      </c>
    </row>
    <row r="776" spans="1:18" s="49" customFormat="1" ht="15">
      <c r="A776" s="180"/>
      <c r="B776" s="170"/>
      <c r="C776" s="56" t="s">
        <v>8</v>
      </c>
      <c r="D776" s="181"/>
      <c r="E776" s="181"/>
      <c r="F776" s="57">
        <f t="shared" si="196"/>
        <v>64907.77246</v>
      </c>
      <c r="G776" s="57">
        <f t="shared" si="215"/>
        <v>0</v>
      </c>
      <c r="H776" s="57">
        <f t="shared" si="215"/>
        <v>0</v>
      </c>
      <c r="I776" s="57">
        <f t="shared" si="215"/>
        <v>0</v>
      </c>
      <c r="J776" s="57">
        <f t="shared" si="215"/>
        <v>0</v>
      </c>
      <c r="K776" s="57">
        <f t="shared" si="215"/>
        <v>62657.77246</v>
      </c>
      <c r="L776" s="80">
        <f t="shared" si="215"/>
        <v>2250</v>
      </c>
      <c r="M776" s="57">
        <f t="shared" si="215"/>
        <v>0</v>
      </c>
      <c r="N776" s="57">
        <f t="shared" si="215"/>
        <v>0</v>
      </c>
      <c r="O776" s="57">
        <f t="shared" si="215"/>
        <v>0</v>
      </c>
      <c r="P776" s="57">
        <f t="shared" si="215"/>
        <v>0</v>
      </c>
      <c r="Q776" s="57">
        <f t="shared" si="215"/>
        <v>0</v>
      </c>
      <c r="R776" s="57">
        <f t="shared" si="215"/>
        <v>0</v>
      </c>
    </row>
    <row r="777" spans="1:18" s="49" customFormat="1" ht="15">
      <c r="A777" s="180"/>
      <c r="B777" s="171"/>
      <c r="C777" s="56" t="s">
        <v>107</v>
      </c>
      <c r="D777" s="181"/>
      <c r="E777" s="181"/>
      <c r="F777" s="57">
        <f t="shared" si="196"/>
        <v>0</v>
      </c>
      <c r="G777" s="57">
        <f t="shared" si="215"/>
        <v>0</v>
      </c>
      <c r="H777" s="57">
        <f t="shared" si="215"/>
        <v>0</v>
      </c>
      <c r="I777" s="57">
        <f t="shared" si="215"/>
        <v>0</v>
      </c>
      <c r="J777" s="57">
        <f t="shared" si="215"/>
        <v>0</v>
      </c>
      <c r="K777" s="57">
        <f t="shared" si="215"/>
        <v>0</v>
      </c>
      <c r="L777" s="80">
        <f t="shared" si="215"/>
        <v>0</v>
      </c>
      <c r="M777" s="57">
        <f t="shared" si="215"/>
        <v>0</v>
      </c>
      <c r="N777" s="57">
        <f t="shared" si="215"/>
        <v>0</v>
      </c>
      <c r="O777" s="57">
        <f t="shared" si="215"/>
        <v>0</v>
      </c>
      <c r="P777" s="57">
        <f t="shared" si="215"/>
        <v>0</v>
      </c>
      <c r="Q777" s="57">
        <f t="shared" si="215"/>
        <v>0</v>
      </c>
      <c r="R777" s="57">
        <f t="shared" si="215"/>
        <v>0</v>
      </c>
    </row>
    <row r="778" spans="1:18" s="49" customFormat="1" ht="15">
      <c r="A778" s="183" t="s">
        <v>62</v>
      </c>
      <c r="B778" s="53" t="s">
        <v>357</v>
      </c>
      <c r="C778" s="52" t="s">
        <v>175</v>
      </c>
      <c r="D778" s="179"/>
      <c r="E778" s="179"/>
      <c r="F778" s="57">
        <f t="shared" si="196"/>
        <v>194250</v>
      </c>
      <c r="G778" s="46">
        <f aca="true" t="shared" si="216" ref="G778:R778">SUM(G779:G782)</f>
        <v>0</v>
      </c>
      <c r="H778" s="46">
        <f t="shared" si="216"/>
        <v>0</v>
      </c>
      <c r="I778" s="46">
        <f t="shared" si="216"/>
        <v>0</v>
      </c>
      <c r="J778" s="46">
        <f t="shared" si="216"/>
        <v>0</v>
      </c>
      <c r="K778" s="46">
        <f t="shared" si="216"/>
        <v>194250</v>
      </c>
      <c r="L778" s="82">
        <f t="shared" si="216"/>
        <v>0</v>
      </c>
      <c r="M778" s="46">
        <f t="shared" si="216"/>
        <v>0</v>
      </c>
      <c r="N778" s="46">
        <f t="shared" si="216"/>
        <v>0</v>
      </c>
      <c r="O778" s="46">
        <f t="shared" si="216"/>
        <v>0</v>
      </c>
      <c r="P778" s="46">
        <f t="shared" si="216"/>
        <v>0</v>
      </c>
      <c r="Q778" s="46">
        <f t="shared" si="216"/>
        <v>0</v>
      </c>
      <c r="R778" s="46">
        <f t="shared" si="216"/>
        <v>0</v>
      </c>
    </row>
    <row r="779" spans="1:18" s="49" customFormat="1" ht="15">
      <c r="A779" s="183"/>
      <c r="B779" s="174" t="s">
        <v>504</v>
      </c>
      <c r="C779" s="31" t="s">
        <v>6</v>
      </c>
      <c r="D779" s="179"/>
      <c r="E779" s="179"/>
      <c r="F779" s="57">
        <f t="shared" si="196"/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83">
        <v>0</v>
      </c>
      <c r="M779" s="44">
        <v>0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</row>
    <row r="780" spans="1:18" s="49" customFormat="1" ht="15">
      <c r="A780" s="183"/>
      <c r="B780" s="174"/>
      <c r="C780" s="31" t="s">
        <v>7</v>
      </c>
      <c r="D780" s="179"/>
      <c r="E780" s="179"/>
      <c r="F780" s="57">
        <f t="shared" si="196"/>
        <v>135975</v>
      </c>
      <c r="G780" s="44">
        <v>0</v>
      </c>
      <c r="H780" s="44">
        <v>0</v>
      </c>
      <c r="I780" s="44">
        <v>0</v>
      </c>
      <c r="J780" s="44">
        <v>0</v>
      </c>
      <c r="K780" s="44">
        <v>135975</v>
      </c>
      <c r="L780" s="83">
        <v>0</v>
      </c>
      <c r="M780" s="44">
        <v>0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</row>
    <row r="781" spans="1:18" s="49" customFormat="1" ht="15">
      <c r="A781" s="183"/>
      <c r="B781" s="174"/>
      <c r="C781" s="31" t="s">
        <v>8</v>
      </c>
      <c r="D781" s="179"/>
      <c r="E781" s="179"/>
      <c r="F781" s="57">
        <f t="shared" si="196"/>
        <v>58275</v>
      </c>
      <c r="G781" s="44">
        <f>G780/0.7*0.3</f>
        <v>0</v>
      </c>
      <c r="H781" s="44">
        <f>H780/0.7*0.3</f>
        <v>0</v>
      </c>
      <c r="I781" s="44">
        <v>0</v>
      </c>
      <c r="J781" s="44">
        <f>J780/0.7*0.3</f>
        <v>0</v>
      </c>
      <c r="K781" s="44">
        <f aca="true" t="shared" si="217" ref="K781:R781">K780/0.7*0.3</f>
        <v>58275</v>
      </c>
      <c r="L781" s="83">
        <f t="shared" si="217"/>
        <v>0</v>
      </c>
      <c r="M781" s="44">
        <f t="shared" si="217"/>
        <v>0</v>
      </c>
      <c r="N781" s="44">
        <f t="shared" si="217"/>
        <v>0</v>
      </c>
      <c r="O781" s="44">
        <f t="shared" si="217"/>
        <v>0</v>
      </c>
      <c r="P781" s="44">
        <f t="shared" si="217"/>
        <v>0</v>
      </c>
      <c r="Q781" s="44">
        <f t="shared" si="217"/>
        <v>0</v>
      </c>
      <c r="R781" s="44">
        <f t="shared" si="217"/>
        <v>0</v>
      </c>
    </row>
    <row r="782" spans="1:18" s="49" customFormat="1" ht="21.75" customHeight="1">
      <c r="A782" s="183"/>
      <c r="B782" s="175"/>
      <c r="C782" s="31" t="s">
        <v>107</v>
      </c>
      <c r="D782" s="179"/>
      <c r="E782" s="179"/>
      <c r="F782" s="57">
        <f t="shared" si="196"/>
        <v>0</v>
      </c>
      <c r="G782" s="44">
        <v>0</v>
      </c>
      <c r="H782" s="44">
        <v>0</v>
      </c>
      <c r="I782" s="44">
        <v>0</v>
      </c>
      <c r="J782" s="44">
        <v>0</v>
      </c>
      <c r="K782" s="44">
        <v>0</v>
      </c>
      <c r="L782" s="83">
        <v>0</v>
      </c>
      <c r="M782" s="44">
        <v>0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</row>
    <row r="783" spans="1:18" s="49" customFormat="1" ht="15">
      <c r="A783" s="183" t="s">
        <v>92</v>
      </c>
      <c r="B783" s="53" t="s">
        <v>356</v>
      </c>
      <c r="C783" s="52" t="s">
        <v>175</v>
      </c>
      <c r="D783" s="179"/>
      <c r="E783" s="179"/>
      <c r="F783" s="57">
        <f>SUM(G783:R783)</f>
        <v>22109.24153</v>
      </c>
      <c r="G783" s="46">
        <f aca="true" t="shared" si="218" ref="G783:R783">SUM(G784:G787)</f>
        <v>0</v>
      </c>
      <c r="H783" s="46">
        <f t="shared" si="218"/>
        <v>0</v>
      </c>
      <c r="I783" s="46">
        <f t="shared" si="218"/>
        <v>0</v>
      </c>
      <c r="J783" s="46">
        <f t="shared" si="218"/>
        <v>0</v>
      </c>
      <c r="K783" s="46">
        <f t="shared" si="218"/>
        <v>14609.24153</v>
      </c>
      <c r="L783" s="82">
        <f t="shared" si="218"/>
        <v>7500</v>
      </c>
      <c r="M783" s="46">
        <f t="shared" si="218"/>
        <v>0</v>
      </c>
      <c r="N783" s="46">
        <f t="shared" si="218"/>
        <v>0</v>
      </c>
      <c r="O783" s="46">
        <f t="shared" si="218"/>
        <v>0</v>
      </c>
      <c r="P783" s="46">
        <f t="shared" si="218"/>
        <v>0</v>
      </c>
      <c r="Q783" s="46">
        <f t="shared" si="218"/>
        <v>0</v>
      </c>
      <c r="R783" s="46">
        <f t="shared" si="218"/>
        <v>0</v>
      </c>
    </row>
    <row r="784" spans="1:18" s="49" customFormat="1" ht="15">
      <c r="A784" s="183"/>
      <c r="B784" s="174" t="s">
        <v>505</v>
      </c>
      <c r="C784" s="31" t="s">
        <v>6</v>
      </c>
      <c r="D784" s="179"/>
      <c r="E784" s="179"/>
      <c r="F784" s="57">
        <f>SUM(G784:R784)</f>
        <v>0</v>
      </c>
      <c r="G784" s="44">
        <v>0</v>
      </c>
      <c r="H784" s="44">
        <v>0</v>
      </c>
      <c r="I784" s="44">
        <v>0</v>
      </c>
      <c r="J784" s="44">
        <v>0</v>
      </c>
      <c r="K784" s="44">
        <v>0</v>
      </c>
      <c r="L784" s="83">
        <v>0</v>
      </c>
      <c r="M784" s="44">
        <v>0</v>
      </c>
      <c r="N784" s="44">
        <v>0</v>
      </c>
      <c r="O784" s="44">
        <v>0</v>
      </c>
      <c r="P784" s="44">
        <v>0</v>
      </c>
      <c r="Q784" s="44">
        <v>0</v>
      </c>
      <c r="R784" s="44">
        <v>0</v>
      </c>
    </row>
    <row r="785" spans="1:18" s="49" customFormat="1" ht="15">
      <c r="A785" s="183"/>
      <c r="B785" s="174"/>
      <c r="C785" s="31" t="s">
        <v>7</v>
      </c>
      <c r="D785" s="179"/>
      <c r="E785" s="179"/>
      <c r="F785" s="57">
        <f>SUM(G785:R785)</f>
        <v>15476.46907</v>
      </c>
      <c r="G785" s="44">
        <v>0</v>
      </c>
      <c r="H785" s="44">
        <v>0</v>
      </c>
      <c r="I785" s="44">
        <v>0</v>
      </c>
      <c r="J785" s="44">
        <v>0</v>
      </c>
      <c r="K785" s="44">
        <v>10226.46907</v>
      </c>
      <c r="L785" s="88">
        <v>5250</v>
      </c>
      <c r="M785" s="44">
        <v>0</v>
      </c>
      <c r="N785" s="44">
        <v>0</v>
      </c>
      <c r="O785" s="44">
        <v>0</v>
      </c>
      <c r="P785" s="44">
        <v>0</v>
      </c>
      <c r="Q785" s="44">
        <v>0</v>
      </c>
      <c r="R785" s="44">
        <v>0</v>
      </c>
    </row>
    <row r="786" spans="1:18" s="49" customFormat="1" ht="15">
      <c r="A786" s="183"/>
      <c r="B786" s="174"/>
      <c r="C786" s="31" t="s">
        <v>8</v>
      </c>
      <c r="D786" s="179"/>
      <c r="E786" s="179"/>
      <c r="F786" s="57">
        <f>SUM(G786:R786)</f>
        <v>6632.77246</v>
      </c>
      <c r="G786" s="44">
        <f>G785/0.7*0.3</f>
        <v>0</v>
      </c>
      <c r="H786" s="44">
        <f>H785/0.7*0.3</f>
        <v>0</v>
      </c>
      <c r="I786" s="44">
        <v>0</v>
      </c>
      <c r="J786" s="44">
        <f>J785/0.7*0.3</f>
        <v>0</v>
      </c>
      <c r="K786" s="44">
        <f aca="true" t="shared" si="219" ref="K786:R786">K785/0.7*0.3</f>
        <v>4382.77246</v>
      </c>
      <c r="L786" s="83">
        <f t="shared" si="219"/>
        <v>2250</v>
      </c>
      <c r="M786" s="44">
        <f t="shared" si="219"/>
        <v>0</v>
      </c>
      <c r="N786" s="44">
        <f t="shared" si="219"/>
        <v>0</v>
      </c>
      <c r="O786" s="44">
        <f t="shared" si="219"/>
        <v>0</v>
      </c>
      <c r="P786" s="44">
        <f t="shared" si="219"/>
        <v>0</v>
      </c>
      <c r="Q786" s="44">
        <f t="shared" si="219"/>
        <v>0</v>
      </c>
      <c r="R786" s="44">
        <f t="shared" si="219"/>
        <v>0</v>
      </c>
    </row>
    <row r="787" spans="1:18" s="49" customFormat="1" ht="15">
      <c r="A787" s="183"/>
      <c r="B787" s="175"/>
      <c r="C787" s="31" t="s">
        <v>107</v>
      </c>
      <c r="D787" s="179"/>
      <c r="E787" s="179"/>
      <c r="F787" s="57">
        <f>SUM(G787:R787)</f>
        <v>0</v>
      </c>
      <c r="G787" s="44">
        <v>0</v>
      </c>
      <c r="H787" s="44">
        <v>0</v>
      </c>
      <c r="I787" s="44">
        <v>0</v>
      </c>
      <c r="J787" s="44">
        <v>0</v>
      </c>
      <c r="K787" s="44">
        <v>0</v>
      </c>
      <c r="L787" s="83">
        <v>0</v>
      </c>
      <c r="M787" s="44">
        <v>0</v>
      </c>
      <c r="N787" s="44">
        <v>0</v>
      </c>
      <c r="O787" s="44">
        <v>0</v>
      </c>
      <c r="P787" s="44">
        <v>0</v>
      </c>
      <c r="Q787" s="44">
        <v>0</v>
      </c>
      <c r="R787" s="44">
        <v>0</v>
      </c>
    </row>
    <row r="788" spans="1:18" s="49" customFormat="1" ht="15">
      <c r="A788" s="180" t="s">
        <v>82</v>
      </c>
      <c r="B788" s="58" t="s">
        <v>355</v>
      </c>
      <c r="C788" s="60" t="s">
        <v>175</v>
      </c>
      <c r="D788" s="181"/>
      <c r="E788" s="181"/>
      <c r="F788" s="57">
        <f aca="true" t="shared" si="220" ref="F788:F807">SUM(G788:R788)</f>
        <v>7582.00787</v>
      </c>
      <c r="G788" s="57">
        <f>SUM(G789:G792)</f>
        <v>0</v>
      </c>
      <c r="H788" s="57">
        <f aca="true" t="shared" si="221" ref="H788:R788">SUM(H789:H792)</f>
        <v>0</v>
      </c>
      <c r="I788" s="57">
        <f t="shared" si="221"/>
        <v>0</v>
      </c>
      <c r="J788" s="57">
        <f t="shared" si="221"/>
        <v>0</v>
      </c>
      <c r="K788" s="57">
        <f t="shared" si="221"/>
        <v>2026.45231</v>
      </c>
      <c r="L788" s="80">
        <f t="shared" si="221"/>
        <v>5555.55556</v>
      </c>
      <c r="M788" s="57">
        <f t="shared" si="221"/>
        <v>0</v>
      </c>
      <c r="N788" s="57">
        <f t="shared" si="221"/>
        <v>0</v>
      </c>
      <c r="O788" s="57">
        <f t="shared" si="221"/>
        <v>0</v>
      </c>
      <c r="P788" s="57">
        <f t="shared" si="221"/>
        <v>0</v>
      </c>
      <c r="Q788" s="57">
        <f t="shared" si="221"/>
        <v>0</v>
      </c>
      <c r="R788" s="57">
        <f t="shared" si="221"/>
        <v>0</v>
      </c>
    </row>
    <row r="789" spans="1:18" s="49" customFormat="1" ht="17.25" customHeight="1">
      <c r="A789" s="180"/>
      <c r="B789" s="170" t="s">
        <v>506</v>
      </c>
      <c r="C789" s="56" t="s">
        <v>6</v>
      </c>
      <c r="D789" s="181"/>
      <c r="E789" s="181"/>
      <c r="F789" s="57">
        <f t="shared" si="220"/>
        <v>0</v>
      </c>
      <c r="G789" s="57">
        <f>G794</f>
        <v>0</v>
      </c>
      <c r="H789" s="57">
        <f aca="true" t="shared" si="222" ref="H789:R789">H794</f>
        <v>0</v>
      </c>
      <c r="I789" s="57">
        <f t="shared" si="222"/>
        <v>0</v>
      </c>
      <c r="J789" s="57">
        <f t="shared" si="222"/>
        <v>0</v>
      </c>
      <c r="K789" s="57">
        <f t="shared" si="222"/>
        <v>0</v>
      </c>
      <c r="L789" s="80">
        <f t="shared" si="222"/>
        <v>0</v>
      </c>
      <c r="M789" s="57">
        <f t="shared" si="222"/>
        <v>0</v>
      </c>
      <c r="N789" s="57">
        <f t="shared" si="222"/>
        <v>0</v>
      </c>
      <c r="O789" s="57">
        <f t="shared" si="222"/>
        <v>0</v>
      </c>
      <c r="P789" s="57">
        <f t="shared" si="222"/>
        <v>0</v>
      </c>
      <c r="Q789" s="57">
        <f t="shared" si="222"/>
        <v>0</v>
      </c>
      <c r="R789" s="57">
        <f t="shared" si="222"/>
        <v>0</v>
      </c>
    </row>
    <row r="790" spans="1:18" s="49" customFormat="1" ht="17.25" customHeight="1">
      <c r="A790" s="180"/>
      <c r="B790" s="170"/>
      <c r="C790" s="56" t="s">
        <v>7</v>
      </c>
      <c r="D790" s="181"/>
      <c r="E790" s="181"/>
      <c r="F790" s="57">
        <f t="shared" si="220"/>
        <v>6823.80708</v>
      </c>
      <c r="G790" s="57">
        <f aca="true" t="shared" si="223" ref="G790:R792">G795</f>
        <v>0</v>
      </c>
      <c r="H790" s="57">
        <f t="shared" si="223"/>
        <v>0</v>
      </c>
      <c r="I790" s="57">
        <f t="shared" si="223"/>
        <v>0</v>
      </c>
      <c r="J790" s="57">
        <f t="shared" si="223"/>
        <v>0</v>
      </c>
      <c r="K790" s="57">
        <f t="shared" si="223"/>
        <v>1823.80708</v>
      </c>
      <c r="L790" s="80">
        <f t="shared" si="223"/>
        <v>5000</v>
      </c>
      <c r="M790" s="57">
        <f t="shared" si="223"/>
        <v>0</v>
      </c>
      <c r="N790" s="57">
        <f t="shared" si="223"/>
        <v>0</v>
      </c>
      <c r="O790" s="57">
        <f t="shared" si="223"/>
        <v>0</v>
      </c>
      <c r="P790" s="57">
        <f t="shared" si="223"/>
        <v>0</v>
      </c>
      <c r="Q790" s="57">
        <f t="shared" si="223"/>
        <v>0</v>
      </c>
      <c r="R790" s="57">
        <f t="shared" si="223"/>
        <v>0</v>
      </c>
    </row>
    <row r="791" spans="1:18" s="49" customFormat="1" ht="17.25" customHeight="1">
      <c r="A791" s="180"/>
      <c r="B791" s="170"/>
      <c r="C791" s="56" t="s">
        <v>8</v>
      </c>
      <c r="D791" s="181"/>
      <c r="E791" s="181"/>
      <c r="F791" s="57">
        <f t="shared" si="220"/>
        <v>758.20079</v>
      </c>
      <c r="G791" s="57">
        <f t="shared" si="223"/>
        <v>0</v>
      </c>
      <c r="H791" s="57">
        <f t="shared" si="223"/>
        <v>0</v>
      </c>
      <c r="I791" s="57">
        <f t="shared" si="223"/>
        <v>0</v>
      </c>
      <c r="J791" s="57">
        <f t="shared" si="223"/>
        <v>0</v>
      </c>
      <c r="K791" s="57">
        <f t="shared" si="223"/>
        <v>202.64523</v>
      </c>
      <c r="L791" s="80">
        <f t="shared" si="223"/>
        <v>555.55556</v>
      </c>
      <c r="M791" s="57">
        <f t="shared" si="223"/>
        <v>0</v>
      </c>
      <c r="N791" s="57">
        <f t="shared" si="223"/>
        <v>0</v>
      </c>
      <c r="O791" s="57">
        <f t="shared" si="223"/>
        <v>0</v>
      </c>
      <c r="P791" s="57">
        <f t="shared" si="223"/>
        <v>0</v>
      </c>
      <c r="Q791" s="57">
        <f t="shared" si="223"/>
        <v>0</v>
      </c>
      <c r="R791" s="57">
        <f t="shared" si="223"/>
        <v>0</v>
      </c>
    </row>
    <row r="792" spans="1:18" s="49" customFormat="1" ht="18" customHeight="1">
      <c r="A792" s="180"/>
      <c r="B792" s="171"/>
      <c r="C792" s="56" t="s">
        <v>107</v>
      </c>
      <c r="D792" s="181"/>
      <c r="E792" s="181"/>
      <c r="F792" s="57">
        <f t="shared" si="220"/>
        <v>0</v>
      </c>
      <c r="G792" s="57">
        <f t="shared" si="223"/>
        <v>0</v>
      </c>
      <c r="H792" s="57">
        <f t="shared" si="223"/>
        <v>0</v>
      </c>
      <c r="I792" s="57">
        <f t="shared" si="223"/>
        <v>0</v>
      </c>
      <c r="J792" s="57">
        <f t="shared" si="223"/>
        <v>0</v>
      </c>
      <c r="K792" s="57">
        <f t="shared" si="223"/>
        <v>0</v>
      </c>
      <c r="L792" s="80">
        <f t="shared" si="223"/>
        <v>0</v>
      </c>
      <c r="M792" s="57">
        <f t="shared" si="223"/>
        <v>0</v>
      </c>
      <c r="N792" s="57">
        <f t="shared" si="223"/>
        <v>0</v>
      </c>
      <c r="O792" s="57">
        <f t="shared" si="223"/>
        <v>0</v>
      </c>
      <c r="P792" s="57">
        <f t="shared" si="223"/>
        <v>0</v>
      </c>
      <c r="Q792" s="57">
        <f t="shared" si="223"/>
        <v>0</v>
      </c>
      <c r="R792" s="57">
        <f t="shared" si="223"/>
        <v>0</v>
      </c>
    </row>
    <row r="793" spans="1:18" s="49" customFormat="1" ht="15">
      <c r="A793" s="183" t="s">
        <v>95</v>
      </c>
      <c r="B793" s="53" t="s">
        <v>496</v>
      </c>
      <c r="C793" s="60" t="s">
        <v>175</v>
      </c>
      <c r="D793" s="181"/>
      <c r="E793" s="181"/>
      <c r="F793" s="57">
        <f t="shared" si="220"/>
        <v>7582.00787</v>
      </c>
      <c r="G793" s="57">
        <f>SUM(G794:G797)</f>
        <v>0</v>
      </c>
      <c r="H793" s="57">
        <f aca="true" t="shared" si="224" ref="H793:R793">SUM(H794:H797)</f>
        <v>0</v>
      </c>
      <c r="I793" s="57">
        <f t="shared" si="224"/>
        <v>0</v>
      </c>
      <c r="J793" s="57">
        <f t="shared" si="224"/>
        <v>0</v>
      </c>
      <c r="K793" s="57">
        <f t="shared" si="224"/>
        <v>2026.45231</v>
      </c>
      <c r="L793" s="80">
        <f t="shared" si="224"/>
        <v>5555.55556</v>
      </c>
      <c r="M793" s="57">
        <f t="shared" si="224"/>
        <v>0</v>
      </c>
      <c r="N793" s="57">
        <f t="shared" si="224"/>
        <v>0</v>
      </c>
      <c r="O793" s="57">
        <f t="shared" si="224"/>
        <v>0</v>
      </c>
      <c r="P793" s="57">
        <f t="shared" si="224"/>
        <v>0</v>
      </c>
      <c r="Q793" s="57">
        <f t="shared" si="224"/>
        <v>0</v>
      </c>
      <c r="R793" s="57">
        <f t="shared" si="224"/>
        <v>0</v>
      </c>
    </row>
    <row r="794" spans="1:18" s="49" customFormat="1" ht="15">
      <c r="A794" s="183"/>
      <c r="B794" s="174" t="s">
        <v>354</v>
      </c>
      <c r="C794" s="31" t="s">
        <v>6</v>
      </c>
      <c r="D794" s="181"/>
      <c r="E794" s="181"/>
      <c r="F794" s="57">
        <f t="shared" si="220"/>
        <v>0</v>
      </c>
      <c r="G794" s="44">
        <v>0</v>
      </c>
      <c r="H794" s="44">
        <v>0</v>
      </c>
      <c r="I794" s="44">
        <v>0</v>
      </c>
      <c r="J794" s="44">
        <v>0</v>
      </c>
      <c r="K794" s="44">
        <v>0</v>
      </c>
      <c r="L794" s="83">
        <v>0</v>
      </c>
      <c r="M794" s="44">
        <v>0</v>
      </c>
      <c r="N794" s="44">
        <v>0</v>
      </c>
      <c r="O794" s="44">
        <v>0</v>
      </c>
      <c r="P794" s="44">
        <v>0</v>
      </c>
      <c r="Q794" s="44">
        <v>0</v>
      </c>
      <c r="R794" s="44">
        <v>0</v>
      </c>
    </row>
    <row r="795" spans="1:18" s="49" customFormat="1" ht="15">
      <c r="A795" s="183"/>
      <c r="B795" s="174"/>
      <c r="C795" s="31" t="s">
        <v>7</v>
      </c>
      <c r="D795" s="181"/>
      <c r="E795" s="181"/>
      <c r="F795" s="57">
        <f t="shared" si="220"/>
        <v>6823.80708</v>
      </c>
      <c r="G795" s="44">
        <v>0</v>
      </c>
      <c r="H795" s="44">
        <v>0</v>
      </c>
      <c r="I795" s="44">
        <v>0</v>
      </c>
      <c r="J795" s="44">
        <v>0</v>
      </c>
      <c r="K795" s="44">
        <v>1823.80708</v>
      </c>
      <c r="L795" s="88">
        <v>5000</v>
      </c>
      <c r="M795" s="44">
        <v>0</v>
      </c>
      <c r="N795" s="44">
        <v>0</v>
      </c>
      <c r="O795" s="44">
        <v>0</v>
      </c>
      <c r="P795" s="44">
        <v>0</v>
      </c>
      <c r="Q795" s="44">
        <v>0</v>
      </c>
      <c r="R795" s="44">
        <v>0</v>
      </c>
    </row>
    <row r="796" spans="1:18" s="49" customFormat="1" ht="15">
      <c r="A796" s="183"/>
      <c r="B796" s="174"/>
      <c r="C796" s="31" t="s">
        <v>8</v>
      </c>
      <c r="D796" s="181"/>
      <c r="E796" s="181"/>
      <c r="F796" s="57">
        <f t="shared" si="220"/>
        <v>758.20079</v>
      </c>
      <c r="G796" s="44">
        <v>0</v>
      </c>
      <c r="H796" s="44">
        <v>0</v>
      </c>
      <c r="I796" s="44">
        <v>0</v>
      </c>
      <c r="J796" s="44">
        <v>0</v>
      </c>
      <c r="K796" s="44">
        <f>K795/0.9*0.1</f>
        <v>202.64523</v>
      </c>
      <c r="L796" s="83">
        <f>L795/0.9*0.1</f>
        <v>555.55556</v>
      </c>
      <c r="M796" s="44">
        <v>0</v>
      </c>
      <c r="N796" s="44">
        <f>N795/0.9*0.1</f>
        <v>0</v>
      </c>
      <c r="O796" s="44">
        <f>O795/0.9*0.1</f>
        <v>0</v>
      </c>
      <c r="P796" s="44">
        <f>P795/0.9*0.1</f>
        <v>0</v>
      </c>
      <c r="Q796" s="44">
        <f>Q795/0.9*0.1</f>
        <v>0</v>
      </c>
      <c r="R796" s="44">
        <f>R795/0.9*0.1</f>
        <v>0</v>
      </c>
    </row>
    <row r="797" spans="1:18" s="49" customFormat="1" ht="15">
      <c r="A797" s="183"/>
      <c r="B797" s="175"/>
      <c r="C797" s="31" t="s">
        <v>107</v>
      </c>
      <c r="D797" s="181"/>
      <c r="E797" s="181"/>
      <c r="F797" s="57">
        <f t="shared" si="220"/>
        <v>0</v>
      </c>
      <c r="G797" s="44">
        <v>0</v>
      </c>
      <c r="H797" s="44">
        <v>0</v>
      </c>
      <c r="I797" s="44">
        <v>0</v>
      </c>
      <c r="J797" s="44">
        <v>0</v>
      </c>
      <c r="K797" s="44">
        <v>0</v>
      </c>
      <c r="L797" s="83">
        <v>0</v>
      </c>
      <c r="M797" s="44">
        <v>0</v>
      </c>
      <c r="N797" s="44">
        <v>0</v>
      </c>
      <c r="O797" s="44">
        <v>0</v>
      </c>
      <c r="P797" s="44">
        <v>0</v>
      </c>
      <c r="Q797" s="44">
        <v>0</v>
      </c>
      <c r="R797" s="44">
        <v>0</v>
      </c>
    </row>
    <row r="798" spans="1:18" s="49" customFormat="1" ht="15">
      <c r="A798" s="180" t="s">
        <v>155</v>
      </c>
      <c r="B798" s="58" t="s">
        <v>510</v>
      </c>
      <c r="C798" s="60" t="s">
        <v>175</v>
      </c>
      <c r="D798" s="181"/>
      <c r="E798" s="181"/>
      <c r="F798" s="57">
        <f t="shared" si="220"/>
        <v>100</v>
      </c>
      <c r="G798" s="57">
        <f>SUM(G799:G802)</f>
        <v>0</v>
      </c>
      <c r="H798" s="57">
        <f aca="true" t="shared" si="225" ref="H798:R798">SUM(H799:H802)</f>
        <v>0</v>
      </c>
      <c r="I798" s="57">
        <f t="shared" si="225"/>
        <v>0</v>
      </c>
      <c r="J798" s="57">
        <f t="shared" si="225"/>
        <v>0</v>
      </c>
      <c r="K798" s="57">
        <f t="shared" si="225"/>
        <v>0</v>
      </c>
      <c r="L798" s="80">
        <f t="shared" si="225"/>
        <v>0</v>
      </c>
      <c r="M798" s="57">
        <f t="shared" si="225"/>
        <v>0</v>
      </c>
      <c r="N798" s="57">
        <f t="shared" si="225"/>
        <v>0</v>
      </c>
      <c r="O798" s="57">
        <f t="shared" si="225"/>
        <v>100</v>
      </c>
      <c r="P798" s="57">
        <f t="shared" si="225"/>
        <v>0</v>
      </c>
      <c r="Q798" s="57">
        <f t="shared" si="225"/>
        <v>0</v>
      </c>
      <c r="R798" s="57">
        <f t="shared" si="225"/>
        <v>0</v>
      </c>
    </row>
    <row r="799" spans="1:18" s="49" customFormat="1" ht="17.25" customHeight="1">
      <c r="A799" s="180"/>
      <c r="B799" s="170" t="s">
        <v>511</v>
      </c>
      <c r="C799" s="56" t="s">
        <v>6</v>
      </c>
      <c r="D799" s="181"/>
      <c r="E799" s="181"/>
      <c r="F799" s="57">
        <f t="shared" si="220"/>
        <v>0</v>
      </c>
      <c r="G799" s="57">
        <v>0</v>
      </c>
      <c r="H799" s="57">
        <v>0</v>
      </c>
      <c r="I799" s="57">
        <v>0</v>
      </c>
      <c r="J799" s="57">
        <v>0</v>
      </c>
      <c r="K799" s="57">
        <v>0</v>
      </c>
      <c r="L799" s="80">
        <v>0</v>
      </c>
      <c r="M799" s="57">
        <v>0</v>
      </c>
      <c r="N799" s="57">
        <v>0</v>
      </c>
      <c r="O799" s="57">
        <v>0</v>
      </c>
      <c r="P799" s="57">
        <v>0</v>
      </c>
      <c r="Q799" s="57">
        <v>0</v>
      </c>
      <c r="R799" s="57">
        <v>0</v>
      </c>
    </row>
    <row r="800" spans="1:18" s="49" customFormat="1" ht="17.25" customHeight="1">
      <c r="A800" s="180"/>
      <c r="B800" s="170"/>
      <c r="C800" s="56" t="s">
        <v>7</v>
      </c>
      <c r="D800" s="181"/>
      <c r="E800" s="181"/>
      <c r="F800" s="57">
        <f t="shared" si="220"/>
        <v>100</v>
      </c>
      <c r="G800" s="57">
        <v>0</v>
      </c>
      <c r="H800" s="57">
        <v>0</v>
      </c>
      <c r="I800" s="57">
        <v>0</v>
      </c>
      <c r="J800" s="57">
        <v>0</v>
      </c>
      <c r="K800" s="57">
        <v>0</v>
      </c>
      <c r="L800" s="80">
        <v>0</v>
      </c>
      <c r="M800" s="57">
        <v>0</v>
      </c>
      <c r="N800" s="57">
        <v>0</v>
      </c>
      <c r="O800" s="57">
        <v>100</v>
      </c>
      <c r="P800" s="57">
        <v>0</v>
      </c>
      <c r="Q800" s="57">
        <v>0</v>
      </c>
      <c r="R800" s="57">
        <v>0</v>
      </c>
    </row>
    <row r="801" spans="1:18" s="49" customFormat="1" ht="15.75" customHeight="1">
      <c r="A801" s="180"/>
      <c r="B801" s="170"/>
      <c r="C801" s="56" t="s">
        <v>8</v>
      </c>
      <c r="D801" s="181"/>
      <c r="E801" s="181"/>
      <c r="F801" s="57">
        <f t="shared" si="220"/>
        <v>0</v>
      </c>
      <c r="G801" s="57">
        <v>0</v>
      </c>
      <c r="H801" s="57">
        <v>0</v>
      </c>
      <c r="I801" s="57">
        <v>0</v>
      </c>
      <c r="J801" s="57">
        <v>0</v>
      </c>
      <c r="K801" s="57">
        <v>0</v>
      </c>
      <c r="L801" s="80">
        <v>0</v>
      </c>
      <c r="M801" s="57">
        <v>0</v>
      </c>
      <c r="N801" s="57">
        <v>0</v>
      </c>
      <c r="O801" s="57">
        <v>0</v>
      </c>
      <c r="P801" s="57">
        <v>0</v>
      </c>
      <c r="Q801" s="57">
        <v>0</v>
      </c>
      <c r="R801" s="57">
        <v>0</v>
      </c>
    </row>
    <row r="802" spans="1:18" s="49" customFormat="1" ht="17.25" customHeight="1">
      <c r="A802" s="180"/>
      <c r="B802" s="171"/>
      <c r="C802" s="56" t="s">
        <v>107</v>
      </c>
      <c r="D802" s="181"/>
      <c r="E802" s="181"/>
      <c r="F802" s="57">
        <f t="shared" si="220"/>
        <v>0</v>
      </c>
      <c r="G802" s="57">
        <v>0</v>
      </c>
      <c r="H802" s="57">
        <v>0</v>
      </c>
      <c r="I802" s="57">
        <v>0</v>
      </c>
      <c r="J802" s="57">
        <v>0</v>
      </c>
      <c r="K802" s="57">
        <v>0</v>
      </c>
      <c r="L802" s="80">
        <v>0</v>
      </c>
      <c r="M802" s="57">
        <v>0</v>
      </c>
      <c r="N802" s="57">
        <v>0</v>
      </c>
      <c r="O802" s="57">
        <v>0</v>
      </c>
      <c r="P802" s="57">
        <v>0</v>
      </c>
      <c r="Q802" s="57">
        <v>0</v>
      </c>
      <c r="R802" s="57">
        <v>0</v>
      </c>
    </row>
    <row r="803" spans="1:18" s="48" customFormat="1" ht="14.25">
      <c r="A803" s="167" t="s">
        <v>275</v>
      </c>
      <c r="B803" s="167"/>
      <c r="C803" s="60" t="s">
        <v>175</v>
      </c>
      <c r="D803" s="181"/>
      <c r="E803" s="181"/>
      <c r="F803" s="57">
        <f t="shared" si="220"/>
        <v>1590176.15785</v>
      </c>
      <c r="G803" s="57">
        <f>SUM(G804:G807)</f>
        <v>293065.90742</v>
      </c>
      <c r="H803" s="57">
        <f aca="true" t="shared" si="226" ref="H803:R803">SUM(H804:H807)</f>
        <v>57320.84767</v>
      </c>
      <c r="I803" s="57">
        <f t="shared" si="226"/>
        <v>104750.97252</v>
      </c>
      <c r="J803" s="57">
        <f t="shared" si="226"/>
        <v>84492.71582</v>
      </c>
      <c r="K803" s="57">
        <f t="shared" si="226"/>
        <v>182308.66452</v>
      </c>
      <c r="L803" s="80">
        <f t="shared" si="226"/>
        <v>365249.1799</v>
      </c>
      <c r="M803" s="57">
        <f t="shared" si="226"/>
        <v>354618.42</v>
      </c>
      <c r="N803" s="57">
        <f t="shared" si="226"/>
        <v>57110.25</v>
      </c>
      <c r="O803" s="57">
        <f t="shared" si="226"/>
        <v>20554.2</v>
      </c>
      <c r="P803" s="57">
        <f t="shared" si="226"/>
        <v>21992.9</v>
      </c>
      <c r="Q803" s="57">
        <f t="shared" si="226"/>
        <v>23532.4</v>
      </c>
      <c r="R803" s="57">
        <f t="shared" si="226"/>
        <v>25179.7</v>
      </c>
    </row>
    <row r="804" spans="1:18" s="48" customFormat="1" ht="14.25">
      <c r="A804" s="167"/>
      <c r="B804" s="167"/>
      <c r="C804" s="56" t="s">
        <v>6</v>
      </c>
      <c r="D804" s="181"/>
      <c r="E804" s="181"/>
      <c r="F804" s="57">
        <f t="shared" si="220"/>
        <v>0</v>
      </c>
      <c r="G804" s="57">
        <f>G809+G829+G834</f>
        <v>0</v>
      </c>
      <c r="H804" s="57">
        <f aca="true" t="shared" si="227" ref="H804:R807">H809+H829+H834</f>
        <v>0</v>
      </c>
      <c r="I804" s="57">
        <f t="shared" si="227"/>
        <v>0</v>
      </c>
      <c r="J804" s="57">
        <f t="shared" si="227"/>
        <v>0</v>
      </c>
      <c r="K804" s="57">
        <f t="shared" si="227"/>
        <v>0</v>
      </c>
      <c r="L804" s="80">
        <f t="shared" si="227"/>
        <v>0</v>
      </c>
      <c r="M804" s="57">
        <f t="shared" si="227"/>
        <v>0</v>
      </c>
      <c r="N804" s="57">
        <f t="shared" si="227"/>
        <v>0</v>
      </c>
      <c r="O804" s="57">
        <f t="shared" si="227"/>
        <v>0</v>
      </c>
      <c r="P804" s="57">
        <f t="shared" si="227"/>
        <v>0</v>
      </c>
      <c r="Q804" s="57">
        <f t="shared" si="227"/>
        <v>0</v>
      </c>
      <c r="R804" s="57">
        <f t="shared" si="227"/>
        <v>0</v>
      </c>
    </row>
    <row r="805" spans="1:18" s="48" customFormat="1" ht="14.25">
      <c r="A805" s="167"/>
      <c r="B805" s="167"/>
      <c r="C805" s="56" t="s">
        <v>7</v>
      </c>
      <c r="D805" s="181"/>
      <c r="E805" s="181"/>
      <c r="F805" s="57">
        <f t="shared" si="220"/>
        <v>1578645.64281</v>
      </c>
      <c r="G805" s="57">
        <f>G810+G830+G835</f>
        <v>291846.84742</v>
      </c>
      <c r="H805" s="57">
        <f t="shared" si="227"/>
        <v>56003.77116</v>
      </c>
      <c r="I805" s="57">
        <f t="shared" si="227"/>
        <v>103107.15147</v>
      </c>
      <c r="J805" s="57">
        <f t="shared" si="227"/>
        <v>83032.69893</v>
      </c>
      <c r="K805" s="57">
        <f t="shared" si="227"/>
        <v>181967.31483</v>
      </c>
      <c r="L805" s="80">
        <f t="shared" si="227"/>
        <v>364445.959</v>
      </c>
      <c r="M805" s="57">
        <f t="shared" si="227"/>
        <v>352267.2</v>
      </c>
      <c r="N805" s="57">
        <f t="shared" si="227"/>
        <v>54715.5</v>
      </c>
      <c r="O805" s="57">
        <f t="shared" si="227"/>
        <v>20554.2</v>
      </c>
      <c r="P805" s="57">
        <f t="shared" si="227"/>
        <v>21992.9</v>
      </c>
      <c r="Q805" s="57">
        <f t="shared" si="227"/>
        <v>23532.4</v>
      </c>
      <c r="R805" s="57">
        <f t="shared" si="227"/>
        <v>25179.7</v>
      </c>
    </row>
    <row r="806" spans="1:18" s="48" customFormat="1" ht="14.25">
      <c r="A806" s="167"/>
      <c r="B806" s="167"/>
      <c r="C806" s="56" t="s">
        <v>8</v>
      </c>
      <c r="D806" s="181"/>
      <c r="E806" s="181"/>
      <c r="F806" s="57">
        <f t="shared" si="220"/>
        <v>11530.51504</v>
      </c>
      <c r="G806" s="57">
        <f>G811+G831+G836</f>
        <v>1219.06</v>
      </c>
      <c r="H806" s="57">
        <f t="shared" si="227"/>
        <v>1317.07651</v>
      </c>
      <c r="I806" s="57">
        <f t="shared" si="227"/>
        <v>1643.82105</v>
      </c>
      <c r="J806" s="57">
        <f t="shared" si="227"/>
        <v>1460.01689</v>
      </c>
      <c r="K806" s="57">
        <f t="shared" si="227"/>
        <v>341.34969</v>
      </c>
      <c r="L806" s="80">
        <f t="shared" si="227"/>
        <v>803.2209</v>
      </c>
      <c r="M806" s="57">
        <f t="shared" si="227"/>
        <v>2351.22</v>
      </c>
      <c r="N806" s="57">
        <f t="shared" si="227"/>
        <v>2394.75</v>
      </c>
      <c r="O806" s="57">
        <f t="shared" si="227"/>
        <v>0</v>
      </c>
      <c r="P806" s="57">
        <f t="shared" si="227"/>
        <v>0</v>
      </c>
      <c r="Q806" s="57">
        <f t="shared" si="227"/>
        <v>0</v>
      </c>
      <c r="R806" s="57">
        <f t="shared" si="227"/>
        <v>0</v>
      </c>
    </row>
    <row r="807" spans="1:18" s="48" customFormat="1" ht="14.25">
      <c r="A807" s="167"/>
      <c r="B807" s="167"/>
      <c r="C807" s="56" t="s">
        <v>107</v>
      </c>
      <c r="D807" s="181"/>
      <c r="E807" s="181"/>
      <c r="F807" s="57">
        <f t="shared" si="220"/>
        <v>0</v>
      </c>
      <c r="G807" s="57">
        <f>G812+G832+G837</f>
        <v>0</v>
      </c>
      <c r="H807" s="57">
        <f t="shared" si="227"/>
        <v>0</v>
      </c>
      <c r="I807" s="57">
        <f t="shared" si="227"/>
        <v>0</v>
      </c>
      <c r="J807" s="57">
        <f t="shared" si="227"/>
        <v>0</v>
      </c>
      <c r="K807" s="57">
        <f t="shared" si="227"/>
        <v>0</v>
      </c>
      <c r="L807" s="80">
        <f t="shared" si="227"/>
        <v>0</v>
      </c>
      <c r="M807" s="57">
        <f t="shared" si="227"/>
        <v>0</v>
      </c>
      <c r="N807" s="57">
        <f t="shared" si="227"/>
        <v>0</v>
      </c>
      <c r="O807" s="57">
        <f t="shared" si="227"/>
        <v>0</v>
      </c>
      <c r="P807" s="57">
        <f t="shared" si="227"/>
        <v>0</v>
      </c>
      <c r="Q807" s="57">
        <f t="shared" si="227"/>
        <v>0</v>
      </c>
      <c r="R807" s="57">
        <f t="shared" si="227"/>
        <v>0</v>
      </c>
    </row>
    <row r="808" spans="1:18" s="48" customFormat="1" ht="14.25" customHeight="1">
      <c r="A808" s="180" t="s">
        <v>9</v>
      </c>
      <c r="B808" s="58" t="s">
        <v>476</v>
      </c>
      <c r="C808" s="60" t="s">
        <v>175</v>
      </c>
      <c r="D808" s="181" t="s">
        <v>61</v>
      </c>
      <c r="E808" s="181" t="s">
        <v>635</v>
      </c>
      <c r="F808" s="57">
        <f>SUM(G808:R808)</f>
        <v>476740.54746</v>
      </c>
      <c r="G808" s="57">
        <f aca="true" t="shared" si="228" ref="G808:R808">SUM(G809:G812)</f>
        <v>19458.8024</v>
      </c>
      <c r="H808" s="57">
        <f t="shared" si="228"/>
        <v>42833.00613</v>
      </c>
      <c r="I808" s="57">
        <f t="shared" si="228"/>
        <v>86668.941</v>
      </c>
      <c r="J808" s="57">
        <f t="shared" si="228"/>
        <v>18032.53</v>
      </c>
      <c r="K808" s="57">
        <f t="shared" si="228"/>
        <v>63841.06793</v>
      </c>
      <c r="L808" s="80">
        <f t="shared" si="228"/>
        <v>95124</v>
      </c>
      <c r="M808" s="57">
        <f t="shared" si="228"/>
        <v>28755</v>
      </c>
      <c r="N808" s="57">
        <f t="shared" si="228"/>
        <v>30768</v>
      </c>
      <c r="O808" s="57">
        <f t="shared" si="228"/>
        <v>20554.2</v>
      </c>
      <c r="P808" s="57">
        <f t="shared" si="228"/>
        <v>21992.9</v>
      </c>
      <c r="Q808" s="57">
        <f t="shared" si="228"/>
        <v>23532.4</v>
      </c>
      <c r="R808" s="57">
        <f t="shared" si="228"/>
        <v>25179.7</v>
      </c>
    </row>
    <row r="809" spans="1:18" s="48" customFormat="1" ht="18" customHeight="1">
      <c r="A809" s="180"/>
      <c r="B809" s="170" t="s">
        <v>353</v>
      </c>
      <c r="C809" s="56" t="s">
        <v>6</v>
      </c>
      <c r="D809" s="181"/>
      <c r="E809" s="181"/>
      <c r="F809" s="57">
        <f>SUM(G809:R809)</f>
        <v>0</v>
      </c>
      <c r="G809" s="57">
        <f>G814+G819+G824</f>
        <v>0</v>
      </c>
      <c r="H809" s="57">
        <f aca="true" t="shared" si="229" ref="H809:R809">H814+H819+H824</f>
        <v>0</v>
      </c>
      <c r="I809" s="57">
        <f t="shared" si="229"/>
        <v>0</v>
      </c>
      <c r="J809" s="57">
        <f t="shared" si="229"/>
        <v>0</v>
      </c>
      <c r="K809" s="57">
        <f t="shared" si="229"/>
        <v>0</v>
      </c>
      <c r="L809" s="80">
        <f t="shared" si="229"/>
        <v>0</v>
      </c>
      <c r="M809" s="57">
        <f t="shared" si="229"/>
        <v>0</v>
      </c>
      <c r="N809" s="57">
        <f t="shared" si="229"/>
        <v>0</v>
      </c>
      <c r="O809" s="57">
        <f t="shared" si="229"/>
        <v>0</v>
      </c>
      <c r="P809" s="57">
        <f t="shared" si="229"/>
        <v>0</v>
      </c>
      <c r="Q809" s="57">
        <f t="shared" si="229"/>
        <v>0</v>
      </c>
      <c r="R809" s="57">
        <f t="shared" si="229"/>
        <v>0</v>
      </c>
    </row>
    <row r="810" spans="1:18" s="48" customFormat="1" ht="15.75" customHeight="1">
      <c r="A810" s="180"/>
      <c r="B810" s="170"/>
      <c r="C810" s="56" t="s">
        <v>7</v>
      </c>
      <c r="D810" s="181"/>
      <c r="E810" s="181"/>
      <c r="F810" s="57">
        <f>SUM(G810:R810)</f>
        <v>476740.54746</v>
      </c>
      <c r="G810" s="57">
        <f aca="true" t="shared" si="230" ref="G810:R812">G815+G820+G825</f>
        <v>19458.8024</v>
      </c>
      <c r="H810" s="57">
        <f t="shared" si="230"/>
        <v>42833.00613</v>
      </c>
      <c r="I810" s="57">
        <f t="shared" si="230"/>
        <v>86668.941</v>
      </c>
      <c r="J810" s="57">
        <f t="shared" si="230"/>
        <v>18032.53</v>
      </c>
      <c r="K810" s="57">
        <f t="shared" si="230"/>
        <v>63841.06793</v>
      </c>
      <c r="L810" s="80">
        <f t="shared" si="230"/>
        <v>95124</v>
      </c>
      <c r="M810" s="57">
        <f t="shared" si="230"/>
        <v>28755</v>
      </c>
      <c r="N810" s="57">
        <f t="shared" si="230"/>
        <v>30768</v>
      </c>
      <c r="O810" s="57">
        <f t="shared" si="230"/>
        <v>20554.2</v>
      </c>
      <c r="P810" s="57">
        <f t="shared" si="230"/>
        <v>21992.9</v>
      </c>
      <c r="Q810" s="57">
        <f t="shared" si="230"/>
        <v>23532.4</v>
      </c>
      <c r="R810" s="57">
        <f t="shared" si="230"/>
        <v>25179.7</v>
      </c>
    </row>
    <row r="811" spans="1:18" s="48" customFormat="1" ht="15.75" customHeight="1">
      <c r="A811" s="180"/>
      <c r="B811" s="170"/>
      <c r="C811" s="56" t="s">
        <v>8</v>
      </c>
      <c r="D811" s="181"/>
      <c r="E811" s="181"/>
      <c r="F811" s="57">
        <f>SUM(G811:R811)</f>
        <v>0</v>
      </c>
      <c r="G811" s="57">
        <f t="shared" si="230"/>
        <v>0</v>
      </c>
      <c r="H811" s="57">
        <f t="shared" si="230"/>
        <v>0</v>
      </c>
      <c r="I811" s="57">
        <f t="shared" si="230"/>
        <v>0</v>
      </c>
      <c r="J811" s="57">
        <f t="shared" si="230"/>
        <v>0</v>
      </c>
      <c r="K811" s="57">
        <f t="shared" si="230"/>
        <v>0</v>
      </c>
      <c r="L811" s="80">
        <f t="shared" si="230"/>
        <v>0</v>
      </c>
      <c r="M811" s="57">
        <f t="shared" si="230"/>
        <v>0</v>
      </c>
      <c r="N811" s="57">
        <f t="shared" si="230"/>
        <v>0</v>
      </c>
      <c r="O811" s="57">
        <f t="shared" si="230"/>
        <v>0</v>
      </c>
      <c r="P811" s="57">
        <f t="shared" si="230"/>
        <v>0</v>
      </c>
      <c r="Q811" s="57">
        <f t="shared" si="230"/>
        <v>0</v>
      </c>
      <c r="R811" s="57">
        <f t="shared" si="230"/>
        <v>0</v>
      </c>
    </row>
    <row r="812" spans="1:18" s="48" customFormat="1" ht="15.75" customHeight="1">
      <c r="A812" s="180"/>
      <c r="B812" s="171"/>
      <c r="C812" s="56" t="s">
        <v>107</v>
      </c>
      <c r="D812" s="181"/>
      <c r="E812" s="181"/>
      <c r="F812" s="57">
        <f>SUM(G812:R812)</f>
        <v>0</v>
      </c>
      <c r="G812" s="57">
        <f t="shared" si="230"/>
        <v>0</v>
      </c>
      <c r="H812" s="57">
        <f t="shared" si="230"/>
        <v>0</v>
      </c>
      <c r="I812" s="57">
        <f t="shared" si="230"/>
        <v>0</v>
      </c>
      <c r="J812" s="57">
        <f t="shared" si="230"/>
        <v>0</v>
      </c>
      <c r="K812" s="57">
        <f t="shared" si="230"/>
        <v>0</v>
      </c>
      <c r="L812" s="80">
        <f t="shared" si="230"/>
        <v>0</v>
      </c>
      <c r="M812" s="57">
        <f t="shared" si="230"/>
        <v>0</v>
      </c>
      <c r="N812" s="57">
        <f t="shared" si="230"/>
        <v>0</v>
      </c>
      <c r="O812" s="57">
        <f t="shared" si="230"/>
        <v>0</v>
      </c>
      <c r="P812" s="57">
        <f t="shared" si="230"/>
        <v>0</v>
      </c>
      <c r="Q812" s="57">
        <f t="shared" si="230"/>
        <v>0</v>
      </c>
      <c r="R812" s="57">
        <f t="shared" si="230"/>
        <v>0</v>
      </c>
    </row>
    <row r="813" spans="1:18" s="48" customFormat="1" ht="14.25">
      <c r="A813" s="182" t="s">
        <v>3</v>
      </c>
      <c r="B813" s="53" t="s">
        <v>477</v>
      </c>
      <c r="C813" s="52" t="s">
        <v>175</v>
      </c>
      <c r="D813" s="179"/>
      <c r="E813" s="179"/>
      <c r="F813" s="57">
        <f aca="true" t="shared" si="231" ref="F813:F842">SUM(G813:R813)</f>
        <v>294536.53047</v>
      </c>
      <c r="G813" s="46">
        <f aca="true" t="shared" si="232" ref="G813:R813">SUM(G814:G817)</f>
        <v>2458.8024</v>
      </c>
      <c r="H813" s="46">
        <f t="shared" si="232"/>
        <v>20764.78807</v>
      </c>
      <c r="I813" s="46">
        <f t="shared" si="232"/>
        <v>23448.48</v>
      </c>
      <c r="J813" s="46">
        <f t="shared" si="232"/>
        <v>18032.53</v>
      </c>
      <c r="K813" s="46">
        <f t="shared" si="232"/>
        <v>52175.73</v>
      </c>
      <c r="L813" s="82">
        <f t="shared" si="232"/>
        <v>26874</v>
      </c>
      <c r="M813" s="46">
        <f t="shared" si="232"/>
        <v>28755</v>
      </c>
      <c r="N813" s="46">
        <f t="shared" si="232"/>
        <v>30768</v>
      </c>
      <c r="O813" s="46">
        <f t="shared" si="232"/>
        <v>20554.2</v>
      </c>
      <c r="P813" s="46">
        <f t="shared" si="232"/>
        <v>21992.9</v>
      </c>
      <c r="Q813" s="46">
        <f t="shared" si="232"/>
        <v>23532.4</v>
      </c>
      <c r="R813" s="46">
        <f t="shared" si="232"/>
        <v>25179.7</v>
      </c>
    </row>
    <row r="814" spans="1:18" s="48" customFormat="1" ht="15.75" customHeight="1">
      <c r="A814" s="182"/>
      <c r="B814" s="174" t="s">
        <v>342</v>
      </c>
      <c r="C814" s="31" t="s">
        <v>6</v>
      </c>
      <c r="D814" s="179"/>
      <c r="E814" s="179"/>
      <c r="F814" s="57">
        <f t="shared" si="231"/>
        <v>0</v>
      </c>
      <c r="G814" s="44">
        <v>0</v>
      </c>
      <c r="H814" s="44">
        <v>0</v>
      </c>
      <c r="I814" s="44">
        <v>0</v>
      </c>
      <c r="J814" s="44">
        <v>0</v>
      </c>
      <c r="K814" s="44">
        <v>0</v>
      </c>
      <c r="L814" s="83">
        <v>0</v>
      </c>
      <c r="M814" s="44">
        <v>0</v>
      </c>
      <c r="N814" s="44">
        <v>0</v>
      </c>
      <c r="O814" s="44">
        <v>0</v>
      </c>
      <c r="P814" s="44">
        <v>0</v>
      </c>
      <c r="Q814" s="44">
        <v>0</v>
      </c>
      <c r="R814" s="44">
        <v>0</v>
      </c>
    </row>
    <row r="815" spans="1:18" s="48" customFormat="1" ht="15.75" customHeight="1">
      <c r="A815" s="182"/>
      <c r="B815" s="174"/>
      <c r="C815" s="31" t="s">
        <v>7</v>
      </c>
      <c r="D815" s="179"/>
      <c r="E815" s="179"/>
      <c r="F815" s="57">
        <f t="shared" si="231"/>
        <v>294536.53047</v>
      </c>
      <c r="G815" s="44">
        <v>2458.8024</v>
      </c>
      <c r="H815" s="44">
        <v>20764.78807</v>
      </c>
      <c r="I815" s="44">
        <v>23448.48</v>
      </c>
      <c r="J815" s="44">
        <v>18032.53</v>
      </c>
      <c r="K815" s="44">
        <v>52175.73</v>
      </c>
      <c r="L815" s="88">
        <v>26874</v>
      </c>
      <c r="M815" s="44">
        <v>28755</v>
      </c>
      <c r="N815" s="44">
        <v>30768</v>
      </c>
      <c r="O815" s="44">
        <v>20554.2</v>
      </c>
      <c r="P815" s="44">
        <v>21992.9</v>
      </c>
      <c r="Q815" s="44">
        <v>23532.4</v>
      </c>
      <c r="R815" s="44">
        <v>25179.7</v>
      </c>
    </row>
    <row r="816" spans="1:18" s="48" customFormat="1" ht="15.75" customHeight="1">
      <c r="A816" s="182"/>
      <c r="B816" s="174"/>
      <c r="C816" s="31" t="s">
        <v>8</v>
      </c>
      <c r="D816" s="179"/>
      <c r="E816" s="179"/>
      <c r="F816" s="57">
        <f t="shared" si="231"/>
        <v>0</v>
      </c>
      <c r="G816" s="44">
        <v>0</v>
      </c>
      <c r="H816" s="44">
        <v>0</v>
      </c>
      <c r="I816" s="44">
        <v>0</v>
      </c>
      <c r="J816" s="44">
        <v>0</v>
      </c>
      <c r="K816" s="44">
        <v>0</v>
      </c>
      <c r="L816" s="83">
        <v>0</v>
      </c>
      <c r="M816" s="44">
        <v>0</v>
      </c>
      <c r="N816" s="44">
        <v>0</v>
      </c>
      <c r="O816" s="44">
        <v>0</v>
      </c>
      <c r="P816" s="44">
        <v>0</v>
      </c>
      <c r="Q816" s="44">
        <v>0</v>
      </c>
      <c r="R816" s="44">
        <v>0</v>
      </c>
    </row>
    <row r="817" spans="1:18" s="48" customFormat="1" ht="15.75" customHeight="1">
      <c r="A817" s="182"/>
      <c r="B817" s="175"/>
      <c r="C817" s="31" t="s">
        <v>107</v>
      </c>
      <c r="D817" s="179"/>
      <c r="E817" s="179"/>
      <c r="F817" s="57">
        <f t="shared" si="231"/>
        <v>0</v>
      </c>
      <c r="G817" s="44">
        <v>0</v>
      </c>
      <c r="H817" s="44">
        <v>0</v>
      </c>
      <c r="I817" s="44">
        <v>0</v>
      </c>
      <c r="J817" s="44">
        <v>0</v>
      </c>
      <c r="K817" s="44">
        <v>0</v>
      </c>
      <c r="L817" s="83">
        <v>0</v>
      </c>
      <c r="M817" s="44">
        <v>0</v>
      </c>
      <c r="N817" s="44">
        <v>0</v>
      </c>
      <c r="O817" s="44">
        <v>0</v>
      </c>
      <c r="P817" s="44">
        <v>0</v>
      </c>
      <c r="Q817" s="44">
        <v>0</v>
      </c>
      <c r="R817" s="44">
        <v>0</v>
      </c>
    </row>
    <row r="818" spans="1:18" s="48" customFormat="1" ht="14.25">
      <c r="A818" s="182" t="s">
        <v>11</v>
      </c>
      <c r="B818" s="53" t="s">
        <v>478</v>
      </c>
      <c r="C818" s="52" t="s">
        <v>175</v>
      </c>
      <c r="D818" s="179"/>
      <c r="E818" s="179"/>
      <c r="F818" s="57">
        <f t="shared" si="231"/>
        <v>102288.67906</v>
      </c>
      <c r="G818" s="46">
        <f aca="true" t="shared" si="233" ref="G818:R818">SUM(G819:G822)</f>
        <v>17000</v>
      </c>
      <c r="H818" s="46">
        <f t="shared" si="233"/>
        <v>22068.21806</v>
      </c>
      <c r="I818" s="46">
        <f t="shared" si="233"/>
        <v>63220.461</v>
      </c>
      <c r="J818" s="46">
        <f t="shared" si="233"/>
        <v>0</v>
      </c>
      <c r="K818" s="46">
        <f t="shared" si="233"/>
        <v>0</v>
      </c>
      <c r="L818" s="82">
        <f t="shared" si="233"/>
        <v>0</v>
      </c>
      <c r="M818" s="46">
        <f t="shared" si="233"/>
        <v>0</v>
      </c>
      <c r="N818" s="46">
        <f t="shared" si="233"/>
        <v>0</v>
      </c>
      <c r="O818" s="46">
        <f t="shared" si="233"/>
        <v>0</v>
      </c>
      <c r="P818" s="46">
        <f t="shared" si="233"/>
        <v>0</v>
      </c>
      <c r="Q818" s="46">
        <f t="shared" si="233"/>
        <v>0</v>
      </c>
      <c r="R818" s="46">
        <f t="shared" si="233"/>
        <v>0</v>
      </c>
    </row>
    <row r="819" spans="1:18" s="48" customFormat="1" ht="22.5" customHeight="1">
      <c r="A819" s="182"/>
      <c r="B819" s="174" t="s">
        <v>343</v>
      </c>
      <c r="C819" s="31" t="s">
        <v>6</v>
      </c>
      <c r="D819" s="179"/>
      <c r="E819" s="179"/>
      <c r="F819" s="57">
        <f t="shared" si="231"/>
        <v>0</v>
      </c>
      <c r="G819" s="44">
        <v>0</v>
      </c>
      <c r="H819" s="44">
        <v>0</v>
      </c>
      <c r="I819" s="44">
        <v>0</v>
      </c>
      <c r="J819" s="44">
        <v>0</v>
      </c>
      <c r="K819" s="44">
        <v>0</v>
      </c>
      <c r="L819" s="83">
        <v>0</v>
      </c>
      <c r="M819" s="44">
        <v>0</v>
      </c>
      <c r="N819" s="44">
        <v>0</v>
      </c>
      <c r="O819" s="44">
        <v>0</v>
      </c>
      <c r="P819" s="44">
        <v>0</v>
      </c>
      <c r="Q819" s="44">
        <v>0</v>
      </c>
      <c r="R819" s="44">
        <v>0</v>
      </c>
    </row>
    <row r="820" spans="1:18" s="48" customFormat="1" ht="22.5" customHeight="1">
      <c r="A820" s="182"/>
      <c r="B820" s="174"/>
      <c r="C820" s="31" t="s">
        <v>7</v>
      </c>
      <c r="D820" s="179"/>
      <c r="E820" s="179"/>
      <c r="F820" s="57">
        <f t="shared" si="231"/>
        <v>102288.67906</v>
      </c>
      <c r="G820" s="44">
        <v>17000</v>
      </c>
      <c r="H820" s="44">
        <v>22068.21806</v>
      </c>
      <c r="I820" s="44">
        <v>63220.461</v>
      </c>
      <c r="J820" s="44">
        <v>0</v>
      </c>
      <c r="K820" s="44">
        <v>0</v>
      </c>
      <c r="L820" s="83">
        <v>0</v>
      </c>
      <c r="M820" s="44">
        <v>0</v>
      </c>
      <c r="N820" s="44">
        <v>0</v>
      </c>
      <c r="O820" s="44">
        <v>0</v>
      </c>
      <c r="P820" s="44">
        <v>0</v>
      </c>
      <c r="Q820" s="44">
        <v>0</v>
      </c>
      <c r="R820" s="44">
        <v>0</v>
      </c>
    </row>
    <row r="821" spans="1:18" s="48" customFormat="1" ht="22.5" customHeight="1">
      <c r="A821" s="182"/>
      <c r="B821" s="174"/>
      <c r="C821" s="31" t="s">
        <v>8</v>
      </c>
      <c r="D821" s="179"/>
      <c r="E821" s="179"/>
      <c r="F821" s="57">
        <f t="shared" si="231"/>
        <v>0</v>
      </c>
      <c r="G821" s="44">
        <v>0</v>
      </c>
      <c r="H821" s="44">
        <v>0</v>
      </c>
      <c r="I821" s="44">
        <v>0</v>
      </c>
      <c r="J821" s="44">
        <v>0</v>
      </c>
      <c r="K821" s="44">
        <v>0</v>
      </c>
      <c r="L821" s="83">
        <v>0</v>
      </c>
      <c r="M821" s="44">
        <v>0</v>
      </c>
      <c r="N821" s="44">
        <v>0</v>
      </c>
      <c r="O821" s="44">
        <v>0</v>
      </c>
      <c r="P821" s="44">
        <v>0</v>
      </c>
      <c r="Q821" s="44">
        <v>0</v>
      </c>
      <c r="R821" s="44">
        <v>0</v>
      </c>
    </row>
    <row r="822" spans="1:18" s="48" customFormat="1" ht="22.5" customHeight="1">
      <c r="A822" s="182"/>
      <c r="B822" s="175"/>
      <c r="C822" s="31" t="s">
        <v>107</v>
      </c>
      <c r="D822" s="179"/>
      <c r="E822" s="179"/>
      <c r="F822" s="57">
        <f t="shared" si="231"/>
        <v>0</v>
      </c>
      <c r="G822" s="44">
        <v>0</v>
      </c>
      <c r="H822" s="44">
        <v>0</v>
      </c>
      <c r="I822" s="44">
        <v>0</v>
      </c>
      <c r="J822" s="44">
        <v>0</v>
      </c>
      <c r="K822" s="44">
        <v>0</v>
      </c>
      <c r="L822" s="83">
        <v>0</v>
      </c>
      <c r="M822" s="44">
        <v>0</v>
      </c>
      <c r="N822" s="44">
        <v>0</v>
      </c>
      <c r="O822" s="44">
        <v>0</v>
      </c>
      <c r="P822" s="44">
        <v>0</v>
      </c>
      <c r="Q822" s="44">
        <v>0</v>
      </c>
      <c r="R822" s="44">
        <v>0</v>
      </c>
    </row>
    <row r="823" spans="1:18" s="48" customFormat="1" ht="14.25">
      <c r="A823" s="182" t="s">
        <v>84</v>
      </c>
      <c r="B823" s="53" t="s">
        <v>514</v>
      </c>
      <c r="C823" s="52" t="s">
        <v>175</v>
      </c>
      <c r="D823" s="179"/>
      <c r="E823" s="179"/>
      <c r="F823" s="57">
        <f t="shared" si="231"/>
        <v>79915.33793</v>
      </c>
      <c r="G823" s="46">
        <f aca="true" t="shared" si="234" ref="G823:R823">SUM(G824:G827)</f>
        <v>0</v>
      </c>
      <c r="H823" s="46">
        <f t="shared" si="234"/>
        <v>0</v>
      </c>
      <c r="I823" s="46">
        <f t="shared" si="234"/>
        <v>0</v>
      </c>
      <c r="J823" s="46">
        <f t="shared" si="234"/>
        <v>0</v>
      </c>
      <c r="K823" s="46">
        <f t="shared" si="234"/>
        <v>11665.33793</v>
      </c>
      <c r="L823" s="82">
        <f t="shared" si="234"/>
        <v>68250</v>
      </c>
      <c r="M823" s="46">
        <f t="shared" si="234"/>
        <v>0</v>
      </c>
      <c r="N823" s="46">
        <f t="shared" si="234"/>
        <v>0</v>
      </c>
      <c r="O823" s="46">
        <f t="shared" si="234"/>
        <v>0</v>
      </c>
      <c r="P823" s="46">
        <f t="shared" si="234"/>
        <v>0</v>
      </c>
      <c r="Q823" s="46">
        <f t="shared" si="234"/>
        <v>0</v>
      </c>
      <c r="R823" s="46">
        <f t="shared" si="234"/>
        <v>0</v>
      </c>
    </row>
    <row r="824" spans="1:18" s="48" customFormat="1" ht="20.25" customHeight="1">
      <c r="A824" s="182"/>
      <c r="B824" s="174" t="s">
        <v>515</v>
      </c>
      <c r="C824" s="31" t="s">
        <v>6</v>
      </c>
      <c r="D824" s="179"/>
      <c r="E824" s="179"/>
      <c r="F824" s="57">
        <f t="shared" si="231"/>
        <v>0</v>
      </c>
      <c r="G824" s="44">
        <v>0</v>
      </c>
      <c r="H824" s="44">
        <v>0</v>
      </c>
      <c r="I824" s="44">
        <v>0</v>
      </c>
      <c r="J824" s="44">
        <v>0</v>
      </c>
      <c r="K824" s="44">
        <v>0</v>
      </c>
      <c r="L824" s="83">
        <v>0</v>
      </c>
      <c r="M824" s="44">
        <v>0</v>
      </c>
      <c r="N824" s="44">
        <v>0</v>
      </c>
      <c r="O824" s="44">
        <v>0</v>
      </c>
      <c r="P824" s="44">
        <v>0</v>
      </c>
      <c r="Q824" s="44">
        <v>0</v>
      </c>
      <c r="R824" s="44">
        <v>0</v>
      </c>
    </row>
    <row r="825" spans="1:18" s="48" customFormat="1" ht="21" customHeight="1">
      <c r="A825" s="182"/>
      <c r="B825" s="174"/>
      <c r="C825" s="31" t="s">
        <v>7</v>
      </c>
      <c r="D825" s="179"/>
      <c r="E825" s="179"/>
      <c r="F825" s="57">
        <f t="shared" si="231"/>
        <v>79915.33793</v>
      </c>
      <c r="G825" s="44">
        <v>0</v>
      </c>
      <c r="H825" s="44">
        <v>0</v>
      </c>
      <c r="I825" s="44">
        <v>0</v>
      </c>
      <c r="J825" s="44">
        <v>0</v>
      </c>
      <c r="K825" s="43">
        <v>11665.33793</v>
      </c>
      <c r="L825" s="88">
        <v>68250</v>
      </c>
      <c r="M825" s="44">
        <v>0</v>
      </c>
      <c r="N825" s="44">
        <v>0</v>
      </c>
      <c r="O825" s="44">
        <v>0</v>
      </c>
      <c r="P825" s="44">
        <v>0</v>
      </c>
      <c r="Q825" s="44">
        <v>0</v>
      </c>
      <c r="R825" s="44">
        <v>0</v>
      </c>
    </row>
    <row r="826" spans="1:18" s="48" customFormat="1" ht="18.75" customHeight="1">
      <c r="A826" s="182"/>
      <c r="B826" s="174"/>
      <c r="C826" s="31" t="s">
        <v>8</v>
      </c>
      <c r="D826" s="179"/>
      <c r="E826" s="179"/>
      <c r="F826" s="57">
        <f t="shared" si="231"/>
        <v>0</v>
      </c>
      <c r="G826" s="44">
        <v>0</v>
      </c>
      <c r="H826" s="44">
        <v>0</v>
      </c>
      <c r="I826" s="44">
        <v>0</v>
      </c>
      <c r="J826" s="44">
        <v>0</v>
      </c>
      <c r="K826" s="44">
        <v>0</v>
      </c>
      <c r="L826" s="83">
        <v>0</v>
      </c>
      <c r="M826" s="44">
        <v>0</v>
      </c>
      <c r="N826" s="44">
        <v>0</v>
      </c>
      <c r="O826" s="44">
        <v>0</v>
      </c>
      <c r="P826" s="44">
        <v>0</v>
      </c>
      <c r="Q826" s="44">
        <v>0</v>
      </c>
      <c r="R826" s="44">
        <v>0</v>
      </c>
    </row>
    <row r="827" spans="1:18" s="48" customFormat="1" ht="17.25" customHeight="1">
      <c r="A827" s="182"/>
      <c r="B827" s="175"/>
      <c r="C827" s="31" t="s">
        <v>107</v>
      </c>
      <c r="D827" s="179"/>
      <c r="E827" s="179"/>
      <c r="F827" s="57">
        <f t="shared" si="231"/>
        <v>0</v>
      </c>
      <c r="G827" s="44">
        <v>0</v>
      </c>
      <c r="H827" s="44">
        <v>0</v>
      </c>
      <c r="I827" s="44">
        <v>0</v>
      </c>
      <c r="J827" s="44">
        <v>0</v>
      </c>
      <c r="K827" s="44">
        <v>0</v>
      </c>
      <c r="L827" s="83">
        <v>0</v>
      </c>
      <c r="M827" s="44">
        <v>0</v>
      </c>
      <c r="N827" s="44">
        <v>0</v>
      </c>
      <c r="O827" s="44">
        <v>0</v>
      </c>
      <c r="P827" s="44">
        <v>0</v>
      </c>
      <c r="Q827" s="44">
        <v>0</v>
      </c>
      <c r="R827" s="44">
        <v>0</v>
      </c>
    </row>
    <row r="828" spans="1:18" s="48" customFormat="1" ht="14.25" customHeight="1">
      <c r="A828" s="180" t="s">
        <v>12</v>
      </c>
      <c r="B828" s="58" t="s">
        <v>479</v>
      </c>
      <c r="C828" s="60" t="s">
        <v>175</v>
      </c>
      <c r="D828" s="181" t="s">
        <v>61</v>
      </c>
      <c r="E828" s="181" t="s">
        <v>635</v>
      </c>
      <c r="F828" s="57">
        <f t="shared" si="231"/>
        <v>122033.11039</v>
      </c>
      <c r="G828" s="57">
        <f aca="true" t="shared" si="235" ref="G828:R828">SUM(G829:G832)</f>
        <v>8607.10502</v>
      </c>
      <c r="H828" s="57">
        <f t="shared" si="235"/>
        <v>14487.84154</v>
      </c>
      <c r="I828" s="57">
        <f t="shared" si="235"/>
        <v>18082.03152</v>
      </c>
      <c r="J828" s="57">
        <f t="shared" si="235"/>
        <v>16060.18582</v>
      </c>
      <c r="K828" s="57">
        <f t="shared" si="235"/>
        <v>3754.84659</v>
      </c>
      <c r="L828" s="80">
        <f t="shared" si="235"/>
        <v>8835.4299</v>
      </c>
      <c r="M828" s="57">
        <f t="shared" si="235"/>
        <v>25863.42</v>
      </c>
      <c r="N828" s="57">
        <f t="shared" si="235"/>
        <v>26342.25</v>
      </c>
      <c r="O828" s="57">
        <f t="shared" si="235"/>
        <v>0</v>
      </c>
      <c r="P828" s="57">
        <f t="shared" si="235"/>
        <v>0</v>
      </c>
      <c r="Q828" s="57">
        <f t="shared" si="235"/>
        <v>0</v>
      </c>
      <c r="R828" s="57">
        <f t="shared" si="235"/>
        <v>0</v>
      </c>
    </row>
    <row r="829" spans="1:18" s="48" customFormat="1" ht="17.25" customHeight="1">
      <c r="A829" s="180"/>
      <c r="B829" s="170" t="s">
        <v>162</v>
      </c>
      <c r="C829" s="56" t="s">
        <v>6</v>
      </c>
      <c r="D829" s="181"/>
      <c r="E829" s="181"/>
      <c r="F829" s="57">
        <f t="shared" si="231"/>
        <v>0</v>
      </c>
      <c r="G829" s="57">
        <v>0</v>
      </c>
      <c r="H829" s="57">
        <v>0</v>
      </c>
      <c r="I829" s="57">
        <v>0</v>
      </c>
      <c r="J829" s="57">
        <v>0</v>
      </c>
      <c r="K829" s="57">
        <v>0</v>
      </c>
      <c r="L829" s="80">
        <v>0</v>
      </c>
      <c r="M829" s="57">
        <v>0</v>
      </c>
      <c r="N829" s="57">
        <v>0</v>
      </c>
      <c r="O829" s="57">
        <v>0</v>
      </c>
      <c r="P829" s="57">
        <v>0</v>
      </c>
      <c r="Q829" s="57">
        <v>0</v>
      </c>
      <c r="R829" s="57">
        <v>0</v>
      </c>
    </row>
    <row r="830" spans="1:18" s="48" customFormat="1" ht="17.25" customHeight="1">
      <c r="A830" s="180"/>
      <c r="B830" s="170"/>
      <c r="C830" s="56" t="s">
        <v>7</v>
      </c>
      <c r="D830" s="181"/>
      <c r="E830" s="181"/>
      <c r="F830" s="57">
        <f t="shared" si="231"/>
        <v>110502.59535</v>
      </c>
      <c r="G830" s="57">
        <v>7388.04502</v>
      </c>
      <c r="H830" s="57">
        <v>13170.76503</v>
      </c>
      <c r="I830" s="57">
        <v>16438.21047</v>
      </c>
      <c r="J830" s="57">
        <v>14600.16893</v>
      </c>
      <c r="K830" s="57">
        <v>3413.4969</v>
      </c>
      <c r="L830" s="90">
        <v>8032.209</v>
      </c>
      <c r="M830" s="57">
        <v>23512.2</v>
      </c>
      <c r="N830" s="57">
        <v>23947.5</v>
      </c>
      <c r="O830" s="57">
        <v>0</v>
      </c>
      <c r="P830" s="57">
        <v>0</v>
      </c>
      <c r="Q830" s="57">
        <v>0</v>
      </c>
      <c r="R830" s="57">
        <v>0</v>
      </c>
    </row>
    <row r="831" spans="1:18" s="48" customFormat="1" ht="18" customHeight="1">
      <c r="A831" s="180"/>
      <c r="B831" s="170"/>
      <c r="C831" s="56" t="s">
        <v>8</v>
      </c>
      <c r="D831" s="181"/>
      <c r="E831" s="181"/>
      <c r="F831" s="57">
        <f t="shared" si="231"/>
        <v>11530.51504</v>
      </c>
      <c r="G831" s="57">
        <v>1219.06</v>
      </c>
      <c r="H831" s="57">
        <v>1317.07651</v>
      </c>
      <c r="I831" s="57">
        <f aca="true" t="shared" si="236" ref="I831:N831">I830*0.1</f>
        <v>1643.82105</v>
      </c>
      <c r="J831" s="57">
        <f t="shared" si="236"/>
        <v>1460.01689</v>
      </c>
      <c r="K831" s="57">
        <f t="shared" si="236"/>
        <v>341.34969</v>
      </c>
      <c r="L831" s="80">
        <f t="shared" si="236"/>
        <v>803.2209</v>
      </c>
      <c r="M831" s="57">
        <f t="shared" si="236"/>
        <v>2351.22</v>
      </c>
      <c r="N831" s="57">
        <f t="shared" si="236"/>
        <v>2394.75</v>
      </c>
      <c r="O831" s="57">
        <v>0</v>
      </c>
      <c r="P831" s="57">
        <v>0</v>
      </c>
      <c r="Q831" s="57">
        <v>0</v>
      </c>
      <c r="R831" s="57">
        <v>0</v>
      </c>
    </row>
    <row r="832" spans="1:18" s="48" customFormat="1" ht="18.75" customHeight="1">
      <c r="A832" s="180"/>
      <c r="B832" s="171"/>
      <c r="C832" s="56" t="s">
        <v>107</v>
      </c>
      <c r="D832" s="181"/>
      <c r="E832" s="181"/>
      <c r="F832" s="57">
        <f t="shared" si="231"/>
        <v>0</v>
      </c>
      <c r="G832" s="57">
        <v>0</v>
      </c>
      <c r="H832" s="57">
        <v>0</v>
      </c>
      <c r="I832" s="57">
        <v>0</v>
      </c>
      <c r="J832" s="57">
        <v>0</v>
      </c>
      <c r="K832" s="57">
        <v>0</v>
      </c>
      <c r="L832" s="80">
        <v>0</v>
      </c>
      <c r="M832" s="57">
        <v>0</v>
      </c>
      <c r="N832" s="57">
        <v>0</v>
      </c>
      <c r="O832" s="57">
        <v>0</v>
      </c>
      <c r="P832" s="57">
        <v>0</v>
      </c>
      <c r="Q832" s="57">
        <v>0</v>
      </c>
      <c r="R832" s="57">
        <v>0</v>
      </c>
    </row>
    <row r="833" spans="1:18" s="48" customFormat="1" ht="15" customHeight="1">
      <c r="A833" s="180" t="s">
        <v>46</v>
      </c>
      <c r="B833" s="58" t="s">
        <v>480</v>
      </c>
      <c r="C833" s="60" t="s">
        <v>175</v>
      </c>
      <c r="D833" s="181"/>
      <c r="E833" s="181"/>
      <c r="F833" s="57">
        <f t="shared" si="231"/>
        <v>991402.5</v>
      </c>
      <c r="G833" s="57">
        <f>SUM(G834:G837)</f>
        <v>265000</v>
      </c>
      <c r="H833" s="57">
        <f aca="true" t="shared" si="237" ref="H833:R833">SUM(H834:H837)</f>
        <v>0</v>
      </c>
      <c r="I833" s="57">
        <f t="shared" si="237"/>
        <v>0</v>
      </c>
      <c r="J833" s="57">
        <f t="shared" si="237"/>
        <v>50400</v>
      </c>
      <c r="K833" s="57">
        <f t="shared" si="237"/>
        <v>114712.75</v>
      </c>
      <c r="L833" s="80">
        <f t="shared" si="237"/>
        <v>261289.75</v>
      </c>
      <c r="M833" s="57">
        <f t="shared" si="237"/>
        <v>300000</v>
      </c>
      <c r="N833" s="57">
        <f t="shared" si="237"/>
        <v>0</v>
      </c>
      <c r="O833" s="57">
        <f t="shared" si="237"/>
        <v>0</v>
      </c>
      <c r="P833" s="57">
        <f t="shared" si="237"/>
        <v>0</v>
      </c>
      <c r="Q833" s="57">
        <f t="shared" si="237"/>
        <v>0</v>
      </c>
      <c r="R833" s="57">
        <f t="shared" si="237"/>
        <v>0</v>
      </c>
    </row>
    <row r="834" spans="1:18" s="49" customFormat="1" ht="15">
      <c r="A834" s="180"/>
      <c r="B834" s="170" t="s">
        <v>268</v>
      </c>
      <c r="C834" s="56" t="s">
        <v>6</v>
      </c>
      <c r="D834" s="181"/>
      <c r="E834" s="181"/>
      <c r="F834" s="57">
        <f t="shared" si="231"/>
        <v>0</v>
      </c>
      <c r="G834" s="57">
        <f>G839+G844+G849+G854+G859</f>
        <v>0</v>
      </c>
      <c r="H834" s="57">
        <f aca="true" t="shared" si="238" ref="H834:R834">H839+H844+H849+H854+H859</f>
        <v>0</v>
      </c>
      <c r="I834" s="57">
        <f t="shared" si="238"/>
        <v>0</v>
      </c>
      <c r="J834" s="57">
        <f t="shared" si="238"/>
        <v>0</v>
      </c>
      <c r="K834" s="57">
        <f t="shared" si="238"/>
        <v>0</v>
      </c>
      <c r="L834" s="80">
        <f t="shared" si="238"/>
        <v>0</v>
      </c>
      <c r="M834" s="57">
        <f t="shared" si="238"/>
        <v>0</v>
      </c>
      <c r="N834" s="57">
        <f t="shared" si="238"/>
        <v>0</v>
      </c>
      <c r="O834" s="57">
        <f t="shared" si="238"/>
        <v>0</v>
      </c>
      <c r="P834" s="57">
        <f t="shared" si="238"/>
        <v>0</v>
      </c>
      <c r="Q834" s="57">
        <f t="shared" si="238"/>
        <v>0</v>
      </c>
      <c r="R834" s="57">
        <f t="shared" si="238"/>
        <v>0</v>
      </c>
    </row>
    <row r="835" spans="1:18" s="49" customFormat="1" ht="15">
      <c r="A835" s="180"/>
      <c r="B835" s="170"/>
      <c r="C835" s="56" t="s">
        <v>7</v>
      </c>
      <c r="D835" s="181"/>
      <c r="E835" s="181"/>
      <c r="F835" s="57">
        <f t="shared" si="231"/>
        <v>991402.5</v>
      </c>
      <c r="G835" s="57">
        <f aca="true" t="shared" si="239" ref="G835:R837">G840+G845+G850+G855+G860</f>
        <v>265000</v>
      </c>
      <c r="H835" s="57">
        <f t="shared" si="239"/>
        <v>0</v>
      </c>
      <c r="I835" s="57">
        <f t="shared" si="239"/>
        <v>0</v>
      </c>
      <c r="J835" s="57">
        <f t="shared" si="239"/>
        <v>50400</v>
      </c>
      <c r="K835" s="57">
        <f t="shared" si="239"/>
        <v>114712.75</v>
      </c>
      <c r="L835" s="90">
        <f t="shared" si="239"/>
        <v>261289.75</v>
      </c>
      <c r="M835" s="57">
        <f t="shared" si="239"/>
        <v>300000</v>
      </c>
      <c r="N835" s="57">
        <f t="shared" si="239"/>
        <v>0</v>
      </c>
      <c r="O835" s="57">
        <f t="shared" si="239"/>
        <v>0</v>
      </c>
      <c r="P835" s="57">
        <f t="shared" si="239"/>
        <v>0</v>
      </c>
      <c r="Q835" s="57">
        <f t="shared" si="239"/>
        <v>0</v>
      </c>
      <c r="R835" s="57">
        <f t="shared" si="239"/>
        <v>0</v>
      </c>
    </row>
    <row r="836" spans="1:18" s="49" customFormat="1" ht="15">
      <c r="A836" s="180"/>
      <c r="B836" s="170"/>
      <c r="C836" s="56" t="s">
        <v>8</v>
      </c>
      <c r="D836" s="181"/>
      <c r="E836" s="181"/>
      <c r="F836" s="57">
        <f t="shared" si="231"/>
        <v>0</v>
      </c>
      <c r="G836" s="57">
        <f t="shared" si="239"/>
        <v>0</v>
      </c>
      <c r="H836" s="57">
        <f t="shared" si="239"/>
        <v>0</v>
      </c>
      <c r="I836" s="57">
        <f t="shared" si="239"/>
        <v>0</v>
      </c>
      <c r="J836" s="57">
        <f t="shared" si="239"/>
        <v>0</v>
      </c>
      <c r="K836" s="57">
        <f t="shared" si="239"/>
        <v>0</v>
      </c>
      <c r="L836" s="80">
        <f t="shared" si="239"/>
        <v>0</v>
      </c>
      <c r="M836" s="57">
        <f t="shared" si="239"/>
        <v>0</v>
      </c>
      <c r="N836" s="57">
        <f t="shared" si="239"/>
        <v>0</v>
      </c>
      <c r="O836" s="57">
        <f t="shared" si="239"/>
        <v>0</v>
      </c>
      <c r="P836" s="57">
        <f t="shared" si="239"/>
        <v>0</v>
      </c>
      <c r="Q836" s="57">
        <f t="shared" si="239"/>
        <v>0</v>
      </c>
      <c r="R836" s="57">
        <f t="shared" si="239"/>
        <v>0</v>
      </c>
    </row>
    <row r="837" spans="1:18" s="49" customFormat="1" ht="15">
      <c r="A837" s="180"/>
      <c r="B837" s="171"/>
      <c r="C837" s="56" t="s">
        <v>107</v>
      </c>
      <c r="D837" s="181"/>
      <c r="E837" s="181"/>
      <c r="F837" s="57">
        <f t="shared" si="231"/>
        <v>0</v>
      </c>
      <c r="G837" s="57">
        <f t="shared" si="239"/>
        <v>0</v>
      </c>
      <c r="H837" s="57">
        <f t="shared" si="239"/>
        <v>0</v>
      </c>
      <c r="I837" s="57">
        <f t="shared" si="239"/>
        <v>0</v>
      </c>
      <c r="J837" s="57">
        <f t="shared" si="239"/>
        <v>0</v>
      </c>
      <c r="K837" s="57">
        <f t="shared" si="239"/>
        <v>0</v>
      </c>
      <c r="L837" s="80">
        <f t="shared" si="239"/>
        <v>0</v>
      </c>
      <c r="M837" s="57">
        <f t="shared" si="239"/>
        <v>0</v>
      </c>
      <c r="N837" s="57">
        <f t="shared" si="239"/>
        <v>0</v>
      </c>
      <c r="O837" s="57">
        <f t="shared" si="239"/>
        <v>0</v>
      </c>
      <c r="P837" s="57">
        <f t="shared" si="239"/>
        <v>0</v>
      </c>
      <c r="Q837" s="57">
        <f t="shared" si="239"/>
        <v>0</v>
      </c>
      <c r="R837" s="57">
        <f t="shared" si="239"/>
        <v>0</v>
      </c>
    </row>
    <row r="838" spans="1:18" s="49" customFormat="1" ht="15">
      <c r="A838" s="182" t="s">
        <v>50</v>
      </c>
      <c r="B838" s="53" t="s">
        <v>481</v>
      </c>
      <c r="C838" s="52" t="s">
        <v>175</v>
      </c>
      <c r="D838" s="179" t="s">
        <v>88</v>
      </c>
      <c r="E838" s="179" t="s">
        <v>635</v>
      </c>
      <c r="F838" s="57">
        <f t="shared" si="231"/>
        <v>265000</v>
      </c>
      <c r="G838" s="46">
        <f aca="true" t="shared" si="240" ref="G838:R838">SUM(G839:G842)</f>
        <v>265000</v>
      </c>
      <c r="H838" s="46">
        <f t="shared" si="240"/>
        <v>0</v>
      </c>
      <c r="I838" s="46">
        <f t="shared" si="240"/>
        <v>0</v>
      </c>
      <c r="J838" s="46">
        <f t="shared" si="240"/>
        <v>0</v>
      </c>
      <c r="K838" s="46">
        <f t="shared" si="240"/>
        <v>0</v>
      </c>
      <c r="L838" s="82">
        <f t="shared" si="240"/>
        <v>0</v>
      </c>
      <c r="M838" s="46">
        <f t="shared" si="240"/>
        <v>0</v>
      </c>
      <c r="N838" s="46">
        <f t="shared" si="240"/>
        <v>0</v>
      </c>
      <c r="O838" s="46">
        <f t="shared" si="240"/>
        <v>0</v>
      </c>
      <c r="P838" s="46">
        <f t="shared" si="240"/>
        <v>0</v>
      </c>
      <c r="Q838" s="46">
        <f t="shared" si="240"/>
        <v>0</v>
      </c>
      <c r="R838" s="46">
        <f t="shared" si="240"/>
        <v>0</v>
      </c>
    </row>
    <row r="839" spans="1:18" s="30" customFormat="1" ht="15">
      <c r="A839" s="182"/>
      <c r="B839" s="174" t="s">
        <v>105</v>
      </c>
      <c r="C839" s="31" t="s">
        <v>6</v>
      </c>
      <c r="D839" s="179"/>
      <c r="E839" s="179"/>
      <c r="F839" s="57">
        <f t="shared" si="231"/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83">
        <v>0</v>
      </c>
      <c r="M839" s="44">
        <v>0</v>
      </c>
      <c r="N839" s="44">
        <v>0</v>
      </c>
      <c r="O839" s="44">
        <v>0</v>
      </c>
      <c r="P839" s="44">
        <v>0</v>
      </c>
      <c r="Q839" s="44">
        <v>0</v>
      </c>
      <c r="R839" s="44">
        <v>0</v>
      </c>
    </row>
    <row r="840" spans="1:18" s="30" customFormat="1" ht="15">
      <c r="A840" s="182"/>
      <c r="B840" s="174"/>
      <c r="C840" s="31" t="s">
        <v>7</v>
      </c>
      <c r="D840" s="179"/>
      <c r="E840" s="179"/>
      <c r="F840" s="57">
        <f t="shared" si="231"/>
        <v>265000</v>
      </c>
      <c r="G840" s="44">
        <v>265000</v>
      </c>
      <c r="H840" s="44">
        <v>0</v>
      </c>
      <c r="I840" s="44">
        <v>0</v>
      </c>
      <c r="J840" s="44">
        <v>0</v>
      </c>
      <c r="K840" s="44">
        <v>0</v>
      </c>
      <c r="L840" s="83">
        <v>0</v>
      </c>
      <c r="M840" s="44">
        <v>0</v>
      </c>
      <c r="N840" s="44">
        <v>0</v>
      </c>
      <c r="O840" s="44">
        <v>0</v>
      </c>
      <c r="P840" s="44">
        <v>0</v>
      </c>
      <c r="Q840" s="44">
        <v>0</v>
      </c>
      <c r="R840" s="44">
        <v>0</v>
      </c>
    </row>
    <row r="841" spans="1:18" s="30" customFormat="1" ht="15">
      <c r="A841" s="182"/>
      <c r="B841" s="174"/>
      <c r="C841" s="31" t="s">
        <v>8</v>
      </c>
      <c r="D841" s="179"/>
      <c r="E841" s="179"/>
      <c r="F841" s="57">
        <f t="shared" si="231"/>
        <v>0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83">
        <v>0</v>
      </c>
      <c r="M841" s="44">
        <v>0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</row>
    <row r="842" spans="1:18" s="30" customFormat="1" ht="15">
      <c r="A842" s="182"/>
      <c r="B842" s="175"/>
      <c r="C842" s="31" t="s">
        <v>107</v>
      </c>
      <c r="D842" s="179"/>
      <c r="E842" s="179"/>
      <c r="F842" s="57">
        <f t="shared" si="231"/>
        <v>0</v>
      </c>
      <c r="G842" s="44">
        <v>0</v>
      </c>
      <c r="H842" s="44">
        <v>0</v>
      </c>
      <c r="I842" s="44">
        <v>0</v>
      </c>
      <c r="J842" s="44">
        <v>0</v>
      </c>
      <c r="K842" s="44">
        <v>0</v>
      </c>
      <c r="L842" s="83">
        <v>0</v>
      </c>
      <c r="M842" s="44">
        <v>0</v>
      </c>
      <c r="N842" s="44">
        <v>0</v>
      </c>
      <c r="O842" s="44">
        <v>0</v>
      </c>
      <c r="P842" s="44">
        <v>0</v>
      </c>
      <c r="Q842" s="44">
        <v>0</v>
      </c>
      <c r="R842" s="44">
        <v>0</v>
      </c>
    </row>
    <row r="843" spans="1:18" s="30" customFormat="1" ht="15">
      <c r="A843" s="182" t="s">
        <v>51</v>
      </c>
      <c r="B843" s="53" t="s">
        <v>482</v>
      </c>
      <c r="C843" s="52" t="s">
        <v>175</v>
      </c>
      <c r="D843" s="179" t="s">
        <v>61</v>
      </c>
      <c r="E843" s="179" t="s">
        <v>635</v>
      </c>
      <c r="F843" s="57">
        <f aca="true" t="shared" si="241" ref="F843:F857">SUM(G843:R843)</f>
        <v>303000</v>
      </c>
      <c r="G843" s="46">
        <f aca="true" t="shared" si="242" ref="G843:R843">SUM(G844:G847)</f>
        <v>0</v>
      </c>
      <c r="H843" s="46">
        <f t="shared" si="242"/>
        <v>0</v>
      </c>
      <c r="I843" s="46">
        <f t="shared" si="242"/>
        <v>0</v>
      </c>
      <c r="J843" s="46">
        <f t="shared" si="242"/>
        <v>42900</v>
      </c>
      <c r="K843" s="46">
        <f t="shared" si="242"/>
        <v>0</v>
      </c>
      <c r="L843" s="82">
        <f t="shared" si="242"/>
        <v>100100</v>
      </c>
      <c r="M843" s="46">
        <f t="shared" si="242"/>
        <v>160000</v>
      </c>
      <c r="N843" s="46">
        <f t="shared" si="242"/>
        <v>0</v>
      </c>
      <c r="O843" s="46">
        <f t="shared" si="242"/>
        <v>0</v>
      </c>
      <c r="P843" s="46">
        <f t="shared" si="242"/>
        <v>0</v>
      </c>
      <c r="Q843" s="46">
        <f t="shared" si="242"/>
        <v>0</v>
      </c>
      <c r="R843" s="46">
        <f t="shared" si="242"/>
        <v>0</v>
      </c>
    </row>
    <row r="844" spans="1:18" s="30" customFormat="1" ht="15">
      <c r="A844" s="182"/>
      <c r="B844" s="174" t="s">
        <v>271</v>
      </c>
      <c r="C844" s="31" t="s">
        <v>6</v>
      </c>
      <c r="D844" s="179"/>
      <c r="E844" s="179"/>
      <c r="F844" s="57">
        <f t="shared" si="241"/>
        <v>0</v>
      </c>
      <c r="G844" s="44">
        <v>0</v>
      </c>
      <c r="H844" s="44">
        <v>0</v>
      </c>
      <c r="I844" s="44">
        <v>0</v>
      </c>
      <c r="J844" s="44">
        <v>0</v>
      </c>
      <c r="K844" s="44">
        <v>0</v>
      </c>
      <c r="L844" s="83">
        <v>0</v>
      </c>
      <c r="M844" s="44">
        <v>0</v>
      </c>
      <c r="N844" s="44">
        <v>0</v>
      </c>
      <c r="O844" s="44">
        <v>0</v>
      </c>
      <c r="P844" s="44">
        <v>0</v>
      </c>
      <c r="Q844" s="44">
        <v>0</v>
      </c>
      <c r="R844" s="44">
        <v>0</v>
      </c>
    </row>
    <row r="845" spans="1:18" s="30" customFormat="1" ht="15">
      <c r="A845" s="182"/>
      <c r="B845" s="174"/>
      <c r="C845" s="31" t="s">
        <v>7</v>
      </c>
      <c r="D845" s="179"/>
      <c r="E845" s="179"/>
      <c r="F845" s="57">
        <f t="shared" si="241"/>
        <v>303000</v>
      </c>
      <c r="G845" s="44">
        <v>0</v>
      </c>
      <c r="H845" s="44">
        <v>0</v>
      </c>
      <c r="I845" s="44">
        <v>0</v>
      </c>
      <c r="J845" s="44">
        <v>42900</v>
      </c>
      <c r="K845" s="44">
        <v>0</v>
      </c>
      <c r="L845" s="88">
        <v>100100</v>
      </c>
      <c r="M845" s="44">
        <v>160000</v>
      </c>
      <c r="N845" s="44">
        <v>0</v>
      </c>
      <c r="O845" s="44">
        <v>0</v>
      </c>
      <c r="P845" s="44">
        <v>0</v>
      </c>
      <c r="Q845" s="44">
        <v>0</v>
      </c>
      <c r="R845" s="44">
        <v>0</v>
      </c>
    </row>
    <row r="846" spans="1:18" s="30" customFormat="1" ht="15">
      <c r="A846" s="182"/>
      <c r="B846" s="174"/>
      <c r="C846" s="31" t="s">
        <v>8</v>
      </c>
      <c r="D846" s="179"/>
      <c r="E846" s="179"/>
      <c r="F846" s="57">
        <f t="shared" si="241"/>
        <v>0</v>
      </c>
      <c r="G846" s="44">
        <v>0</v>
      </c>
      <c r="H846" s="44">
        <v>0</v>
      </c>
      <c r="I846" s="44">
        <v>0</v>
      </c>
      <c r="J846" s="44">
        <v>0</v>
      </c>
      <c r="K846" s="44">
        <v>0</v>
      </c>
      <c r="L846" s="83">
        <v>0</v>
      </c>
      <c r="M846" s="44">
        <v>0</v>
      </c>
      <c r="N846" s="44">
        <v>0</v>
      </c>
      <c r="O846" s="44">
        <v>0</v>
      </c>
      <c r="P846" s="44">
        <v>0</v>
      </c>
      <c r="Q846" s="44">
        <v>0</v>
      </c>
      <c r="R846" s="44">
        <v>0</v>
      </c>
    </row>
    <row r="847" spans="1:18" s="30" customFormat="1" ht="15">
      <c r="A847" s="182"/>
      <c r="B847" s="175"/>
      <c r="C847" s="31" t="s">
        <v>107</v>
      </c>
      <c r="D847" s="179"/>
      <c r="E847" s="179"/>
      <c r="F847" s="57">
        <f t="shared" si="241"/>
        <v>0</v>
      </c>
      <c r="G847" s="44">
        <v>0</v>
      </c>
      <c r="H847" s="44">
        <v>0</v>
      </c>
      <c r="I847" s="44">
        <v>0</v>
      </c>
      <c r="J847" s="44">
        <v>0</v>
      </c>
      <c r="K847" s="44">
        <v>0</v>
      </c>
      <c r="L847" s="83">
        <v>0</v>
      </c>
      <c r="M847" s="44">
        <v>0</v>
      </c>
      <c r="N847" s="44">
        <v>0</v>
      </c>
      <c r="O847" s="44">
        <v>0</v>
      </c>
      <c r="P847" s="44">
        <v>0</v>
      </c>
      <c r="Q847" s="44">
        <v>0</v>
      </c>
      <c r="R847" s="44">
        <v>0</v>
      </c>
    </row>
    <row r="848" spans="1:18" s="30" customFormat="1" ht="15">
      <c r="A848" s="182" t="s">
        <v>52</v>
      </c>
      <c r="B848" s="53" t="s">
        <v>483</v>
      </c>
      <c r="C848" s="52" t="s">
        <v>175</v>
      </c>
      <c r="D848" s="179" t="s">
        <v>61</v>
      </c>
      <c r="E848" s="179" t="s">
        <v>635</v>
      </c>
      <c r="F848" s="57">
        <f t="shared" si="241"/>
        <v>159442.5</v>
      </c>
      <c r="G848" s="46">
        <f aca="true" t="shared" si="243" ref="G848:R848">SUM(G849:G852)</f>
        <v>0</v>
      </c>
      <c r="H848" s="46">
        <f t="shared" si="243"/>
        <v>0</v>
      </c>
      <c r="I848" s="46">
        <f t="shared" si="243"/>
        <v>0</v>
      </c>
      <c r="J848" s="46">
        <f t="shared" si="243"/>
        <v>0</v>
      </c>
      <c r="K848" s="46">
        <f t="shared" si="243"/>
        <v>20832.75</v>
      </c>
      <c r="L848" s="82">
        <f t="shared" si="243"/>
        <v>48609.75</v>
      </c>
      <c r="M848" s="46">
        <f t="shared" si="243"/>
        <v>90000</v>
      </c>
      <c r="N848" s="46">
        <f t="shared" si="243"/>
        <v>0</v>
      </c>
      <c r="O848" s="46">
        <f t="shared" si="243"/>
        <v>0</v>
      </c>
      <c r="P848" s="46">
        <f t="shared" si="243"/>
        <v>0</v>
      </c>
      <c r="Q848" s="46">
        <f t="shared" si="243"/>
        <v>0</v>
      </c>
      <c r="R848" s="46">
        <f t="shared" si="243"/>
        <v>0</v>
      </c>
    </row>
    <row r="849" spans="1:18" s="30" customFormat="1" ht="15">
      <c r="A849" s="182"/>
      <c r="B849" s="174" t="s">
        <v>270</v>
      </c>
      <c r="C849" s="31" t="s">
        <v>6</v>
      </c>
      <c r="D849" s="179"/>
      <c r="E849" s="179"/>
      <c r="F849" s="57">
        <f t="shared" si="241"/>
        <v>0</v>
      </c>
      <c r="G849" s="44">
        <v>0</v>
      </c>
      <c r="H849" s="44">
        <v>0</v>
      </c>
      <c r="I849" s="44">
        <v>0</v>
      </c>
      <c r="J849" s="44">
        <v>0</v>
      </c>
      <c r="K849" s="44">
        <v>0</v>
      </c>
      <c r="L849" s="83">
        <v>0</v>
      </c>
      <c r="M849" s="44">
        <v>0</v>
      </c>
      <c r="N849" s="44">
        <v>0</v>
      </c>
      <c r="O849" s="44">
        <v>0</v>
      </c>
      <c r="P849" s="44">
        <v>0</v>
      </c>
      <c r="Q849" s="44">
        <v>0</v>
      </c>
      <c r="R849" s="44">
        <v>0</v>
      </c>
    </row>
    <row r="850" spans="1:18" s="30" customFormat="1" ht="15">
      <c r="A850" s="182"/>
      <c r="B850" s="174"/>
      <c r="C850" s="31" t="s">
        <v>7</v>
      </c>
      <c r="D850" s="179"/>
      <c r="E850" s="179"/>
      <c r="F850" s="57">
        <f t="shared" si="241"/>
        <v>159442.5</v>
      </c>
      <c r="G850" s="44">
        <v>0</v>
      </c>
      <c r="H850" s="44">
        <v>0</v>
      </c>
      <c r="I850" s="44">
        <v>0</v>
      </c>
      <c r="J850" s="44">
        <v>0</v>
      </c>
      <c r="K850" s="44">
        <v>20832.75</v>
      </c>
      <c r="L850" s="88">
        <v>48609.75</v>
      </c>
      <c r="M850" s="44">
        <v>90000</v>
      </c>
      <c r="N850" s="44">
        <v>0</v>
      </c>
      <c r="O850" s="44">
        <v>0</v>
      </c>
      <c r="P850" s="44">
        <v>0</v>
      </c>
      <c r="Q850" s="44">
        <v>0</v>
      </c>
      <c r="R850" s="44">
        <v>0</v>
      </c>
    </row>
    <row r="851" spans="1:18" s="30" customFormat="1" ht="15">
      <c r="A851" s="182"/>
      <c r="B851" s="174"/>
      <c r="C851" s="31" t="s">
        <v>8</v>
      </c>
      <c r="D851" s="179"/>
      <c r="E851" s="179"/>
      <c r="F851" s="57">
        <f t="shared" si="241"/>
        <v>0</v>
      </c>
      <c r="G851" s="44">
        <v>0</v>
      </c>
      <c r="H851" s="44">
        <v>0</v>
      </c>
      <c r="I851" s="44">
        <v>0</v>
      </c>
      <c r="J851" s="44">
        <v>0</v>
      </c>
      <c r="K851" s="44">
        <v>0</v>
      </c>
      <c r="L851" s="83">
        <v>0</v>
      </c>
      <c r="M851" s="44">
        <v>0</v>
      </c>
      <c r="N851" s="44">
        <v>0</v>
      </c>
      <c r="O851" s="44">
        <v>0</v>
      </c>
      <c r="P851" s="44">
        <v>0</v>
      </c>
      <c r="Q851" s="44">
        <v>0</v>
      </c>
      <c r="R851" s="44">
        <v>0</v>
      </c>
    </row>
    <row r="852" spans="1:18" s="30" customFormat="1" ht="15">
      <c r="A852" s="182"/>
      <c r="B852" s="175"/>
      <c r="C852" s="31" t="s">
        <v>107</v>
      </c>
      <c r="D852" s="179"/>
      <c r="E852" s="179"/>
      <c r="F852" s="57">
        <f t="shared" si="241"/>
        <v>0</v>
      </c>
      <c r="G852" s="44">
        <v>0</v>
      </c>
      <c r="H852" s="44">
        <v>0</v>
      </c>
      <c r="I852" s="44">
        <v>0</v>
      </c>
      <c r="J852" s="44">
        <v>0</v>
      </c>
      <c r="K852" s="44">
        <v>0</v>
      </c>
      <c r="L852" s="83">
        <v>0</v>
      </c>
      <c r="M852" s="44">
        <v>0</v>
      </c>
      <c r="N852" s="44">
        <v>0</v>
      </c>
      <c r="O852" s="44">
        <v>0</v>
      </c>
      <c r="P852" s="44">
        <v>0</v>
      </c>
      <c r="Q852" s="44">
        <v>0</v>
      </c>
      <c r="R852" s="44">
        <v>0</v>
      </c>
    </row>
    <row r="853" spans="1:18" s="30" customFormat="1" ht="15">
      <c r="A853" s="182" t="s">
        <v>59</v>
      </c>
      <c r="B853" s="53" t="s">
        <v>484</v>
      </c>
      <c r="C853" s="52" t="s">
        <v>175</v>
      </c>
      <c r="D853" s="179" t="s">
        <v>61</v>
      </c>
      <c r="E853" s="179" t="s">
        <v>635</v>
      </c>
      <c r="F853" s="57">
        <f t="shared" si="241"/>
        <v>93200</v>
      </c>
      <c r="G853" s="46">
        <f aca="true" t="shared" si="244" ref="G853:R853">SUM(G854:G857)</f>
        <v>0</v>
      </c>
      <c r="H853" s="46">
        <f t="shared" si="244"/>
        <v>0</v>
      </c>
      <c r="I853" s="46">
        <f t="shared" si="244"/>
        <v>0</v>
      </c>
      <c r="J853" s="46">
        <f t="shared" si="244"/>
        <v>7500</v>
      </c>
      <c r="K853" s="46">
        <f t="shared" si="244"/>
        <v>8500</v>
      </c>
      <c r="L853" s="82">
        <f t="shared" si="244"/>
        <v>27200</v>
      </c>
      <c r="M853" s="46">
        <f t="shared" si="244"/>
        <v>50000</v>
      </c>
      <c r="N853" s="46">
        <f t="shared" si="244"/>
        <v>0</v>
      </c>
      <c r="O853" s="46">
        <f t="shared" si="244"/>
        <v>0</v>
      </c>
      <c r="P853" s="46">
        <f t="shared" si="244"/>
        <v>0</v>
      </c>
      <c r="Q853" s="46">
        <f t="shared" si="244"/>
        <v>0</v>
      </c>
      <c r="R853" s="46">
        <f t="shared" si="244"/>
        <v>0</v>
      </c>
    </row>
    <row r="854" spans="1:18" s="30" customFormat="1" ht="15">
      <c r="A854" s="182"/>
      <c r="B854" s="174" t="s">
        <v>269</v>
      </c>
      <c r="C854" s="31" t="s">
        <v>6</v>
      </c>
      <c r="D854" s="179"/>
      <c r="E854" s="179"/>
      <c r="F854" s="57">
        <f t="shared" si="241"/>
        <v>0</v>
      </c>
      <c r="G854" s="44">
        <v>0</v>
      </c>
      <c r="H854" s="44">
        <v>0</v>
      </c>
      <c r="I854" s="44">
        <v>0</v>
      </c>
      <c r="J854" s="44">
        <v>0</v>
      </c>
      <c r="K854" s="44">
        <v>0</v>
      </c>
      <c r="L854" s="83">
        <v>0</v>
      </c>
      <c r="M854" s="44">
        <v>0</v>
      </c>
      <c r="N854" s="44">
        <v>0</v>
      </c>
      <c r="O854" s="44">
        <v>0</v>
      </c>
      <c r="P854" s="44">
        <v>0</v>
      </c>
      <c r="Q854" s="44">
        <v>0</v>
      </c>
      <c r="R854" s="44">
        <v>0</v>
      </c>
    </row>
    <row r="855" spans="1:18" s="30" customFormat="1" ht="15">
      <c r="A855" s="182"/>
      <c r="B855" s="174"/>
      <c r="C855" s="31" t="s">
        <v>7</v>
      </c>
      <c r="D855" s="179"/>
      <c r="E855" s="179"/>
      <c r="F855" s="57">
        <f t="shared" si="241"/>
        <v>93200</v>
      </c>
      <c r="G855" s="44">
        <v>0</v>
      </c>
      <c r="H855" s="44">
        <v>0</v>
      </c>
      <c r="I855" s="44">
        <v>0</v>
      </c>
      <c r="J855" s="44">
        <v>7500</v>
      </c>
      <c r="K855" s="44">
        <v>8500</v>
      </c>
      <c r="L855" s="88">
        <v>27200</v>
      </c>
      <c r="M855" s="44">
        <v>50000</v>
      </c>
      <c r="N855" s="44">
        <v>0</v>
      </c>
      <c r="O855" s="44">
        <v>0</v>
      </c>
      <c r="P855" s="44">
        <v>0</v>
      </c>
      <c r="Q855" s="44">
        <v>0</v>
      </c>
      <c r="R855" s="44">
        <v>0</v>
      </c>
    </row>
    <row r="856" spans="1:18" s="30" customFormat="1" ht="15">
      <c r="A856" s="182"/>
      <c r="B856" s="174"/>
      <c r="C856" s="31" t="s">
        <v>8</v>
      </c>
      <c r="D856" s="179"/>
      <c r="E856" s="179"/>
      <c r="F856" s="57">
        <f t="shared" si="241"/>
        <v>0</v>
      </c>
      <c r="G856" s="44">
        <v>0</v>
      </c>
      <c r="H856" s="44">
        <v>0</v>
      </c>
      <c r="I856" s="44">
        <v>0</v>
      </c>
      <c r="J856" s="44">
        <v>0</v>
      </c>
      <c r="K856" s="44">
        <v>0</v>
      </c>
      <c r="L856" s="83">
        <v>0</v>
      </c>
      <c r="M856" s="44">
        <v>0</v>
      </c>
      <c r="N856" s="44">
        <v>0</v>
      </c>
      <c r="O856" s="44">
        <v>0</v>
      </c>
      <c r="P856" s="44">
        <v>0</v>
      </c>
      <c r="Q856" s="44">
        <v>0</v>
      </c>
      <c r="R856" s="44">
        <v>0</v>
      </c>
    </row>
    <row r="857" spans="1:18" s="30" customFormat="1" ht="15">
      <c r="A857" s="182"/>
      <c r="B857" s="175"/>
      <c r="C857" s="31" t="s">
        <v>107</v>
      </c>
      <c r="D857" s="179"/>
      <c r="E857" s="179"/>
      <c r="F857" s="57">
        <f t="shared" si="241"/>
        <v>0</v>
      </c>
      <c r="G857" s="44">
        <v>0</v>
      </c>
      <c r="H857" s="44">
        <v>0</v>
      </c>
      <c r="I857" s="44">
        <v>0</v>
      </c>
      <c r="J857" s="44">
        <v>0</v>
      </c>
      <c r="K857" s="44">
        <v>0</v>
      </c>
      <c r="L857" s="83">
        <v>0</v>
      </c>
      <c r="M857" s="44">
        <v>0</v>
      </c>
      <c r="N857" s="44">
        <v>0</v>
      </c>
      <c r="O857" s="44">
        <v>0</v>
      </c>
      <c r="P857" s="44">
        <v>0</v>
      </c>
      <c r="Q857" s="44">
        <v>0</v>
      </c>
      <c r="R857" s="44">
        <v>0</v>
      </c>
    </row>
    <row r="858" spans="1:18" s="30" customFormat="1" ht="15">
      <c r="A858" s="182" t="s">
        <v>68</v>
      </c>
      <c r="B858" s="53" t="s">
        <v>548</v>
      </c>
      <c r="C858" s="52" t="s">
        <v>175</v>
      </c>
      <c r="D858" s="179" t="s">
        <v>61</v>
      </c>
      <c r="E858" s="179" t="s">
        <v>635</v>
      </c>
      <c r="F858" s="57">
        <f>SUM(G858:R858)</f>
        <v>170760</v>
      </c>
      <c r="G858" s="46">
        <f aca="true" t="shared" si="245" ref="G858:R858">SUM(G859:G862)</f>
        <v>0</v>
      </c>
      <c r="H858" s="46">
        <f t="shared" si="245"/>
        <v>0</v>
      </c>
      <c r="I858" s="46">
        <f t="shared" si="245"/>
        <v>0</v>
      </c>
      <c r="J858" s="46">
        <f t="shared" si="245"/>
        <v>0</v>
      </c>
      <c r="K858" s="46">
        <f t="shared" si="245"/>
        <v>85380</v>
      </c>
      <c r="L858" s="82">
        <f t="shared" si="245"/>
        <v>85380</v>
      </c>
      <c r="M858" s="46">
        <f t="shared" si="245"/>
        <v>0</v>
      </c>
      <c r="N858" s="46">
        <f t="shared" si="245"/>
        <v>0</v>
      </c>
      <c r="O858" s="46">
        <f t="shared" si="245"/>
        <v>0</v>
      </c>
      <c r="P858" s="46">
        <f t="shared" si="245"/>
        <v>0</v>
      </c>
      <c r="Q858" s="46">
        <f t="shared" si="245"/>
        <v>0</v>
      </c>
      <c r="R858" s="46">
        <f t="shared" si="245"/>
        <v>0</v>
      </c>
    </row>
    <row r="859" spans="1:18" s="30" customFormat="1" ht="15">
      <c r="A859" s="182"/>
      <c r="B859" s="174" t="s">
        <v>549</v>
      </c>
      <c r="C859" s="31" t="s">
        <v>6</v>
      </c>
      <c r="D859" s="179"/>
      <c r="E859" s="179"/>
      <c r="F859" s="57">
        <f>SUM(G859:R859)</f>
        <v>0</v>
      </c>
      <c r="G859" s="44">
        <v>0</v>
      </c>
      <c r="H859" s="44">
        <v>0</v>
      </c>
      <c r="I859" s="44">
        <v>0</v>
      </c>
      <c r="J859" s="44">
        <v>0</v>
      </c>
      <c r="K859" s="44">
        <v>0</v>
      </c>
      <c r="L859" s="83">
        <v>0</v>
      </c>
      <c r="M859" s="44">
        <v>0</v>
      </c>
      <c r="N859" s="44">
        <v>0</v>
      </c>
      <c r="O859" s="44">
        <v>0</v>
      </c>
      <c r="P859" s="44">
        <v>0</v>
      </c>
      <c r="Q859" s="44">
        <v>0</v>
      </c>
      <c r="R859" s="44">
        <v>0</v>
      </c>
    </row>
    <row r="860" spans="1:18" s="30" customFormat="1" ht="15">
      <c r="A860" s="182"/>
      <c r="B860" s="174"/>
      <c r="C860" s="31" t="s">
        <v>7</v>
      </c>
      <c r="D860" s="179"/>
      <c r="E860" s="179"/>
      <c r="F860" s="57">
        <f>SUM(G860:R860)</f>
        <v>170760</v>
      </c>
      <c r="G860" s="44">
        <v>0</v>
      </c>
      <c r="H860" s="44">
        <v>0</v>
      </c>
      <c r="I860" s="44">
        <v>0</v>
      </c>
      <c r="J860" s="44">
        <v>0</v>
      </c>
      <c r="K860" s="44">
        <v>85380</v>
      </c>
      <c r="L860" s="88">
        <v>85380</v>
      </c>
      <c r="M860" s="44">
        <v>0</v>
      </c>
      <c r="N860" s="44">
        <v>0</v>
      </c>
      <c r="O860" s="44">
        <v>0</v>
      </c>
      <c r="P860" s="44">
        <v>0</v>
      </c>
      <c r="Q860" s="44">
        <v>0</v>
      </c>
      <c r="R860" s="44">
        <v>0</v>
      </c>
    </row>
    <row r="861" spans="1:18" s="30" customFormat="1" ht="15">
      <c r="A861" s="182"/>
      <c r="B861" s="174"/>
      <c r="C861" s="31" t="s">
        <v>8</v>
      </c>
      <c r="D861" s="179"/>
      <c r="E861" s="179"/>
      <c r="F861" s="57">
        <f>SUM(G861:R861)</f>
        <v>0</v>
      </c>
      <c r="G861" s="44">
        <v>0</v>
      </c>
      <c r="H861" s="44">
        <v>0</v>
      </c>
      <c r="I861" s="44">
        <v>0</v>
      </c>
      <c r="J861" s="44">
        <v>0</v>
      </c>
      <c r="K861" s="44">
        <v>0</v>
      </c>
      <c r="L861" s="83">
        <v>0</v>
      </c>
      <c r="M861" s="44">
        <v>0</v>
      </c>
      <c r="N861" s="44">
        <v>0</v>
      </c>
      <c r="O861" s="44">
        <v>0</v>
      </c>
      <c r="P861" s="44">
        <v>0</v>
      </c>
      <c r="Q861" s="44">
        <v>0</v>
      </c>
      <c r="R861" s="44">
        <v>0</v>
      </c>
    </row>
    <row r="862" spans="1:18" s="30" customFormat="1" ht="15">
      <c r="A862" s="182"/>
      <c r="B862" s="175"/>
      <c r="C862" s="31" t="s">
        <v>107</v>
      </c>
      <c r="D862" s="179"/>
      <c r="E862" s="179"/>
      <c r="F862" s="57">
        <f>SUM(G862:R862)</f>
        <v>0</v>
      </c>
      <c r="G862" s="44">
        <v>0</v>
      </c>
      <c r="H862" s="44">
        <v>0</v>
      </c>
      <c r="I862" s="44">
        <v>0</v>
      </c>
      <c r="J862" s="44">
        <v>0</v>
      </c>
      <c r="K862" s="44">
        <v>0</v>
      </c>
      <c r="L862" s="83">
        <v>0</v>
      </c>
      <c r="M862" s="44">
        <v>0</v>
      </c>
      <c r="N862" s="44">
        <v>0</v>
      </c>
      <c r="O862" s="44">
        <v>0</v>
      </c>
      <c r="P862" s="44">
        <v>0</v>
      </c>
      <c r="Q862" s="44">
        <v>0</v>
      </c>
      <c r="R862" s="44">
        <v>0</v>
      </c>
    </row>
    <row r="863" spans="1:18" s="48" customFormat="1" ht="14.25">
      <c r="A863" s="167" t="s">
        <v>276</v>
      </c>
      <c r="B863" s="167"/>
      <c r="C863" s="60" t="s">
        <v>175</v>
      </c>
      <c r="D863" s="181" t="s">
        <v>61</v>
      </c>
      <c r="E863" s="181" t="s">
        <v>636</v>
      </c>
      <c r="F863" s="57">
        <f aca="true" t="shared" si="246" ref="F863:F892">SUM(G863:R863)</f>
        <v>7886706.26888</v>
      </c>
      <c r="G863" s="57">
        <f>SUM(G864:G867)</f>
        <v>892193.65228</v>
      </c>
      <c r="H863" s="57">
        <f aca="true" t="shared" si="247" ref="H863:R863">SUM(H864:H867)</f>
        <v>588270.8815</v>
      </c>
      <c r="I863" s="57">
        <f t="shared" si="247"/>
        <v>725428.45009</v>
      </c>
      <c r="J863" s="57">
        <f t="shared" si="247"/>
        <v>518028.62944</v>
      </c>
      <c r="K863" s="57">
        <f t="shared" si="247"/>
        <v>741008</v>
      </c>
      <c r="L863" s="80">
        <f t="shared" si="247"/>
        <v>683373.17018</v>
      </c>
      <c r="M863" s="57">
        <f t="shared" si="247"/>
        <v>361809.759</v>
      </c>
      <c r="N863" s="57">
        <f t="shared" si="247"/>
        <v>672544.6</v>
      </c>
      <c r="O863" s="57">
        <f t="shared" si="247"/>
        <v>609027.89211</v>
      </c>
      <c r="P863" s="57">
        <f t="shared" si="247"/>
        <v>651659.84456</v>
      </c>
      <c r="Q863" s="57">
        <f t="shared" si="247"/>
        <v>697276.03368</v>
      </c>
      <c r="R863" s="57">
        <f t="shared" si="247"/>
        <v>746085.35604</v>
      </c>
    </row>
    <row r="864" spans="1:18" s="48" customFormat="1" ht="14.25">
      <c r="A864" s="167"/>
      <c r="B864" s="167"/>
      <c r="C864" s="56" t="s">
        <v>6</v>
      </c>
      <c r="D864" s="181"/>
      <c r="E864" s="181"/>
      <c r="F864" s="57">
        <f t="shared" si="246"/>
        <v>0</v>
      </c>
      <c r="G864" s="57">
        <f>G869+G874+G889+G894</f>
        <v>0</v>
      </c>
      <c r="H864" s="57">
        <f aca="true" t="shared" si="248" ref="H864:R864">H869+H874+H889+H894</f>
        <v>0</v>
      </c>
      <c r="I864" s="57">
        <f t="shared" si="248"/>
        <v>0</v>
      </c>
      <c r="J864" s="57">
        <f t="shared" si="248"/>
        <v>0</v>
      </c>
      <c r="K864" s="57">
        <f t="shared" si="248"/>
        <v>0</v>
      </c>
      <c r="L864" s="80">
        <f t="shared" si="248"/>
        <v>0</v>
      </c>
      <c r="M864" s="57">
        <f t="shared" si="248"/>
        <v>0</v>
      </c>
      <c r="N864" s="57">
        <f t="shared" si="248"/>
        <v>0</v>
      </c>
      <c r="O864" s="57">
        <f t="shared" si="248"/>
        <v>0</v>
      </c>
      <c r="P864" s="57">
        <f t="shared" si="248"/>
        <v>0</v>
      </c>
      <c r="Q864" s="57">
        <f t="shared" si="248"/>
        <v>0</v>
      </c>
      <c r="R864" s="57">
        <f t="shared" si="248"/>
        <v>0</v>
      </c>
    </row>
    <row r="865" spans="1:18" s="48" customFormat="1" ht="14.25">
      <c r="A865" s="167"/>
      <c r="B865" s="167"/>
      <c r="C865" s="56" t="s">
        <v>7</v>
      </c>
      <c r="D865" s="181"/>
      <c r="E865" s="181"/>
      <c r="F865" s="57">
        <f t="shared" si="246"/>
        <v>7886706.26888</v>
      </c>
      <c r="G865" s="57">
        <f aca="true" t="shared" si="249" ref="G865:R867">G870+G875+G890+G895</f>
        <v>892193.65228</v>
      </c>
      <c r="H865" s="57">
        <f t="shared" si="249"/>
        <v>588270.8815</v>
      </c>
      <c r="I865" s="57">
        <f t="shared" si="249"/>
        <v>725428.45009</v>
      </c>
      <c r="J865" s="57">
        <f t="shared" si="249"/>
        <v>518028.62944</v>
      </c>
      <c r="K865" s="57">
        <f t="shared" si="249"/>
        <v>741008</v>
      </c>
      <c r="L865" s="80">
        <f>L870+L875+L890+L895</f>
        <v>683373.17018</v>
      </c>
      <c r="M865" s="57">
        <f t="shared" si="249"/>
        <v>361809.759</v>
      </c>
      <c r="N865" s="57">
        <f t="shared" si="249"/>
        <v>672544.6</v>
      </c>
      <c r="O865" s="57">
        <f t="shared" si="249"/>
        <v>609027.89211</v>
      </c>
      <c r="P865" s="57">
        <f t="shared" si="249"/>
        <v>651659.84456</v>
      </c>
      <c r="Q865" s="57">
        <f t="shared" si="249"/>
        <v>697276.03368</v>
      </c>
      <c r="R865" s="57">
        <f t="shared" si="249"/>
        <v>746085.35604</v>
      </c>
    </row>
    <row r="866" spans="1:18" s="48" customFormat="1" ht="14.25">
      <c r="A866" s="167"/>
      <c r="B866" s="167"/>
      <c r="C866" s="56" t="s">
        <v>8</v>
      </c>
      <c r="D866" s="181"/>
      <c r="E866" s="181"/>
      <c r="F866" s="57">
        <f t="shared" si="246"/>
        <v>0</v>
      </c>
      <c r="G866" s="57">
        <f t="shared" si="249"/>
        <v>0</v>
      </c>
      <c r="H866" s="57">
        <f t="shared" si="249"/>
        <v>0</v>
      </c>
      <c r="I866" s="57">
        <f t="shared" si="249"/>
        <v>0</v>
      </c>
      <c r="J866" s="57">
        <f t="shared" si="249"/>
        <v>0</v>
      </c>
      <c r="K866" s="57">
        <f t="shared" si="249"/>
        <v>0</v>
      </c>
      <c r="L866" s="80">
        <f t="shared" si="249"/>
        <v>0</v>
      </c>
      <c r="M866" s="57">
        <f t="shared" si="249"/>
        <v>0</v>
      </c>
      <c r="N866" s="57">
        <f t="shared" si="249"/>
        <v>0</v>
      </c>
      <c r="O866" s="57">
        <f t="shared" si="249"/>
        <v>0</v>
      </c>
      <c r="P866" s="57">
        <f t="shared" si="249"/>
        <v>0</v>
      </c>
      <c r="Q866" s="57">
        <f t="shared" si="249"/>
        <v>0</v>
      </c>
      <c r="R866" s="57">
        <f t="shared" si="249"/>
        <v>0</v>
      </c>
    </row>
    <row r="867" spans="1:18" s="48" customFormat="1" ht="14.25">
      <c r="A867" s="167"/>
      <c r="B867" s="167"/>
      <c r="C867" s="56" t="s">
        <v>107</v>
      </c>
      <c r="D867" s="181"/>
      <c r="E867" s="181"/>
      <c r="F867" s="57">
        <f t="shared" si="246"/>
        <v>0</v>
      </c>
      <c r="G867" s="57">
        <f t="shared" si="249"/>
        <v>0</v>
      </c>
      <c r="H867" s="57">
        <f t="shared" si="249"/>
        <v>0</v>
      </c>
      <c r="I867" s="57">
        <f t="shared" si="249"/>
        <v>0</v>
      </c>
      <c r="J867" s="57">
        <f t="shared" si="249"/>
        <v>0</v>
      </c>
      <c r="K867" s="57">
        <f t="shared" si="249"/>
        <v>0</v>
      </c>
      <c r="L867" s="80">
        <f t="shared" si="249"/>
        <v>0</v>
      </c>
      <c r="M867" s="57">
        <f t="shared" si="249"/>
        <v>0</v>
      </c>
      <c r="N867" s="57">
        <f t="shared" si="249"/>
        <v>0</v>
      </c>
      <c r="O867" s="57">
        <f t="shared" si="249"/>
        <v>0</v>
      </c>
      <c r="P867" s="57">
        <f t="shared" si="249"/>
        <v>0</v>
      </c>
      <c r="Q867" s="57">
        <f t="shared" si="249"/>
        <v>0</v>
      </c>
      <c r="R867" s="57">
        <f t="shared" si="249"/>
        <v>0</v>
      </c>
    </row>
    <row r="868" spans="1:18" s="48" customFormat="1" ht="14.25" customHeight="1">
      <c r="A868" s="203" t="s">
        <v>9</v>
      </c>
      <c r="B868" s="58" t="s">
        <v>485</v>
      </c>
      <c r="C868" s="60" t="s">
        <v>175</v>
      </c>
      <c r="D868" s="181"/>
      <c r="E868" s="181"/>
      <c r="F868" s="57">
        <f t="shared" si="246"/>
        <v>7093114.79104</v>
      </c>
      <c r="G868" s="57">
        <f aca="true" t="shared" si="250" ref="G868:R868">SUM(G869:G872)</f>
        <v>562410.21025</v>
      </c>
      <c r="H868" s="57">
        <f t="shared" si="250"/>
        <v>573663.62007</v>
      </c>
      <c r="I868" s="57">
        <f t="shared" si="250"/>
        <v>720572.47571</v>
      </c>
      <c r="J868" s="57">
        <f t="shared" si="250"/>
        <v>518028.62944</v>
      </c>
      <c r="K868" s="57">
        <f t="shared" si="250"/>
        <v>644808</v>
      </c>
      <c r="L868" s="80">
        <f t="shared" si="250"/>
        <v>577214.97018</v>
      </c>
      <c r="M868" s="57">
        <f t="shared" si="250"/>
        <v>242367.759</v>
      </c>
      <c r="N868" s="57">
        <f t="shared" si="250"/>
        <v>550000</v>
      </c>
      <c r="O868" s="57">
        <f t="shared" si="250"/>
        <v>609027.89211</v>
      </c>
      <c r="P868" s="57">
        <f t="shared" si="250"/>
        <v>651659.84456</v>
      </c>
      <c r="Q868" s="57">
        <f t="shared" si="250"/>
        <v>697276.03368</v>
      </c>
      <c r="R868" s="57">
        <f t="shared" si="250"/>
        <v>746085.35604</v>
      </c>
    </row>
    <row r="869" spans="1:18" s="48" customFormat="1" ht="14.25">
      <c r="A869" s="203"/>
      <c r="B869" s="170" t="s">
        <v>91</v>
      </c>
      <c r="C869" s="56" t="s">
        <v>6</v>
      </c>
      <c r="D869" s="181"/>
      <c r="E869" s="181"/>
      <c r="F869" s="57">
        <f t="shared" si="246"/>
        <v>0</v>
      </c>
      <c r="G869" s="57">
        <v>0</v>
      </c>
      <c r="H869" s="57">
        <v>0</v>
      </c>
      <c r="I869" s="57">
        <v>0</v>
      </c>
      <c r="J869" s="57">
        <v>0</v>
      </c>
      <c r="K869" s="57">
        <v>0</v>
      </c>
      <c r="L869" s="80">
        <v>0</v>
      </c>
      <c r="M869" s="57">
        <v>0</v>
      </c>
      <c r="N869" s="57">
        <v>0</v>
      </c>
      <c r="O869" s="57">
        <v>0</v>
      </c>
      <c r="P869" s="57">
        <v>0</v>
      </c>
      <c r="Q869" s="57">
        <v>0</v>
      </c>
      <c r="R869" s="57">
        <v>0</v>
      </c>
    </row>
    <row r="870" spans="1:18" s="48" customFormat="1" ht="14.25">
      <c r="A870" s="203"/>
      <c r="B870" s="170"/>
      <c r="C870" s="56" t="s">
        <v>7</v>
      </c>
      <c r="D870" s="181"/>
      <c r="E870" s="181"/>
      <c r="F870" s="57">
        <f t="shared" si="246"/>
        <v>7093114.79104</v>
      </c>
      <c r="G870" s="57">
        <v>562410.21025</v>
      </c>
      <c r="H870" s="57">
        <v>573663.62007</v>
      </c>
      <c r="I870" s="57">
        <v>720572.47571</v>
      </c>
      <c r="J870" s="57">
        <v>518028.62944</v>
      </c>
      <c r="K870" s="57">
        <v>644808</v>
      </c>
      <c r="L870" s="90">
        <v>577214.97018</v>
      </c>
      <c r="M870" s="98">
        <f>550000-307632.241</f>
        <v>242367.759</v>
      </c>
      <c r="N870" s="57">
        <v>550000</v>
      </c>
      <c r="O870" s="57">
        <v>609027.89211</v>
      </c>
      <c r="P870" s="57">
        <v>651659.84456</v>
      </c>
      <c r="Q870" s="57">
        <v>697276.03368</v>
      </c>
      <c r="R870" s="57">
        <v>746085.35604</v>
      </c>
    </row>
    <row r="871" spans="1:18" s="48" customFormat="1" ht="14.25">
      <c r="A871" s="203"/>
      <c r="B871" s="170"/>
      <c r="C871" s="56" t="s">
        <v>8</v>
      </c>
      <c r="D871" s="181"/>
      <c r="E871" s="181"/>
      <c r="F871" s="57">
        <f t="shared" si="246"/>
        <v>0</v>
      </c>
      <c r="G871" s="57">
        <v>0</v>
      </c>
      <c r="H871" s="57">
        <v>0</v>
      </c>
      <c r="I871" s="57">
        <v>0</v>
      </c>
      <c r="J871" s="57">
        <v>0</v>
      </c>
      <c r="K871" s="57">
        <v>0</v>
      </c>
      <c r="L871" s="80">
        <v>0</v>
      </c>
      <c r="M871" s="57">
        <v>0</v>
      </c>
      <c r="N871" s="57">
        <v>0</v>
      </c>
      <c r="O871" s="57">
        <v>0</v>
      </c>
      <c r="P871" s="57">
        <v>0</v>
      </c>
      <c r="Q871" s="57">
        <v>0</v>
      </c>
      <c r="R871" s="57">
        <v>0</v>
      </c>
    </row>
    <row r="872" spans="1:18" s="48" customFormat="1" ht="14.25">
      <c r="A872" s="203"/>
      <c r="B872" s="171"/>
      <c r="C872" s="56" t="s">
        <v>107</v>
      </c>
      <c r="D872" s="181"/>
      <c r="E872" s="181"/>
      <c r="F872" s="57">
        <f t="shared" si="246"/>
        <v>0</v>
      </c>
      <c r="G872" s="57">
        <v>0</v>
      </c>
      <c r="H872" s="57">
        <v>0</v>
      </c>
      <c r="I872" s="57">
        <v>0</v>
      </c>
      <c r="J872" s="57">
        <v>0</v>
      </c>
      <c r="K872" s="57">
        <v>0</v>
      </c>
      <c r="L872" s="80">
        <v>0</v>
      </c>
      <c r="M872" s="57">
        <v>0</v>
      </c>
      <c r="N872" s="57">
        <v>0</v>
      </c>
      <c r="O872" s="57">
        <v>0</v>
      </c>
      <c r="P872" s="57">
        <v>0</v>
      </c>
      <c r="Q872" s="57">
        <v>0</v>
      </c>
      <c r="R872" s="57">
        <v>0</v>
      </c>
    </row>
    <row r="873" spans="1:18" s="48" customFormat="1" ht="15" customHeight="1">
      <c r="A873" s="203" t="s">
        <v>12</v>
      </c>
      <c r="B873" s="58" t="s">
        <v>486</v>
      </c>
      <c r="C873" s="60" t="s">
        <v>175</v>
      </c>
      <c r="D873" s="181"/>
      <c r="E873" s="181"/>
      <c r="F873" s="57">
        <f t="shared" si="246"/>
        <v>344390.70346</v>
      </c>
      <c r="G873" s="57">
        <f>SUM(G874:G877)</f>
        <v>329783.44203</v>
      </c>
      <c r="H873" s="57">
        <f aca="true" t="shared" si="251" ref="H873:R873">SUM(H874:H877)</f>
        <v>14607.26143</v>
      </c>
      <c r="I873" s="57">
        <f t="shared" si="251"/>
        <v>0</v>
      </c>
      <c r="J873" s="57">
        <f t="shared" si="251"/>
        <v>0</v>
      </c>
      <c r="K873" s="57">
        <f t="shared" si="251"/>
        <v>0</v>
      </c>
      <c r="L873" s="80">
        <f t="shared" si="251"/>
        <v>0</v>
      </c>
      <c r="M873" s="57">
        <f t="shared" si="251"/>
        <v>0</v>
      </c>
      <c r="N873" s="57">
        <f t="shared" si="251"/>
        <v>0</v>
      </c>
      <c r="O873" s="57">
        <f t="shared" si="251"/>
        <v>0</v>
      </c>
      <c r="P873" s="57">
        <f t="shared" si="251"/>
        <v>0</v>
      </c>
      <c r="Q873" s="57">
        <f t="shared" si="251"/>
        <v>0</v>
      </c>
      <c r="R873" s="57">
        <f t="shared" si="251"/>
        <v>0</v>
      </c>
    </row>
    <row r="874" spans="1:18" s="49" customFormat="1" ht="15">
      <c r="A874" s="203"/>
      <c r="B874" s="170" t="s">
        <v>349</v>
      </c>
      <c r="C874" s="56" t="s">
        <v>6</v>
      </c>
      <c r="D874" s="181"/>
      <c r="E874" s="181"/>
      <c r="F874" s="57">
        <f t="shared" si="246"/>
        <v>0</v>
      </c>
      <c r="G874" s="57">
        <f>G879+G884</f>
        <v>0</v>
      </c>
      <c r="H874" s="57">
        <f aca="true" t="shared" si="252" ref="H874:R874">H879+H884</f>
        <v>0</v>
      </c>
      <c r="I874" s="57">
        <f t="shared" si="252"/>
        <v>0</v>
      </c>
      <c r="J874" s="57">
        <f t="shared" si="252"/>
        <v>0</v>
      </c>
      <c r="K874" s="57">
        <f t="shared" si="252"/>
        <v>0</v>
      </c>
      <c r="L874" s="80">
        <f t="shared" si="252"/>
        <v>0</v>
      </c>
      <c r="M874" s="57">
        <f t="shared" si="252"/>
        <v>0</v>
      </c>
      <c r="N874" s="57">
        <f t="shared" si="252"/>
        <v>0</v>
      </c>
      <c r="O874" s="57">
        <f t="shared" si="252"/>
        <v>0</v>
      </c>
      <c r="P874" s="57">
        <f t="shared" si="252"/>
        <v>0</v>
      </c>
      <c r="Q874" s="57">
        <f t="shared" si="252"/>
        <v>0</v>
      </c>
      <c r="R874" s="57">
        <f t="shared" si="252"/>
        <v>0</v>
      </c>
    </row>
    <row r="875" spans="1:18" s="49" customFormat="1" ht="15">
      <c r="A875" s="203"/>
      <c r="B875" s="170"/>
      <c r="C875" s="56" t="s">
        <v>7</v>
      </c>
      <c r="D875" s="181"/>
      <c r="E875" s="181"/>
      <c r="F875" s="57">
        <f t="shared" si="246"/>
        <v>344390.70346</v>
      </c>
      <c r="G875" s="57">
        <f aca="true" t="shared" si="253" ref="G875:R877">G880+G885</f>
        <v>329783.44203</v>
      </c>
      <c r="H875" s="57">
        <f t="shared" si="253"/>
        <v>14607.26143</v>
      </c>
      <c r="I875" s="57">
        <f t="shared" si="253"/>
        <v>0</v>
      </c>
      <c r="J875" s="57">
        <f t="shared" si="253"/>
        <v>0</v>
      </c>
      <c r="K875" s="57">
        <f t="shared" si="253"/>
        <v>0</v>
      </c>
      <c r="L875" s="80">
        <f t="shared" si="253"/>
        <v>0</v>
      </c>
      <c r="M875" s="57">
        <f t="shared" si="253"/>
        <v>0</v>
      </c>
      <c r="N875" s="57">
        <f t="shared" si="253"/>
        <v>0</v>
      </c>
      <c r="O875" s="57">
        <f t="shared" si="253"/>
        <v>0</v>
      </c>
      <c r="P875" s="57">
        <f t="shared" si="253"/>
        <v>0</v>
      </c>
      <c r="Q875" s="57">
        <f t="shared" si="253"/>
        <v>0</v>
      </c>
      <c r="R875" s="57">
        <f t="shared" si="253"/>
        <v>0</v>
      </c>
    </row>
    <row r="876" spans="1:18" s="49" customFormat="1" ht="15">
      <c r="A876" s="203"/>
      <c r="B876" s="170"/>
      <c r="C876" s="56" t="s">
        <v>8</v>
      </c>
      <c r="D876" s="181"/>
      <c r="E876" s="181"/>
      <c r="F876" s="57">
        <f t="shared" si="246"/>
        <v>0</v>
      </c>
      <c r="G876" s="57">
        <f t="shared" si="253"/>
        <v>0</v>
      </c>
      <c r="H876" s="57">
        <f t="shared" si="253"/>
        <v>0</v>
      </c>
      <c r="I876" s="57">
        <f t="shared" si="253"/>
        <v>0</v>
      </c>
      <c r="J876" s="57">
        <f t="shared" si="253"/>
        <v>0</v>
      </c>
      <c r="K876" s="57">
        <f t="shared" si="253"/>
        <v>0</v>
      </c>
      <c r="L876" s="80">
        <f t="shared" si="253"/>
        <v>0</v>
      </c>
      <c r="M876" s="57">
        <f t="shared" si="253"/>
        <v>0</v>
      </c>
      <c r="N876" s="57">
        <f t="shared" si="253"/>
        <v>0</v>
      </c>
      <c r="O876" s="57">
        <f t="shared" si="253"/>
        <v>0</v>
      </c>
      <c r="P876" s="57">
        <f t="shared" si="253"/>
        <v>0</v>
      </c>
      <c r="Q876" s="57">
        <f t="shared" si="253"/>
        <v>0</v>
      </c>
      <c r="R876" s="57">
        <f t="shared" si="253"/>
        <v>0</v>
      </c>
    </row>
    <row r="877" spans="1:18" s="49" customFormat="1" ht="15.75" customHeight="1">
      <c r="A877" s="203"/>
      <c r="B877" s="171"/>
      <c r="C877" s="56" t="s">
        <v>107</v>
      </c>
      <c r="D877" s="181"/>
      <c r="E877" s="181"/>
      <c r="F877" s="57">
        <f t="shared" si="246"/>
        <v>0</v>
      </c>
      <c r="G877" s="57">
        <f t="shared" si="253"/>
        <v>0</v>
      </c>
      <c r="H877" s="57">
        <f t="shared" si="253"/>
        <v>0</v>
      </c>
      <c r="I877" s="57">
        <f t="shared" si="253"/>
        <v>0</v>
      </c>
      <c r="J877" s="57">
        <f t="shared" si="253"/>
        <v>0</v>
      </c>
      <c r="K877" s="57">
        <f t="shared" si="253"/>
        <v>0</v>
      </c>
      <c r="L877" s="80">
        <f t="shared" si="253"/>
        <v>0</v>
      </c>
      <c r="M877" s="57">
        <f t="shared" si="253"/>
        <v>0</v>
      </c>
      <c r="N877" s="57">
        <f t="shared" si="253"/>
        <v>0</v>
      </c>
      <c r="O877" s="57">
        <f t="shared" si="253"/>
        <v>0</v>
      </c>
      <c r="P877" s="57">
        <f t="shared" si="253"/>
        <v>0</v>
      </c>
      <c r="Q877" s="57">
        <f t="shared" si="253"/>
        <v>0</v>
      </c>
      <c r="R877" s="57">
        <f t="shared" si="253"/>
        <v>0</v>
      </c>
    </row>
    <row r="878" spans="1:18" s="48" customFormat="1" ht="14.25">
      <c r="A878" s="182" t="s">
        <v>13</v>
      </c>
      <c r="B878" s="53" t="s">
        <v>487</v>
      </c>
      <c r="C878" s="52" t="s">
        <v>175</v>
      </c>
      <c r="D878" s="179"/>
      <c r="E878" s="179"/>
      <c r="F878" s="57">
        <f t="shared" si="246"/>
        <v>307257.1635</v>
      </c>
      <c r="G878" s="46">
        <f aca="true" t="shared" si="254" ref="G878:R878">SUM(G879:G882)</f>
        <v>307257.1635</v>
      </c>
      <c r="H878" s="46">
        <f t="shared" si="254"/>
        <v>0</v>
      </c>
      <c r="I878" s="46">
        <f t="shared" si="254"/>
        <v>0</v>
      </c>
      <c r="J878" s="46">
        <f t="shared" si="254"/>
        <v>0</v>
      </c>
      <c r="K878" s="46">
        <f t="shared" si="254"/>
        <v>0</v>
      </c>
      <c r="L878" s="82">
        <f t="shared" si="254"/>
        <v>0</v>
      </c>
      <c r="M878" s="46">
        <f t="shared" si="254"/>
        <v>0</v>
      </c>
      <c r="N878" s="46">
        <f t="shared" si="254"/>
        <v>0</v>
      </c>
      <c r="O878" s="46">
        <f t="shared" si="254"/>
        <v>0</v>
      </c>
      <c r="P878" s="46">
        <f t="shared" si="254"/>
        <v>0</v>
      </c>
      <c r="Q878" s="46">
        <f t="shared" si="254"/>
        <v>0</v>
      </c>
      <c r="R878" s="46">
        <f t="shared" si="254"/>
        <v>0</v>
      </c>
    </row>
    <row r="879" spans="1:18" s="30" customFormat="1" ht="15">
      <c r="A879" s="182"/>
      <c r="B879" s="174" t="s">
        <v>109</v>
      </c>
      <c r="C879" s="31" t="s">
        <v>6</v>
      </c>
      <c r="D879" s="179"/>
      <c r="E879" s="179"/>
      <c r="F879" s="57">
        <f t="shared" si="246"/>
        <v>0</v>
      </c>
      <c r="G879" s="44">
        <v>0</v>
      </c>
      <c r="H879" s="44">
        <v>0</v>
      </c>
      <c r="I879" s="44">
        <v>0</v>
      </c>
      <c r="J879" s="44">
        <v>0</v>
      </c>
      <c r="K879" s="44">
        <v>0</v>
      </c>
      <c r="L879" s="83">
        <v>0</v>
      </c>
      <c r="M879" s="44">
        <v>0</v>
      </c>
      <c r="N879" s="44">
        <v>0</v>
      </c>
      <c r="O879" s="44">
        <v>0</v>
      </c>
      <c r="P879" s="44">
        <v>0</v>
      </c>
      <c r="Q879" s="44">
        <v>0</v>
      </c>
      <c r="R879" s="44">
        <v>0</v>
      </c>
    </row>
    <row r="880" spans="1:18" s="30" customFormat="1" ht="15">
      <c r="A880" s="182"/>
      <c r="B880" s="174"/>
      <c r="C880" s="31" t="s">
        <v>7</v>
      </c>
      <c r="D880" s="179"/>
      <c r="E880" s="179"/>
      <c r="F880" s="57">
        <f t="shared" si="246"/>
        <v>307257.1635</v>
      </c>
      <c r="G880" s="44">
        <v>307257.1635</v>
      </c>
      <c r="H880" s="44">
        <v>0</v>
      </c>
      <c r="I880" s="44">
        <v>0</v>
      </c>
      <c r="J880" s="44">
        <v>0</v>
      </c>
      <c r="K880" s="44">
        <v>0</v>
      </c>
      <c r="L880" s="83">
        <v>0</v>
      </c>
      <c r="M880" s="44">
        <v>0</v>
      </c>
      <c r="N880" s="44">
        <v>0</v>
      </c>
      <c r="O880" s="44">
        <v>0</v>
      </c>
      <c r="P880" s="44">
        <v>0</v>
      </c>
      <c r="Q880" s="44">
        <v>0</v>
      </c>
      <c r="R880" s="44">
        <v>0</v>
      </c>
    </row>
    <row r="881" spans="1:18" s="30" customFormat="1" ht="15">
      <c r="A881" s="182"/>
      <c r="B881" s="174"/>
      <c r="C881" s="31" t="s">
        <v>8</v>
      </c>
      <c r="D881" s="179"/>
      <c r="E881" s="179"/>
      <c r="F881" s="57">
        <f t="shared" si="246"/>
        <v>0</v>
      </c>
      <c r="G881" s="44">
        <v>0</v>
      </c>
      <c r="H881" s="44">
        <v>0</v>
      </c>
      <c r="I881" s="44">
        <v>0</v>
      </c>
      <c r="J881" s="44">
        <v>0</v>
      </c>
      <c r="K881" s="44">
        <v>0</v>
      </c>
      <c r="L881" s="83">
        <v>0</v>
      </c>
      <c r="M881" s="44">
        <v>0</v>
      </c>
      <c r="N881" s="44">
        <v>0</v>
      </c>
      <c r="O881" s="44">
        <v>0</v>
      </c>
      <c r="P881" s="44">
        <v>0</v>
      </c>
      <c r="Q881" s="44">
        <v>0</v>
      </c>
      <c r="R881" s="44">
        <v>0</v>
      </c>
    </row>
    <row r="882" spans="1:18" s="30" customFormat="1" ht="15">
      <c r="A882" s="182"/>
      <c r="B882" s="175"/>
      <c r="C882" s="31" t="s">
        <v>107</v>
      </c>
      <c r="D882" s="179"/>
      <c r="E882" s="179"/>
      <c r="F882" s="57">
        <f t="shared" si="246"/>
        <v>0</v>
      </c>
      <c r="G882" s="44">
        <v>0</v>
      </c>
      <c r="H882" s="44">
        <v>0</v>
      </c>
      <c r="I882" s="44">
        <v>0</v>
      </c>
      <c r="J882" s="44">
        <v>0</v>
      </c>
      <c r="K882" s="44">
        <v>0</v>
      </c>
      <c r="L882" s="83">
        <v>0</v>
      </c>
      <c r="M882" s="44">
        <v>0</v>
      </c>
      <c r="N882" s="44">
        <v>0</v>
      </c>
      <c r="O882" s="44">
        <v>0</v>
      </c>
      <c r="P882" s="44">
        <v>0</v>
      </c>
      <c r="Q882" s="44">
        <v>0</v>
      </c>
      <c r="R882" s="44">
        <v>0</v>
      </c>
    </row>
    <row r="883" spans="1:18" s="49" customFormat="1" ht="15" customHeight="1">
      <c r="A883" s="182" t="s">
        <v>14</v>
      </c>
      <c r="B883" s="53" t="s">
        <v>488</v>
      </c>
      <c r="C883" s="52" t="s">
        <v>175</v>
      </c>
      <c r="D883" s="179"/>
      <c r="E883" s="179"/>
      <c r="F883" s="57">
        <f t="shared" si="246"/>
        <v>37133.53996</v>
      </c>
      <c r="G883" s="46">
        <f aca="true" t="shared" si="255" ref="G883:R883">SUM(G884:G887)</f>
        <v>22526.27853</v>
      </c>
      <c r="H883" s="46">
        <f t="shared" si="255"/>
        <v>14607.26143</v>
      </c>
      <c r="I883" s="46">
        <f t="shared" si="255"/>
        <v>0</v>
      </c>
      <c r="J883" s="46">
        <f t="shared" si="255"/>
        <v>0</v>
      </c>
      <c r="K883" s="46">
        <f t="shared" si="255"/>
        <v>0</v>
      </c>
      <c r="L883" s="82">
        <f t="shared" si="255"/>
        <v>0</v>
      </c>
      <c r="M883" s="46">
        <f t="shared" si="255"/>
        <v>0</v>
      </c>
      <c r="N883" s="46">
        <f t="shared" si="255"/>
        <v>0</v>
      </c>
      <c r="O883" s="46">
        <f t="shared" si="255"/>
        <v>0</v>
      </c>
      <c r="P883" s="46">
        <f t="shared" si="255"/>
        <v>0</v>
      </c>
      <c r="Q883" s="46">
        <f t="shared" si="255"/>
        <v>0</v>
      </c>
      <c r="R883" s="46">
        <f t="shared" si="255"/>
        <v>0</v>
      </c>
    </row>
    <row r="884" spans="1:18" s="30" customFormat="1" ht="15">
      <c r="A884" s="182"/>
      <c r="B884" s="174" t="s">
        <v>45</v>
      </c>
      <c r="C884" s="31" t="s">
        <v>6</v>
      </c>
      <c r="D884" s="179"/>
      <c r="E884" s="179"/>
      <c r="F884" s="57">
        <f t="shared" si="246"/>
        <v>0</v>
      </c>
      <c r="G884" s="44">
        <v>0</v>
      </c>
      <c r="H884" s="44">
        <v>0</v>
      </c>
      <c r="I884" s="44">
        <v>0</v>
      </c>
      <c r="J884" s="44">
        <v>0</v>
      </c>
      <c r="K884" s="44">
        <v>0</v>
      </c>
      <c r="L884" s="83">
        <v>0</v>
      </c>
      <c r="M884" s="44">
        <v>0</v>
      </c>
      <c r="N884" s="44">
        <v>0</v>
      </c>
      <c r="O884" s="44">
        <v>0</v>
      </c>
      <c r="P884" s="44">
        <v>0</v>
      </c>
      <c r="Q884" s="44">
        <v>0</v>
      </c>
      <c r="R884" s="44">
        <v>0</v>
      </c>
    </row>
    <row r="885" spans="1:18" s="30" customFormat="1" ht="15">
      <c r="A885" s="182"/>
      <c r="B885" s="174"/>
      <c r="C885" s="31" t="s">
        <v>7</v>
      </c>
      <c r="D885" s="179"/>
      <c r="E885" s="179"/>
      <c r="F885" s="57">
        <f t="shared" si="246"/>
        <v>37133.53996</v>
      </c>
      <c r="G885" s="44">
        <v>22526.27853</v>
      </c>
      <c r="H885" s="44">
        <v>14607.26143</v>
      </c>
      <c r="I885" s="44">
        <v>0</v>
      </c>
      <c r="J885" s="44">
        <v>0</v>
      </c>
      <c r="K885" s="44">
        <v>0</v>
      </c>
      <c r="L885" s="83">
        <v>0</v>
      </c>
      <c r="M885" s="44">
        <v>0</v>
      </c>
      <c r="N885" s="44">
        <v>0</v>
      </c>
      <c r="O885" s="44">
        <v>0</v>
      </c>
      <c r="P885" s="44">
        <v>0</v>
      </c>
      <c r="Q885" s="44">
        <v>0</v>
      </c>
      <c r="R885" s="44">
        <v>0</v>
      </c>
    </row>
    <row r="886" spans="1:18" s="30" customFormat="1" ht="15">
      <c r="A886" s="182"/>
      <c r="B886" s="174"/>
      <c r="C886" s="31" t="s">
        <v>8</v>
      </c>
      <c r="D886" s="179"/>
      <c r="E886" s="179"/>
      <c r="F886" s="57">
        <f t="shared" si="246"/>
        <v>0</v>
      </c>
      <c r="G886" s="44">
        <v>0</v>
      </c>
      <c r="H886" s="44">
        <v>0</v>
      </c>
      <c r="I886" s="44">
        <v>0</v>
      </c>
      <c r="J886" s="44">
        <v>0</v>
      </c>
      <c r="K886" s="44">
        <v>0</v>
      </c>
      <c r="L886" s="83">
        <v>0</v>
      </c>
      <c r="M886" s="44">
        <v>0</v>
      </c>
      <c r="N886" s="44">
        <v>0</v>
      </c>
      <c r="O886" s="44">
        <v>0</v>
      </c>
      <c r="P886" s="44">
        <v>0</v>
      </c>
      <c r="Q886" s="44">
        <v>0</v>
      </c>
      <c r="R886" s="44">
        <v>0</v>
      </c>
    </row>
    <row r="887" spans="1:18" s="30" customFormat="1" ht="15">
      <c r="A887" s="182"/>
      <c r="B887" s="175"/>
      <c r="C887" s="31" t="s">
        <v>107</v>
      </c>
      <c r="D887" s="179"/>
      <c r="E887" s="179"/>
      <c r="F887" s="57">
        <f t="shared" si="246"/>
        <v>0</v>
      </c>
      <c r="G887" s="44">
        <v>0</v>
      </c>
      <c r="H887" s="44">
        <v>0</v>
      </c>
      <c r="I887" s="44">
        <v>0</v>
      </c>
      <c r="J887" s="44">
        <v>0</v>
      </c>
      <c r="K887" s="44">
        <v>0</v>
      </c>
      <c r="L887" s="83">
        <v>0</v>
      </c>
      <c r="M887" s="44">
        <v>0</v>
      </c>
      <c r="N887" s="44">
        <v>0</v>
      </c>
      <c r="O887" s="44">
        <v>0</v>
      </c>
      <c r="P887" s="44">
        <v>0</v>
      </c>
      <c r="Q887" s="44">
        <v>0</v>
      </c>
      <c r="R887" s="44">
        <v>0</v>
      </c>
    </row>
    <row r="888" spans="1:18" s="48" customFormat="1" ht="15" customHeight="1">
      <c r="A888" s="203" t="s">
        <v>46</v>
      </c>
      <c r="B888" s="58" t="s">
        <v>489</v>
      </c>
      <c r="C888" s="60" t="s">
        <v>175</v>
      </c>
      <c r="D888" s="181"/>
      <c r="E888" s="181"/>
      <c r="F888" s="57">
        <f t="shared" si="246"/>
        <v>298811.37438</v>
      </c>
      <c r="G888" s="57">
        <f aca="true" t="shared" si="256" ref="G888:R888">SUM(G889:G892)</f>
        <v>0</v>
      </c>
      <c r="H888" s="57">
        <f t="shared" si="256"/>
        <v>0</v>
      </c>
      <c r="I888" s="57">
        <f t="shared" si="256"/>
        <v>4855.97438</v>
      </c>
      <c r="J888" s="57">
        <f t="shared" si="256"/>
        <v>0</v>
      </c>
      <c r="K888" s="57">
        <f t="shared" si="256"/>
        <v>58200</v>
      </c>
      <c r="L888" s="80">
        <f t="shared" si="256"/>
        <v>94028.4</v>
      </c>
      <c r="M888" s="57">
        <f t="shared" si="256"/>
        <v>69312.2</v>
      </c>
      <c r="N888" s="57">
        <f t="shared" si="256"/>
        <v>72414.8</v>
      </c>
      <c r="O888" s="57">
        <f t="shared" si="256"/>
        <v>0</v>
      </c>
      <c r="P888" s="57">
        <f t="shared" si="256"/>
        <v>0</v>
      </c>
      <c r="Q888" s="57">
        <f t="shared" si="256"/>
        <v>0</v>
      </c>
      <c r="R888" s="57">
        <f t="shared" si="256"/>
        <v>0</v>
      </c>
    </row>
    <row r="889" spans="1:18" s="48" customFormat="1" ht="14.25">
      <c r="A889" s="203"/>
      <c r="B889" s="170" t="s">
        <v>182</v>
      </c>
      <c r="C889" s="56" t="s">
        <v>6</v>
      </c>
      <c r="D889" s="181"/>
      <c r="E889" s="181"/>
      <c r="F889" s="57">
        <f t="shared" si="246"/>
        <v>0</v>
      </c>
      <c r="G889" s="57">
        <v>0</v>
      </c>
      <c r="H889" s="57">
        <v>0</v>
      </c>
      <c r="I889" s="57">
        <v>0</v>
      </c>
      <c r="J889" s="57">
        <v>0</v>
      </c>
      <c r="K889" s="57">
        <v>0</v>
      </c>
      <c r="L889" s="80">
        <v>0</v>
      </c>
      <c r="M889" s="57">
        <v>0</v>
      </c>
      <c r="N889" s="57">
        <v>0</v>
      </c>
      <c r="O889" s="57">
        <v>0</v>
      </c>
      <c r="P889" s="57">
        <v>0</v>
      </c>
      <c r="Q889" s="57">
        <v>0</v>
      </c>
      <c r="R889" s="57">
        <v>0</v>
      </c>
    </row>
    <row r="890" spans="1:18" s="48" customFormat="1" ht="14.25">
      <c r="A890" s="203"/>
      <c r="B890" s="170"/>
      <c r="C890" s="56" t="s">
        <v>7</v>
      </c>
      <c r="D890" s="181"/>
      <c r="E890" s="181"/>
      <c r="F890" s="57">
        <f t="shared" si="246"/>
        <v>298811.37438</v>
      </c>
      <c r="G890" s="57">
        <v>0</v>
      </c>
      <c r="H890" s="57">
        <v>0</v>
      </c>
      <c r="I890" s="57">
        <v>4855.97438</v>
      </c>
      <c r="J890" s="57">
        <v>0</v>
      </c>
      <c r="K890" s="57">
        <v>58200</v>
      </c>
      <c r="L890" s="90">
        <v>94028.4</v>
      </c>
      <c r="M890" s="57">
        <v>69312.2</v>
      </c>
      <c r="N890" s="57">
        <v>72414.8</v>
      </c>
      <c r="O890" s="57">
        <v>0</v>
      </c>
      <c r="P890" s="57">
        <v>0</v>
      </c>
      <c r="Q890" s="57">
        <v>0</v>
      </c>
      <c r="R890" s="57">
        <v>0</v>
      </c>
    </row>
    <row r="891" spans="1:18" s="48" customFormat="1" ht="14.25">
      <c r="A891" s="203"/>
      <c r="B891" s="170"/>
      <c r="C891" s="56" t="s">
        <v>8</v>
      </c>
      <c r="D891" s="181"/>
      <c r="E891" s="181"/>
      <c r="F891" s="57">
        <f t="shared" si="246"/>
        <v>0</v>
      </c>
      <c r="G891" s="57">
        <v>0</v>
      </c>
      <c r="H891" s="57">
        <v>0</v>
      </c>
      <c r="I891" s="57">
        <v>0</v>
      </c>
      <c r="J891" s="57">
        <v>0</v>
      </c>
      <c r="K891" s="57">
        <v>0</v>
      </c>
      <c r="L891" s="80">
        <v>0</v>
      </c>
      <c r="M891" s="57">
        <v>0</v>
      </c>
      <c r="N891" s="57">
        <v>0</v>
      </c>
      <c r="O891" s="57">
        <v>0</v>
      </c>
      <c r="P891" s="57">
        <v>0</v>
      </c>
      <c r="Q891" s="57">
        <v>0</v>
      </c>
      <c r="R891" s="57">
        <v>0</v>
      </c>
    </row>
    <row r="892" spans="1:18" s="48" customFormat="1" ht="14.25">
      <c r="A892" s="203"/>
      <c r="B892" s="171"/>
      <c r="C892" s="56" t="s">
        <v>107</v>
      </c>
      <c r="D892" s="181"/>
      <c r="E892" s="181"/>
      <c r="F892" s="57">
        <f t="shared" si="246"/>
        <v>0</v>
      </c>
      <c r="G892" s="57">
        <v>0</v>
      </c>
      <c r="H892" s="57">
        <v>0</v>
      </c>
      <c r="I892" s="57">
        <v>0</v>
      </c>
      <c r="J892" s="57">
        <v>0</v>
      </c>
      <c r="K892" s="57">
        <v>0</v>
      </c>
      <c r="L892" s="80">
        <v>0</v>
      </c>
      <c r="M892" s="57">
        <v>0</v>
      </c>
      <c r="N892" s="57">
        <v>0</v>
      </c>
      <c r="O892" s="57">
        <v>0</v>
      </c>
      <c r="P892" s="57">
        <v>0</v>
      </c>
      <c r="Q892" s="57">
        <v>0</v>
      </c>
      <c r="R892" s="57">
        <v>0</v>
      </c>
    </row>
    <row r="893" spans="1:18" s="48" customFormat="1" ht="14.25">
      <c r="A893" s="203" t="s">
        <v>47</v>
      </c>
      <c r="B893" s="58" t="s">
        <v>533</v>
      </c>
      <c r="C893" s="60" t="s">
        <v>175</v>
      </c>
      <c r="D893" s="181"/>
      <c r="E893" s="181"/>
      <c r="F893" s="57">
        <f>SUM(G893:R893)</f>
        <v>150389.4</v>
      </c>
      <c r="G893" s="57">
        <f aca="true" t="shared" si="257" ref="G893:R893">SUM(G894:G897)</f>
        <v>0</v>
      </c>
      <c r="H893" s="57">
        <f t="shared" si="257"/>
        <v>0</v>
      </c>
      <c r="I893" s="57">
        <f t="shared" si="257"/>
        <v>0</v>
      </c>
      <c r="J893" s="57">
        <f t="shared" si="257"/>
        <v>0</v>
      </c>
      <c r="K893" s="57">
        <f t="shared" si="257"/>
        <v>38000</v>
      </c>
      <c r="L893" s="80">
        <f t="shared" si="257"/>
        <v>12129.8</v>
      </c>
      <c r="M893" s="57">
        <f t="shared" si="257"/>
        <v>50129.8</v>
      </c>
      <c r="N893" s="57">
        <f t="shared" si="257"/>
        <v>50129.8</v>
      </c>
      <c r="O893" s="57">
        <f t="shared" si="257"/>
        <v>0</v>
      </c>
      <c r="P893" s="57">
        <f t="shared" si="257"/>
        <v>0</v>
      </c>
      <c r="Q893" s="57">
        <f t="shared" si="257"/>
        <v>0</v>
      </c>
      <c r="R893" s="57">
        <f t="shared" si="257"/>
        <v>0</v>
      </c>
    </row>
    <row r="894" spans="1:18" s="48" customFormat="1" ht="15.75" customHeight="1">
      <c r="A894" s="203"/>
      <c r="B894" s="170" t="s">
        <v>534</v>
      </c>
      <c r="C894" s="56" t="s">
        <v>6</v>
      </c>
      <c r="D894" s="181"/>
      <c r="E894" s="181"/>
      <c r="F894" s="57">
        <f>SUM(G894:R894)</f>
        <v>0</v>
      </c>
      <c r="G894" s="57">
        <v>0</v>
      </c>
      <c r="H894" s="57">
        <v>0</v>
      </c>
      <c r="I894" s="57">
        <v>0</v>
      </c>
      <c r="J894" s="57">
        <v>0</v>
      </c>
      <c r="K894" s="57">
        <v>0</v>
      </c>
      <c r="L894" s="80">
        <v>0</v>
      </c>
      <c r="M894" s="57">
        <v>0</v>
      </c>
      <c r="N894" s="57">
        <v>0</v>
      </c>
      <c r="O894" s="57">
        <v>0</v>
      </c>
      <c r="P894" s="57">
        <v>0</v>
      </c>
      <c r="Q894" s="57">
        <v>0</v>
      </c>
      <c r="R894" s="57">
        <v>0</v>
      </c>
    </row>
    <row r="895" spans="1:18" s="48" customFormat="1" ht="15" customHeight="1">
      <c r="A895" s="203"/>
      <c r="B895" s="170"/>
      <c r="C895" s="56" t="s">
        <v>7</v>
      </c>
      <c r="D895" s="181"/>
      <c r="E895" s="181"/>
      <c r="F895" s="57">
        <f>SUM(G895:R895)</f>
        <v>150389.4</v>
      </c>
      <c r="G895" s="57">
        <v>0</v>
      </c>
      <c r="H895" s="57">
        <v>0</v>
      </c>
      <c r="I895" s="57">
        <v>0</v>
      </c>
      <c r="J895" s="57">
        <v>0</v>
      </c>
      <c r="K895" s="57">
        <v>38000</v>
      </c>
      <c r="L895" s="90">
        <v>12129.8</v>
      </c>
      <c r="M895" s="57">
        <v>50129.8</v>
      </c>
      <c r="N895" s="57">
        <v>50129.8</v>
      </c>
      <c r="O895" s="57">
        <v>0</v>
      </c>
      <c r="P895" s="57">
        <v>0</v>
      </c>
      <c r="Q895" s="57">
        <v>0</v>
      </c>
      <c r="R895" s="57">
        <v>0</v>
      </c>
    </row>
    <row r="896" spans="1:18" s="48" customFormat="1" ht="15.75" customHeight="1">
      <c r="A896" s="203"/>
      <c r="B896" s="170"/>
      <c r="C896" s="56" t="s">
        <v>8</v>
      </c>
      <c r="D896" s="181"/>
      <c r="E896" s="181"/>
      <c r="F896" s="57">
        <f>SUM(G896:R896)</f>
        <v>0</v>
      </c>
      <c r="G896" s="57">
        <v>0</v>
      </c>
      <c r="H896" s="57">
        <v>0</v>
      </c>
      <c r="I896" s="57">
        <v>0</v>
      </c>
      <c r="J896" s="57">
        <v>0</v>
      </c>
      <c r="K896" s="57">
        <v>0</v>
      </c>
      <c r="L896" s="80">
        <v>0</v>
      </c>
      <c r="M896" s="57">
        <v>0</v>
      </c>
      <c r="N896" s="57">
        <v>0</v>
      </c>
      <c r="O896" s="57">
        <v>0</v>
      </c>
      <c r="P896" s="57">
        <v>0</v>
      </c>
      <c r="Q896" s="57">
        <v>0</v>
      </c>
      <c r="R896" s="57">
        <v>0</v>
      </c>
    </row>
    <row r="897" spans="1:18" s="48" customFormat="1" ht="17.25" customHeight="1">
      <c r="A897" s="203"/>
      <c r="B897" s="171"/>
      <c r="C897" s="56" t="s">
        <v>107</v>
      </c>
      <c r="D897" s="181"/>
      <c r="E897" s="181"/>
      <c r="F897" s="57">
        <f>SUM(G897:R897)</f>
        <v>0</v>
      </c>
      <c r="G897" s="57">
        <v>0</v>
      </c>
      <c r="H897" s="57">
        <v>0</v>
      </c>
      <c r="I897" s="57">
        <v>0</v>
      </c>
      <c r="J897" s="57">
        <v>0</v>
      </c>
      <c r="K897" s="57">
        <v>0</v>
      </c>
      <c r="L897" s="80">
        <v>0</v>
      </c>
      <c r="M897" s="57">
        <v>0</v>
      </c>
      <c r="N897" s="57">
        <v>0</v>
      </c>
      <c r="O897" s="57">
        <v>0</v>
      </c>
      <c r="P897" s="57">
        <v>0</v>
      </c>
      <c r="Q897" s="57">
        <v>0</v>
      </c>
      <c r="R897" s="57">
        <v>0</v>
      </c>
    </row>
    <row r="898" spans="1:18" s="48" customFormat="1" ht="14.25">
      <c r="A898" s="167" t="s">
        <v>501</v>
      </c>
      <c r="B898" s="167"/>
      <c r="C898" s="60" t="s">
        <v>175</v>
      </c>
      <c r="D898" s="181" t="s">
        <v>61</v>
      </c>
      <c r="E898" s="181" t="s">
        <v>637</v>
      </c>
      <c r="F898" s="57">
        <f aca="true" t="shared" si="258" ref="F898:F917">SUM(G898:R898)</f>
        <v>1951701.66781</v>
      </c>
      <c r="G898" s="57">
        <f>SUM(G899:G902)</f>
        <v>115290.2685</v>
      </c>
      <c r="H898" s="57">
        <f aca="true" t="shared" si="259" ref="H898:R898">SUM(H899:H902)</f>
        <v>118745.35221</v>
      </c>
      <c r="I898" s="57">
        <f t="shared" si="259"/>
        <v>116741.731</v>
      </c>
      <c r="J898" s="57">
        <f t="shared" si="259"/>
        <v>141489.3308</v>
      </c>
      <c r="K898" s="57">
        <f t="shared" si="259"/>
        <v>126251.35</v>
      </c>
      <c r="L898" s="80">
        <f t="shared" si="259"/>
        <v>307617.848</v>
      </c>
      <c r="M898" s="57">
        <f t="shared" si="259"/>
        <v>128221.24</v>
      </c>
      <c r="N898" s="57">
        <f t="shared" si="259"/>
        <v>128282.91</v>
      </c>
      <c r="O898" s="57">
        <f t="shared" si="259"/>
        <v>170670.77722</v>
      </c>
      <c r="P898" s="57">
        <f t="shared" si="259"/>
        <v>184324.4394</v>
      </c>
      <c r="Q898" s="57">
        <f t="shared" si="259"/>
        <v>199070.39456</v>
      </c>
      <c r="R898" s="57">
        <f t="shared" si="259"/>
        <v>214996.02612</v>
      </c>
    </row>
    <row r="899" spans="1:18" s="48" customFormat="1" ht="14.25">
      <c r="A899" s="167"/>
      <c r="B899" s="167"/>
      <c r="C899" s="56" t="s">
        <v>6</v>
      </c>
      <c r="D899" s="181"/>
      <c r="E899" s="181"/>
      <c r="F899" s="57">
        <f t="shared" si="258"/>
        <v>0</v>
      </c>
      <c r="G899" s="57">
        <f aca="true" t="shared" si="260" ref="G899:R902">G904</f>
        <v>0</v>
      </c>
      <c r="H899" s="57">
        <f t="shared" si="260"/>
        <v>0</v>
      </c>
      <c r="I899" s="57">
        <f t="shared" si="260"/>
        <v>0</v>
      </c>
      <c r="J899" s="57">
        <f t="shared" si="260"/>
        <v>0</v>
      </c>
      <c r="K899" s="57">
        <f t="shared" si="260"/>
        <v>0</v>
      </c>
      <c r="L899" s="80">
        <f t="shared" si="260"/>
        <v>0</v>
      </c>
      <c r="M899" s="57">
        <f t="shared" si="260"/>
        <v>0</v>
      </c>
      <c r="N899" s="57">
        <f t="shared" si="260"/>
        <v>0</v>
      </c>
      <c r="O899" s="57">
        <f t="shared" si="260"/>
        <v>0</v>
      </c>
      <c r="P899" s="57">
        <f t="shared" si="260"/>
        <v>0</v>
      </c>
      <c r="Q899" s="57">
        <f t="shared" si="260"/>
        <v>0</v>
      </c>
      <c r="R899" s="57">
        <f t="shared" si="260"/>
        <v>0</v>
      </c>
    </row>
    <row r="900" spans="1:18" s="48" customFormat="1" ht="14.25">
      <c r="A900" s="167"/>
      <c r="B900" s="167"/>
      <c r="C900" s="56" t="s">
        <v>7</v>
      </c>
      <c r="D900" s="181"/>
      <c r="E900" s="181"/>
      <c r="F900" s="57">
        <f t="shared" si="258"/>
        <v>1951701.66781</v>
      </c>
      <c r="G900" s="57">
        <f t="shared" si="260"/>
        <v>115290.2685</v>
      </c>
      <c r="H900" s="57">
        <f t="shared" si="260"/>
        <v>118745.35221</v>
      </c>
      <c r="I900" s="57">
        <f t="shared" si="260"/>
        <v>116741.731</v>
      </c>
      <c r="J900" s="57">
        <f t="shared" si="260"/>
        <v>141489.3308</v>
      </c>
      <c r="K900" s="57">
        <f t="shared" si="260"/>
        <v>126251.35</v>
      </c>
      <c r="L900" s="90">
        <f t="shared" si="260"/>
        <v>307617.848</v>
      </c>
      <c r="M900" s="57">
        <f t="shared" si="260"/>
        <v>128221.24</v>
      </c>
      <c r="N900" s="57">
        <f t="shared" si="260"/>
        <v>128282.91</v>
      </c>
      <c r="O900" s="57">
        <f t="shared" si="260"/>
        <v>170670.77722</v>
      </c>
      <c r="P900" s="57">
        <f t="shared" si="260"/>
        <v>184324.4394</v>
      </c>
      <c r="Q900" s="57">
        <f t="shared" si="260"/>
        <v>199070.39456</v>
      </c>
      <c r="R900" s="57">
        <f t="shared" si="260"/>
        <v>214996.02612</v>
      </c>
    </row>
    <row r="901" spans="1:18" s="48" customFormat="1" ht="14.25">
      <c r="A901" s="167"/>
      <c r="B901" s="167"/>
      <c r="C901" s="56" t="s">
        <v>8</v>
      </c>
      <c r="D901" s="181"/>
      <c r="E901" s="181"/>
      <c r="F901" s="57">
        <f t="shared" si="258"/>
        <v>0</v>
      </c>
      <c r="G901" s="57">
        <f t="shared" si="260"/>
        <v>0</v>
      </c>
      <c r="H901" s="57">
        <f t="shared" si="260"/>
        <v>0</v>
      </c>
      <c r="I901" s="57">
        <f t="shared" si="260"/>
        <v>0</v>
      </c>
      <c r="J901" s="57">
        <f t="shared" si="260"/>
        <v>0</v>
      </c>
      <c r="K901" s="57">
        <f t="shared" si="260"/>
        <v>0</v>
      </c>
      <c r="L901" s="80">
        <f t="shared" si="260"/>
        <v>0</v>
      </c>
      <c r="M901" s="57">
        <f t="shared" si="260"/>
        <v>0</v>
      </c>
      <c r="N901" s="57">
        <f t="shared" si="260"/>
        <v>0</v>
      </c>
      <c r="O901" s="57">
        <f t="shared" si="260"/>
        <v>0</v>
      </c>
      <c r="P901" s="57">
        <f t="shared" si="260"/>
        <v>0</v>
      </c>
      <c r="Q901" s="57">
        <f t="shared" si="260"/>
        <v>0</v>
      </c>
      <c r="R901" s="57">
        <f t="shared" si="260"/>
        <v>0</v>
      </c>
    </row>
    <row r="902" spans="1:18" s="48" customFormat="1" ht="14.25">
      <c r="A902" s="167"/>
      <c r="B902" s="167"/>
      <c r="C902" s="56" t="s">
        <v>107</v>
      </c>
      <c r="D902" s="181"/>
      <c r="E902" s="181"/>
      <c r="F902" s="57">
        <f t="shared" si="258"/>
        <v>0</v>
      </c>
      <c r="G902" s="57">
        <f t="shared" si="260"/>
        <v>0</v>
      </c>
      <c r="H902" s="57">
        <f t="shared" si="260"/>
        <v>0</v>
      </c>
      <c r="I902" s="57">
        <f t="shared" si="260"/>
        <v>0</v>
      </c>
      <c r="J902" s="57">
        <f t="shared" si="260"/>
        <v>0</v>
      </c>
      <c r="K902" s="57">
        <f t="shared" si="260"/>
        <v>0</v>
      </c>
      <c r="L902" s="80">
        <f t="shared" si="260"/>
        <v>0</v>
      </c>
      <c r="M902" s="57">
        <f t="shared" si="260"/>
        <v>0</v>
      </c>
      <c r="N902" s="57">
        <f t="shared" si="260"/>
        <v>0</v>
      </c>
      <c r="O902" s="57">
        <f t="shared" si="260"/>
        <v>0</v>
      </c>
      <c r="P902" s="57">
        <f t="shared" si="260"/>
        <v>0</v>
      </c>
      <c r="Q902" s="57">
        <f t="shared" si="260"/>
        <v>0</v>
      </c>
      <c r="R902" s="57">
        <f t="shared" si="260"/>
        <v>0</v>
      </c>
    </row>
    <row r="903" spans="1:18" s="48" customFormat="1" ht="15" customHeight="1">
      <c r="A903" s="180" t="s">
        <v>9</v>
      </c>
      <c r="B903" s="58" t="s">
        <v>490</v>
      </c>
      <c r="C903" s="60" t="s">
        <v>175</v>
      </c>
      <c r="D903" s="181"/>
      <c r="E903" s="181"/>
      <c r="F903" s="57">
        <f t="shared" si="258"/>
        <v>1951701.66781</v>
      </c>
      <c r="G903" s="57">
        <f>SUM(G904:G907)</f>
        <v>115290.2685</v>
      </c>
      <c r="H903" s="57">
        <f aca="true" t="shared" si="261" ref="H903:R903">SUM(H904:H907)</f>
        <v>118745.35221</v>
      </c>
      <c r="I903" s="57">
        <f t="shared" si="261"/>
        <v>116741.731</v>
      </c>
      <c r="J903" s="57">
        <f t="shared" si="261"/>
        <v>141489.3308</v>
      </c>
      <c r="K903" s="57">
        <f t="shared" si="261"/>
        <v>126251.35</v>
      </c>
      <c r="L903" s="80">
        <f t="shared" si="261"/>
        <v>307617.848</v>
      </c>
      <c r="M903" s="57">
        <f t="shared" si="261"/>
        <v>128221.24</v>
      </c>
      <c r="N903" s="57">
        <f t="shared" si="261"/>
        <v>128282.91</v>
      </c>
      <c r="O903" s="57">
        <f t="shared" si="261"/>
        <v>170670.77722</v>
      </c>
      <c r="P903" s="57">
        <f t="shared" si="261"/>
        <v>184324.4394</v>
      </c>
      <c r="Q903" s="57">
        <f t="shared" si="261"/>
        <v>199070.39456</v>
      </c>
      <c r="R903" s="57">
        <f t="shared" si="261"/>
        <v>214996.02612</v>
      </c>
    </row>
    <row r="904" spans="1:18" s="49" customFormat="1" ht="15">
      <c r="A904" s="180"/>
      <c r="B904" s="170" t="s">
        <v>192</v>
      </c>
      <c r="C904" s="56" t="s">
        <v>6</v>
      </c>
      <c r="D904" s="181"/>
      <c r="E904" s="181"/>
      <c r="F904" s="57">
        <f t="shared" si="258"/>
        <v>0</v>
      </c>
      <c r="G904" s="57">
        <f>G909+G914</f>
        <v>0</v>
      </c>
      <c r="H904" s="57">
        <f aca="true" t="shared" si="262" ref="H904:R904">H909+H914</f>
        <v>0</v>
      </c>
      <c r="I904" s="57">
        <f t="shared" si="262"/>
        <v>0</v>
      </c>
      <c r="J904" s="57">
        <f t="shared" si="262"/>
        <v>0</v>
      </c>
      <c r="K904" s="57">
        <f t="shared" si="262"/>
        <v>0</v>
      </c>
      <c r="L904" s="80">
        <f t="shared" si="262"/>
        <v>0</v>
      </c>
      <c r="M904" s="57">
        <f t="shared" si="262"/>
        <v>0</v>
      </c>
      <c r="N904" s="57">
        <f t="shared" si="262"/>
        <v>0</v>
      </c>
      <c r="O904" s="57">
        <f t="shared" si="262"/>
        <v>0</v>
      </c>
      <c r="P904" s="57">
        <f t="shared" si="262"/>
        <v>0</v>
      </c>
      <c r="Q904" s="57">
        <f t="shared" si="262"/>
        <v>0</v>
      </c>
      <c r="R904" s="57">
        <f t="shared" si="262"/>
        <v>0</v>
      </c>
    </row>
    <row r="905" spans="1:18" s="49" customFormat="1" ht="15">
      <c r="A905" s="180"/>
      <c r="B905" s="170"/>
      <c r="C905" s="56" t="s">
        <v>7</v>
      </c>
      <c r="D905" s="181"/>
      <c r="E905" s="181"/>
      <c r="F905" s="57">
        <f t="shared" si="258"/>
        <v>1951701.66781</v>
      </c>
      <c r="G905" s="57">
        <f aca="true" t="shared" si="263" ref="G905:R907">G910+G915</f>
        <v>115290.2685</v>
      </c>
      <c r="H905" s="57">
        <f t="shared" si="263"/>
        <v>118745.35221</v>
      </c>
      <c r="I905" s="57">
        <f t="shared" si="263"/>
        <v>116741.731</v>
      </c>
      <c r="J905" s="57">
        <f t="shared" si="263"/>
        <v>141489.3308</v>
      </c>
      <c r="K905" s="57">
        <f t="shared" si="263"/>
        <v>126251.35</v>
      </c>
      <c r="L905" s="80">
        <f t="shared" si="263"/>
        <v>307617.848</v>
      </c>
      <c r="M905" s="57">
        <f t="shared" si="263"/>
        <v>128221.24</v>
      </c>
      <c r="N905" s="57">
        <f t="shared" si="263"/>
        <v>128282.91</v>
      </c>
      <c r="O905" s="57">
        <f t="shared" si="263"/>
        <v>170670.77722</v>
      </c>
      <c r="P905" s="57">
        <f t="shared" si="263"/>
        <v>184324.4394</v>
      </c>
      <c r="Q905" s="57">
        <f t="shared" si="263"/>
        <v>199070.39456</v>
      </c>
      <c r="R905" s="57">
        <f t="shared" si="263"/>
        <v>214996.02612</v>
      </c>
    </row>
    <row r="906" spans="1:18" s="49" customFormat="1" ht="15">
      <c r="A906" s="180"/>
      <c r="B906" s="170"/>
      <c r="C906" s="56" t="s">
        <v>8</v>
      </c>
      <c r="D906" s="181"/>
      <c r="E906" s="181"/>
      <c r="F906" s="57">
        <f t="shared" si="258"/>
        <v>0</v>
      </c>
      <c r="G906" s="57">
        <f t="shared" si="263"/>
        <v>0</v>
      </c>
      <c r="H906" s="57">
        <f t="shared" si="263"/>
        <v>0</v>
      </c>
      <c r="I906" s="57">
        <f t="shared" si="263"/>
        <v>0</v>
      </c>
      <c r="J906" s="57">
        <f t="shared" si="263"/>
        <v>0</v>
      </c>
      <c r="K906" s="57">
        <f t="shared" si="263"/>
        <v>0</v>
      </c>
      <c r="L906" s="80">
        <f t="shared" si="263"/>
        <v>0</v>
      </c>
      <c r="M906" s="57">
        <f t="shared" si="263"/>
        <v>0</v>
      </c>
      <c r="N906" s="57">
        <f t="shared" si="263"/>
        <v>0</v>
      </c>
      <c r="O906" s="57">
        <f t="shared" si="263"/>
        <v>0</v>
      </c>
      <c r="P906" s="57">
        <f t="shared" si="263"/>
        <v>0</v>
      </c>
      <c r="Q906" s="57">
        <f t="shared" si="263"/>
        <v>0</v>
      </c>
      <c r="R906" s="57">
        <f t="shared" si="263"/>
        <v>0</v>
      </c>
    </row>
    <row r="907" spans="1:18" s="49" customFormat="1" ht="15">
      <c r="A907" s="180"/>
      <c r="B907" s="171"/>
      <c r="C907" s="56" t="s">
        <v>107</v>
      </c>
      <c r="D907" s="181"/>
      <c r="E907" s="181"/>
      <c r="F907" s="57">
        <f t="shared" si="258"/>
        <v>0</v>
      </c>
      <c r="G907" s="57">
        <f t="shared" si="263"/>
        <v>0</v>
      </c>
      <c r="H907" s="57">
        <f t="shared" si="263"/>
        <v>0</v>
      </c>
      <c r="I907" s="57">
        <f t="shared" si="263"/>
        <v>0</v>
      </c>
      <c r="J907" s="57">
        <f t="shared" si="263"/>
        <v>0</v>
      </c>
      <c r="K907" s="57">
        <f t="shared" si="263"/>
        <v>0</v>
      </c>
      <c r="L907" s="80">
        <f t="shared" si="263"/>
        <v>0</v>
      </c>
      <c r="M907" s="57">
        <f t="shared" si="263"/>
        <v>0</v>
      </c>
      <c r="N907" s="57">
        <f t="shared" si="263"/>
        <v>0</v>
      </c>
      <c r="O907" s="57">
        <f t="shared" si="263"/>
        <v>0</v>
      </c>
      <c r="P907" s="57">
        <f t="shared" si="263"/>
        <v>0</v>
      </c>
      <c r="Q907" s="57">
        <f t="shared" si="263"/>
        <v>0</v>
      </c>
      <c r="R907" s="57">
        <f t="shared" si="263"/>
        <v>0</v>
      </c>
    </row>
    <row r="908" spans="1:18" s="48" customFormat="1" ht="15" customHeight="1">
      <c r="A908" s="182" t="s">
        <v>3</v>
      </c>
      <c r="B908" s="53" t="s">
        <v>491</v>
      </c>
      <c r="C908" s="52" t="s">
        <v>175</v>
      </c>
      <c r="D908" s="179"/>
      <c r="E908" s="179"/>
      <c r="F908" s="57">
        <f t="shared" si="258"/>
        <v>508977.54177</v>
      </c>
      <c r="G908" s="46">
        <f aca="true" t="shared" si="264" ref="G908:R908">SUM(G909:G912)</f>
        <v>36624.1245</v>
      </c>
      <c r="H908" s="46">
        <f t="shared" si="264"/>
        <v>34185.3862</v>
      </c>
      <c r="I908" s="46">
        <f t="shared" si="264"/>
        <v>34669.291</v>
      </c>
      <c r="J908" s="46">
        <f t="shared" si="264"/>
        <v>56526.7578</v>
      </c>
      <c r="K908" s="46">
        <f t="shared" si="264"/>
        <v>38606.74</v>
      </c>
      <c r="L908" s="82">
        <f t="shared" si="264"/>
        <v>38982.7</v>
      </c>
      <c r="M908" s="46">
        <f t="shared" si="264"/>
        <v>37482.7</v>
      </c>
      <c r="N908" s="46">
        <f t="shared" si="264"/>
        <v>37482.7</v>
      </c>
      <c r="O908" s="46">
        <f t="shared" si="264"/>
        <v>43145.20861</v>
      </c>
      <c r="P908" s="46">
        <f t="shared" si="264"/>
        <v>46596.8253</v>
      </c>
      <c r="Q908" s="46">
        <f t="shared" si="264"/>
        <v>50324.57133</v>
      </c>
      <c r="R908" s="46">
        <f t="shared" si="264"/>
        <v>54350.53703</v>
      </c>
    </row>
    <row r="909" spans="1:18" s="30" customFormat="1" ht="15">
      <c r="A909" s="182"/>
      <c r="B909" s="174" t="s">
        <v>198</v>
      </c>
      <c r="C909" s="31" t="s">
        <v>6</v>
      </c>
      <c r="D909" s="179"/>
      <c r="E909" s="179"/>
      <c r="F909" s="57">
        <f t="shared" si="258"/>
        <v>0</v>
      </c>
      <c r="G909" s="44">
        <v>0</v>
      </c>
      <c r="H909" s="44">
        <v>0</v>
      </c>
      <c r="I909" s="44">
        <v>0</v>
      </c>
      <c r="J909" s="44">
        <v>0</v>
      </c>
      <c r="K909" s="44">
        <v>0</v>
      </c>
      <c r="L909" s="83">
        <v>0</v>
      </c>
      <c r="M909" s="44">
        <v>0</v>
      </c>
      <c r="N909" s="44">
        <v>0</v>
      </c>
      <c r="O909" s="44">
        <v>0</v>
      </c>
      <c r="P909" s="44">
        <v>0</v>
      </c>
      <c r="Q909" s="44">
        <v>0</v>
      </c>
      <c r="R909" s="44">
        <v>0</v>
      </c>
    </row>
    <row r="910" spans="1:18" s="30" customFormat="1" ht="15">
      <c r="A910" s="182"/>
      <c r="B910" s="174"/>
      <c r="C910" s="31" t="s">
        <v>7</v>
      </c>
      <c r="D910" s="179"/>
      <c r="E910" s="179"/>
      <c r="F910" s="57">
        <f t="shared" si="258"/>
        <v>508977.54177</v>
      </c>
      <c r="G910" s="44">
        <f>'[1]Лист2'!G74</f>
        <v>36624.1245</v>
      </c>
      <c r="H910" s="44">
        <f>'[1]Лист2'!H74</f>
        <v>34185.3862</v>
      </c>
      <c r="I910" s="44">
        <f>'[2]лист1'!I74</f>
        <v>34669.291</v>
      </c>
      <c r="J910" s="44">
        <f>'[2]лист1'!J74</f>
        <v>56526.7578</v>
      </c>
      <c r="K910" s="44">
        <f>'[2]лист1'!K74</f>
        <v>38606.74</v>
      </c>
      <c r="L910" s="83">
        <v>38982.7</v>
      </c>
      <c r="M910" s="44">
        <f>'[2]лист1'!M74</f>
        <v>37482.7</v>
      </c>
      <c r="N910" s="44">
        <f>'[2]лист1'!N74</f>
        <v>37482.7</v>
      </c>
      <c r="O910" s="44">
        <f>'[2]лист1'!O74</f>
        <v>43145.20861</v>
      </c>
      <c r="P910" s="44">
        <f>'[2]лист1'!P74</f>
        <v>46596.8253</v>
      </c>
      <c r="Q910" s="44">
        <f>'[2]лист1'!Q74</f>
        <v>50324.57133</v>
      </c>
      <c r="R910" s="44">
        <f>'[2]лист1'!R74</f>
        <v>54350.53703</v>
      </c>
    </row>
    <row r="911" spans="1:18" s="30" customFormat="1" ht="15">
      <c r="A911" s="182"/>
      <c r="B911" s="174"/>
      <c r="C911" s="31" t="s">
        <v>8</v>
      </c>
      <c r="D911" s="179"/>
      <c r="E911" s="179"/>
      <c r="F911" s="57">
        <f t="shared" si="258"/>
        <v>0</v>
      </c>
      <c r="G911" s="44">
        <v>0</v>
      </c>
      <c r="H911" s="44">
        <v>0</v>
      </c>
      <c r="I911" s="44">
        <v>0</v>
      </c>
      <c r="J911" s="44">
        <v>0</v>
      </c>
      <c r="K911" s="44">
        <v>0</v>
      </c>
      <c r="L911" s="83">
        <v>0</v>
      </c>
      <c r="M911" s="44">
        <v>0</v>
      </c>
      <c r="N911" s="44">
        <v>0</v>
      </c>
      <c r="O911" s="44">
        <v>0</v>
      </c>
      <c r="P911" s="44">
        <v>0</v>
      </c>
      <c r="Q911" s="44">
        <v>0</v>
      </c>
      <c r="R911" s="44">
        <v>0</v>
      </c>
    </row>
    <row r="912" spans="1:18" s="30" customFormat="1" ht="15">
      <c r="A912" s="182"/>
      <c r="B912" s="175"/>
      <c r="C912" s="31" t="s">
        <v>107</v>
      </c>
      <c r="D912" s="179"/>
      <c r="E912" s="179"/>
      <c r="F912" s="57">
        <f t="shared" si="258"/>
        <v>0</v>
      </c>
      <c r="G912" s="44">
        <v>0</v>
      </c>
      <c r="H912" s="44">
        <v>0</v>
      </c>
      <c r="I912" s="44">
        <v>0</v>
      </c>
      <c r="J912" s="44">
        <v>0</v>
      </c>
      <c r="K912" s="44">
        <v>0</v>
      </c>
      <c r="L912" s="83">
        <v>0</v>
      </c>
      <c r="M912" s="44">
        <v>0</v>
      </c>
      <c r="N912" s="44">
        <v>0</v>
      </c>
      <c r="O912" s="44">
        <v>0</v>
      </c>
      <c r="P912" s="44">
        <v>0</v>
      </c>
      <c r="Q912" s="44">
        <v>0</v>
      </c>
      <c r="R912" s="44">
        <v>0</v>
      </c>
    </row>
    <row r="913" spans="1:18" s="48" customFormat="1" ht="14.25">
      <c r="A913" s="182" t="s">
        <v>11</v>
      </c>
      <c r="B913" s="53" t="s">
        <v>492</v>
      </c>
      <c r="C913" s="52" t="s">
        <v>175</v>
      </c>
      <c r="D913" s="179"/>
      <c r="E913" s="179"/>
      <c r="F913" s="57">
        <f t="shared" si="258"/>
        <v>1442724.12604</v>
      </c>
      <c r="G913" s="46">
        <f aca="true" t="shared" si="265" ref="G913:R913">SUM(G914:G917)</f>
        <v>78666.144</v>
      </c>
      <c r="H913" s="46">
        <f t="shared" si="265"/>
        <v>84559.96601</v>
      </c>
      <c r="I913" s="46">
        <f t="shared" si="265"/>
        <v>82072.44</v>
      </c>
      <c r="J913" s="46">
        <f t="shared" si="265"/>
        <v>84962.573</v>
      </c>
      <c r="K913" s="46">
        <f t="shared" si="265"/>
        <v>87644.61</v>
      </c>
      <c r="L913" s="82">
        <f t="shared" si="265"/>
        <v>268635.148</v>
      </c>
      <c r="M913" s="46">
        <f t="shared" si="265"/>
        <v>90738.54</v>
      </c>
      <c r="N913" s="46">
        <f t="shared" si="265"/>
        <v>90800.21</v>
      </c>
      <c r="O913" s="46">
        <f t="shared" si="265"/>
        <v>127525.56861</v>
      </c>
      <c r="P913" s="46">
        <f t="shared" si="265"/>
        <v>137727.6141</v>
      </c>
      <c r="Q913" s="46">
        <f t="shared" si="265"/>
        <v>148745.82323</v>
      </c>
      <c r="R913" s="46">
        <f t="shared" si="265"/>
        <v>160645.48909</v>
      </c>
    </row>
    <row r="914" spans="1:18" ht="15.75" customHeight="1">
      <c r="A914" s="182"/>
      <c r="B914" s="174" t="s">
        <v>199</v>
      </c>
      <c r="C914" s="31" t="s">
        <v>6</v>
      </c>
      <c r="D914" s="179"/>
      <c r="E914" s="179"/>
      <c r="F914" s="57">
        <f t="shared" si="258"/>
        <v>0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83">
        <v>0</v>
      </c>
      <c r="M914" s="44">
        <v>0</v>
      </c>
      <c r="N914" s="44">
        <v>0</v>
      </c>
      <c r="O914" s="44">
        <v>0</v>
      </c>
      <c r="P914" s="44">
        <v>0</v>
      </c>
      <c r="Q914" s="44">
        <v>0</v>
      </c>
      <c r="R914" s="44">
        <v>0</v>
      </c>
    </row>
    <row r="915" spans="1:18" s="20" customFormat="1" ht="15" customHeight="1">
      <c r="A915" s="182"/>
      <c r="B915" s="174"/>
      <c r="C915" s="31" t="s">
        <v>7</v>
      </c>
      <c r="D915" s="179"/>
      <c r="E915" s="179"/>
      <c r="F915" s="57">
        <f t="shared" si="258"/>
        <v>1442724.12604</v>
      </c>
      <c r="G915" s="44">
        <f>'[1]Лист2'!G87</f>
        <v>78666.144</v>
      </c>
      <c r="H915" s="44">
        <f>'[1]Лист2'!H87</f>
        <v>84559.96601</v>
      </c>
      <c r="I915" s="44">
        <f>'[2]лист1'!I87</f>
        <v>82072.44</v>
      </c>
      <c r="J915" s="44">
        <f>'[2]лист1'!J87</f>
        <v>84962.573</v>
      </c>
      <c r="K915" s="44">
        <f>'[2]лист1'!K87</f>
        <v>87644.61</v>
      </c>
      <c r="L915" s="83">
        <v>268635.148</v>
      </c>
      <c r="M915" s="44">
        <f>'[2]лист1'!M87</f>
        <v>90738.54</v>
      </c>
      <c r="N915" s="44">
        <f>'[2]лист1'!N87</f>
        <v>90800.21</v>
      </c>
      <c r="O915" s="44">
        <f>'[2]лист1'!O87</f>
        <v>127525.56861</v>
      </c>
      <c r="P915" s="44">
        <f>'[2]лист1'!P87</f>
        <v>137727.6141</v>
      </c>
      <c r="Q915" s="44">
        <f>'[2]лист1'!Q87</f>
        <v>148745.82323</v>
      </c>
      <c r="R915" s="44">
        <f>'[2]лист1'!R87</f>
        <v>160645.48909</v>
      </c>
    </row>
    <row r="916" spans="1:18" ht="14.25" customHeight="1">
      <c r="A916" s="182"/>
      <c r="B916" s="174"/>
      <c r="C916" s="31" t="s">
        <v>8</v>
      </c>
      <c r="D916" s="179"/>
      <c r="E916" s="179"/>
      <c r="F916" s="57">
        <f t="shared" si="258"/>
        <v>0</v>
      </c>
      <c r="G916" s="44">
        <v>0</v>
      </c>
      <c r="H916" s="44">
        <v>0</v>
      </c>
      <c r="I916" s="44">
        <v>0</v>
      </c>
      <c r="J916" s="44">
        <v>0</v>
      </c>
      <c r="K916" s="44">
        <v>0</v>
      </c>
      <c r="L916" s="83">
        <v>0</v>
      </c>
      <c r="M916" s="44">
        <v>0</v>
      </c>
      <c r="N916" s="44">
        <v>0</v>
      </c>
      <c r="O916" s="44">
        <v>0</v>
      </c>
      <c r="P916" s="44">
        <v>0</v>
      </c>
      <c r="Q916" s="44">
        <v>0</v>
      </c>
      <c r="R916" s="44">
        <v>0</v>
      </c>
    </row>
    <row r="917" spans="1:18" ht="15.75" customHeight="1">
      <c r="A917" s="182"/>
      <c r="B917" s="175"/>
      <c r="C917" s="31" t="s">
        <v>107</v>
      </c>
      <c r="D917" s="179"/>
      <c r="E917" s="179"/>
      <c r="F917" s="57">
        <f t="shared" si="258"/>
        <v>0</v>
      </c>
      <c r="G917" s="44">
        <v>0</v>
      </c>
      <c r="H917" s="44">
        <v>0</v>
      </c>
      <c r="I917" s="44">
        <v>0</v>
      </c>
      <c r="J917" s="44">
        <v>0</v>
      </c>
      <c r="K917" s="44">
        <v>0</v>
      </c>
      <c r="L917" s="83">
        <v>0</v>
      </c>
      <c r="M917" s="44">
        <v>0</v>
      </c>
      <c r="N917" s="44">
        <v>0</v>
      </c>
      <c r="O917" s="44">
        <v>0</v>
      </c>
      <c r="P917" s="44">
        <v>0</v>
      </c>
      <c r="Q917" s="44">
        <v>0</v>
      </c>
      <c r="R917" s="44">
        <v>0</v>
      </c>
    </row>
    <row r="918" spans="1:18" ht="15.75">
      <c r="A918" s="33"/>
      <c r="B918" s="55"/>
      <c r="C918" s="34"/>
      <c r="D918" s="47"/>
      <c r="E918" s="47"/>
      <c r="F918" s="66"/>
      <c r="G918" s="35"/>
      <c r="H918" s="35"/>
      <c r="I918" s="35"/>
      <c r="J918" s="35"/>
      <c r="K918" s="35"/>
      <c r="L918" s="84"/>
      <c r="M918" s="35"/>
      <c r="N918" s="35"/>
      <c r="O918" s="35"/>
      <c r="P918" s="35"/>
      <c r="Q918" s="35"/>
      <c r="R918" s="36" t="s">
        <v>245</v>
      </c>
    </row>
    <row r="919" spans="1:18" ht="12.75">
      <c r="A919" s="37"/>
      <c r="B919" s="37"/>
      <c r="C919" s="37"/>
      <c r="D919" s="37"/>
      <c r="E919" s="37"/>
      <c r="F919" s="69"/>
      <c r="G919" s="37"/>
      <c r="H919" s="37"/>
      <c r="I919" s="37"/>
      <c r="J919" s="37"/>
      <c r="K919" s="37"/>
      <c r="L919" s="85"/>
      <c r="M919" s="20"/>
      <c r="N919" s="20"/>
      <c r="O919" s="20"/>
      <c r="P919" s="20"/>
      <c r="Q919" s="20"/>
      <c r="R919" s="20"/>
    </row>
    <row r="920" ht="18.75">
      <c r="B920" s="39"/>
    </row>
  </sheetData>
  <sheetProtection/>
  <mergeCells count="729">
    <mergeCell ref="A908:A912"/>
    <mergeCell ref="D908:D912"/>
    <mergeCell ref="E908:E912"/>
    <mergeCell ref="B909:B912"/>
    <mergeCell ref="A913:A917"/>
    <mergeCell ref="D913:D917"/>
    <mergeCell ref="E913:E917"/>
    <mergeCell ref="B914:B917"/>
    <mergeCell ref="A898:B902"/>
    <mergeCell ref="D898:D902"/>
    <mergeCell ref="E898:E902"/>
    <mergeCell ref="A903:A907"/>
    <mergeCell ref="D903:D907"/>
    <mergeCell ref="E903:E907"/>
    <mergeCell ref="B904:B907"/>
    <mergeCell ref="A888:A892"/>
    <mergeCell ref="D888:D892"/>
    <mergeCell ref="E888:E892"/>
    <mergeCell ref="B889:B892"/>
    <mergeCell ref="A893:A897"/>
    <mergeCell ref="D893:D897"/>
    <mergeCell ref="E893:E897"/>
    <mergeCell ref="B894:B897"/>
    <mergeCell ref="A878:A882"/>
    <mergeCell ref="D878:D882"/>
    <mergeCell ref="E878:E882"/>
    <mergeCell ref="B879:B882"/>
    <mergeCell ref="A883:A887"/>
    <mergeCell ref="D883:D887"/>
    <mergeCell ref="E883:E887"/>
    <mergeCell ref="B884:B887"/>
    <mergeCell ref="A868:A872"/>
    <mergeCell ref="D868:D872"/>
    <mergeCell ref="E868:E872"/>
    <mergeCell ref="B869:B872"/>
    <mergeCell ref="A873:A877"/>
    <mergeCell ref="D873:D877"/>
    <mergeCell ref="E873:E877"/>
    <mergeCell ref="B874:B877"/>
    <mergeCell ref="A858:A862"/>
    <mergeCell ref="D858:D862"/>
    <mergeCell ref="E858:E862"/>
    <mergeCell ref="B859:B862"/>
    <mergeCell ref="A863:B867"/>
    <mergeCell ref="D863:D867"/>
    <mergeCell ref="E863:E867"/>
    <mergeCell ref="A848:A852"/>
    <mergeCell ref="D848:D852"/>
    <mergeCell ref="E848:E852"/>
    <mergeCell ref="B849:B852"/>
    <mergeCell ref="A853:A857"/>
    <mergeCell ref="D853:D857"/>
    <mergeCell ref="E853:E857"/>
    <mergeCell ref="B854:B857"/>
    <mergeCell ref="A838:A842"/>
    <mergeCell ref="D838:D842"/>
    <mergeCell ref="E838:E842"/>
    <mergeCell ref="B839:B842"/>
    <mergeCell ref="A843:A847"/>
    <mergeCell ref="D843:D847"/>
    <mergeCell ref="E843:E847"/>
    <mergeCell ref="B844:B847"/>
    <mergeCell ref="A828:A832"/>
    <mergeCell ref="D828:D832"/>
    <mergeCell ref="E828:E832"/>
    <mergeCell ref="B829:B832"/>
    <mergeCell ref="A833:A837"/>
    <mergeCell ref="D833:D837"/>
    <mergeCell ref="E833:E837"/>
    <mergeCell ref="B834:B837"/>
    <mergeCell ref="A818:A822"/>
    <mergeCell ref="D818:D822"/>
    <mergeCell ref="E818:E822"/>
    <mergeCell ref="B819:B822"/>
    <mergeCell ref="A823:A827"/>
    <mergeCell ref="D823:D827"/>
    <mergeCell ref="E823:E827"/>
    <mergeCell ref="B824:B827"/>
    <mergeCell ref="A808:A812"/>
    <mergeCell ref="D808:D812"/>
    <mergeCell ref="E808:E812"/>
    <mergeCell ref="B809:B812"/>
    <mergeCell ref="A813:A817"/>
    <mergeCell ref="D813:D817"/>
    <mergeCell ref="E813:E817"/>
    <mergeCell ref="B814:B817"/>
    <mergeCell ref="A798:A802"/>
    <mergeCell ref="D798:D802"/>
    <mergeCell ref="E798:E802"/>
    <mergeCell ref="B799:B802"/>
    <mergeCell ref="A803:B807"/>
    <mergeCell ref="D803:D807"/>
    <mergeCell ref="E803:E807"/>
    <mergeCell ref="A788:A792"/>
    <mergeCell ref="D788:D792"/>
    <mergeCell ref="E788:E792"/>
    <mergeCell ref="B789:B792"/>
    <mergeCell ref="A793:A797"/>
    <mergeCell ref="D793:D797"/>
    <mergeCell ref="E793:E797"/>
    <mergeCell ref="B794:B797"/>
    <mergeCell ref="A778:A782"/>
    <mergeCell ref="D778:D782"/>
    <mergeCell ref="E778:E782"/>
    <mergeCell ref="B779:B782"/>
    <mergeCell ref="A783:A787"/>
    <mergeCell ref="D783:D787"/>
    <mergeCell ref="E783:E787"/>
    <mergeCell ref="B784:B787"/>
    <mergeCell ref="A768:A772"/>
    <mergeCell ref="D768:D772"/>
    <mergeCell ref="E768:E772"/>
    <mergeCell ref="B769:B772"/>
    <mergeCell ref="A773:A777"/>
    <mergeCell ref="D773:D777"/>
    <mergeCell ref="E773:E777"/>
    <mergeCell ref="B774:B777"/>
    <mergeCell ref="A758:A762"/>
    <mergeCell ref="D758:D762"/>
    <mergeCell ref="E758:E762"/>
    <mergeCell ref="B759:B762"/>
    <mergeCell ref="A763:A767"/>
    <mergeCell ref="D763:D767"/>
    <mergeCell ref="E763:E767"/>
    <mergeCell ref="B764:B767"/>
    <mergeCell ref="A748:A752"/>
    <mergeCell ref="D748:D752"/>
    <mergeCell ref="E748:E752"/>
    <mergeCell ref="B749:B752"/>
    <mergeCell ref="A753:A757"/>
    <mergeCell ref="D753:D757"/>
    <mergeCell ref="E753:E757"/>
    <mergeCell ref="B754:B757"/>
    <mergeCell ref="A738:A742"/>
    <mergeCell ref="D738:D742"/>
    <mergeCell ref="E738:E742"/>
    <mergeCell ref="B739:B742"/>
    <mergeCell ref="A743:A747"/>
    <mergeCell ref="D743:D747"/>
    <mergeCell ref="E743:E747"/>
    <mergeCell ref="B744:B747"/>
    <mergeCell ref="A728:A732"/>
    <mergeCell ref="D728:D732"/>
    <mergeCell ref="E728:E732"/>
    <mergeCell ref="B729:B732"/>
    <mergeCell ref="A733:A737"/>
    <mergeCell ref="D733:D737"/>
    <mergeCell ref="E733:E737"/>
    <mergeCell ref="B734:B737"/>
    <mergeCell ref="A718:B722"/>
    <mergeCell ref="D718:D722"/>
    <mergeCell ref="E718:E722"/>
    <mergeCell ref="A723:A727"/>
    <mergeCell ref="D723:D727"/>
    <mergeCell ref="E723:E727"/>
    <mergeCell ref="B724:B727"/>
    <mergeCell ref="A708:A712"/>
    <mergeCell ref="D708:D712"/>
    <mergeCell ref="E708:E712"/>
    <mergeCell ref="B709:B712"/>
    <mergeCell ref="A713:A717"/>
    <mergeCell ref="D713:D717"/>
    <mergeCell ref="E713:E717"/>
    <mergeCell ref="B714:B717"/>
    <mergeCell ref="A698:A702"/>
    <mergeCell ref="D698:D702"/>
    <mergeCell ref="E698:E702"/>
    <mergeCell ref="B699:B702"/>
    <mergeCell ref="A703:A707"/>
    <mergeCell ref="B703:B707"/>
    <mergeCell ref="D703:D707"/>
    <mergeCell ref="E703:E707"/>
    <mergeCell ref="A688:A692"/>
    <mergeCell ref="D688:D692"/>
    <mergeCell ref="E688:E692"/>
    <mergeCell ref="B689:B692"/>
    <mergeCell ref="A693:A697"/>
    <mergeCell ref="D693:D697"/>
    <mergeCell ref="E693:E697"/>
    <mergeCell ref="B694:B697"/>
    <mergeCell ref="A678:A682"/>
    <mergeCell ref="D678:D682"/>
    <mergeCell ref="E678:E682"/>
    <mergeCell ref="B679:B682"/>
    <mergeCell ref="A683:A687"/>
    <mergeCell ref="D683:D687"/>
    <mergeCell ref="E683:E687"/>
    <mergeCell ref="B684:B687"/>
    <mergeCell ref="A668:A672"/>
    <mergeCell ref="D668:D672"/>
    <mergeCell ref="E668:E672"/>
    <mergeCell ref="B669:B672"/>
    <mergeCell ref="A673:A677"/>
    <mergeCell ref="D673:D677"/>
    <mergeCell ref="E673:E677"/>
    <mergeCell ref="B674:B677"/>
    <mergeCell ref="A658:A662"/>
    <mergeCell ref="D658:D662"/>
    <mergeCell ref="E658:E662"/>
    <mergeCell ref="B659:B662"/>
    <mergeCell ref="A663:A667"/>
    <mergeCell ref="D663:D667"/>
    <mergeCell ref="E663:E667"/>
    <mergeCell ref="B664:B667"/>
    <mergeCell ref="A648:A652"/>
    <mergeCell ref="D648:D652"/>
    <mergeCell ref="E648:E652"/>
    <mergeCell ref="B649:B652"/>
    <mergeCell ref="A653:A657"/>
    <mergeCell ref="D653:D657"/>
    <mergeCell ref="E653:E657"/>
    <mergeCell ref="B654:B657"/>
    <mergeCell ref="A638:A642"/>
    <mergeCell ref="D638:D642"/>
    <mergeCell ref="E638:E642"/>
    <mergeCell ref="B639:B642"/>
    <mergeCell ref="A643:A647"/>
    <mergeCell ref="D643:D647"/>
    <mergeCell ref="E643:E647"/>
    <mergeCell ref="B644:B647"/>
    <mergeCell ref="A628:A632"/>
    <mergeCell ref="D628:D632"/>
    <mergeCell ref="E628:E632"/>
    <mergeCell ref="B629:B632"/>
    <mergeCell ref="A633:A637"/>
    <mergeCell ref="D633:D637"/>
    <mergeCell ref="E633:E637"/>
    <mergeCell ref="B634:B637"/>
    <mergeCell ref="A618:A622"/>
    <mergeCell ref="D618:D622"/>
    <mergeCell ref="E618:E622"/>
    <mergeCell ref="B619:B622"/>
    <mergeCell ref="A623:A627"/>
    <mergeCell ref="D623:D627"/>
    <mergeCell ref="E623:E627"/>
    <mergeCell ref="B624:B627"/>
    <mergeCell ref="A608:A612"/>
    <mergeCell ref="D608:D612"/>
    <mergeCell ref="E608:E612"/>
    <mergeCell ref="B609:B612"/>
    <mergeCell ref="A613:A617"/>
    <mergeCell ref="D613:D617"/>
    <mergeCell ref="E613:E617"/>
    <mergeCell ref="B614:B617"/>
    <mergeCell ref="A598:A602"/>
    <mergeCell ref="D598:D602"/>
    <mergeCell ref="E598:E602"/>
    <mergeCell ref="B599:B602"/>
    <mergeCell ref="A603:A607"/>
    <mergeCell ref="D603:D607"/>
    <mergeCell ref="E603:E607"/>
    <mergeCell ref="B604:B607"/>
    <mergeCell ref="A588:A592"/>
    <mergeCell ref="D588:D592"/>
    <mergeCell ref="E588:E592"/>
    <mergeCell ref="B589:B592"/>
    <mergeCell ref="A593:A597"/>
    <mergeCell ref="D593:D597"/>
    <mergeCell ref="E593:E597"/>
    <mergeCell ref="B594:B597"/>
    <mergeCell ref="A578:A582"/>
    <mergeCell ref="D578:D582"/>
    <mergeCell ref="E578:E582"/>
    <mergeCell ref="B579:B582"/>
    <mergeCell ref="A583:A587"/>
    <mergeCell ref="D583:D587"/>
    <mergeCell ref="E583:E587"/>
    <mergeCell ref="B584:B587"/>
    <mergeCell ref="A568:A572"/>
    <mergeCell ref="D568:D572"/>
    <mergeCell ref="E568:E572"/>
    <mergeCell ref="B569:B572"/>
    <mergeCell ref="A573:A577"/>
    <mergeCell ref="D573:D577"/>
    <mergeCell ref="E573:E577"/>
    <mergeCell ref="B574:B577"/>
    <mergeCell ref="A558:A562"/>
    <mergeCell ref="D558:D562"/>
    <mergeCell ref="E558:E562"/>
    <mergeCell ref="B559:B562"/>
    <mergeCell ref="A563:A567"/>
    <mergeCell ref="D563:D567"/>
    <mergeCell ref="E563:E567"/>
    <mergeCell ref="B564:B567"/>
    <mergeCell ref="A548:A552"/>
    <mergeCell ref="D548:D552"/>
    <mergeCell ref="E548:E552"/>
    <mergeCell ref="B549:B552"/>
    <mergeCell ref="A553:A557"/>
    <mergeCell ref="D553:D557"/>
    <mergeCell ref="E553:E557"/>
    <mergeCell ref="B554:B557"/>
    <mergeCell ref="A538:A542"/>
    <mergeCell ref="D538:D542"/>
    <mergeCell ref="E538:E542"/>
    <mergeCell ref="B539:B542"/>
    <mergeCell ref="A543:A547"/>
    <mergeCell ref="D543:D547"/>
    <mergeCell ref="E543:E547"/>
    <mergeCell ref="B544:B547"/>
    <mergeCell ref="A528:A532"/>
    <mergeCell ref="D528:D532"/>
    <mergeCell ref="E528:E532"/>
    <mergeCell ref="B529:B532"/>
    <mergeCell ref="A533:A537"/>
    <mergeCell ref="D533:D537"/>
    <mergeCell ref="E533:E537"/>
    <mergeCell ref="B534:B537"/>
    <mergeCell ref="A518:A522"/>
    <mergeCell ref="D518:D522"/>
    <mergeCell ref="E518:E522"/>
    <mergeCell ref="B519:B522"/>
    <mergeCell ref="A523:A527"/>
    <mergeCell ref="D523:D527"/>
    <mergeCell ref="E523:E527"/>
    <mergeCell ref="B524:B527"/>
    <mergeCell ref="A508:A512"/>
    <mergeCell ref="D508:D512"/>
    <mergeCell ref="E508:E512"/>
    <mergeCell ref="B509:B512"/>
    <mergeCell ref="A513:A517"/>
    <mergeCell ref="D513:D517"/>
    <mergeCell ref="E513:E517"/>
    <mergeCell ref="B514:B517"/>
    <mergeCell ref="A498:A502"/>
    <mergeCell ref="D498:D502"/>
    <mergeCell ref="E498:E502"/>
    <mergeCell ref="B499:B502"/>
    <mergeCell ref="A503:A507"/>
    <mergeCell ref="D503:D507"/>
    <mergeCell ref="E503:E507"/>
    <mergeCell ref="B504:B507"/>
    <mergeCell ref="A488:A492"/>
    <mergeCell ref="D488:D492"/>
    <mergeCell ref="E488:E492"/>
    <mergeCell ref="B489:B492"/>
    <mergeCell ref="A493:A497"/>
    <mergeCell ref="D493:D497"/>
    <mergeCell ref="E493:E497"/>
    <mergeCell ref="B494:B497"/>
    <mergeCell ref="A478:A482"/>
    <mergeCell ref="D478:D482"/>
    <mergeCell ref="E478:E482"/>
    <mergeCell ref="B479:B482"/>
    <mergeCell ref="A483:A487"/>
    <mergeCell ref="D483:D487"/>
    <mergeCell ref="E483:E487"/>
    <mergeCell ref="B484:B487"/>
    <mergeCell ref="A468:A472"/>
    <mergeCell ref="D468:D472"/>
    <mergeCell ref="E468:E472"/>
    <mergeCell ref="B469:B472"/>
    <mergeCell ref="A473:A477"/>
    <mergeCell ref="D473:D477"/>
    <mergeCell ref="E473:E477"/>
    <mergeCell ref="B474:B477"/>
    <mergeCell ref="A458:A462"/>
    <mergeCell ref="D458:D462"/>
    <mergeCell ref="E458:E462"/>
    <mergeCell ref="B459:B462"/>
    <mergeCell ref="A463:A467"/>
    <mergeCell ref="D463:D467"/>
    <mergeCell ref="E463:E467"/>
    <mergeCell ref="B464:B467"/>
    <mergeCell ref="A448:A452"/>
    <mergeCell ref="D448:D452"/>
    <mergeCell ref="E448:E452"/>
    <mergeCell ref="B449:B452"/>
    <mergeCell ref="A453:A457"/>
    <mergeCell ref="D453:D457"/>
    <mergeCell ref="E453:E457"/>
    <mergeCell ref="B454:B457"/>
    <mergeCell ref="A438:A442"/>
    <mergeCell ref="D438:D442"/>
    <mergeCell ref="E438:E442"/>
    <mergeCell ref="B439:B442"/>
    <mergeCell ref="A443:A447"/>
    <mergeCell ref="D443:D447"/>
    <mergeCell ref="E443:E447"/>
    <mergeCell ref="B444:B447"/>
    <mergeCell ref="A428:A432"/>
    <mergeCell ref="D428:D432"/>
    <mergeCell ref="E428:E432"/>
    <mergeCell ref="B429:B432"/>
    <mergeCell ref="A433:A437"/>
    <mergeCell ref="D433:D437"/>
    <mergeCell ref="E433:E437"/>
    <mergeCell ref="B434:B437"/>
    <mergeCell ref="A418:A422"/>
    <mergeCell ref="D418:D422"/>
    <mergeCell ref="E418:E422"/>
    <mergeCell ref="B419:B422"/>
    <mergeCell ref="A423:A427"/>
    <mergeCell ref="D423:D427"/>
    <mergeCell ref="E423:E427"/>
    <mergeCell ref="B424:B427"/>
    <mergeCell ref="A408:A412"/>
    <mergeCell ref="D408:D412"/>
    <mergeCell ref="E408:E412"/>
    <mergeCell ref="B409:B412"/>
    <mergeCell ref="A413:A417"/>
    <mergeCell ref="D413:D417"/>
    <mergeCell ref="E413:E417"/>
    <mergeCell ref="B414:B417"/>
    <mergeCell ref="A398:A402"/>
    <mergeCell ref="D398:D402"/>
    <mergeCell ref="E398:E402"/>
    <mergeCell ref="B399:B402"/>
    <mergeCell ref="A403:A407"/>
    <mergeCell ref="D403:D407"/>
    <mergeCell ref="E403:E407"/>
    <mergeCell ref="B404:B407"/>
    <mergeCell ref="A388:A392"/>
    <mergeCell ref="D388:D392"/>
    <mergeCell ref="E388:E392"/>
    <mergeCell ref="B389:B392"/>
    <mergeCell ref="A393:A397"/>
    <mergeCell ref="D393:D397"/>
    <mergeCell ref="E393:E397"/>
    <mergeCell ref="B394:B397"/>
    <mergeCell ref="A378:A382"/>
    <mergeCell ref="D378:D382"/>
    <mergeCell ref="E378:E382"/>
    <mergeCell ref="B379:B382"/>
    <mergeCell ref="A383:A387"/>
    <mergeCell ref="D383:D387"/>
    <mergeCell ref="E383:E387"/>
    <mergeCell ref="B384:B387"/>
    <mergeCell ref="A368:A372"/>
    <mergeCell ref="D368:D372"/>
    <mergeCell ref="E368:E372"/>
    <mergeCell ref="B369:B372"/>
    <mergeCell ref="A373:A377"/>
    <mergeCell ref="D373:D377"/>
    <mergeCell ref="E373:E377"/>
    <mergeCell ref="B374:B377"/>
    <mergeCell ref="A358:A362"/>
    <mergeCell ref="D358:D362"/>
    <mergeCell ref="E358:E362"/>
    <mergeCell ref="B359:B362"/>
    <mergeCell ref="A363:A367"/>
    <mergeCell ref="D363:D367"/>
    <mergeCell ref="E363:E367"/>
    <mergeCell ref="B364:B367"/>
    <mergeCell ref="A348:A352"/>
    <mergeCell ref="D348:D352"/>
    <mergeCell ref="E348:E352"/>
    <mergeCell ref="B349:B352"/>
    <mergeCell ref="A353:A357"/>
    <mergeCell ref="D353:D357"/>
    <mergeCell ref="E353:E357"/>
    <mergeCell ref="B354:B357"/>
    <mergeCell ref="A338:A342"/>
    <mergeCell ref="D338:D342"/>
    <mergeCell ref="E338:E342"/>
    <mergeCell ref="B339:B342"/>
    <mergeCell ref="A343:A347"/>
    <mergeCell ref="D343:D347"/>
    <mergeCell ref="E343:E347"/>
    <mergeCell ref="B344:B347"/>
    <mergeCell ref="A328:A332"/>
    <mergeCell ref="D328:D332"/>
    <mergeCell ref="E328:E332"/>
    <mergeCell ref="B329:B332"/>
    <mergeCell ref="A333:A337"/>
    <mergeCell ref="D333:D337"/>
    <mergeCell ref="E333:E337"/>
    <mergeCell ref="B334:B337"/>
    <mergeCell ref="A318:A322"/>
    <mergeCell ref="D318:D322"/>
    <mergeCell ref="E318:E322"/>
    <mergeCell ref="B319:B322"/>
    <mergeCell ref="A323:A327"/>
    <mergeCell ref="D323:D327"/>
    <mergeCell ref="E323:E327"/>
    <mergeCell ref="B324:B327"/>
    <mergeCell ref="A308:A312"/>
    <mergeCell ref="D308:D312"/>
    <mergeCell ref="E308:E312"/>
    <mergeCell ref="B309:B312"/>
    <mergeCell ref="A313:A317"/>
    <mergeCell ref="D313:D317"/>
    <mergeCell ref="E313:E317"/>
    <mergeCell ref="B314:B317"/>
    <mergeCell ref="A298:A302"/>
    <mergeCell ref="D298:D302"/>
    <mergeCell ref="E298:E302"/>
    <mergeCell ref="B299:B302"/>
    <mergeCell ref="A303:A307"/>
    <mergeCell ref="D303:D307"/>
    <mergeCell ref="E303:E307"/>
    <mergeCell ref="B304:B307"/>
    <mergeCell ref="A288:A292"/>
    <mergeCell ref="D288:D292"/>
    <mergeCell ref="E288:E292"/>
    <mergeCell ref="B289:B292"/>
    <mergeCell ref="A293:A297"/>
    <mergeCell ref="D293:D297"/>
    <mergeCell ref="E293:E297"/>
    <mergeCell ref="B294:B297"/>
    <mergeCell ref="A278:A282"/>
    <mergeCell ref="D278:D282"/>
    <mergeCell ref="E278:E282"/>
    <mergeCell ref="B279:B282"/>
    <mergeCell ref="A283:A287"/>
    <mergeCell ref="D283:D287"/>
    <mergeCell ref="E283:E287"/>
    <mergeCell ref="B284:B287"/>
    <mergeCell ref="A268:A272"/>
    <mergeCell ref="D268:D272"/>
    <mergeCell ref="E268:E272"/>
    <mergeCell ref="B269:B272"/>
    <mergeCell ref="A273:A277"/>
    <mergeCell ref="D273:D277"/>
    <mergeCell ref="E273:E277"/>
    <mergeCell ref="B274:B277"/>
    <mergeCell ref="A258:A262"/>
    <mergeCell ref="D258:D262"/>
    <mergeCell ref="E258:E262"/>
    <mergeCell ref="B259:B262"/>
    <mergeCell ref="A263:A267"/>
    <mergeCell ref="D263:D267"/>
    <mergeCell ref="E263:E267"/>
    <mergeCell ref="B264:B267"/>
    <mergeCell ref="A248:A252"/>
    <mergeCell ref="D248:D252"/>
    <mergeCell ref="E248:E252"/>
    <mergeCell ref="B249:B252"/>
    <mergeCell ref="A253:A257"/>
    <mergeCell ref="D253:D257"/>
    <mergeCell ref="E253:E257"/>
    <mergeCell ref="B254:B257"/>
    <mergeCell ref="A238:A242"/>
    <mergeCell ref="D238:D242"/>
    <mergeCell ref="E238:E242"/>
    <mergeCell ref="B239:B242"/>
    <mergeCell ref="A243:A247"/>
    <mergeCell ref="D243:D247"/>
    <mergeCell ref="E243:E247"/>
    <mergeCell ref="B244:B247"/>
    <mergeCell ref="A228:A232"/>
    <mergeCell ref="D228:D232"/>
    <mergeCell ref="E228:E232"/>
    <mergeCell ref="B229:B232"/>
    <mergeCell ref="A233:A237"/>
    <mergeCell ref="D233:D237"/>
    <mergeCell ref="E233:E237"/>
    <mergeCell ref="B234:B237"/>
    <mergeCell ref="A218:A222"/>
    <mergeCell ref="D218:D222"/>
    <mergeCell ref="E218:E222"/>
    <mergeCell ref="B219:B222"/>
    <mergeCell ref="A223:A227"/>
    <mergeCell ref="D223:D227"/>
    <mergeCell ref="E223:E227"/>
    <mergeCell ref="B224:B227"/>
    <mergeCell ref="A208:A212"/>
    <mergeCell ref="D208:D212"/>
    <mergeCell ref="E208:E212"/>
    <mergeCell ref="B209:B212"/>
    <mergeCell ref="A213:A217"/>
    <mergeCell ref="D213:D217"/>
    <mergeCell ref="E213:E217"/>
    <mergeCell ref="B214:B217"/>
    <mergeCell ref="A198:A202"/>
    <mergeCell ref="D198:D202"/>
    <mergeCell ref="E198:E202"/>
    <mergeCell ref="B199:B202"/>
    <mergeCell ref="A203:A207"/>
    <mergeCell ref="D203:D207"/>
    <mergeCell ref="E203:E207"/>
    <mergeCell ref="B204:B207"/>
    <mergeCell ref="A188:A192"/>
    <mergeCell ref="D188:D192"/>
    <mergeCell ref="E188:E192"/>
    <mergeCell ref="B189:B192"/>
    <mergeCell ref="A193:A197"/>
    <mergeCell ref="D193:D197"/>
    <mergeCell ref="E193:E197"/>
    <mergeCell ref="B194:B197"/>
    <mergeCell ref="A178:A182"/>
    <mergeCell ref="D178:D182"/>
    <mergeCell ref="E178:E182"/>
    <mergeCell ref="B179:B182"/>
    <mergeCell ref="A183:A187"/>
    <mergeCell ref="D183:D187"/>
    <mergeCell ref="E183:E187"/>
    <mergeCell ref="B184:B187"/>
    <mergeCell ref="A168:A172"/>
    <mergeCell ref="D168:D172"/>
    <mergeCell ref="E168:E172"/>
    <mergeCell ref="B169:B172"/>
    <mergeCell ref="A173:A177"/>
    <mergeCell ref="D173:D177"/>
    <mergeCell ref="E173:E177"/>
    <mergeCell ref="B174:B177"/>
    <mergeCell ref="A158:A162"/>
    <mergeCell ref="D158:D162"/>
    <mergeCell ref="E158:E162"/>
    <mergeCell ref="B159:B162"/>
    <mergeCell ref="A163:A167"/>
    <mergeCell ref="D163:D167"/>
    <mergeCell ref="E163:E167"/>
    <mergeCell ref="B164:B167"/>
    <mergeCell ref="A148:A152"/>
    <mergeCell ref="D148:D152"/>
    <mergeCell ref="E148:E152"/>
    <mergeCell ref="B149:B152"/>
    <mergeCell ref="A153:A157"/>
    <mergeCell ref="D153:D157"/>
    <mergeCell ref="E153:E157"/>
    <mergeCell ref="B154:B157"/>
    <mergeCell ref="A138:A142"/>
    <mergeCell ref="D138:D142"/>
    <mergeCell ref="E138:E142"/>
    <mergeCell ref="B139:B142"/>
    <mergeCell ref="A143:A147"/>
    <mergeCell ref="D143:D147"/>
    <mergeCell ref="E143:E147"/>
    <mergeCell ref="B144:B147"/>
    <mergeCell ref="A128:A132"/>
    <mergeCell ref="D128:D132"/>
    <mergeCell ref="E128:E132"/>
    <mergeCell ref="B129:B132"/>
    <mergeCell ref="A133:A137"/>
    <mergeCell ref="D133:D137"/>
    <mergeCell ref="E133:E137"/>
    <mergeCell ref="B134:B137"/>
    <mergeCell ref="A118:A122"/>
    <mergeCell ref="D118:D122"/>
    <mergeCell ref="E118:E122"/>
    <mergeCell ref="B119:B122"/>
    <mergeCell ref="A123:A127"/>
    <mergeCell ref="D123:D127"/>
    <mergeCell ref="E123:E127"/>
    <mergeCell ref="B124:B127"/>
    <mergeCell ref="A108:A112"/>
    <mergeCell ref="D108:D112"/>
    <mergeCell ref="E108:E112"/>
    <mergeCell ref="B109:B112"/>
    <mergeCell ref="A113:A117"/>
    <mergeCell ref="D113:D117"/>
    <mergeCell ref="E113:E117"/>
    <mergeCell ref="B114:B117"/>
    <mergeCell ref="A98:A102"/>
    <mergeCell ref="D98:D102"/>
    <mergeCell ref="E98:E102"/>
    <mergeCell ref="B99:B102"/>
    <mergeCell ref="A103:A107"/>
    <mergeCell ref="D103:D107"/>
    <mergeCell ref="E103:E107"/>
    <mergeCell ref="B104:B107"/>
    <mergeCell ref="A88:A92"/>
    <mergeCell ref="D88:D92"/>
    <mergeCell ref="E88:E92"/>
    <mergeCell ref="B89:B92"/>
    <mergeCell ref="A93:A97"/>
    <mergeCell ref="D93:D97"/>
    <mergeCell ref="E93:E97"/>
    <mergeCell ref="B94:B97"/>
    <mergeCell ref="A78:A82"/>
    <mergeCell ref="D78:D82"/>
    <mergeCell ref="E78:E82"/>
    <mergeCell ref="B79:B82"/>
    <mergeCell ref="A83:A87"/>
    <mergeCell ref="D83:D87"/>
    <mergeCell ref="E83:E87"/>
    <mergeCell ref="B84:B87"/>
    <mergeCell ref="A68:A72"/>
    <mergeCell ref="D68:D72"/>
    <mergeCell ref="E68:E72"/>
    <mergeCell ref="B69:B72"/>
    <mergeCell ref="A73:A77"/>
    <mergeCell ref="D73:D77"/>
    <mergeCell ref="E73:E77"/>
    <mergeCell ref="B74:B77"/>
    <mergeCell ref="A58:A62"/>
    <mergeCell ref="D58:D62"/>
    <mergeCell ref="E58:E62"/>
    <mergeCell ref="B59:B62"/>
    <mergeCell ref="A63:A67"/>
    <mergeCell ref="D63:D67"/>
    <mergeCell ref="E63:E67"/>
    <mergeCell ref="B64:B67"/>
    <mergeCell ref="A48:A52"/>
    <mergeCell ref="D48:D52"/>
    <mergeCell ref="E48:E52"/>
    <mergeCell ref="B49:B52"/>
    <mergeCell ref="A53:A57"/>
    <mergeCell ref="D53:D57"/>
    <mergeCell ref="E53:E57"/>
    <mergeCell ref="B54:B57"/>
    <mergeCell ref="A38:A42"/>
    <mergeCell ref="D38:D42"/>
    <mergeCell ref="E38:E42"/>
    <mergeCell ref="B39:B42"/>
    <mergeCell ref="A43:A47"/>
    <mergeCell ref="D43:D47"/>
    <mergeCell ref="E43:E47"/>
    <mergeCell ref="B44:B47"/>
    <mergeCell ref="A28:A32"/>
    <mergeCell ref="D28:D32"/>
    <mergeCell ref="E28:E32"/>
    <mergeCell ref="B29:B32"/>
    <mergeCell ref="A33:A37"/>
    <mergeCell ref="D33:D37"/>
    <mergeCell ref="E33:E37"/>
    <mergeCell ref="B34:B37"/>
    <mergeCell ref="A18:A22"/>
    <mergeCell ref="D18:D22"/>
    <mergeCell ref="E18:E22"/>
    <mergeCell ref="B19:B22"/>
    <mergeCell ref="A23:A27"/>
    <mergeCell ref="D23:D27"/>
    <mergeCell ref="E23:E27"/>
    <mergeCell ref="B24:B27"/>
    <mergeCell ref="A8:B12"/>
    <mergeCell ref="D8:D12"/>
    <mergeCell ref="E8:E12"/>
    <mergeCell ref="A13:B17"/>
    <mergeCell ref="D13:D17"/>
    <mergeCell ref="E13:E17"/>
    <mergeCell ref="O1:R1"/>
    <mergeCell ref="A3:R3"/>
    <mergeCell ref="A5:A6"/>
    <mergeCell ref="B5:B6"/>
    <mergeCell ref="C5:C6"/>
    <mergeCell ref="D5:E5"/>
    <mergeCell ref="F5:R5"/>
  </mergeCells>
  <printOptions/>
  <pageMargins left="0.3937007874015748" right="0.1968503937007874" top="0.7874015748031497" bottom="0.1968503937007874" header="0.1968503937007874" footer="0.1968503937007874"/>
  <pageSetup fitToHeight="0" fitToWidth="1" horizontalDpi="600" verticalDpi="600" orientation="landscape" paperSize="9" scale="47" r:id="rId3"/>
  <rowBreaks count="12" manualBreakCount="12">
    <brk id="72" max="17" man="1"/>
    <brk id="142" max="17" man="1"/>
    <brk id="212" max="17" man="1"/>
    <brk id="282" max="17" man="1"/>
    <brk id="352" max="17" man="1"/>
    <brk id="417" max="17" man="1"/>
    <brk id="482" max="17" man="1"/>
    <brk id="622" max="17" man="1"/>
    <brk id="692" max="17" man="1"/>
    <brk id="747" max="17" man="1"/>
    <brk id="817" max="17" man="1"/>
    <brk id="882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U31"/>
  <sheetViews>
    <sheetView zoomScale="70" zoomScaleNormal="70" zoomScaleSheetLayoutView="90" zoomScalePageLayoutView="0" workbookViewId="0" topLeftCell="A1">
      <selection activeCell="A12" sqref="A12:M17"/>
    </sheetView>
  </sheetViews>
  <sheetFormatPr defaultColWidth="9.00390625" defaultRowHeight="12.75"/>
  <cols>
    <col min="1" max="1" width="7.25390625" style="123" bestFit="1" customWidth="1"/>
    <col min="2" max="2" width="67.125" style="123" customWidth="1"/>
    <col min="3" max="3" width="10.375" style="123" customWidth="1"/>
    <col min="4" max="4" width="13.00390625" style="123" customWidth="1"/>
    <col min="5" max="5" width="12.875" style="123" customWidth="1"/>
    <col min="6" max="17" width="11.00390625" style="123" bestFit="1" customWidth="1"/>
    <col min="18" max="18" width="10.625" style="123" bestFit="1" customWidth="1"/>
    <col min="19" max="16384" width="9.125" style="123" customWidth="1"/>
  </cols>
  <sheetData>
    <row r="1" ht="18.75">
      <c r="B1" s="147"/>
    </row>
    <row r="2" spans="14:18" ht="18.75">
      <c r="N2" s="164" t="s">
        <v>708</v>
      </c>
      <c r="O2" s="164"/>
      <c r="P2" s="164"/>
      <c r="Q2" s="164"/>
      <c r="R2" s="164"/>
    </row>
    <row r="3" spans="1:18" ht="15.75">
      <c r="A3" s="204" t="s">
        <v>645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15.75">
      <c r="A4" s="204" t="s">
        <v>707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15" ht="18.75">
      <c r="A5" s="14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8" ht="16.5" customHeight="1">
      <c r="A6" s="159" t="s">
        <v>10</v>
      </c>
      <c r="B6" s="159" t="s">
        <v>706</v>
      </c>
      <c r="C6" s="152" t="s">
        <v>648</v>
      </c>
      <c r="D6" s="159" t="s">
        <v>705</v>
      </c>
      <c r="E6" s="159" t="s">
        <v>704</v>
      </c>
      <c r="F6" s="159" t="s">
        <v>703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24" customHeight="1">
      <c r="A7" s="159"/>
      <c r="B7" s="159"/>
      <c r="C7" s="154"/>
      <c r="D7" s="159"/>
      <c r="E7" s="159"/>
      <c r="F7" s="42" t="s">
        <v>702</v>
      </c>
      <c r="G7" s="42" t="s">
        <v>33</v>
      </c>
      <c r="H7" s="42" t="s">
        <v>34</v>
      </c>
      <c r="I7" s="42" t="s">
        <v>35</v>
      </c>
      <c r="J7" s="42" t="s">
        <v>36</v>
      </c>
      <c r="K7" s="42" t="s">
        <v>37</v>
      </c>
      <c r="L7" s="42" t="s">
        <v>38</v>
      </c>
      <c r="M7" s="42" t="s">
        <v>39</v>
      </c>
      <c r="N7" s="42" t="s">
        <v>40</v>
      </c>
      <c r="O7" s="42" t="s">
        <v>41</v>
      </c>
      <c r="P7" s="42" t="s">
        <v>42</v>
      </c>
      <c r="Q7" s="42" t="s">
        <v>43</v>
      </c>
      <c r="R7" s="42" t="s">
        <v>44</v>
      </c>
    </row>
    <row r="8" spans="1:18" ht="10.5" customHeight="1">
      <c r="A8" s="145">
        <v>1</v>
      </c>
      <c r="B8" s="145">
        <v>2</v>
      </c>
      <c r="C8" s="145">
        <v>3</v>
      </c>
      <c r="D8" s="145">
        <v>4</v>
      </c>
      <c r="E8" s="145">
        <v>5</v>
      </c>
      <c r="F8" s="145">
        <v>6</v>
      </c>
      <c r="G8" s="145">
        <v>7</v>
      </c>
      <c r="H8" s="145">
        <v>8</v>
      </c>
      <c r="I8" s="145">
        <v>9</v>
      </c>
      <c r="J8" s="145">
        <v>10</v>
      </c>
      <c r="K8" s="145">
        <v>11</v>
      </c>
      <c r="L8" s="145">
        <v>12</v>
      </c>
      <c r="M8" s="145">
        <v>13</v>
      </c>
      <c r="N8" s="145">
        <v>14</v>
      </c>
      <c r="O8" s="145">
        <v>15</v>
      </c>
      <c r="P8" s="145">
        <v>16</v>
      </c>
      <c r="Q8" s="145">
        <v>17</v>
      </c>
      <c r="R8" s="145">
        <v>18</v>
      </c>
    </row>
    <row r="9" spans="1:18" ht="47.25">
      <c r="A9" s="42" t="s">
        <v>9</v>
      </c>
      <c r="B9" s="64" t="s">
        <v>701</v>
      </c>
      <c r="C9" s="42" t="s">
        <v>691</v>
      </c>
      <c r="D9" s="112" t="s">
        <v>658</v>
      </c>
      <c r="E9" s="112" t="s">
        <v>658</v>
      </c>
      <c r="F9" s="112">
        <f aca="true" t="shared" si="0" ref="F9:R9">SUM(F10:F11)</f>
        <v>2027</v>
      </c>
      <c r="G9" s="112">
        <f t="shared" si="0"/>
        <v>2026.55</v>
      </c>
      <c r="H9" s="112">
        <f t="shared" si="0"/>
        <v>2028.15</v>
      </c>
      <c r="I9" s="112">
        <f t="shared" si="0"/>
        <v>2032.7</v>
      </c>
      <c r="J9" s="112">
        <f t="shared" si="0"/>
        <v>2040.18</v>
      </c>
      <c r="K9" s="112">
        <f t="shared" si="0"/>
        <v>1860.09</v>
      </c>
      <c r="L9" s="112">
        <f t="shared" si="0"/>
        <v>2031.38</v>
      </c>
      <c r="M9" s="112">
        <f t="shared" si="0"/>
        <v>2033.02</v>
      </c>
      <c r="N9" s="112">
        <f t="shared" si="0"/>
        <v>2033.02</v>
      </c>
      <c r="O9" s="112">
        <f t="shared" si="0"/>
        <v>2037.3</v>
      </c>
      <c r="P9" s="112">
        <f t="shared" si="0"/>
        <v>2037.3</v>
      </c>
      <c r="Q9" s="112">
        <f t="shared" si="0"/>
        <v>2037.3</v>
      </c>
      <c r="R9" s="112">
        <f t="shared" si="0"/>
        <v>2037.3</v>
      </c>
    </row>
    <row r="10" spans="1:18" ht="31.5">
      <c r="A10" s="134" t="s">
        <v>3</v>
      </c>
      <c r="B10" s="129" t="s">
        <v>688</v>
      </c>
      <c r="C10" s="42" t="s">
        <v>691</v>
      </c>
      <c r="D10" s="112" t="s">
        <v>658</v>
      </c>
      <c r="E10" s="112" t="s">
        <v>658</v>
      </c>
      <c r="F10" s="112">
        <v>1414.37</v>
      </c>
      <c r="G10" s="112">
        <v>1413.92</v>
      </c>
      <c r="H10" s="112">
        <v>1413.92</v>
      </c>
      <c r="I10" s="112">
        <v>1412.32</v>
      </c>
      <c r="J10" s="112">
        <v>1415.87</v>
      </c>
      <c r="K10" s="112">
        <v>1403.14</v>
      </c>
      <c r="L10" s="112">
        <v>1403.14</v>
      </c>
      <c r="M10" s="112">
        <f aca="true" t="shared" si="1" ref="M10:R10">L10</f>
        <v>1403.14</v>
      </c>
      <c r="N10" s="112">
        <f t="shared" si="1"/>
        <v>1403.14</v>
      </c>
      <c r="O10" s="112">
        <f t="shared" si="1"/>
        <v>1403.14</v>
      </c>
      <c r="P10" s="112">
        <f t="shared" si="1"/>
        <v>1403.14</v>
      </c>
      <c r="Q10" s="112">
        <f t="shared" si="1"/>
        <v>1403.14</v>
      </c>
      <c r="R10" s="112">
        <f t="shared" si="1"/>
        <v>1403.14</v>
      </c>
    </row>
    <row r="11" spans="1:18" ht="31.5">
      <c r="A11" s="134" t="s">
        <v>11</v>
      </c>
      <c r="B11" s="129" t="s">
        <v>686</v>
      </c>
      <c r="C11" s="42" t="s">
        <v>691</v>
      </c>
      <c r="D11" s="112" t="s">
        <v>658</v>
      </c>
      <c r="E11" s="112" t="s">
        <v>658</v>
      </c>
      <c r="F11" s="112">
        <v>612.63</v>
      </c>
      <c r="G11" s="112">
        <v>612.63</v>
      </c>
      <c r="H11" s="112">
        <v>614.23</v>
      </c>
      <c r="I11" s="112">
        <v>620.38</v>
      </c>
      <c r="J11" s="112">
        <v>624.31</v>
      </c>
      <c r="K11" s="112">
        <v>456.95</v>
      </c>
      <c r="L11" s="112">
        <v>628.24</v>
      </c>
      <c r="M11" s="112">
        <v>629.88</v>
      </c>
      <c r="N11" s="112">
        <v>629.88</v>
      </c>
      <c r="O11" s="112">
        <v>634.16</v>
      </c>
      <c r="P11" s="112">
        <v>634.16</v>
      </c>
      <c r="Q11" s="112">
        <v>634.16</v>
      </c>
      <c r="R11" s="112">
        <v>634.16</v>
      </c>
    </row>
    <row r="12" spans="1:18" ht="63">
      <c r="A12" s="42" t="s">
        <v>12</v>
      </c>
      <c r="B12" s="64" t="s">
        <v>700</v>
      </c>
      <c r="C12" s="42" t="s">
        <v>691</v>
      </c>
      <c r="D12" s="112">
        <f>SUM(D13:D14)</f>
        <v>270.57</v>
      </c>
      <c r="E12" s="112">
        <f>SUM(F12:R12)</f>
        <v>246.01</v>
      </c>
      <c r="F12" s="112">
        <f aca="true" t="shared" si="2" ref="F12:R12">SUM(F13:F14)</f>
        <v>0</v>
      </c>
      <c r="G12" s="112">
        <f t="shared" si="2"/>
        <v>43.52</v>
      </c>
      <c r="H12" s="112">
        <f t="shared" si="2"/>
        <v>15.85</v>
      </c>
      <c r="I12" s="112">
        <f t="shared" si="2"/>
        <v>16.61</v>
      </c>
      <c r="J12" s="112">
        <f t="shared" si="2"/>
        <v>22.75</v>
      </c>
      <c r="K12" s="112">
        <f t="shared" si="2"/>
        <v>11.25</v>
      </c>
      <c r="L12" s="148">
        <f t="shared" si="2"/>
        <v>22.98</v>
      </c>
      <c r="M12" s="148">
        <f t="shared" si="2"/>
        <v>17.12</v>
      </c>
      <c r="N12" s="112">
        <f t="shared" si="2"/>
        <v>27.61</v>
      </c>
      <c r="O12" s="112">
        <f t="shared" si="2"/>
        <v>14.58</v>
      </c>
      <c r="P12" s="112">
        <f t="shared" si="2"/>
        <v>0</v>
      </c>
      <c r="Q12" s="112">
        <f t="shared" si="2"/>
        <v>15.74</v>
      </c>
      <c r="R12" s="112">
        <f t="shared" si="2"/>
        <v>38</v>
      </c>
    </row>
    <row r="13" spans="1:21" ht="31.5">
      <c r="A13" s="134" t="s">
        <v>13</v>
      </c>
      <c r="B13" s="129" t="s">
        <v>696</v>
      </c>
      <c r="C13" s="42" t="s">
        <v>691</v>
      </c>
      <c r="D13" s="112">
        <f>'[5]Приложение 9'!D8</f>
        <v>270.57</v>
      </c>
      <c r="E13" s="112">
        <f>SUM(F13:R13)</f>
        <v>230.53</v>
      </c>
      <c r="F13" s="112">
        <f aca="true" t="shared" si="3" ref="F13:R13">F16+F19</f>
        <v>0</v>
      </c>
      <c r="G13" s="112">
        <f t="shared" si="3"/>
        <v>42.03</v>
      </c>
      <c r="H13" s="112">
        <f t="shared" si="3"/>
        <v>13.68</v>
      </c>
      <c r="I13" s="112">
        <f t="shared" si="3"/>
        <v>13.15</v>
      </c>
      <c r="J13" s="112">
        <f t="shared" si="3"/>
        <v>20.21</v>
      </c>
      <c r="K13" s="112">
        <f t="shared" si="3"/>
        <v>10.97</v>
      </c>
      <c r="L13" s="112">
        <f t="shared" si="3"/>
        <v>22.98</v>
      </c>
      <c r="M13" s="112">
        <f t="shared" si="3"/>
        <v>15.86</v>
      </c>
      <c r="N13" s="112">
        <f t="shared" si="3"/>
        <v>27.61</v>
      </c>
      <c r="O13" s="112">
        <f t="shared" si="3"/>
        <v>10.3</v>
      </c>
      <c r="P13" s="112">
        <f t="shared" si="3"/>
        <v>0</v>
      </c>
      <c r="Q13" s="112">
        <f t="shared" si="3"/>
        <v>15.74</v>
      </c>
      <c r="R13" s="112">
        <f t="shared" si="3"/>
        <v>38</v>
      </c>
      <c r="T13" s="141"/>
      <c r="U13" s="144"/>
    </row>
    <row r="14" spans="1:18" ht="15.75">
      <c r="A14" s="134" t="s">
        <v>14</v>
      </c>
      <c r="B14" s="129" t="s">
        <v>695</v>
      </c>
      <c r="C14" s="42" t="s">
        <v>691</v>
      </c>
      <c r="D14" s="112">
        <f>'[4]Прил. 7'!D9</f>
        <v>0</v>
      </c>
      <c r="E14" s="112">
        <f>SUM(F14:R14)</f>
        <v>15.48</v>
      </c>
      <c r="F14" s="112">
        <f aca="true" t="shared" si="4" ref="F14:R14">F17+F20</f>
        <v>0</v>
      </c>
      <c r="G14" s="112">
        <f t="shared" si="4"/>
        <v>1.49</v>
      </c>
      <c r="H14" s="112">
        <f t="shared" si="4"/>
        <v>2.17</v>
      </c>
      <c r="I14" s="112">
        <f t="shared" si="4"/>
        <v>3.46</v>
      </c>
      <c r="J14" s="112">
        <f t="shared" si="4"/>
        <v>2.54</v>
      </c>
      <c r="K14" s="112">
        <f t="shared" si="4"/>
        <v>0.28</v>
      </c>
      <c r="L14" s="148">
        <f t="shared" si="4"/>
        <v>0</v>
      </c>
      <c r="M14" s="148">
        <f t="shared" si="4"/>
        <v>1.26</v>
      </c>
      <c r="N14" s="112">
        <f t="shared" si="4"/>
        <v>0</v>
      </c>
      <c r="O14" s="112">
        <f t="shared" si="4"/>
        <v>4.28</v>
      </c>
      <c r="P14" s="112">
        <f t="shared" si="4"/>
        <v>0</v>
      </c>
      <c r="Q14" s="112">
        <f t="shared" si="4"/>
        <v>0</v>
      </c>
      <c r="R14" s="112">
        <f t="shared" si="4"/>
        <v>0</v>
      </c>
    </row>
    <row r="15" spans="1:18" ht="63">
      <c r="A15" s="42" t="s">
        <v>46</v>
      </c>
      <c r="B15" s="64" t="s">
        <v>699</v>
      </c>
      <c r="C15" s="42" t="s">
        <v>691</v>
      </c>
      <c r="D15" s="112">
        <f aca="true" t="shared" si="5" ref="D15:R15">SUM(D16:D17)</f>
        <v>205.54</v>
      </c>
      <c r="E15" s="112">
        <f t="shared" si="5"/>
        <v>136.6</v>
      </c>
      <c r="F15" s="112">
        <f t="shared" si="5"/>
        <v>0</v>
      </c>
      <c r="G15" s="112">
        <f t="shared" si="5"/>
        <v>42.03</v>
      </c>
      <c r="H15" s="112">
        <f t="shared" si="5"/>
        <v>14.05</v>
      </c>
      <c r="I15" s="112">
        <f t="shared" si="5"/>
        <v>2.89</v>
      </c>
      <c r="J15" s="112">
        <f t="shared" si="5"/>
        <v>21.21</v>
      </c>
      <c r="K15" s="112">
        <f t="shared" si="5"/>
        <v>0.28</v>
      </c>
      <c r="L15" s="148">
        <f t="shared" si="5"/>
        <v>0</v>
      </c>
      <c r="M15" s="148">
        <f t="shared" si="5"/>
        <v>17.12</v>
      </c>
      <c r="N15" s="112">
        <f t="shared" si="5"/>
        <v>0</v>
      </c>
      <c r="O15" s="112">
        <f t="shared" si="5"/>
        <v>4.28</v>
      </c>
      <c r="P15" s="112">
        <f t="shared" si="5"/>
        <v>0</v>
      </c>
      <c r="Q15" s="112">
        <f t="shared" si="5"/>
        <v>6.74</v>
      </c>
      <c r="R15" s="112">
        <f t="shared" si="5"/>
        <v>28</v>
      </c>
    </row>
    <row r="16" spans="1:18" ht="31.5">
      <c r="A16" s="134" t="s">
        <v>50</v>
      </c>
      <c r="B16" s="129" t="s">
        <v>688</v>
      </c>
      <c r="C16" s="42" t="s">
        <v>691</v>
      </c>
      <c r="D16" s="112">
        <v>205.54</v>
      </c>
      <c r="E16" s="112">
        <f>SUM(F16:R16)</f>
        <v>126.52</v>
      </c>
      <c r="F16" s="112">
        <v>0</v>
      </c>
      <c r="G16" s="112">
        <v>42.03</v>
      </c>
      <c r="H16" s="112">
        <v>13.68</v>
      </c>
      <c r="I16" s="112">
        <v>0</v>
      </c>
      <c r="J16" s="112">
        <v>20.2128</v>
      </c>
      <c r="K16" s="112">
        <v>0</v>
      </c>
      <c r="L16" s="112">
        <v>0</v>
      </c>
      <c r="M16" s="112">
        <v>15.86</v>
      </c>
      <c r="N16" s="112">
        <v>0</v>
      </c>
      <c r="O16" s="112">
        <v>0</v>
      </c>
      <c r="P16" s="139">
        <v>0</v>
      </c>
      <c r="Q16" s="139">
        <v>6.74</v>
      </c>
      <c r="R16" s="139">
        <v>28</v>
      </c>
    </row>
    <row r="17" spans="1:18" ht="31.5">
      <c r="A17" s="134" t="s">
        <v>51</v>
      </c>
      <c r="B17" s="129" t="s">
        <v>686</v>
      </c>
      <c r="C17" s="42" t="s">
        <v>691</v>
      </c>
      <c r="D17" s="112" t="s">
        <v>658</v>
      </c>
      <c r="E17" s="112">
        <f>SUM(F17:R17)</f>
        <v>10.08</v>
      </c>
      <c r="F17" s="112">
        <v>0</v>
      </c>
      <c r="G17" s="112">
        <v>0</v>
      </c>
      <c r="H17" s="112">
        <v>0.37</v>
      </c>
      <c r="I17" s="112">
        <v>2.89</v>
      </c>
      <c r="J17" s="112">
        <v>1</v>
      </c>
      <c r="K17" s="112">
        <v>0.28</v>
      </c>
      <c r="L17" s="148">
        <v>0</v>
      </c>
      <c r="M17" s="148">
        <f>0.79+0.47</f>
        <v>1.26</v>
      </c>
      <c r="N17" s="112">
        <v>0</v>
      </c>
      <c r="O17" s="112">
        <v>4.28</v>
      </c>
      <c r="P17" s="112">
        <v>0</v>
      </c>
      <c r="Q17" s="112">
        <v>0</v>
      </c>
      <c r="R17" s="112">
        <v>0</v>
      </c>
    </row>
    <row r="18" spans="1:18" ht="94.5">
      <c r="A18" s="42" t="s">
        <v>47</v>
      </c>
      <c r="B18" s="64" t="s">
        <v>698</v>
      </c>
      <c r="C18" s="42" t="s">
        <v>691</v>
      </c>
      <c r="D18" s="112">
        <f aca="true" t="shared" si="6" ref="D18:P18">SUM(D19:D20)</f>
        <v>65.03</v>
      </c>
      <c r="E18" s="112">
        <f t="shared" si="6"/>
        <v>109.41</v>
      </c>
      <c r="F18" s="112">
        <f t="shared" si="6"/>
        <v>0</v>
      </c>
      <c r="G18" s="112">
        <f t="shared" si="6"/>
        <v>1.49</v>
      </c>
      <c r="H18" s="112">
        <f t="shared" si="6"/>
        <v>1.8</v>
      </c>
      <c r="I18" s="112">
        <f t="shared" si="6"/>
        <v>13.72</v>
      </c>
      <c r="J18" s="112">
        <f t="shared" si="6"/>
        <v>1.54</v>
      </c>
      <c r="K18" s="112">
        <f t="shared" si="6"/>
        <v>10.97</v>
      </c>
      <c r="L18" s="112">
        <f t="shared" si="6"/>
        <v>22.98</v>
      </c>
      <c r="M18" s="112">
        <f t="shared" si="6"/>
        <v>0</v>
      </c>
      <c r="N18" s="112">
        <f t="shared" si="6"/>
        <v>27.61</v>
      </c>
      <c r="O18" s="112">
        <f t="shared" si="6"/>
        <v>10.3</v>
      </c>
      <c r="P18" s="112">
        <f t="shared" si="6"/>
        <v>0</v>
      </c>
      <c r="Q18" s="112">
        <v>9</v>
      </c>
      <c r="R18" s="112">
        <f>SUM(R19:R20)</f>
        <v>10</v>
      </c>
    </row>
    <row r="19" spans="1:18" ht="31.5">
      <c r="A19" s="134" t="s">
        <v>53</v>
      </c>
      <c r="B19" s="129" t="s">
        <v>688</v>
      </c>
      <c r="C19" s="42" t="s">
        <v>691</v>
      </c>
      <c r="D19" s="112">
        <v>65.03</v>
      </c>
      <c r="E19" s="112">
        <f>SUM(F19:R19)</f>
        <v>104.01</v>
      </c>
      <c r="F19" s="112">
        <v>0</v>
      </c>
      <c r="G19" s="112">
        <v>0</v>
      </c>
      <c r="H19" s="112">
        <v>0</v>
      </c>
      <c r="I19" s="112">
        <v>13.15</v>
      </c>
      <c r="J19" s="112">
        <v>0</v>
      </c>
      <c r="K19" s="112">
        <v>10.9735</v>
      </c>
      <c r="L19" s="143">
        <v>22.98</v>
      </c>
      <c r="M19" s="112">
        <v>0</v>
      </c>
      <c r="N19" s="112">
        <v>27.61</v>
      </c>
      <c r="O19" s="112">
        <v>10.3</v>
      </c>
      <c r="P19" s="112">
        <v>0</v>
      </c>
      <c r="Q19" s="112">
        <v>9</v>
      </c>
      <c r="R19" s="112">
        <v>10</v>
      </c>
    </row>
    <row r="20" spans="1:18" ht="31.5">
      <c r="A20" s="134" t="s">
        <v>54</v>
      </c>
      <c r="B20" s="129" t="s">
        <v>686</v>
      </c>
      <c r="C20" s="42" t="s">
        <v>691</v>
      </c>
      <c r="D20" s="112" t="s">
        <v>658</v>
      </c>
      <c r="E20" s="112">
        <f>SUM(F20:R20)</f>
        <v>5.4</v>
      </c>
      <c r="F20" s="112">
        <v>0</v>
      </c>
      <c r="G20" s="112">
        <v>1.49</v>
      </c>
      <c r="H20" s="112">
        <v>1.8</v>
      </c>
      <c r="I20" s="112">
        <v>0.57</v>
      </c>
      <c r="J20" s="112">
        <v>1.54</v>
      </c>
      <c r="K20" s="14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</row>
    <row r="21" spans="1:20" ht="78.75">
      <c r="A21" s="42" t="s">
        <v>48</v>
      </c>
      <c r="B21" s="64" t="s">
        <v>697</v>
      </c>
      <c r="C21" s="42" t="s">
        <v>691</v>
      </c>
      <c r="D21" s="112">
        <f>D22+D23</f>
        <v>440.52</v>
      </c>
      <c r="E21" s="112" t="s">
        <v>658</v>
      </c>
      <c r="F21" s="112">
        <f>SUM(F22:F23)</f>
        <v>623.62</v>
      </c>
      <c r="G21" s="112">
        <f aca="true" t="shared" si="7" ref="G21:R21">G22+G23</f>
        <v>644.79</v>
      </c>
      <c r="H21" s="112">
        <f t="shared" si="7"/>
        <v>678.39</v>
      </c>
      <c r="I21" s="112">
        <f t="shared" si="7"/>
        <v>747.59</v>
      </c>
      <c r="J21" s="112">
        <f t="shared" si="7"/>
        <v>755.24</v>
      </c>
      <c r="K21" s="112">
        <f t="shared" si="7"/>
        <v>752.67</v>
      </c>
      <c r="L21" s="112">
        <f t="shared" si="7"/>
        <v>776.08</v>
      </c>
      <c r="M21" s="112">
        <f t="shared" si="7"/>
        <v>780.59</v>
      </c>
      <c r="N21" s="112">
        <f t="shared" si="7"/>
        <v>807.21</v>
      </c>
      <c r="O21" s="112">
        <f t="shared" si="7"/>
        <v>846.57</v>
      </c>
      <c r="P21" s="112">
        <f t="shared" si="7"/>
        <v>862.3</v>
      </c>
      <c r="Q21" s="112">
        <f t="shared" si="7"/>
        <v>878.73</v>
      </c>
      <c r="R21" s="112">
        <f t="shared" si="7"/>
        <v>879.63</v>
      </c>
      <c r="T21" s="141"/>
    </row>
    <row r="22" spans="1:18" ht="31.5">
      <c r="A22" s="134" t="s">
        <v>62</v>
      </c>
      <c r="B22" s="129" t="s">
        <v>696</v>
      </c>
      <c r="C22" s="42" t="s">
        <v>691</v>
      </c>
      <c r="D22" s="140">
        <f>1413.92-973.402</f>
        <v>440.52</v>
      </c>
      <c r="E22" s="112" t="s">
        <v>658</v>
      </c>
      <c r="F22" s="112">
        <v>470.86</v>
      </c>
      <c r="G22" s="112">
        <v>490.45</v>
      </c>
      <c r="H22" s="112">
        <v>522.45</v>
      </c>
      <c r="I22" s="112">
        <v>585.5</v>
      </c>
      <c r="J22" s="112">
        <v>589.22</v>
      </c>
      <c r="K22" s="112">
        <v>586.65</v>
      </c>
      <c r="L22" s="112">
        <v>606.13</v>
      </c>
      <c r="M22" s="112">
        <v>609</v>
      </c>
      <c r="N22" s="112">
        <v>635.62</v>
      </c>
      <c r="O22" s="112">
        <v>670.7</v>
      </c>
      <c r="P22" s="112">
        <v>686.1</v>
      </c>
      <c r="Q22" s="112">
        <v>701.63</v>
      </c>
      <c r="R22" s="112">
        <v>701.63</v>
      </c>
    </row>
    <row r="23" spans="1:18" ht="15.75">
      <c r="A23" s="134" t="s">
        <v>92</v>
      </c>
      <c r="B23" s="129" t="s">
        <v>695</v>
      </c>
      <c r="C23" s="42" t="s">
        <v>691</v>
      </c>
      <c r="D23" s="140"/>
      <c r="E23" s="112" t="s">
        <v>658</v>
      </c>
      <c r="F23" s="112">
        <v>152.76</v>
      </c>
      <c r="G23" s="112">
        <v>154.34</v>
      </c>
      <c r="H23" s="112">
        <v>155.94</v>
      </c>
      <c r="I23" s="112">
        <v>162.09</v>
      </c>
      <c r="J23" s="112">
        <v>166.02</v>
      </c>
      <c r="K23" s="112">
        <v>166.02</v>
      </c>
      <c r="L23" s="112">
        <v>169.95</v>
      </c>
      <c r="M23" s="112">
        <v>171.59</v>
      </c>
      <c r="N23" s="112">
        <v>171.59</v>
      </c>
      <c r="O23" s="112">
        <v>175.87</v>
      </c>
      <c r="P23" s="139">
        <v>176.2</v>
      </c>
      <c r="Q23" s="139">
        <v>177.1</v>
      </c>
      <c r="R23" s="139">
        <v>178</v>
      </c>
    </row>
    <row r="24" spans="1:18" ht="94.5">
      <c r="A24" s="42" t="s">
        <v>82</v>
      </c>
      <c r="B24" s="64" t="s">
        <v>694</v>
      </c>
      <c r="C24" s="42" t="s">
        <v>691</v>
      </c>
      <c r="D24" s="110"/>
      <c r="E24" s="112">
        <f aca="true" t="shared" si="8" ref="E24:R24">SUM(E25:E26)</f>
        <v>1294.25</v>
      </c>
      <c r="F24" s="112">
        <f t="shared" si="8"/>
        <v>114.66</v>
      </c>
      <c r="G24" s="112">
        <f t="shared" si="8"/>
        <v>74.21</v>
      </c>
      <c r="H24" s="112">
        <f t="shared" si="8"/>
        <v>35.3</v>
      </c>
      <c r="I24" s="112">
        <f t="shared" si="8"/>
        <v>82.88</v>
      </c>
      <c r="J24" s="112">
        <f t="shared" si="8"/>
        <v>49.95</v>
      </c>
      <c r="K24" s="112">
        <f t="shared" si="8"/>
        <v>110</v>
      </c>
      <c r="L24" s="112">
        <f t="shared" si="8"/>
        <v>75.7</v>
      </c>
      <c r="M24" s="112">
        <f t="shared" si="8"/>
        <v>83.68</v>
      </c>
      <c r="N24" s="112">
        <f t="shared" si="8"/>
        <v>70.63</v>
      </c>
      <c r="O24" s="112">
        <f t="shared" si="8"/>
        <v>137.95</v>
      </c>
      <c r="P24" s="112">
        <f t="shared" si="8"/>
        <v>144.7</v>
      </c>
      <c r="Q24" s="112">
        <f t="shared" si="8"/>
        <v>154.6</v>
      </c>
      <c r="R24" s="112">
        <f t="shared" si="8"/>
        <v>160</v>
      </c>
    </row>
    <row r="25" spans="1:18" ht="31.5">
      <c r="A25" s="138" t="s">
        <v>693</v>
      </c>
      <c r="B25" s="131" t="s">
        <v>688</v>
      </c>
      <c r="C25" s="96" t="s">
        <v>691</v>
      </c>
      <c r="D25" s="96"/>
      <c r="E25" s="136">
        <f>SUM(F25:R25)</f>
        <v>1042.47</v>
      </c>
      <c r="F25" s="112">
        <v>61.73</v>
      </c>
      <c r="G25" s="112">
        <v>25.59</v>
      </c>
      <c r="H25" s="135">
        <v>23.32</v>
      </c>
      <c r="I25" s="137">
        <v>72.58</v>
      </c>
      <c r="J25" s="137">
        <v>38.95</v>
      </c>
      <c r="K25" s="137">
        <v>49</v>
      </c>
      <c r="L25" s="137">
        <v>68</v>
      </c>
      <c r="M25" s="137">
        <v>77</v>
      </c>
      <c r="N25" s="137">
        <v>64.8</v>
      </c>
      <c r="O25" s="137">
        <v>128.7</v>
      </c>
      <c r="P25" s="137">
        <v>136.8</v>
      </c>
      <c r="Q25" s="137">
        <v>145</v>
      </c>
      <c r="R25" s="137">
        <v>151</v>
      </c>
    </row>
    <row r="26" spans="1:18" ht="31.5">
      <c r="A26" s="111" t="s">
        <v>692</v>
      </c>
      <c r="B26" s="129" t="s">
        <v>686</v>
      </c>
      <c r="C26" s="96" t="s">
        <v>691</v>
      </c>
      <c r="D26" s="42"/>
      <c r="E26" s="136">
        <f>SUM(F26:R26)</f>
        <v>251.78</v>
      </c>
      <c r="F26" s="135">
        <v>52.93</v>
      </c>
      <c r="G26" s="135">
        <v>48.62</v>
      </c>
      <c r="H26" s="134">
        <v>11.98</v>
      </c>
      <c r="I26" s="113">
        <v>10.3</v>
      </c>
      <c r="J26" s="113">
        <v>11</v>
      </c>
      <c r="K26" s="113">
        <v>61</v>
      </c>
      <c r="L26" s="113">
        <v>7.7</v>
      </c>
      <c r="M26" s="113">
        <v>6.675</v>
      </c>
      <c r="N26" s="113">
        <v>5.826</v>
      </c>
      <c r="O26" s="113">
        <v>9.25</v>
      </c>
      <c r="P26" s="133">
        <v>7.9</v>
      </c>
      <c r="Q26" s="133">
        <v>9.6</v>
      </c>
      <c r="R26" s="133">
        <v>9</v>
      </c>
    </row>
    <row r="27" spans="1:18" ht="78.75">
      <c r="A27" s="63" t="s">
        <v>155</v>
      </c>
      <c r="B27" s="64" t="s">
        <v>690</v>
      </c>
      <c r="C27" s="61" t="s">
        <v>656</v>
      </c>
      <c r="D27" s="61"/>
      <c r="E27" s="128">
        <v>65</v>
      </c>
      <c r="F27" s="128">
        <f aca="true" t="shared" si="9" ref="F27:R27">F21/F9*100</f>
        <v>30.77</v>
      </c>
      <c r="G27" s="128">
        <f t="shared" si="9"/>
        <v>31.82</v>
      </c>
      <c r="H27" s="128">
        <f t="shared" si="9"/>
        <v>33.45</v>
      </c>
      <c r="I27" s="128">
        <f t="shared" si="9"/>
        <v>36.78</v>
      </c>
      <c r="J27" s="128">
        <f t="shared" si="9"/>
        <v>37.02</v>
      </c>
      <c r="K27" s="128">
        <f t="shared" si="9"/>
        <v>40.46</v>
      </c>
      <c r="L27" s="128">
        <f t="shared" si="9"/>
        <v>38.2</v>
      </c>
      <c r="M27" s="128">
        <f t="shared" si="9"/>
        <v>38.4</v>
      </c>
      <c r="N27" s="128">
        <f t="shared" si="9"/>
        <v>39.7</v>
      </c>
      <c r="O27" s="128">
        <f t="shared" si="9"/>
        <v>41.55</v>
      </c>
      <c r="P27" s="128">
        <f t="shared" si="9"/>
        <v>42.33</v>
      </c>
      <c r="Q27" s="128">
        <f t="shared" si="9"/>
        <v>43.13</v>
      </c>
      <c r="R27" s="128">
        <f t="shared" si="9"/>
        <v>43.18</v>
      </c>
    </row>
    <row r="28" spans="1:18" ht="31.5">
      <c r="A28" s="132" t="s">
        <v>689</v>
      </c>
      <c r="B28" s="131" t="s">
        <v>688</v>
      </c>
      <c r="C28" s="61" t="s">
        <v>656</v>
      </c>
      <c r="D28" s="107"/>
      <c r="E28" s="127">
        <v>70</v>
      </c>
      <c r="F28" s="127">
        <f aca="true" t="shared" si="10" ref="F28:J29">F22/F10*100</f>
        <v>33.29</v>
      </c>
      <c r="G28" s="127">
        <f t="shared" si="10"/>
        <v>34.69</v>
      </c>
      <c r="H28" s="127">
        <f t="shared" si="10"/>
        <v>36.95</v>
      </c>
      <c r="I28" s="127">
        <f t="shared" si="10"/>
        <v>41.46</v>
      </c>
      <c r="J28" s="127">
        <f t="shared" si="10"/>
        <v>41.62</v>
      </c>
      <c r="K28" s="127">
        <v>41.8</v>
      </c>
      <c r="L28" s="127">
        <v>43.2</v>
      </c>
      <c r="M28" s="127">
        <v>43.4</v>
      </c>
      <c r="N28" s="127">
        <v>45.3</v>
      </c>
      <c r="O28" s="127">
        <v>47.8</v>
      </c>
      <c r="P28" s="127">
        <v>48.9</v>
      </c>
      <c r="Q28" s="127">
        <v>50</v>
      </c>
      <c r="R28" s="127">
        <v>50</v>
      </c>
    </row>
    <row r="29" spans="1:18" ht="31.5">
      <c r="A29" s="130" t="s">
        <v>687</v>
      </c>
      <c r="B29" s="129" t="s">
        <v>686</v>
      </c>
      <c r="C29" s="61" t="s">
        <v>656</v>
      </c>
      <c r="D29" s="61"/>
      <c r="E29" s="128">
        <v>60</v>
      </c>
      <c r="F29" s="127">
        <f t="shared" si="10"/>
        <v>24.94</v>
      </c>
      <c r="G29" s="127">
        <f t="shared" si="10"/>
        <v>25.19</v>
      </c>
      <c r="H29" s="127">
        <f t="shared" si="10"/>
        <v>25.39</v>
      </c>
      <c r="I29" s="127">
        <f t="shared" si="10"/>
        <v>26.13</v>
      </c>
      <c r="J29" s="127">
        <f t="shared" si="10"/>
        <v>26.59</v>
      </c>
      <c r="K29" s="127">
        <v>45</v>
      </c>
      <c r="L29" s="127">
        <v>52</v>
      </c>
      <c r="M29" s="127">
        <v>57</v>
      </c>
      <c r="N29" s="127">
        <v>62</v>
      </c>
      <c r="O29" s="127">
        <v>70</v>
      </c>
      <c r="P29" s="127">
        <v>77</v>
      </c>
      <c r="Q29" s="127">
        <v>85</v>
      </c>
      <c r="R29" s="127">
        <v>87</v>
      </c>
    </row>
    <row r="30" spans="2:18" ht="18.75">
      <c r="B30" s="126"/>
      <c r="R30" s="125" t="s">
        <v>245</v>
      </c>
    </row>
    <row r="31" spans="11:18" ht="12.75">
      <c r="K31" s="124"/>
      <c r="L31" s="124"/>
      <c r="M31" s="124"/>
      <c r="N31" s="124"/>
      <c r="O31" s="124"/>
      <c r="P31" s="124"/>
      <c r="Q31" s="124"/>
      <c r="R31" s="124"/>
    </row>
  </sheetData>
  <sheetProtection/>
  <mergeCells count="9">
    <mergeCell ref="N2:R2"/>
    <mergeCell ref="A3:R3"/>
    <mergeCell ref="A4:R4"/>
    <mergeCell ref="A6:A7"/>
    <mergeCell ref="B6:B7"/>
    <mergeCell ref="C6:C7"/>
    <mergeCell ref="D6:D7"/>
    <mergeCell ref="E6:E7"/>
    <mergeCell ref="F6:R6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Гемаксон Алексей Юрьевич</cp:lastModifiedBy>
  <cp:lastPrinted>2018-12-20T06:46:58Z</cp:lastPrinted>
  <dcterms:created xsi:type="dcterms:W3CDTF">2011-03-10T10:26:24Z</dcterms:created>
  <dcterms:modified xsi:type="dcterms:W3CDTF">2019-08-26T23:18:58Z</dcterms:modified>
  <cp:category/>
  <cp:version/>
  <cp:contentType/>
  <cp:contentStatus/>
</cp:coreProperties>
</file>