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Лист1" sheetId="1" r:id="rId1"/>
    <sheet name="Лист2" sheetId="2" r:id="rId2"/>
    <sheet name="Лист3" sheetId="3" r:id="rId3"/>
  </sheets>
  <definedNames>
    <definedName name="_xlnm.Print_Area" localSheetId="0">Лист1!$B$2:$O$779</definedName>
  </definedNames>
  <calcPr calcId="152511"/>
</workbook>
</file>

<file path=xl/calcChain.xml><?xml version="1.0" encoding="utf-8"?>
<calcChain xmlns="http://schemas.openxmlformats.org/spreadsheetml/2006/main">
  <c r="K486" i="1" l="1"/>
  <c r="N752" i="1"/>
  <c r="D174" i="1" l="1"/>
  <c r="D162" i="1"/>
  <c r="O162" i="1" s="1"/>
  <c r="N756" i="1" l="1"/>
  <c r="N754" i="1"/>
  <c r="N750" i="1"/>
  <c r="G239" i="1"/>
  <c r="F239" i="1"/>
  <c r="O676" i="1" l="1"/>
  <c r="O477" i="1"/>
  <c r="O93" i="1" l="1"/>
  <c r="N319" i="1" l="1"/>
  <c r="N267" i="1"/>
  <c r="N447" i="1" l="1"/>
  <c r="D323" i="1"/>
  <c r="D11" i="1" l="1"/>
  <c r="O11" i="1"/>
  <c r="O762" i="1" l="1"/>
  <c r="O746" i="1"/>
  <c r="O771" i="1"/>
  <c r="O769" i="1"/>
  <c r="H543" i="1"/>
  <c r="O190" i="1"/>
  <c r="O143" i="1"/>
  <c r="O144" i="1"/>
  <c r="O142" i="1"/>
  <c r="D489" i="1" l="1"/>
  <c r="D483" i="1"/>
  <c r="G721" i="1"/>
  <c r="K648" i="1"/>
  <c r="J648" i="1"/>
  <c r="I648" i="1"/>
  <c r="H648" i="1"/>
  <c r="G648" i="1"/>
  <c r="F648" i="1"/>
  <c r="E648" i="1"/>
  <c r="M648" i="1"/>
  <c r="L648" i="1"/>
  <c r="D558" i="1"/>
  <c r="D557" i="1"/>
  <c r="D556" i="1"/>
  <c r="D555" i="1"/>
  <c r="D554" i="1"/>
  <c r="D553" i="1"/>
  <c r="D550" i="1"/>
  <c r="D549" i="1"/>
  <c r="D548" i="1"/>
  <c r="H509" i="1"/>
  <c r="D654" i="1" l="1"/>
  <c r="O654" i="1" s="1"/>
  <c r="D677" i="1"/>
  <c r="D635" i="1"/>
  <c r="D646" i="1"/>
  <c r="O646" i="1" s="1"/>
  <c r="D418" i="1"/>
  <c r="D179" i="1"/>
  <c r="D178" i="1"/>
  <c r="D177" i="1"/>
  <c r="N179" i="1" l="1"/>
  <c r="N178" i="1"/>
  <c r="O35" i="1" l="1"/>
  <c r="O34" i="1"/>
  <c r="O43" i="1"/>
  <c r="O42" i="1"/>
  <c r="O41" i="1"/>
  <c r="O40" i="1"/>
  <c r="O39" i="1"/>
  <c r="O38" i="1"/>
  <c r="O37" i="1"/>
  <c r="O36" i="1"/>
  <c r="O22" i="1"/>
  <c r="O21" i="1"/>
  <c r="D756" i="1" l="1"/>
  <c r="D755" i="1"/>
  <c r="D754" i="1"/>
  <c r="D752" i="1"/>
  <c r="D751" i="1"/>
  <c r="D750" i="1"/>
  <c r="D748" i="1"/>
  <c r="O748" i="1" s="1"/>
  <c r="D771" i="1"/>
  <c r="D770" i="1"/>
  <c r="D769" i="1"/>
  <c r="N767" i="1"/>
  <c r="D763" i="1"/>
  <c r="N765" i="1"/>
  <c r="D749" i="1" l="1"/>
  <c r="D768" i="1"/>
  <c r="D753" i="1"/>
  <c r="D366" i="1"/>
  <c r="D284" i="1"/>
  <c r="D283" i="1"/>
  <c r="D282" i="1"/>
  <c r="M281" i="1"/>
  <c r="J281" i="1"/>
  <c r="E281" i="1"/>
  <c r="D445" i="1"/>
  <c r="D443" i="1"/>
  <c r="O443" i="1" s="1"/>
  <c r="D442" i="1"/>
  <c r="O442" i="1" s="1"/>
  <c r="D441" i="1"/>
  <c r="O441" i="1" s="1"/>
  <c r="D446" i="1"/>
  <c r="D281" i="1" l="1"/>
  <c r="D237" i="1"/>
  <c r="D236" i="1"/>
  <c r="D235" i="1"/>
  <c r="D234" i="1"/>
  <c r="D233" i="1"/>
  <c r="D232" i="1"/>
  <c r="D231" i="1"/>
  <c r="D230" i="1"/>
  <c r="D229" i="1"/>
  <c r="D228" i="1"/>
  <c r="D227" i="1"/>
  <c r="D226" i="1"/>
  <c r="D225" i="1"/>
  <c r="D224" i="1"/>
  <c r="D223" i="1"/>
  <c r="D217" i="1" l="1"/>
  <c r="D216" i="1"/>
  <c r="D215" i="1"/>
  <c r="D214" i="1"/>
  <c r="D213" i="1"/>
  <c r="D212" i="1"/>
  <c r="D211" i="1"/>
  <c r="D210" i="1"/>
  <c r="D209" i="1"/>
  <c r="D208" i="1"/>
  <c r="D207" i="1"/>
  <c r="D206" i="1"/>
  <c r="D205" i="1"/>
  <c r="D204" i="1"/>
  <c r="D203" i="1"/>
  <c r="M294" i="1" l="1"/>
  <c r="L294" i="1"/>
  <c r="K294" i="1"/>
  <c r="J294" i="1"/>
  <c r="I294" i="1"/>
  <c r="H294" i="1"/>
  <c r="G294" i="1"/>
  <c r="F294" i="1"/>
  <c r="E294" i="1"/>
  <c r="D296" i="1"/>
  <c r="D298" i="1"/>
  <c r="D297" i="1"/>
  <c r="D295" i="1"/>
  <c r="D280" i="1"/>
  <c r="D279" i="1"/>
  <c r="D278" i="1"/>
  <c r="M277" i="1"/>
  <c r="L277" i="1"/>
  <c r="K277" i="1"/>
  <c r="J277" i="1"/>
  <c r="I277" i="1"/>
  <c r="H277" i="1"/>
  <c r="G277" i="1"/>
  <c r="F277" i="1"/>
  <c r="E277" i="1"/>
  <c r="D294" i="1" l="1"/>
  <c r="D277" i="1"/>
  <c r="D276" i="1"/>
  <c r="D275" i="1"/>
  <c r="M274" i="1"/>
  <c r="J274" i="1"/>
  <c r="E274" i="1"/>
  <c r="M414" i="1"/>
  <c r="L414" i="1"/>
  <c r="K414" i="1"/>
  <c r="J414" i="1"/>
  <c r="I414" i="1"/>
  <c r="H414" i="1"/>
  <c r="G414" i="1"/>
  <c r="F414" i="1"/>
  <c r="E414" i="1"/>
  <c r="D419" i="1"/>
  <c r="D417" i="1"/>
  <c r="D416" i="1"/>
  <c r="D415" i="1"/>
  <c r="D405" i="1"/>
  <c r="D404" i="1"/>
  <c r="D403" i="1"/>
  <c r="M402" i="1"/>
  <c r="L402" i="1"/>
  <c r="K402" i="1"/>
  <c r="J402" i="1"/>
  <c r="I402" i="1"/>
  <c r="H402" i="1"/>
  <c r="G402" i="1"/>
  <c r="F402" i="1"/>
  <c r="E402" i="1"/>
  <c r="D369" i="1"/>
  <c r="D242" i="1"/>
  <c r="D241" i="1"/>
  <c r="D240" i="1"/>
  <c r="O274" i="1" l="1"/>
  <c r="D239" i="1"/>
  <c r="D414" i="1"/>
  <c r="D402" i="1"/>
  <c r="D37" i="1"/>
  <c r="M705" i="1"/>
  <c r="L705" i="1"/>
  <c r="K705" i="1"/>
  <c r="J705" i="1"/>
  <c r="I705" i="1"/>
  <c r="H705" i="1"/>
  <c r="G705" i="1"/>
  <c r="F705" i="1"/>
  <c r="E705" i="1"/>
  <c r="M715" i="1"/>
  <c r="L715" i="1"/>
  <c r="K715" i="1"/>
  <c r="J715" i="1"/>
  <c r="I715" i="1"/>
  <c r="H715" i="1"/>
  <c r="G715" i="1"/>
  <c r="F715" i="1"/>
  <c r="E715" i="1"/>
  <c r="H656" i="1"/>
  <c r="D714" i="1"/>
  <c r="D713" i="1"/>
  <c r="D712" i="1"/>
  <c r="D710" i="1"/>
  <c r="D709" i="1"/>
  <c r="D708" i="1"/>
  <c r="D707" i="1"/>
  <c r="D706" i="1"/>
  <c r="N712" i="1" l="1"/>
  <c r="N714" i="1"/>
  <c r="D705" i="1"/>
  <c r="D729" i="1"/>
  <c r="H696" i="1" l="1"/>
  <c r="D743" i="1"/>
  <c r="H637" i="1"/>
  <c r="H630" i="1"/>
  <c r="D628" i="1"/>
  <c r="D627" i="1"/>
  <c r="D626" i="1"/>
  <c r="D625" i="1"/>
  <c r="D624" i="1"/>
  <c r="M623" i="1"/>
  <c r="L623" i="1"/>
  <c r="K623" i="1"/>
  <c r="J623" i="1"/>
  <c r="I623" i="1"/>
  <c r="H623" i="1"/>
  <c r="G623" i="1"/>
  <c r="F623" i="1"/>
  <c r="E623" i="1"/>
  <c r="D622" i="1"/>
  <c r="D621" i="1"/>
  <c r="M620" i="1"/>
  <c r="L620" i="1"/>
  <c r="K620" i="1"/>
  <c r="J620" i="1"/>
  <c r="I620" i="1"/>
  <c r="H620" i="1"/>
  <c r="G620" i="1"/>
  <c r="F620" i="1"/>
  <c r="E620" i="1"/>
  <c r="D618" i="1"/>
  <c r="D617" i="1"/>
  <c r="D616" i="1"/>
  <c r="D615" i="1"/>
  <c r="D614" i="1"/>
  <c r="D613" i="1"/>
  <c r="M612" i="1"/>
  <c r="L612" i="1"/>
  <c r="K612" i="1"/>
  <c r="J612" i="1"/>
  <c r="I612" i="1"/>
  <c r="H612" i="1"/>
  <c r="G612" i="1"/>
  <c r="F612" i="1"/>
  <c r="E612" i="1"/>
  <c r="D611" i="1"/>
  <c r="D610" i="1"/>
  <c r="D609" i="1"/>
  <c r="D608" i="1"/>
  <c r="D607" i="1"/>
  <c r="D606" i="1"/>
  <c r="D605" i="1"/>
  <c r="D604" i="1"/>
  <c r="M603" i="1"/>
  <c r="L603" i="1"/>
  <c r="K603" i="1"/>
  <c r="J603" i="1"/>
  <c r="I603" i="1"/>
  <c r="H603" i="1"/>
  <c r="G603" i="1"/>
  <c r="F603" i="1"/>
  <c r="E603" i="1"/>
  <c r="D602" i="1"/>
  <c r="D601" i="1"/>
  <c r="M600" i="1"/>
  <c r="L600" i="1"/>
  <c r="K600" i="1"/>
  <c r="J600" i="1"/>
  <c r="I600" i="1"/>
  <c r="H600" i="1"/>
  <c r="G600" i="1"/>
  <c r="F600" i="1"/>
  <c r="E600" i="1"/>
  <c r="H599" i="1"/>
  <c r="N590" i="1"/>
  <c r="N589" i="1"/>
  <c r="N588" i="1"/>
  <c r="D592" i="1"/>
  <c r="D583" i="1"/>
  <c r="D580" i="1"/>
  <c r="D578" i="1"/>
  <c r="N578" i="1" s="1"/>
  <c r="D577" i="1"/>
  <c r="N577" i="1" s="1"/>
  <c r="D576" i="1"/>
  <c r="N576" i="1" s="1"/>
  <c r="D575" i="1"/>
  <c r="N575" i="1" s="1"/>
  <c r="D574" i="1"/>
  <c r="N574" i="1" s="1"/>
  <c r="D573" i="1"/>
  <c r="N573" i="1" s="1"/>
  <c r="M572" i="1"/>
  <c r="L572" i="1"/>
  <c r="K572" i="1"/>
  <c r="J572" i="1"/>
  <c r="I572" i="1"/>
  <c r="H572" i="1"/>
  <c r="G572" i="1"/>
  <c r="F572" i="1"/>
  <c r="E572" i="1"/>
  <c r="M563" i="1"/>
  <c r="L563" i="1"/>
  <c r="K563" i="1"/>
  <c r="J563" i="1"/>
  <c r="I563" i="1"/>
  <c r="H563" i="1"/>
  <c r="G563" i="1"/>
  <c r="F563" i="1"/>
  <c r="E563" i="1"/>
  <c r="M560" i="1"/>
  <c r="L560" i="1"/>
  <c r="K560" i="1"/>
  <c r="J560" i="1"/>
  <c r="I560" i="1"/>
  <c r="H560" i="1"/>
  <c r="G560" i="1"/>
  <c r="F560" i="1"/>
  <c r="E560" i="1"/>
  <c r="M552" i="1"/>
  <c r="L552" i="1"/>
  <c r="K552" i="1"/>
  <c r="J552" i="1"/>
  <c r="I552" i="1"/>
  <c r="H552" i="1"/>
  <c r="G552" i="1"/>
  <c r="F552" i="1"/>
  <c r="E552" i="1"/>
  <c r="H540" i="1"/>
  <c r="M532" i="1"/>
  <c r="J532" i="1"/>
  <c r="E532" i="1"/>
  <c r="D538" i="1"/>
  <c r="D537" i="1"/>
  <c r="D536" i="1"/>
  <c r="D535" i="1"/>
  <c r="D534" i="1"/>
  <c r="D533" i="1"/>
  <c r="L515" i="1"/>
  <c r="K515" i="1"/>
  <c r="J515" i="1"/>
  <c r="I515" i="1"/>
  <c r="H515" i="1"/>
  <c r="G515" i="1"/>
  <c r="F515" i="1"/>
  <c r="E515" i="1"/>
  <c r="M515" i="1"/>
  <c r="D521" i="1"/>
  <c r="D520" i="1"/>
  <c r="D519" i="1"/>
  <c r="D518" i="1"/>
  <c r="D517" i="1"/>
  <c r="D516" i="1"/>
  <c r="H506" i="1"/>
  <c r="H505" i="1"/>
  <c r="D496" i="1"/>
  <c r="D495" i="1"/>
  <c r="N489" i="1"/>
  <c r="H723" i="1"/>
  <c r="D256" i="1"/>
  <c r="D255" i="1"/>
  <c r="D254" i="1"/>
  <c r="D253" i="1"/>
  <c r="D252" i="1"/>
  <c r="D251" i="1"/>
  <c r="D250" i="1"/>
  <c r="D249" i="1"/>
  <c r="D248" i="1"/>
  <c r="D247" i="1"/>
  <c r="D246" i="1"/>
  <c r="D245" i="1"/>
  <c r="D244" i="1"/>
  <c r="O147" i="1"/>
  <c r="D147" i="1"/>
  <c r="D719" i="1"/>
  <c r="O719" i="1" s="1"/>
  <c r="D718" i="1"/>
  <c r="O718" i="1" s="1"/>
  <c r="D717" i="1"/>
  <c r="O717" i="1" s="1"/>
  <c r="D716" i="1"/>
  <c r="O716" i="1" s="1"/>
  <c r="D715" i="1"/>
  <c r="D703" i="1"/>
  <c r="D702" i="1"/>
  <c r="O702" i="1" s="1"/>
  <c r="H486" i="1"/>
  <c r="H619" i="1" s="1"/>
  <c r="H480" i="1"/>
  <c r="D478" i="1"/>
  <c r="H470" i="1"/>
  <c r="H690" i="1" s="1"/>
  <c r="N478" i="1" l="1"/>
  <c r="N255" i="1"/>
  <c r="N248" i="1"/>
  <c r="N252" i="1"/>
  <c r="N256" i="1"/>
  <c r="N245" i="1"/>
  <c r="N249" i="1"/>
  <c r="N253" i="1"/>
  <c r="N246" i="1"/>
  <c r="N250" i="1"/>
  <c r="N254" i="1"/>
  <c r="N247" i="1"/>
  <c r="N251" i="1"/>
  <c r="N496" i="1"/>
  <c r="D552" i="1"/>
  <c r="D572" i="1"/>
  <c r="D620" i="1"/>
  <c r="D515" i="1"/>
  <c r="D600" i="1"/>
  <c r="D623" i="1"/>
  <c r="D603" i="1"/>
  <c r="D612" i="1"/>
  <c r="N609" i="1"/>
  <c r="N608" i="1"/>
  <c r="N610" i="1"/>
  <c r="D532" i="1"/>
  <c r="H463" i="1" l="1"/>
  <c r="H450" i="1"/>
  <c r="N425" i="1" l="1"/>
  <c r="H434" i="1"/>
  <c r="H392" i="1"/>
  <c r="D413" i="1"/>
  <c r="D412" i="1"/>
  <c r="O412" i="1" s="1"/>
  <c r="D411" i="1"/>
  <c r="O411" i="1" s="1"/>
  <c r="D410" i="1"/>
  <c r="D409" i="1"/>
  <c r="D408" i="1"/>
  <c r="D407" i="1"/>
  <c r="M406" i="1"/>
  <c r="L406" i="1"/>
  <c r="K406" i="1"/>
  <c r="J406" i="1"/>
  <c r="I406" i="1"/>
  <c r="H406" i="1"/>
  <c r="G406" i="1"/>
  <c r="F406" i="1"/>
  <c r="E406" i="1"/>
  <c r="H451" i="1" l="1"/>
  <c r="H539" i="1"/>
  <c r="H559" i="1"/>
  <c r="D406" i="1"/>
  <c r="N406" i="1" s="1"/>
  <c r="H420" i="1"/>
  <c r="H382" i="1"/>
  <c r="H449" i="1" s="1"/>
  <c r="H376" i="1"/>
  <c r="H371" i="1"/>
  <c r="L362" i="1"/>
  <c r="L365" i="1" s="1"/>
  <c r="K362" i="1"/>
  <c r="K365" i="1" s="1"/>
  <c r="I362" i="1"/>
  <c r="I365" i="1" s="1"/>
  <c r="H362" i="1"/>
  <c r="H365" i="1" s="1"/>
  <c r="G362" i="1"/>
  <c r="G365" i="1" s="1"/>
  <c r="F362" i="1"/>
  <c r="F365" i="1" s="1"/>
  <c r="M351" i="1"/>
  <c r="M362" i="1" s="1"/>
  <c r="M365" i="1" s="1"/>
  <c r="J351" i="1"/>
  <c r="J362" i="1" s="1"/>
  <c r="J365" i="1" s="1"/>
  <c r="D343" i="1"/>
  <c r="M344" i="1"/>
  <c r="M350" i="1" s="1"/>
  <c r="L344" i="1"/>
  <c r="L350" i="1" s="1"/>
  <c r="K344" i="1"/>
  <c r="K350" i="1" s="1"/>
  <c r="J344" i="1"/>
  <c r="J350" i="1" s="1"/>
  <c r="I344" i="1"/>
  <c r="I350" i="1" s="1"/>
  <c r="H344" i="1"/>
  <c r="H350" i="1" s="1"/>
  <c r="G344" i="1"/>
  <c r="G350" i="1" s="1"/>
  <c r="F344" i="1"/>
  <c r="F350" i="1" s="1"/>
  <c r="E344" i="1"/>
  <c r="D349" i="1"/>
  <c r="M333" i="1"/>
  <c r="L333" i="1"/>
  <c r="K333" i="1"/>
  <c r="J333" i="1"/>
  <c r="I333" i="1"/>
  <c r="H333" i="1"/>
  <c r="G333" i="1"/>
  <c r="F333" i="1"/>
  <c r="E333" i="1"/>
  <c r="M326" i="1"/>
  <c r="L326" i="1"/>
  <c r="K326" i="1"/>
  <c r="J326" i="1"/>
  <c r="I326" i="1"/>
  <c r="H326" i="1"/>
  <c r="G326" i="1"/>
  <c r="F326" i="1"/>
  <c r="E326" i="1"/>
  <c r="E351" i="1"/>
  <c r="J367" i="1" l="1"/>
  <c r="H367" i="1"/>
  <c r="M367" i="1"/>
  <c r="F367" i="1"/>
  <c r="K367" i="1"/>
  <c r="I367" i="1"/>
  <c r="G367" i="1"/>
  <c r="L367" i="1"/>
  <c r="D344" i="1"/>
  <c r="E350" i="1"/>
  <c r="D350" i="1" s="1"/>
  <c r="H341" i="1"/>
  <c r="I341" i="1"/>
  <c r="D348" i="1"/>
  <c r="D347" i="1"/>
  <c r="D346" i="1"/>
  <c r="D345" i="1"/>
  <c r="D340" i="1"/>
  <c r="D339" i="1"/>
  <c r="O339" i="1" s="1"/>
  <c r="D338" i="1"/>
  <c r="O338" i="1" s="1"/>
  <c r="D337" i="1"/>
  <c r="D336" i="1"/>
  <c r="D335" i="1"/>
  <c r="D334" i="1"/>
  <c r="D332" i="1"/>
  <c r="O332" i="1" s="1"/>
  <c r="D331" i="1"/>
  <c r="O331" i="1" s="1"/>
  <c r="D330" i="1"/>
  <c r="D329" i="1"/>
  <c r="D328" i="1"/>
  <c r="D327" i="1"/>
  <c r="H318" i="1"/>
  <c r="D313" i="1"/>
  <c r="O313" i="1" s="1"/>
  <c r="D312" i="1"/>
  <c r="D311" i="1"/>
  <c r="D310" i="1"/>
  <c r="D309" i="1"/>
  <c r="D308" i="1"/>
  <c r="N311" i="1" l="1"/>
  <c r="N312" i="1"/>
  <c r="N309" i="1"/>
  <c r="N313" i="1"/>
  <c r="N310" i="1"/>
  <c r="O345" i="1"/>
  <c r="O346" i="1"/>
  <c r="O347" i="1"/>
  <c r="O348" i="1"/>
  <c r="D293" i="1"/>
  <c r="O293" i="1" s="1"/>
  <c r="D292" i="1"/>
  <c r="D291" i="1"/>
  <c r="D290" i="1"/>
  <c r="D289" i="1"/>
  <c r="D288" i="1"/>
  <c r="D287" i="1"/>
  <c r="D286" i="1"/>
  <c r="M285" i="1"/>
  <c r="L285" i="1"/>
  <c r="K285" i="1"/>
  <c r="J285" i="1"/>
  <c r="I285" i="1"/>
  <c r="H285" i="1"/>
  <c r="G285" i="1"/>
  <c r="F285" i="1"/>
  <c r="E285" i="1"/>
  <c r="D305" i="1"/>
  <c r="D304" i="1"/>
  <c r="D303" i="1"/>
  <c r="D302" i="1"/>
  <c r="H314" i="1"/>
  <c r="H299" i="1"/>
  <c r="H268" i="1"/>
  <c r="G197" i="1"/>
  <c r="N197" i="1" s="1"/>
  <c r="N201" i="1"/>
  <c r="H194" i="1"/>
  <c r="I194" i="1"/>
  <c r="O182" i="1"/>
  <c r="D285" i="1" l="1"/>
  <c r="O158" i="1" l="1"/>
  <c r="O159" i="1"/>
  <c r="D173" i="1" l="1"/>
  <c r="D172" i="1"/>
  <c r="D171" i="1"/>
  <c r="D170" i="1"/>
  <c r="D169" i="1"/>
  <c r="D168" i="1"/>
  <c r="D167" i="1"/>
  <c r="D166" i="1"/>
  <c r="D165" i="1"/>
  <c r="D157" i="1" l="1"/>
  <c r="D156" i="1"/>
  <c r="D155" i="1"/>
  <c r="O155" i="1" s="1"/>
  <c r="D154" i="1"/>
  <c r="O154" i="1" s="1"/>
  <c r="D153" i="1"/>
  <c r="O153" i="1" s="1"/>
  <c r="H163" i="1"/>
  <c r="H175" i="1" s="1"/>
  <c r="O146" i="1"/>
  <c r="H151" i="1"/>
  <c r="M138" i="1" l="1"/>
  <c r="L138" i="1"/>
  <c r="K138" i="1"/>
  <c r="J138" i="1"/>
  <c r="I138" i="1"/>
  <c r="H138" i="1"/>
  <c r="G138" i="1"/>
  <c r="F138" i="1"/>
  <c r="E138" i="1"/>
  <c r="O131" i="1"/>
  <c r="O130" i="1" l="1"/>
  <c r="O129" i="1"/>
  <c r="O125" i="1"/>
  <c r="O124" i="1"/>
  <c r="O123" i="1"/>
  <c r="O122" i="1"/>
  <c r="O121" i="1"/>
  <c r="O120" i="1"/>
  <c r="O119" i="1"/>
  <c r="O118" i="1"/>
  <c r="O117" i="1"/>
  <c r="O116" i="1"/>
  <c r="O115" i="1"/>
  <c r="O112" i="1"/>
  <c r="O111" i="1"/>
  <c r="O110" i="1"/>
  <c r="O109" i="1"/>
  <c r="O108" i="1"/>
  <c r="O128" i="1"/>
  <c r="O127" i="1"/>
  <c r="O126" i="1"/>
  <c r="D114" i="1"/>
  <c r="O114" i="1" s="1"/>
  <c r="D107" i="1"/>
  <c r="D106" i="1" s="1"/>
  <c r="O106" i="1" s="1"/>
  <c r="D113" i="1"/>
  <c r="O113" i="1" s="1"/>
  <c r="O107" i="1" l="1"/>
  <c r="D102" i="1"/>
  <c r="O103" i="1"/>
  <c r="N104" i="1"/>
  <c r="D101" i="1"/>
  <c r="O101" i="1" s="1"/>
  <c r="D100" i="1"/>
  <c r="O100" i="1" s="1"/>
  <c r="D98" i="1"/>
  <c r="O99" i="1"/>
  <c r="O98" i="1"/>
  <c r="O97" i="1"/>
  <c r="O96" i="1"/>
  <c r="O95" i="1"/>
  <c r="O94" i="1"/>
  <c r="D97" i="1"/>
  <c r="D57" i="1"/>
  <c r="M65" i="1"/>
  <c r="J65" i="1"/>
  <c r="I65" i="1"/>
  <c r="H65" i="1"/>
  <c r="G65" i="1"/>
  <c r="F65" i="1"/>
  <c r="E65" i="1"/>
  <c r="H73" i="1"/>
  <c r="O64" i="1"/>
  <c r="O59" i="1"/>
  <c r="O55" i="1"/>
  <c r="O105" i="1" l="1"/>
  <c r="M52" i="1"/>
  <c r="M51" i="1"/>
  <c r="M50" i="1"/>
  <c r="J52" i="1"/>
  <c r="J51" i="1"/>
  <c r="J50" i="1"/>
  <c r="I52" i="1"/>
  <c r="I51" i="1"/>
  <c r="I50" i="1"/>
  <c r="M49" i="1"/>
  <c r="J49" i="1"/>
  <c r="I49" i="1"/>
  <c r="E54" i="1"/>
  <c r="O33" i="1"/>
  <c r="D47" i="1"/>
  <c r="D43" i="1"/>
  <c r="D42" i="1"/>
  <c r="D41" i="1"/>
  <c r="D40" i="1"/>
  <c r="D39" i="1"/>
  <c r="D38" i="1"/>
  <c r="O51" i="1" l="1"/>
  <c r="O49" i="1"/>
  <c r="O50" i="1"/>
  <c r="O52" i="1"/>
  <c r="D49" i="1"/>
  <c r="D50" i="1"/>
  <c r="D51" i="1"/>
  <c r="D52" i="1"/>
  <c r="D36" i="1"/>
  <c r="D34" i="1"/>
  <c r="D33" i="1"/>
  <c r="D31" i="1"/>
  <c r="O31" i="1" s="1"/>
  <c r="D30" i="1"/>
  <c r="O30" i="1" s="1"/>
  <c r="H28" i="1"/>
  <c r="O24" i="1" l="1"/>
  <c r="N147" i="1" l="1"/>
  <c r="N97" i="1"/>
  <c r="N98" i="1"/>
  <c r="N101" i="1"/>
  <c r="N100" i="1"/>
  <c r="N47" i="1"/>
  <c r="H19" i="1" l="1"/>
  <c r="N426" i="1" l="1"/>
  <c r="N391" i="1"/>
  <c r="N187" i="1"/>
  <c r="N145" i="1"/>
  <c r="N130" i="1"/>
  <c r="N64" i="1"/>
  <c r="M450" i="1" l="1"/>
  <c r="K450" i="1"/>
  <c r="J450" i="1"/>
  <c r="I450" i="1"/>
  <c r="E450" i="1"/>
  <c r="D767" i="1"/>
  <c r="D766" i="1"/>
  <c r="D765" i="1"/>
  <c r="D764" i="1" l="1"/>
  <c r="D674" i="1"/>
  <c r="J264" i="1" l="1"/>
  <c r="M264" i="1"/>
  <c r="M259" i="1"/>
  <c r="D222" i="1"/>
  <c r="M163" i="1"/>
  <c r="L163" i="1"/>
  <c r="L175" i="1" s="1"/>
  <c r="K163" i="1"/>
  <c r="K175" i="1" s="1"/>
  <c r="J163" i="1"/>
  <c r="J175" i="1" s="1"/>
  <c r="I163" i="1"/>
  <c r="I175" i="1" s="1"/>
  <c r="G163" i="1"/>
  <c r="G175" i="1" s="1"/>
  <c r="F163" i="1"/>
  <c r="F175" i="1" s="1"/>
  <c r="E163" i="1"/>
  <c r="E175" i="1" s="1"/>
  <c r="N223" i="1" l="1"/>
  <c r="N228" i="1"/>
  <c r="N229" i="1"/>
  <c r="N230" i="1"/>
  <c r="N235" i="1"/>
  <c r="N237" i="1"/>
  <c r="N224" i="1"/>
  <c r="N226" i="1"/>
  <c r="N227" i="1"/>
  <c r="N232" i="1"/>
  <c r="N233" i="1"/>
  <c r="N234" i="1"/>
  <c r="N236" i="1"/>
  <c r="N231" i="1"/>
  <c r="N225" i="1"/>
  <c r="D175" i="1"/>
  <c r="E60" i="1"/>
  <c r="N60" i="1" s="1"/>
  <c r="D62" i="1"/>
  <c r="D453" i="1" l="1"/>
  <c r="O453" i="1" s="1"/>
  <c r="D571" i="1" l="1"/>
  <c r="D570" i="1"/>
  <c r="D569" i="1"/>
  <c r="D568" i="1"/>
  <c r="D567" i="1"/>
  <c r="D566" i="1"/>
  <c r="D565" i="1"/>
  <c r="D564" i="1"/>
  <c r="D562" i="1"/>
  <c r="D561" i="1"/>
  <c r="N568" i="1" l="1"/>
  <c r="N569" i="1"/>
  <c r="N570" i="1"/>
  <c r="D563" i="1"/>
  <c r="D560" i="1"/>
  <c r="D427" i="1"/>
  <c r="O427" i="1" s="1"/>
  <c r="D455" i="1"/>
  <c r="O455" i="1" s="1"/>
  <c r="D467" i="1" l="1"/>
  <c r="D433" i="1" l="1"/>
  <c r="N433" i="1" s="1"/>
  <c r="D511" i="1"/>
  <c r="M599" i="1"/>
  <c r="L599" i="1"/>
  <c r="K599" i="1"/>
  <c r="J599" i="1"/>
  <c r="I599" i="1"/>
  <c r="G599" i="1"/>
  <c r="F599" i="1"/>
  <c r="E599" i="1"/>
  <c r="M318" i="1"/>
  <c r="L318" i="1"/>
  <c r="K318" i="1"/>
  <c r="J318" i="1"/>
  <c r="I318" i="1"/>
  <c r="G318" i="1"/>
  <c r="F318" i="1"/>
  <c r="E318" i="1"/>
  <c r="D180" i="1"/>
  <c r="O180" i="1" s="1"/>
  <c r="D201" i="1"/>
  <c r="O201" i="1" s="1"/>
  <c r="D319" i="1"/>
  <c r="O319" i="1" s="1"/>
  <c r="D63" i="1"/>
  <c r="D61" i="1"/>
  <c r="D60" i="1"/>
  <c r="D735" i="1"/>
  <c r="O735" i="1" s="1"/>
  <c r="D734" i="1"/>
  <c r="D733" i="1"/>
  <c r="D732" i="1"/>
  <c r="D731" i="1"/>
  <c r="D727" i="1"/>
  <c r="D726" i="1"/>
  <c r="O433" i="1" l="1"/>
  <c r="D761" i="1"/>
  <c r="N761" i="1" s="1"/>
  <c r="D747" i="1"/>
  <c r="D146" i="1"/>
  <c r="N146" i="1" s="1"/>
  <c r="D145" i="1"/>
  <c r="D144" i="1"/>
  <c r="N144" i="1" s="1"/>
  <c r="D143" i="1"/>
  <c r="N143" i="1" s="1"/>
  <c r="D142" i="1"/>
  <c r="N142" i="1" s="1"/>
  <c r="D141" i="1"/>
  <c r="N141" i="1" s="1"/>
  <c r="M696" i="1"/>
  <c r="L696" i="1"/>
  <c r="K696" i="1"/>
  <c r="J696" i="1"/>
  <c r="I696" i="1"/>
  <c r="G696" i="1"/>
  <c r="F696" i="1"/>
  <c r="E696" i="1"/>
  <c r="F268" i="1" l="1"/>
  <c r="G268" i="1"/>
  <c r="M194" i="1"/>
  <c r="L194" i="1"/>
  <c r="K194" i="1"/>
  <c r="J194" i="1"/>
  <c r="G194" i="1"/>
  <c r="F194" i="1"/>
  <c r="E194" i="1"/>
  <c r="D139" i="1" l="1"/>
  <c r="D138" i="1"/>
  <c r="D13" i="1"/>
  <c r="O13" i="1" s="1"/>
  <c r="N139" i="1" l="1"/>
  <c r="O139" i="1"/>
  <c r="D243" i="1"/>
  <c r="O243" i="1" s="1"/>
  <c r="D196" i="1"/>
  <c r="F721" i="1"/>
  <c r="D673" i="1"/>
  <c r="D672" i="1"/>
  <c r="D671" i="1"/>
  <c r="D670" i="1"/>
  <c r="O196" i="1" l="1"/>
  <c r="D452" i="1"/>
  <c r="N453" i="1" s="1"/>
  <c r="D456" i="1"/>
  <c r="D454" i="1"/>
  <c r="L439" i="1"/>
  <c r="L450" i="1" s="1"/>
  <c r="G439" i="1"/>
  <c r="G450" i="1" s="1"/>
  <c r="F439" i="1"/>
  <c r="F450" i="1" s="1"/>
  <c r="D440" i="1"/>
  <c r="N440" i="1" l="1"/>
  <c r="O440" i="1"/>
  <c r="N445" i="1"/>
  <c r="N442" i="1"/>
  <c r="N441" i="1"/>
  <c r="N443" i="1"/>
  <c r="O454" i="1"/>
  <c r="N454" i="1"/>
  <c r="D450" i="1"/>
  <c r="D238" i="1" l="1"/>
  <c r="O238" i="1" s="1"/>
  <c r="D221" i="1"/>
  <c r="O221" i="1" s="1"/>
  <c r="D220" i="1"/>
  <c r="O220" i="1" s="1"/>
  <c r="D219" i="1"/>
  <c r="O219" i="1" s="1"/>
  <c r="D218" i="1"/>
  <c r="D200" i="1"/>
  <c r="O200" i="1" s="1"/>
  <c r="D199" i="1"/>
  <c r="O199" i="1" s="1"/>
  <c r="D198" i="1"/>
  <c r="O198" i="1" s="1"/>
  <c r="D195" i="1"/>
  <c r="D194" i="1"/>
  <c r="O194" i="1" s="1"/>
  <c r="D193" i="1"/>
  <c r="D192" i="1"/>
  <c r="D191" i="1"/>
  <c r="D190" i="1"/>
  <c r="D189" i="1"/>
  <c r="D188" i="1"/>
  <c r="D187" i="1"/>
  <c r="D186" i="1"/>
  <c r="D185" i="1"/>
  <c r="O185" i="1" s="1"/>
  <c r="D184" i="1"/>
  <c r="D183" i="1"/>
  <c r="D182" i="1"/>
  <c r="D133" i="1"/>
  <c r="O133" i="1" s="1"/>
  <c r="D134" i="1"/>
  <c r="D135" i="1"/>
  <c r="D136" i="1"/>
  <c r="N192" i="1" l="1"/>
  <c r="N184" i="1"/>
  <c r="N193" i="1"/>
  <c r="O188" i="1"/>
  <c r="N188" i="1"/>
  <c r="N186" i="1"/>
  <c r="N190" i="1"/>
  <c r="N183" i="1"/>
  <c r="N191" i="1"/>
  <c r="O195" i="1"/>
  <c r="N196" i="1"/>
  <c r="N133" i="1"/>
  <c r="O135" i="1"/>
  <c r="N135" i="1"/>
  <c r="O134" i="1"/>
  <c r="N134" i="1"/>
  <c r="O136" i="1"/>
  <c r="N136" i="1"/>
  <c r="N189" i="1"/>
  <c r="N238" i="1"/>
  <c r="N185" i="1"/>
  <c r="D202" i="1"/>
  <c r="D197" i="1"/>
  <c r="D93" i="1"/>
  <c r="N93" i="1" s="1"/>
  <c r="D68" i="1"/>
  <c r="N54" i="1"/>
  <c r="D48" i="1"/>
  <c r="D46" i="1"/>
  <c r="N46" i="1" s="1"/>
  <c r="D45" i="1"/>
  <c r="D32" i="1"/>
  <c r="O32" i="1" s="1"/>
  <c r="N218" i="1" l="1"/>
  <c r="N217" i="1"/>
  <c r="N203" i="1"/>
  <c r="N214" i="1"/>
  <c r="N208" i="1"/>
  <c r="N209" i="1"/>
  <c r="N211" i="1"/>
  <c r="N207" i="1"/>
  <c r="N212" i="1"/>
  <c r="N213" i="1"/>
  <c r="N206" i="1"/>
  <c r="N215" i="1"/>
  <c r="N216" i="1"/>
  <c r="N210" i="1"/>
  <c r="N204" i="1"/>
  <c r="N205" i="1"/>
  <c r="N219" i="1"/>
  <c r="N221" i="1"/>
  <c r="N48" i="1"/>
  <c r="N45" i="1"/>
  <c r="N220" i="1"/>
  <c r="D54" i="1"/>
  <c r="D469" i="1" l="1"/>
  <c r="D468" i="1"/>
  <c r="N468" i="1" s="1"/>
  <c r="N469" i="1" l="1"/>
  <c r="M723" i="1"/>
  <c r="L723" i="1"/>
  <c r="K723" i="1"/>
  <c r="J723" i="1"/>
  <c r="I723" i="1"/>
  <c r="G723" i="1"/>
  <c r="F723" i="1"/>
  <c r="E723" i="1"/>
  <c r="D692" i="1"/>
  <c r="N692" i="1" s="1"/>
  <c r="E19" i="1" l="1"/>
  <c r="F19" i="1"/>
  <c r="G19" i="1"/>
  <c r="I19" i="1"/>
  <c r="J19" i="1"/>
  <c r="K19" i="1"/>
  <c r="L19" i="1"/>
  <c r="M19" i="1"/>
  <c r="E28" i="1"/>
  <c r="F28" i="1"/>
  <c r="G28" i="1"/>
  <c r="I28" i="1"/>
  <c r="J28" i="1"/>
  <c r="K28" i="1"/>
  <c r="L28" i="1"/>
  <c r="M28" i="1"/>
  <c r="K65" i="1"/>
  <c r="L65" i="1"/>
  <c r="F73" i="1"/>
  <c r="G73" i="1"/>
  <c r="I73" i="1"/>
  <c r="J73" i="1"/>
  <c r="M73" i="1"/>
  <c r="E77" i="1"/>
  <c r="L80" i="1"/>
  <c r="E259" i="1"/>
  <c r="J259" i="1"/>
  <c r="E264" i="1"/>
  <c r="N264" i="1" s="1"/>
  <c r="E268" i="1"/>
  <c r="I268" i="1"/>
  <c r="J268" i="1"/>
  <c r="K268" i="1"/>
  <c r="L268" i="1"/>
  <c r="M268" i="1"/>
  <c r="J270" i="1"/>
  <c r="K270" i="1"/>
  <c r="L270" i="1"/>
  <c r="E299" i="1"/>
  <c r="F299" i="1"/>
  <c r="G299" i="1"/>
  <c r="I299" i="1"/>
  <c r="J299" i="1"/>
  <c r="K299" i="1"/>
  <c r="L299" i="1"/>
  <c r="M299" i="1"/>
  <c r="E314" i="1"/>
  <c r="F314" i="1"/>
  <c r="G314" i="1"/>
  <c r="I314" i="1"/>
  <c r="K314" i="1"/>
  <c r="L314" i="1"/>
  <c r="M314" i="1"/>
  <c r="E505" i="1"/>
  <c r="G505" i="1"/>
  <c r="I505" i="1"/>
  <c r="J505" i="1"/>
  <c r="K505" i="1"/>
  <c r="L505" i="1"/>
  <c r="M505" i="1"/>
  <c r="E341" i="1"/>
  <c r="F341" i="1"/>
  <c r="G341" i="1"/>
  <c r="J341" i="1"/>
  <c r="K341" i="1"/>
  <c r="L341" i="1"/>
  <c r="M341" i="1"/>
  <c r="E362" i="1"/>
  <c r="E365" i="1" s="1"/>
  <c r="J522" i="1"/>
  <c r="M522" i="1"/>
  <c r="E355" i="1"/>
  <c r="J355" i="1"/>
  <c r="M355" i="1"/>
  <c r="E371" i="1"/>
  <c r="F371" i="1"/>
  <c r="G371" i="1"/>
  <c r="I371" i="1"/>
  <c r="J371" i="1"/>
  <c r="K371" i="1"/>
  <c r="L371" i="1"/>
  <c r="M371" i="1"/>
  <c r="E376" i="1"/>
  <c r="F376" i="1"/>
  <c r="G376" i="1"/>
  <c r="I376" i="1"/>
  <c r="J376" i="1"/>
  <c r="K376" i="1"/>
  <c r="L376" i="1"/>
  <c r="M376" i="1"/>
  <c r="E382" i="1"/>
  <c r="E449" i="1" s="1"/>
  <c r="F382" i="1"/>
  <c r="F449" i="1" s="1"/>
  <c r="G382" i="1"/>
  <c r="G449" i="1" s="1"/>
  <c r="I382" i="1"/>
  <c r="I449" i="1" s="1"/>
  <c r="J382" i="1"/>
  <c r="J449" i="1" s="1"/>
  <c r="K382" i="1"/>
  <c r="K449" i="1" s="1"/>
  <c r="L382" i="1"/>
  <c r="L449" i="1" s="1"/>
  <c r="M382" i="1"/>
  <c r="M449" i="1" s="1"/>
  <c r="E392" i="1"/>
  <c r="E559" i="1" s="1"/>
  <c r="F392" i="1"/>
  <c r="F559" i="1" s="1"/>
  <c r="G392" i="1"/>
  <c r="G559" i="1" s="1"/>
  <c r="I392" i="1"/>
  <c r="I559" i="1" s="1"/>
  <c r="J392" i="1"/>
  <c r="J559" i="1" s="1"/>
  <c r="K392" i="1"/>
  <c r="K559" i="1" s="1"/>
  <c r="L392" i="1"/>
  <c r="L559" i="1" s="1"/>
  <c r="M392" i="1"/>
  <c r="E420" i="1"/>
  <c r="F420" i="1"/>
  <c r="G420" i="1"/>
  <c r="I420" i="1"/>
  <c r="J420" i="1"/>
  <c r="K420" i="1"/>
  <c r="L420" i="1"/>
  <c r="M420" i="1"/>
  <c r="E434" i="1"/>
  <c r="F434" i="1"/>
  <c r="G434" i="1"/>
  <c r="I434" i="1"/>
  <c r="J434" i="1"/>
  <c r="K434" i="1"/>
  <c r="L434" i="1"/>
  <c r="M434" i="1"/>
  <c r="E463" i="1"/>
  <c r="F463" i="1"/>
  <c r="G463" i="1"/>
  <c r="I463" i="1"/>
  <c r="J463" i="1"/>
  <c r="K463" i="1"/>
  <c r="L463" i="1"/>
  <c r="M463" i="1"/>
  <c r="E470" i="1"/>
  <c r="E690" i="1" s="1"/>
  <c r="F470" i="1"/>
  <c r="F690" i="1" s="1"/>
  <c r="G470" i="1"/>
  <c r="G690" i="1" s="1"/>
  <c r="I470" i="1"/>
  <c r="I690" i="1" s="1"/>
  <c r="J470" i="1"/>
  <c r="J690" i="1" s="1"/>
  <c r="K470" i="1"/>
  <c r="K690" i="1" s="1"/>
  <c r="L470" i="1"/>
  <c r="L690" i="1" s="1"/>
  <c r="M470" i="1"/>
  <c r="M690" i="1" s="1"/>
  <c r="E480" i="1"/>
  <c r="F480" i="1"/>
  <c r="G480" i="1"/>
  <c r="I480" i="1"/>
  <c r="J480" i="1"/>
  <c r="K480" i="1"/>
  <c r="L480" i="1"/>
  <c r="M480" i="1"/>
  <c r="E486" i="1"/>
  <c r="E619" i="1" s="1"/>
  <c r="F619" i="1"/>
  <c r="G619" i="1"/>
  <c r="I619" i="1"/>
  <c r="J486" i="1"/>
  <c r="J619" i="1" s="1"/>
  <c r="K619" i="1"/>
  <c r="L486" i="1"/>
  <c r="L619" i="1" s="1"/>
  <c r="M619" i="1"/>
  <c r="E506" i="1"/>
  <c r="F506" i="1"/>
  <c r="G506" i="1"/>
  <c r="I506" i="1"/>
  <c r="J506" i="1"/>
  <c r="K506" i="1"/>
  <c r="L506" i="1"/>
  <c r="M506" i="1"/>
  <c r="E509" i="1"/>
  <c r="F509" i="1"/>
  <c r="G509" i="1"/>
  <c r="I509" i="1"/>
  <c r="J509" i="1"/>
  <c r="K509" i="1"/>
  <c r="L509" i="1"/>
  <c r="M509" i="1"/>
  <c r="E523" i="1"/>
  <c r="J523" i="1"/>
  <c r="M523" i="1"/>
  <c r="E526" i="1"/>
  <c r="J526" i="1"/>
  <c r="M526" i="1"/>
  <c r="E540" i="1"/>
  <c r="F540" i="1"/>
  <c r="G540" i="1"/>
  <c r="I540" i="1"/>
  <c r="J540" i="1"/>
  <c r="K540" i="1"/>
  <c r="L540" i="1"/>
  <c r="M540" i="1"/>
  <c r="E543" i="1"/>
  <c r="F543" i="1"/>
  <c r="G543" i="1"/>
  <c r="I543" i="1"/>
  <c r="J543" i="1"/>
  <c r="K543" i="1"/>
  <c r="L543" i="1"/>
  <c r="M543" i="1"/>
  <c r="E630" i="1"/>
  <c r="F630" i="1"/>
  <c r="G630" i="1"/>
  <c r="I630" i="1"/>
  <c r="J630" i="1"/>
  <c r="K630" i="1"/>
  <c r="L630" i="1"/>
  <c r="M630" i="1"/>
  <c r="E637" i="1"/>
  <c r="F637" i="1"/>
  <c r="G637" i="1"/>
  <c r="I637" i="1"/>
  <c r="J637" i="1"/>
  <c r="K637" i="1"/>
  <c r="L637" i="1"/>
  <c r="M637" i="1"/>
  <c r="E656" i="1"/>
  <c r="F656" i="1"/>
  <c r="G656" i="1"/>
  <c r="I656" i="1"/>
  <c r="J656" i="1"/>
  <c r="K656" i="1"/>
  <c r="L656" i="1"/>
  <c r="M656" i="1"/>
  <c r="F722" i="1"/>
  <c r="G722" i="1"/>
  <c r="E151" i="1"/>
  <c r="F151" i="1"/>
  <c r="G151" i="1"/>
  <c r="J151" i="1"/>
  <c r="K151" i="1"/>
  <c r="L151" i="1"/>
  <c r="O259" i="1" l="1"/>
  <c r="O270" i="1"/>
  <c r="N259" i="1"/>
  <c r="M559" i="1"/>
  <c r="M539" i="1"/>
  <c r="N274" i="1"/>
  <c r="D540" i="1"/>
  <c r="N270" i="1"/>
  <c r="D365" i="1"/>
  <c r="N366" i="1" s="1"/>
  <c r="E367" i="1"/>
  <c r="D367" i="1" s="1"/>
  <c r="D619" i="1"/>
  <c r="N355" i="1"/>
  <c r="D559" i="1"/>
  <c r="L539" i="1"/>
  <c r="L451" i="1"/>
  <c r="G539" i="1"/>
  <c r="G451" i="1"/>
  <c r="F539" i="1"/>
  <c r="F451" i="1"/>
  <c r="J539" i="1"/>
  <c r="J451" i="1"/>
  <c r="E539" i="1"/>
  <c r="E451" i="1"/>
  <c r="K539" i="1"/>
  <c r="K451" i="1"/>
  <c r="M451" i="1"/>
  <c r="I539" i="1"/>
  <c r="I451" i="1"/>
  <c r="D449" i="1"/>
  <c r="D268" i="1"/>
  <c r="F505" i="1"/>
  <c r="D505" i="1" s="1"/>
  <c r="N515" i="1" s="1"/>
  <c r="E522" i="1"/>
  <c r="N567" i="1" l="1"/>
  <c r="N571" i="1"/>
  <c r="N627" i="1"/>
  <c r="N620" i="1"/>
  <c r="N628" i="1"/>
  <c r="N623" i="1"/>
  <c r="N572" i="1"/>
  <c r="N563" i="1"/>
  <c r="N560" i="1"/>
  <c r="D451" i="1"/>
  <c r="D696" i="1" l="1"/>
  <c r="D428" i="1"/>
  <c r="D358" i="1"/>
  <c r="O428" i="1" l="1"/>
  <c r="N446" i="1"/>
  <c r="D437" i="1"/>
  <c r="O437" i="1" s="1"/>
  <c r="D644" i="1" l="1"/>
  <c r="O644" i="1" s="1"/>
  <c r="D514" i="1"/>
  <c r="N514" i="1" s="1"/>
  <c r="D391" i="1"/>
  <c r="O391" i="1" s="1"/>
  <c r="D390" i="1"/>
  <c r="O390" i="1" s="1"/>
  <c r="D389" i="1"/>
  <c r="D388" i="1"/>
  <c r="D387" i="1"/>
  <c r="O387" i="1" s="1"/>
  <c r="D386" i="1"/>
  <c r="D385" i="1"/>
  <c r="D384" i="1"/>
  <c r="D383" i="1"/>
  <c r="O383" i="1" s="1"/>
  <c r="D380" i="1"/>
  <c r="D379" i="1"/>
  <c r="D381" i="1"/>
  <c r="D378" i="1"/>
  <c r="D377" i="1"/>
  <c r="D376" i="1"/>
  <c r="D375" i="1"/>
  <c r="D374" i="1"/>
  <c r="D373" i="1"/>
  <c r="D372" i="1"/>
  <c r="N381" i="1" l="1"/>
  <c r="O381" i="1"/>
  <c r="N376" i="1"/>
  <c r="O376" i="1"/>
  <c r="D382" i="1"/>
  <c r="O382" i="1" s="1"/>
  <c r="D371" i="1"/>
  <c r="D263" i="1"/>
  <c r="D262" i="1"/>
  <c r="D261" i="1"/>
  <c r="D260" i="1"/>
  <c r="D99" i="1"/>
  <c r="N99" i="1" s="1"/>
  <c r="O264" i="1" l="1"/>
  <c r="N371" i="1"/>
  <c r="O371" i="1"/>
  <c r="N382" i="1"/>
  <c r="D80" i="1"/>
  <c r="D83" i="1"/>
  <c r="D82" i="1"/>
  <c r="D81" i="1"/>
  <c r="D368" i="1" l="1"/>
  <c r="D513" i="1" l="1"/>
  <c r="N513" i="1" s="1"/>
  <c r="D531" i="1" l="1"/>
  <c r="D530" i="1"/>
  <c r="D466" i="1" l="1"/>
  <c r="O466" i="1" s="1"/>
  <c r="D465" i="1"/>
  <c r="D464" i="1"/>
  <c r="O467" i="1" s="1"/>
  <c r="D490" i="1" l="1"/>
  <c r="N490" i="1" s="1"/>
  <c r="D488" i="1"/>
  <c r="N488" i="1" s="1"/>
  <c r="D487" i="1"/>
  <c r="N487" i="1" s="1"/>
  <c r="D484" i="1"/>
  <c r="D482" i="1"/>
  <c r="D481" i="1"/>
  <c r="D742" i="1"/>
  <c r="D741" i="1"/>
  <c r="N741" i="1" s="1"/>
  <c r="D682" i="1" l="1"/>
  <c r="D266" i="1" l="1"/>
  <c r="D265" i="1"/>
  <c r="D149" i="1" l="1"/>
  <c r="D164" i="1"/>
  <c r="D161" i="1"/>
  <c r="O161" i="1" s="1"/>
  <c r="D160" i="1"/>
  <c r="O160" i="1" s="1"/>
  <c r="D159" i="1"/>
  <c r="D158" i="1"/>
  <c r="D152" i="1"/>
  <c r="O152" i="1" s="1"/>
  <c r="D150" i="1"/>
  <c r="D744" i="1"/>
  <c r="N744" i="1" s="1"/>
  <c r="D728" i="1"/>
  <c r="O728" i="1" s="1"/>
  <c r="D725" i="1"/>
  <c r="D724" i="1"/>
  <c r="D689" i="1"/>
  <c r="D686" i="1"/>
  <c r="D669" i="1"/>
  <c r="N669" i="1" s="1"/>
  <c r="D497" i="1"/>
  <c r="O497" i="1" s="1"/>
  <c r="D502" i="1"/>
  <c r="N502" i="1" s="1"/>
  <c r="D551" i="1"/>
  <c r="D547" i="1"/>
  <c r="D546" i="1"/>
  <c r="N566" i="1" s="1"/>
  <c r="D545" i="1"/>
  <c r="N565" i="1" s="1"/>
  <c r="D544" i="1"/>
  <c r="N564" i="1" s="1"/>
  <c r="D542" i="1"/>
  <c r="N562" i="1" s="1"/>
  <c r="D541" i="1"/>
  <c r="N561" i="1" s="1"/>
  <c r="D524" i="1"/>
  <c r="D525" i="1"/>
  <c r="D527" i="1"/>
  <c r="D528" i="1"/>
  <c r="D529" i="1"/>
  <c r="D510" i="1"/>
  <c r="D508" i="1"/>
  <c r="D507" i="1"/>
  <c r="D503" i="1"/>
  <c r="N503" i="1" s="1"/>
  <c r="D501" i="1"/>
  <c r="D500" i="1"/>
  <c r="D498" i="1"/>
  <c r="N498" i="1" s="1"/>
  <c r="D494" i="1"/>
  <c r="O494" i="1" s="1"/>
  <c r="D493" i="1"/>
  <c r="N493" i="1" s="1"/>
  <c r="D512" i="1"/>
  <c r="D491" i="1"/>
  <c r="N491" i="1" s="1"/>
  <c r="D486" i="1"/>
  <c r="N486" i="1" s="1"/>
  <c r="D485" i="1"/>
  <c r="D480" i="1"/>
  <c r="N480" i="1" s="1"/>
  <c r="D477" i="1"/>
  <c r="N477" i="1" s="1"/>
  <c r="D476" i="1"/>
  <c r="D475" i="1"/>
  <c r="D474" i="1"/>
  <c r="D473" i="1"/>
  <c r="D472" i="1"/>
  <c r="D471" i="1"/>
  <c r="D461" i="1"/>
  <c r="D460" i="1"/>
  <c r="D459" i="1"/>
  <c r="N459" i="1" s="1"/>
  <c r="D458" i="1"/>
  <c r="N458" i="1" s="1"/>
  <c r="D447" i="1"/>
  <c r="O447" i="1" s="1"/>
  <c r="D436" i="1"/>
  <c r="O436" i="1" s="1"/>
  <c r="D435" i="1"/>
  <c r="D426" i="1"/>
  <c r="D425" i="1"/>
  <c r="D424" i="1"/>
  <c r="D422" i="1"/>
  <c r="O422" i="1" s="1"/>
  <c r="D421" i="1"/>
  <c r="D400" i="1"/>
  <c r="O400" i="1" s="1"/>
  <c r="D399" i="1"/>
  <c r="D398" i="1"/>
  <c r="D397" i="1"/>
  <c r="O397" i="1" s="1"/>
  <c r="D396" i="1"/>
  <c r="D395" i="1"/>
  <c r="D394" i="1"/>
  <c r="D393" i="1"/>
  <c r="O393" i="1" s="1"/>
  <c r="D357" i="1"/>
  <c r="D356" i="1"/>
  <c r="D354" i="1"/>
  <c r="D353" i="1"/>
  <c r="D352" i="1"/>
  <c r="N429" i="1" s="1"/>
  <c r="D342" i="1"/>
  <c r="D333" i="1"/>
  <c r="D326" i="1"/>
  <c r="D307" i="1"/>
  <c r="O307" i="1" s="1"/>
  <c r="D306" i="1"/>
  <c r="D301" i="1"/>
  <c r="D300" i="1"/>
  <c r="D322" i="1"/>
  <c r="O322" i="1" s="1"/>
  <c r="D321" i="1"/>
  <c r="O321" i="1" s="1"/>
  <c r="D320" i="1"/>
  <c r="O320" i="1" s="1"/>
  <c r="D317" i="1"/>
  <c r="O317" i="1" s="1"/>
  <c r="D316" i="1"/>
  <c r="D315" i="1"/>
  <c r="D274" i="1"/>
  <c r="N281" i="1" s="1"/>
  <c r="D273" i="1"/>
  <c r="O273" i="1" s="1"/>
  <c r="D272" i="1"/>
  <c r="D271" i="1"/>
  <c r="O271" i="1" s="1"/>
  <c r="D267" i="1"/>
  <c r="O267" i="1" s="1"/>
  <c r="N435" i="1" l="1"/>
  <c r="O435" i="1"/>
  <c r="N177" i="1"/>
  <c r="N702" i="1"/>
  <c r="N485" i="1"/>
  <c r="N501" i="1"/>
  <c r="N369" i="1"/>
  <c r="N368" i="1"/>
  <c r="N494" i="1"/>
  <c r="O308" i="1"/>
  <c r="N326" i="1"/>
  <c r="N202" i="1"/>
  <c r="N244" i="1"/>
  <c r="N748" i="1"/>
  <c r="N497" i="1"/>
  <c r="N672" i="1"/>
  <c r="N673" i="1"/>
  <c r="N670" i="1"/>
  <c r="N671" i="1"/>
  <c r="N548" i="1"/>
  <c r="O461" i="1"/>
  <c r="O460" i="1"/>
  <c r="N424" i="1"/>
  <c r="N360" i="1"/>
  <c r="N430" i="1"/>
  <c r="N361" i="1"/>
  <c r="N431" i="1"/>
  <c r="N182" i="1"/>
  <c r="N195" i="1"/>
  <c r="O150" i="1"/>
  <c r="N150" i="1"/>
  <c r="N359" i="1"/>
  <c r="N222" i="1"/>
  <c r="D463" i="1"/>
  <c r="N463" i="1" s="1"/>
  <c r="D721" i="1"/>
  <c r="D264" i="1"/>
  <c r="D163" i="1"/>
  <c r="D151" i="1"/>
  <c r="D722" i="1"/>
  <c r="D509" i="1"/>
  <c r="N509" i="1" s="1"/>
  <c r="D543" i="1"/>
  <c r="D599" i="1"/>
  <c r="D526" i="1"/>
  <c r="D522" i="1"/>
  <c r="D506" i="1"/>
  <c r="N506" i="1" s="1"/>
  <c r="D523" i="1"/>
  <c r="D470" i="1"/>
  <c r="D439" i="1"/>
  <c r="D434" i="1"/>
  <c r="D420" i="1"/>
  <c r="D392" i="1"/>
  <c r="O392" i="1" s="1"/>
  <c r="D401" i="1"/>
  <c r="O401" i="1" s="1"/>
  <c r="D362" i="1"/>
  <c r="D341" i="1"/>
  <c r="D364" i="1"/>
  <c r="N364" i="1" s="1"/>
  <c r="D325" i="1"/>
  <c r="D355" i="1"/>
  <c r="D351" i="1"/>
  <c r="N351" i="1" s="1"/>
  <c r="D314" i="1"/>
  <c r="D318" i="1"/>
  <c r="D259" i="1"/>
  <c r="D270" i="1"/>
  <c r="D269" i="1"/>
  <c r="N420" i="1" l="1"/>
  <c r="E444" i="1"/>
  <c r="D444" i="1" s="1"/>
  <c r="O478" i="1"/>
  <c r="N607" i="1"/>
  <c r="N603" i="1"/>
  <c r="N612" i="1"/>
  <c r="N285" i="1"/>
  <c r="N294" i="1"/>
  <c r="N325" i="1"/>
  <c r="N333" i="1"/>
  <c r="N163" i="1"/>
  <c r="N277" i="1"/>
  <c r="N414" i="1"/>
  <c r="N402" i="1"/>
  <c r="N523" i="1"/>
  <c r="N526" i="1"/>
  <c r="N611" i="1"/>
  <c r="N600" i="1"/>
  <c r="N532" i="1"/>
  <c r="N530" i="1"/>
  <c r="N531" i="1"/>
  <c r="N427" i="1"/>
  <c r="N308" i="1"/>
  <c r="N341" i="1"/>
  <c r="N314" i="1"/>
  <c r="N151" i="1"/>
  <c r="N550" i="1"/>
  <c r="N549" i="1"/>
  <c r="D432" i="1"/>
  <c r="D363" i="1"/>
  <c r="D299" i="1"/>
  <c r="N299" i="1" s="1"/>
  <c r="N444" i="1" l="1"/>
  <c r="O444" i="1"/>
  <c r="D579" i="1"/>
  <c r="O539" i="1" s="1"/>
  <c r="N587" i="1" l="1"/>
  <c r="N580" i="1"/>
  <c r="N591" i="1"/>
  <c r="N592" i="1"/>
  <c r="N583" i="1"/>
  <c r="D539" i="1"/>
  <c r="N552" i="1" l="1"/>
  <c r="N547" i="1"/>
  <c r="N551" i="1"/>
  <c r="N540" i="1"/>
  <c r="N543" i="1"/>
  <c r="D96" i="1"/>
  <c r="N96" i="1" s="1"/>
  <c r="D95" i="1"/>
  <c r="N95" i="1" s="1"/>
  <c r="D94" i="1"/>
  <c r="N94" i="1" s="1"/>
  <c r="D91" i="1" l="1"/>
  <c r="O91" i="1" s="1"/>
  <c r="D90" i="1"/>
  <c r="D77" i="1"/>
  <c r="D79" i="1"/>
  <c r="D78" i="1"/>
  <c r="D76" i="1"/>
  <c r="D75" i="1"/>
  <c r="D74" i="1"/>
  <c r="D85" i="1" s="1"/>
  <c r="D71" i="1"/>
  <c r="D70" i="1"/>
  <c r="D69" i="1"/>
  <c r="D67" i="1"/>
  <c r="D66" i="1"/>
  <c r="D64" i="1"/>
  <c r="D59" i="1"/>
  <c r="D58" i="1"/>
  <c r="D56" i="1"/>
  <c r="D55" i="1"/>
  <c r="N90" i="1" l="1"/>
  <c r="O90" i="1"/>
  <c r="D86" i="1"/>
  <c r="D87" i="1"/>
  <c r="D65" i="1"/>
  <c r="N65" i="1" s="1"/>
  <c r="D73" i="1"/>
  <c r="D84" i="1" l="1"/>
  <c r="D35" i="1"/>
  <c r="D29" i="1"/>
  <c r="O29" i="1" s="1"/>
  <c r="D28" i="1"/>
  <c r="N28" i="1" s="1"/>
  <c r="D27" i="1"/>
  <c r="D26" i="1"/>
  <c r="O26" i="1" s="1"/>
  <c r="D25" i="1"/>
  <c r="O25" i="1" s="1"/>
  <c r="D24" i="1"/>
  <c r="D23" i="1"/>
  <c r="D22" i="1"/>
  <c r="D21" i="1"/>
  <c r="D20" i="1"/>
  <c r="O20" i="1" s="1"/>
  <c r="D19" i="1"/>
  <c r="N19" i="1" s="1"/>
  <c r="D17" i="1"/>
  <c r="O17" i="1" s="1"/>
  <c r="D16" i="1"/>
  <c r="O16" i="1" s="1"/>
  <c r="D15" i="1"/>
  <c r="O15" i="1" s="1"/>
  <c r="D757" i="1" l="1"/>
  <c r="D762" i="1"/>
  <c r="D746" i="1"/>
  <c r="N746" i="1" s="1"/>
  <c r="D698" i="1"/>
  <c r="O698" i="1" s="1"/>
  <c r="D690" i="1"/>
  <c r="N690" i="1" s="1"/>
  <c r="D688" i="1"/>
  <c r="D687" i="1"/>
  <c r="D685" i="1"/>
  <c r="N685" i="1" s="1"/>
  <c r="D684" i="1"/>
  <c r="N684" i="1" s="1"/>
  <c r="D681" i="1"/>
  <c r="N681" i="1" s="1"/>
  <c r="D680" i="1"/>
  <c r="N680" i="1" s="1"/>
  <c r="D650" i="1"/>
  <c r="D12" i="1"/>
  <c r="O757" i="1" l="1"/>
  <c r="N687" i="1"/>
  <c r="O149" i="1"/>
  <c r="N102" i="1"/>
  <c r="N762" i="1"/>
  <c r="O763" i="1"/>
  <c r="N688" i="1"/>
  <c r="O747" i="1"/>
  <c r="N682" i="1"/>
  <c r="N689" i="1"/>
  <c r="N757" i="1"/>
  <c r="N698" i="1"/>
  <c r="N686" i="1"/>
  <c r="N16" i="1"/>
  <c r="N17" i="1"/>
  <c r="N15" i="1"/>
  <c r="N91" i="1"/>
  <c r="D647" i="1" l="1"/>
  <c r="O647" i="1" s="1"/>
  <c r="D645" i="1"/>
  <c r="O645" i="1" s="1"/>
  <c r="D643" i="1"/>
  <c r="O643" i="1" s="1"/>
  <c r="D642" i="1"/>
  <c r="O642" i="1" s="1"/>
  <c r="D641" i="1"/>
  <c r="O641" i="1" s="1"/>
  <c r="D640" i="1"/>
  <c r="O640" i="1" s="1"/>
  <c r="D639" i="1"/>
  <c r="D638" i="1"/>
  <c r="D676" i="1"/>
  <c r="N676" i="1" s="1"/>
  <c r="N677" i="1" l="1"/>
  <c r="D637" i="1"/>
  <c r="D668" i="1"/>
  <c r="D667" i="1"/>
  <c r="D666" i="1"/>
  <c r="D665" i="1"/>
  <c r="D664" i="1"/>
  <c r="D662" i="1"/>
  <c r="O662" i="1" s="1"/>
  <c r="D661" i="1"/>
  <c r="O661" i="1" s="1"/>
  <c r="D701" i="1"/>
  <c r="D700" i="1"/>
  <c r="D697" i="1"/>
  <c r="O697" i="1" s="1"/>
  <c r="D695" i="1"/>
  <c r="N700" i="1" l="1"/>
  <c r="O700" i="1"/>
  <c r="N695" i="1"/>
  <c r="O695" i="1"/>
  <c r="N664" i="1"/>
  <c r="N674" i="1"/>
  <c r="N666" i="1"/>
  <c r="N667" i="1"/>
  <c r="N665" i="1"/>
  <c r="N697" i="1"/>
  <c r="N668" i="1"/>
  <c r="D723" i="1"/>
  <c r="N729" i="1" s="1"/>
  <c r="D656" i="1" l="1"/>
  <c r="D758" i="1" l="1"/>
  <c r="N758" i="1" s="1"/>
  <c r="D739" i="1"/>
  <c r="O739" i="1" s="1"/>
  <c r="D738" i="1"/>
  <c r="O738" i="1" s="1"/>
  <c r="D737" i="1"/>
  <c r="D694" i="1"/>
  <c r="D693" i="1"/>
  <c r="N693" i="1" s="1"/>
  <c r="D659" i="1"/>
  <c r="O659" i="1" s="1"/>
  <c r="D657" i="1"/>
  <c r="O657" i="1" s="1"/>
  <c r="D658" i="1"/>
  <c r="O658" i="1" s="1"/>
  <c r="D655" i="1"/>
  <c r="O655" i="1" s="1"/>
  <c r="D653" i="1"/>
  <c r="O653" i="1" s="1"/>
  <c r="D652" i="1"/>
  <c r="O652" i="1" s="1"/>
  <c r="D651" i="1"/>
  <c r="O651" i="1" s="1"/>
  <c r="D649" i="1"/>
  <c r="D648" i="1"/>
  <c r="D636" i="1"/>
  <c r="O636" i="1" s="1"/>
  <c r="D634" i="1"/>
  <c r="O634" i="1" s="1"/>
  <c r="D633" i="1"/>
  <c r="O633" i="1" s="1"/>
  <c r="D632" i="1"/>
  <c r="O632" i="1" s="1"/>
  <c r="D631" i="1"/>
  <c r="O631" i="1" s="1"/>
  <c r="D630" i="1"/>
  <c r="N694" i="1" l="1"/>
  <c r="O694" i="1"/>
</calcChain>
</file>

<file path=xl/sharedStrings.xml><?xml version="1.0" encoding="utf-8"?>
<sst xmlns="http://schemas.openxmlformats.org/spreadsheetml/2006/main" count="1555" uniqueCount="1388">
  <si>
    <t>Показатель</t>
  </si>
  <si>
    <t>1.</t>
  </si>
  <si>
    <t>1.1.</t>
  </si>
  <si>
    <t>Представительные органы муниципальных образований</t>
  </si>
  <si>
    <t>9.1.</t>
  </si>
  <si>
    <t>Местные администрации</t>
  </si>
  <si>
    <t>18.1.</t>
  </si>
  <si>
    <t>Контрольные соотношения</t>
  </si>
  <si>
    <t>Территориальное общественное самоуправление</t>
  </si>
  <si>
    <t>Муници-пальные районы</t>
  </si>
  <si>
    <t>Городские округа</t>
  </si>
  <si>
    <t>Сельские поселения</t>
  </si>
  <si>
    <t>в</t>
  </si>
  <si>
    <t>Городские поселения</t>
  </si>
  <si>
    <t>Городские округа с делением</t>
  </si>
  <si>
    <t>Внутри-городские районы</t>
  </si>
  <si>
    <t>Ф.И.О. руководителя</t>
  </si>
  <si>
    <t>Главы муниципальных образований</t>
  </si>
  <si>
    <t>10.1.</t>
  </si>
  <si>
    <t>Муниципальные образования, имеющие официальные сайты органов местного самоуправления</t>
  </si>
  <si>
    <t>18.</t>
  </si>
  <si>
    <t>12.1.</t>
  </si>
  <si>
    <t>12.1.2.</t>
  </si>
  <si>
    <t>19.2.</t>
  </si>
  <si>
    <t>Муниципальные СМИ</t>
  </si>
  <si>
    <t>23.1.</t>
  </si>
  <si>
    <t xml:space="preserve">30. </t>
  </si>
  <si>
    <t>Сельские старосты</t>
  </si>
  <si>
    <t xml:space="preserve">32. </t>
  </si>
  <si>
    <t>Общее число замещенных депутатских мандатов</t>
  </si>
  <si>
    <t>по иным основаниям</t>
  </si>
  <si>
    <t>Правотворческая инициатива граждан</t>
  </si>
  <si>
    <t>Межмуниципальное сотрудничество</t>
  </si>
  <si>
    <t>Организации (юридические лица), созданные с участием органов местного самоуправления</t>
  </si>
  <si>
    <t>23.2.</t>
  </si>
  <si>
    <t>Количество муниципальных унитарных предприятий</t>
  </si>
  <si>
    <t>3.1.4.</t>
  </si>
  <si>
    <t>4.4.1.</t>
  </si>
  <si>
    <t>10.7.</t>
  </si>
  <si>
    <t>25.</t>
  </si>
  <si>
    <t>33.1.</t>
  </si>
  <si>
    <t>33.2.</t>
  </si>
  <si>
    <t>Муниципальные образования, главы которых избраны на сходах граждан</t>
  </si>
  <si>
    <t>Муниципальные образования с особенностями географического положения:</t>
  </si>
  <si>
    <t>1.1.1.</t>
  </si>
  <si>
    <t>Количество муниципальных образований:</t>
  </si>
  <si>
    <t xml:space="preserve">  существующих (существовавших) в соответствии с законами субъектов Российской Федерации:</t>
  </si>
  <si>
    <t xml:space="preserve">  имеющие выход к морям Мирового океана и Каспийскому морю</t>
  </si>
  <si>
    <t>Сведения о территории и населении муниципальных образований</t>
  </si>
  <si>
    <t>Муниципальные образования с площадью территории (S):</t>
  </si>
  <si>
    <r>
      <t xml:space="preserve">  S </t>
    </r>
    <r>
      <rPr>
        <sz val="11"/>
        <color theme="1"/>
        <rFont val="Calibri"/>
        <family val="2"/>
        <charset val="204"/>
      </rPr>
      <t xml:space="preserve">≤ 1 кв. км. </t>
    </r>
  </si>
  <si>
    <r>
      <t xml:space="preserve">  1 кв. км </t>
    </r>
    <r>
      <rPr>
        <sz val="11"/>
        <color theme="1"/>
        <rFont val="Calibri"/>
        <family val="2"/>
        <charset val="204"/>
      </rPr>
      <t>&lt; S ≤</t>
    </r>
    <r>
      <rPr>
        <sz val="9.35"/>
        <color theme="1"/>
        <rFont val="Calibri"/>
        <family val="2"/>
        <charset val="204"/>
      </rPr>
      <t xml:space="preserve"> 10 кв. км. </t>
    </r>
  </si>
  <si>
    <t xml:space="preserve">  S &gt; 100 тыс. кв. км.</t>
  </si>
  <si>
    <r>
      <t xml:space="preserve">  10 кв. км </t>
    </r>
    <r>
      <rPr>
        <sz val="11"/>
        <color theme="1"/>
        <rFont val="Calibri"/>
        <family val="2"/>
        <charset val="204"/>
      </rPr>
      <t>&lt; S ≤</t>
    </r>
    <r>
      <rPr>
        <sz val="9.35"/>
        <color theme="1"/>
        <rFont val="Calibri"/>
        <family val="2"/>
        <charset val="204"/>
      </rPr>
      <t xml:space="preserve"> 100 кв. км. </t>
    </r>
  </si>
  <si>
    <r>
      <t xml:space="preserve">  100 кв. км </t>
    </r>
    <r>
      <rPr>
        <sz val="11"/>
        <color theme="1"/>
        <rFont val="Calibri"/>
        <family val="2"/>
        <charset val="204"/>
      </rPr>
      <t>&lt; S ≤</t>
    </r>
    <r>
      <rPr>
        <sz val="9.35"/>
        <color theme="1"/>
        <rFont val="Calibri"/>
        <family val="2"/>
        <charset val="204"/>
      </rPr>
      <t xml:space="preserve"> 1 тыс. кв. км. </t>
    </r>
  </si>
  <si>
    <r>
      <t xml:space="preserve">  1 тыс. кв. км </t>
    </r>
    <r>
      <rPr>
        <sz val="11"/>
        <color theme="1"/>
        <rFont val="Calibri"/>
        <family val="2"/>
        <charset val="204"/>
      </rPr>
      <t>&lt; S ≤</t>
    </r>
    <r>
      <rPr>
        <sz val="9.35"/>
        <color theme="1"/>
        <rFont val="Calibri"/>
        <family val="2"/>
        <charset val="204"/>
      </rPr>
      <t xml:space="preserve"> 10 тыс. кв. км. </t>
    </r>
  </si>
  <si>
    <r>
      <t xml:space="preserve">  10 тыс. кв. км </t>
    </r>
    <r>
      <rPr>
        <sz val="11"/>
        <color theme="1"/>
        <rFont val="Calibri"/>
        <family val="2"/>
        <charset val="204"/>
      </rPr>
      <t>&lt; S ≤</t>
    </r>
    <r>
      <rPr>
        <sz val="9.35"/>
        <color theme="1"/>
        <rFont val="Calibri"/>
        <family val="2"/>
        <charset val="204"/>
      </rPr>
      <t xml:space="preserve"> 100 тыс. кв. км. </t>
    </r>
  </si>
  <si>
    <t>Муниципальные образования с численностью постоянного населения:</t>
  </si>
  <si>
    <t xml:space="preserve">  более 1 млн жителей</t>
  </si>
  <si>
    <t>Сведения о составе муниципальных образований и населенных пунктах</t>
  </si>
  <si>
    <t>Муниципальные районы с межселенными территориями</t>
  </si>
  <si>
    <t xml:space="preserve">  101 и более населенных пунктов</t>
  </si>
  <si>
    <t xml:space="preserve">  часть населенного пункта (города) и другие населенные пункты</t>
  </si>
  <si>
    <t>4.4.2.</t>
  </si>
  <si>
    <t>4.4.3.</t>
  </si>
  <si>
    <t>4.5.1.</t>
  </si>
  <si>
    <t>4.5.2.</t>
  </si>
  <si>
    <t>Муниципальные образования, на территории которых находятся:</t>
  </si>
  <si>
    <t xml:space="preserve">  городов</t>
  </si>
  <si>
    <t xml:space="preserve">  поселков</t>
  </si>
  <si>
    <t xml:space="preserve">  иных (сельских) населенных пунктов</t>
  </si>
  <si>
    <t>Муниципальные образования с особенностями статуса и организации местного самоуправления:</t>
  </si>
  <si>
    <t xml:space="preserve">  закрытые административно-территориальные образования</t>
  </si>
  <si>
    <t xml:space="preserve">  наукограды</t>
  </si>
  <si>
    <t xml:space="preserve">  преобразования муниципальных образований, в т.ч.:</t>
  </si>
  <si>
    <t xml:space="preserve">      городской округ - городской округ с делением (наделение статусом)</t>
  </si>
  <si>
    <t xml:space="preserve">      городской округ с делением - городской округ (лишение статуса)</t>
  </si>
  <si>
    <t xml:space="preserve">      городской округ - городское поселение (лишение статуса)</t>
  </si>
  <si>
    <t xml:space="preserve">      городское поселение - городской округ (наделение статусом)</t>
  </si>
  <si>
    <t xml:space="preserve">  упразднение поселений</t>
  </si>
  <si>
    <t xml:space="preserve">  создание новых поселений на межселенных территориях</t>
  </si>
  <si>
    <t xml:space="preserve">  изменения границ муниципальных образований (в пределах субъекта РФ):</t>
  </si>
  <si>
    <t xml:space="preserve">  границы (но не статус) которых менялся в указанный период</t>
  </si>
  <si>
    <t xml:space="preserve">  в т.ч. по решению (определению) суда</t>
  </si>
  <si>
    <t xml:space="preserve">    по составлению списков кандидатов в присяжные заседатели </t>
  </si>
  <si>
    <t xml:space="preserve">    по первичному воинскому учету (там, где нет военных комиссариатов)</t>
  </si>
  <si>
    <t xml:space="preserve">    по регистрации актов гражданского состояния</t>
  </si>
  <si>
    <t xml:space="preserve">  все вопросы местного значения (кроме вопросов, закрепление которых за сельскими поселениями невозможно)</t>
  </si>
  <si>
    <t xml:space="preserve">    отдельные полномочия в социальной сфере (здравоохранение, образование, социальная защита населения, опека и попечительство)</t>
  </si>
  <si>
    <t xml:space="preserve">    отдельные полномочия в экономической и финансовой сфере (включая выравнивание бюджетной обеспеченности поселений)</t>
  </si>
  <si>
    <t xml:space="preserve">  полномочия по составлению, утверждению и (или) исполнению местного бюджета</t>
  </si>
  <si>
    <t xml:space="preserve">    на муниципальных выборах</t>
  </si>
  <si>
    <t xml:space="preserve">    методом делегирования</t>
  </si>
  <si>
    <t xml:space="preserve">  на муниципальных выборах, в т.ч.</t>
  </si>
  <si>
    <t xml:space="preserve">    по спискам кандидатов (пропорциональная система)</t>
  </si>
  <si>
    <t xml:space="preserve">    по одномандатным и многомандатным округам (мажоритарная система)</t>
  </si>
  <si>
    <t xml:space="preserve">    по смешанной системе (часть депутатов избраны по спискам, часть по округам)</t>
  </si>
  <si>
    <t xml:space="preserve">   действующие в полном составе (все мандаты замещены)</t>
  </si>
  <si>
    <t xml:space="preserve">  действующие в неполном, но правомочном составе (вакантных мандатов не более трети)</t>
  </si>
  <si>
    <t xml:space="preserve">  оставшиеся в неправомочном составе (более трети мандатов вакантны), но не распущенные</t>
  </si>
  <si>
    <t xml:space="preserve">  по форме осуществления полномочий:</t>
  </si>
  <si>
    <t xml:space="preserve">    работающие на постоянной основе</t>
  </si>
  <si>
    <t xml:space="preserve">    работающие на непостоянной основе</t>
  </si>
  <si>
    <t xml:space="preserve">  по полу:</t>
  </si>
  <si>
    <t xml:space="preserve">    мужчины</t>
  </si>
  <si>
    <t xml:space="preserve">    женщины</t>
  </si>
  <si>
    <t xml:space="preserve">    старше 65 лет</t>
  </si>
  <si>
    <t xml:space="preserve">  от городских поселений</t>
  </si>
  <si>
    <t xml:space="preserve">  от сельских поселений</t>
  </si>
  <si>
    <t xml:space="preserve">  от внутригородских районов</t>
  </si>
  <si>
    <t xml:space="preserve">  в муниципальном районе и городском поселении</t>
  </si>
  <si>
    <t xml:space="preserve">  в муниципальном районе и сельском поселении</t>
  </si>
  <si>
    <t xml:space="preserve">  в городском округе с внутригородским делением и внутригородском районе</t>
  </si>
  <si>
    <t>Действующие составы представительных органов, фактически сформированные:</t>
  </si>
  <si>
    <t xml:space="preserve">  избранные на муниципальных выборах - председатели представительных органов</t>
  </si>
  <si>
    <t xml:space="preserve">  избранные на муниципальных выборах - главы местных администраций</t>
  </si>
  <si>
    <t xml:space="preserve">  избранные на муниципальных выборах - председатели представительных органов и главы местных администраций</t>
  </si>
  <si>
    <t>Действующие главы муниципальных образований по форме осуществления полномочий:</t>
  </si>
  <si>
    <t xml:space="preserve">  работающие на постоянной основе</t>
  </si>
  <si>
    <t xml:space="preserve">  работающие на непостоянной основе</t>
  </si>
  <si>
    <t xml:space="preserve">  в одном и том же муниципальном образовании</t>
  </si>
  <si>
    <t xml:space="preserve">  статус главы муниципального района (городского округа с внутригородским делением) - депутата поселения (внутригородского района)</t>
  </si>
  <si>
    <t xml:space="preserve">  статус главы поселения (внутригородского района) - депутата муниципального района (городского округа с внутригородским делением)</t>
  </si>
  <si>
    <t>Главы, возглавляющие два муниципальных образования одновременно, в т.ч.:</t>
  </si>
  <si>
    <t xml:space="preserve">  муниципальный район и городское поселение</t>
  </si>
  <si>
    <t xml:space="preserve">  муниципальный район и сельское поселение</t>
  </si>
  <si>
    <t xml:space="preserve">  городской округ с внутригородским делением и внутригородской район</t>
  </si>
  <si>
    <t>Общее количество глав муниципальных образований (с поправкой на возможное совмещение статуса)</t>
  </si>
  <si>
    <t xml:space="preserve">  избранные депутатами из своего состава - председатели представительных органов</t>
  </si>
  <si>
    <t xml:space="preserve">  избранные депутатами из своего состава - главы местных администраций</t>
  </si>
  <si>
    <t xml:space="preserve">  избранные депутатами из своего состава - председатели представительных органов и главы местных администраций</t>
  </si>
  <si>
    <t xml:space="preserve">  избранные по конкурсу - главы местных администраций</t>
  </si>
  <si>
    <t xml:space="preserve">  избранные по конкурсу - председатели представительных органов и главы местных администраций</t>
  </si>
  <si>
    <t xml:space="preserve">  избранные на сходах - главы местных администраций</t>
  </si>
  <si>
    <t>Действующие главы муниципальных образований по сочетанию способа избрания и фактически исполняемым полномочиям:</t>
  </si>
  <si>
    <t>16.1.</t>
  </si>
  <si>
    <t>17.2.</t>
  </si>
  <si>
    <t>17.3.</t>
  </si>
  <si>
    <t>Муниципальные образования, в которых представительные органы не имеют статуса юридических лиц</t>
  </si>
  <si>
    <t>Органы местного самоуправления, имеющие статус юридических лиц:</t>
  </si>
  <si>
    <t xml:space="preserve">  представительные органы муниципальных образований</t>
  </si>
  <si>
    <t xml:space="preserve">  местные администрации</t>
  </si>
  <si>
    <t xml:space="preserve">  отраслевые (функциональные) органы местных администраций</t>
  </si>
  <si>
    <t xml:space="preserve">  территориальные органы местных администраций</t>
  </si>
  <si>
    <t xml:space="preserve">  контрольно-счетные органы муниципальных образований</t>
  </si>
  <si>
    <t xml:space="preserve">  иные органы местного самоуправления</t>
  </si>
  <si>
    <t>18.2.</t>
  </si>
  <si>
    <t>18.3.</t>
  </si>
  <si>
    <t>Число замещенных ставок</t>
  </si>
  <si>
    <t>Отсутствующие муниципальные служащие, за которыми сохраняется место работы</t>
  </si>
  <si>
    <t>Число замещенных ставок муниципальных служащих</t>
  </si>
  <si>
    <t>18.6.</t>
  </si>
  <si>
    <t>Муниципальная служба и муниципальные служащие</t>
  </si>
  <si>
    <t>Досрочное прекращение и приостановление полномочий органов и должностных лиц местного самоуправления</t>
  </si>
  <si>
    <t>19.1.</t>
  </si>
  <si>
    <t>Число замещенных должностей</t>
  </si>
  <si>
    <t>19.3.</t>
  </si>
  <si>
    <t>Депутаты представительных органов муниципальных образований, избранные на муниципальных выборах:</t>
  </si>
  <si>
    <t xml:space="preserve">  по возрасту:</t>
  </si>
  <si>
    <t xml:space="preserve">  с ученой степенью</t>
  </si>
  <si>
    <t>Депутаты представительных органов муниципальных образований, избранные по системе делегирования:</t>
  </si>
  <si>
    <t>Главы, возглавляющие два муниципальных образования одновременно (поселение и муниципальный район либо городской округ с внутригородским делением и внутригородской район)</t>
  </si>
  <si>
    <t>Главы местных администраций, назначенные по конкурсу (без учета глав муниципальных образований, возглавляющих местные администрации):</t>
  </si>
  <si>
    <t>Муниципальные служащие:</t>
  </si>
  <si>
    <t>Число соответствующих ставок</t>
  </si>
  <si>
    <t>19.4.</t>
  </si>
  <si>
    <t>Отстуствующие должностные лица, за которыми сохраняется место работы</t>
  </si>
  <si>
    <t>Отсутствующие работники, за которыми сохраняется место работы</t>
  </si>
  <si>
    <t xml:space="preserve">  в связи с самороспуском</t>
  </si>
  <si>
    <t xml:space="preserve">  в связи с неправомочностью состава (согласно решению суда)</t>
  </si>
  <si>
    <t xml:space="preserve">  в связи с роспуском (согласно закону субъекта Российской Федерации)</t>
  </si>
  <si>
    <t xml:space="preserve">  в связи с упразднением или преобразованием муниципального образования</t>
  </si>
  <si>
    <t xml:space="preserve">  по иным основаниям</t>
  </si>
  <si>
    <t xml:space="preserve">  отставка по собственному желанию</t>
  </si>
  <si>
    <t xml:space="preserve">  смерть</t>
  </si>
  <si>
    <t xml:space="preserve">  отзыв избирателями</t>
  </si>
  <si>
    <t xml:space="preserve">  отрешение от должности высшим должностным лицом субъекта РФ</t>
  </si>
  <si>
    <t xml:space="preserve">  удаление в отставку по решению представительного органа</t>
  </si>
  <si>
    <t xml:space="preserve">  в связи с вступлением в силу обвинительного приговора</t>
  </si>
  <si>
    <t xml:space="preserve">  в связи с добровольной отставкой, досрочным расторжением контракта по инициативе главы местной администрации или по соглашению сторон</t>
  </si>
  <si>
    <t xml:space="preserve">  в связи со смертью</t>
  </si>
  <si>
    <t xml:space="preserve">  в судебном порядке (в связи с нарушением одной из сторон условий контракта)</t>
  </si>
  <si>
    <t xml:space="preserve">  в связи с отрешением от должности</t>
  </si>
  <si>
    <t xml:space="preserve">  роспуска представительного органа муниципального образования</t>
  </si>
  <si>
    <t xml:space="preserve">  отрешения от должности либо удаления в отставку главы муниципального образования (с восстановлением в должности)</t>
  </si>
  <si>
    <t xml:space="preserve">  отрешения от должности главы местной администрации либо расторжения контракта с ним (с восстановлением в должности)</t>
  </si>
  <si>
    <t xml:space="preserve">  глав муниципальных образований</t>
  </si>
  <si>
    <t xml:space="preserve">  глав местных администраций </t>
  </si>
  <si>
    <t xml:space="preserve">  периодических печатных изданий</t>
  </si>
  <si>
    <t xml:space="preserve">  сетевых изданий</t>
  </si>
  <si>
    <t xml:space="preserve">  иных форм СМИ</t>
  </si>
  <si>
    <t xml:space="preserve">  в хозяйственных обществах</t>
  </si>
  <si>
    <t xml:space="preserve">  в некоммерческих организациях (с учетом советов муниципальных образований субъектов Российской Федерации)</t>
  </si>
  <si>
    <t xml:space="preserve">  в некоммерческих организациях (без учета советов муниципальных образований субъектов Российской Федерации)</t>
  </si>
  <si>
    <t>Количество муниципальных учреждений (без учета органов местного самоуправления)</t>
  </si>
  <si>
    <t xml:space="preserve">  в советах муниципальных образований</t>
  </si>
  <si>
    <t xml:space="preserve">  в иных межмуниципальных некоммерческих организациях</t>
  </si>
  <si>
    <t xml:space="preserve">  в межмуниципальных хозяйственных обществах</t>
  </si>
  <si>
    <t xml:space="preserve">  по иным вопросам</t>
  </si>
  <si>
    <t xml:space="preserve">  по вопросам осуществления полномочий представительных органов поселений</t>
  </si>
  <si>
    <t xml:space="preserve">  по вопросам изменения территориальной организации местного самоуправления</t>
  </si>
  <si>
    <t xml:space="preserve">  правила землепользования и застройки</t>
  </si>
  <si>
    <t xml:space="preserve">  правила благоустройства территории</t>
  </si>
  <si>
    <t>Муниципальные образования, в которых приняты действующие:</t>
  </si>
  <si>
    <t>4.1.2.</t>
  </si>
  <si>
    <t>4.1.3.</t>
  </si>
  <si>
    <t>Депутаты, имеющие депутатский статус в двух муниципальных образованиях:</t>
  </si>
  <si>
    <t>Главы муниципальных образований, одновременно имеющие статус депутата представительного органа муниципального образования:</t>
  </si>
  <si>
    <t>Социально-демографический статус депутатов представительных органов, глав муниципальных образований и муниципальных служащих</t>
  </si>
  <si>
    <t>Количество ТОС, имеющих с органами местного самоуправления соглашения, предусматривающие использование бюджетных средств</t>
  </si>
  <si>
    <t>31.1.</t>
  </si>
  <si>
    <t>31.</t>
  </si>
  <si>
    <t>31.2.</t>
  </si>
  <si>
    <t>31.3.</t>
  </si>
  <si>
    <t xml:space="preserve">  в местных администрациях, их отраслевых (функциональных) и территориальных органах</t>
  </si>
  <si>
    <t xml:space="preserve">  в иных органах местного самоуправления</t>
  </si>
  <si>
    <t>(наименование субъекта Российской Федерации или иной территории)</t>
  </si>
  <si>
    <t xml:space="preserve">  ранее существовавшие в ином статусе, но не являющиеся вновь образованными</t>
  </si>
  <si>
    <t xml:space="preserve">  федеральные полномочия, напрямую делегированные органам местного самоуправления (хотя бы одно из нижеперечисленных):</t>
  </si>
  <si>
    <t xml:space="preserve">  федеральные полномочия, делегированные субъектам Российской Федерации, а ими (в порядке "субделегирования") - органам местного самоуправления (хотя бы одно из нижеперечисленных), в т.ч.:</t>
  </si>
  <si>
    <t xml:space="preserve">  полномочия субъекта Российской Федерации (без учета делегированных федеральных полномочий), переданные (делегированные) законом субъекта Российской Федерации органам местного самоуправления с субвенциями, в т.ч.</t>
  </si>
  <si>
    <t xml:space="preserve">    отдельные полномочия в административно-правовой сфере (включая создание административных комиссий и составление протоколов об административных правонарушениях)</t>
  </si>
  <si>
    <t>Поселения, отдельные полномочия которых по решению вопросов местного значения осуществлялись органами местного самоуправления муниципальных районов согласно соглашениям между органами местного самоуправления, в т.ч.:</t>
  </si>
  <si>
    <t xml:space="preserve">  все полномочия по решению вопросов местного значения поселения </t>
  </si>
  <si>
    <t xml:space="preserve">Поселения, органами местного самоуправления которых осуществлялись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</si>
  <si>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образования, в которых представительные органы не сформированы по следующим причинам:</t>
  </si>
  <si>
    <t>Действующие представительные органы муниципальных образований по соотношению замещенных и вакантных мандатов:</t>
  </si>
  <si>
    <t>Муниципальные образования, в которых должности глав вакантны по следующим причинам:</t>
  </si>
  <si>
    <t xml:space="preserve">  ранее избранные главы прекратили осуществление своих полномочий, а новые еще не избраны</t>
  </si>
  <si>
    <t>Вакантные должности глав местных администраций (не глав муниципальных образований), подлежащие замещению по конкурсу</t>
  </si>
  <si>
    <t>Число действующих отраслевых (функциональных) органов местных администраций</t>
  </si>
  <si>
    <t>Число действующих территориальных органов местных администраций</t>
  </si>
  <si>
    <t>Работники органов местного самоуправления, не являющиеся депутатами, должностными лицами местного самоуправления либо муниципальными служащими ("обслуживающий персонал")</t>
  </si>
  <si>
    <t>Муниципальные образования, участвующие в организациях межмуниципального сотрудничества, в том числе:</t>
  </si>
  <si>
    <t>Муниципальные образования, являющиеся учредителями (соучредителями) муниципальных СМИ (хотя бы одного), зарегистрированных в соответствии с законодательством о СМИ:</t>
  </si>
  <si>
    <t>Муниципальные образования, не участвующие в организациях межмуниципального сотрудничества</t>
  </si>
  <si>
    <t>Муниципальные образования, имеющие договоры о сотрудничестве с другими муниципальными образованиями (в пределах Российской Федерации):</t>
  </si>
  <si>
    <t>Количество избранных (назначенных) сельских старост, работающих в сельских населенных пунктах в границах:</t>
  </si>
  <si>
    <t xml:space="preserve">  генеральные планы</t>
  </si>
  <si>
    <t xml:space="preserve">  схемы территориального планирования</t>
  </si>
  <si>
    <t xml:space="preserve">  нет данных</t>
  </si>
  <si>
    <t xml:space="preserve">    на территориях опережающего социально-экономического развития</t>
  </si>
  <si>
    <t xml:space="preserve">    на территориях традиционного природопользования</t>
  </si>
  <si>
    <t xml:space="preserve">  от 1 до 10 дополнительных вопросов местного значения либо полномочий</t>
  </si>
  <si>
    <t xml:space="preserve">  в соответствии с законами субъектов Российской Федерации:</t>
  </si>
  <si>
    <t xml:space="preserve">    допускаются оба способа формирования представительного органа</t>
  </si>
  <si>
    <t xml:space="preserve">  прекратившие существование в указанный период (утратившие статус муниципальных образований вследствие преобразования или упразднения)</t>
  </si>
  <si>
    <t xml:space="preserve">  в соответствии с уставами муниципальных образований:</t>
  </si>
  <si>
    <t>Поселения, в которых представительные органы не подлежат формированию в связи с осуществлением их полномочий сходом граждан</t>
  </si>
  <si>
    <t xml:space="preserve">    депутаты избираются на муниципальных выборах (явное указание)</t>
  </si>
  <si>
    <t xml:space="preserve">    состав формируется методом делегирования (явное указание)</t>
  </si>
  <si>
    <t xml:space="preserve">  муниципальные выборы (явное указание);</t>
  </si>
  <si>
    <t xml:space="preserve">  депутатами представительного органа из своего состава (явное указание);</t>
  </si>
  <si>
    <t xml:space="preserve">  из числа кандидатов, представленных конкурсными комиссиями (явное указание)</t>
  </si>
  <si>
    <t>Место глав муниципальных образований в системе органов местного самоуправления в соответствии с законами субъектов Российской Федерации:</t>
  </si>
  <si>
    <t xml:space="preserve">  главы местных администраций (явное указание)</t>
  </si>
  <si>
    <t xml:space="preserve">  председатели представительных органов (явное указание)</t>
  </si>
  <si>
    <t xml:space="preserve">  главы местных администраций и председатели представительных органов одновременно (явное указание)</t>
  </si>
  <si>
    <t xml:space="preserve">  избираемые на сходах - главы местных администраций</t>
  </si>
  <si>
    <t xml:space="preserve">  избираемые на муниципальных выборах - председатели представительных органов</t>
  </si>
  <si>
    <t xml:space="preserve">  избираемые на муниципальных выборах - главы местных администраций</t>
  </si>
  <si>
    <t xml:space="preserve">  избираемые на муниципальных выборах - председатели представительных органов и главы местных администраций</t>
  </si>
  <si>
    <t xml:space="preserve">  избираемые депутатами из своего состава - председатели представительных органов</t>
  </si>
  <si>
    <t xml:space="preserve">  избираемые депутатами из своего состава - главы местных администраций</t>
  </si>
  <si>
    <t xml:space="preserve">  избираемые депутатами из своего состава - председатели представительных органов и главы местных администраций</t>
  </si>
  <si>
    <t xml:space="preserve">  избираемые по конкурсу - главы местных администраций</t>
  </si>
  <si>
    <t xml:space="preserve">  избираемые по конкурсу - председатели представительных органов и главы местных администраций</t>
  </si>
  <si>
    <t xml:space="preserve">  в связи с утратой доверия Президента Российской Федерации ввиду нарушения антикоррупционных ограничений</t>
  </si>
  <si>
    <t>2.1.*</t>
  </si>
  <si>
    <t>2.2.*</t>
  </si>
  <si>
    <t>2.3.*</t>
  </si>
  <si>
    <t xml:space="preserve">  только городские поселения</t>
  </si>
  <si>
    <t>5.4.*</t>
  </si>
  <si>
    <t>Муниципальные образования, в которых полномочия представительного органа осуществляются сходом граждан</t>
  </si>
  <si>
    <t>30.2.*</t>
  </si>
  <si>
    <t>Муниципальные районы, органами местного самоуправления которых осуществлялись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</si>
  <si>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Муниципальные районы, отдельные полномочия которых по решению вопросов местного значения осуществлялись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</si>
  <si>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 xml:space="preserve">  в т.ч. работающих на постоянной (штатной) основе</t>
  </si>
  <si>
    <t>3.1.1.*</t>
  </si>
  <si>
    <t>3.1.2.*</t>
  </si>
  <si>
    <t>3.1.3.*</t>
  </si>
  <si>
    <t>3.1.5.*</t>
  </si>
  <si>
    <t>3.1.6.*</t>
  </si>
  <si>
    <t>3.1.7.*</t>
  </si>
  <si>
    <t>3.1.8.*</t>
  </si>
  <si>
    <t>3.2.</t>
  </si>
  <si>
    <t>3.2.1.*</t>
  </si>
  <si>
    <t>3.2.2.*</t>
  </si>
  <si>
    <t>3.2.6.*</t>
  </si>
  <si>
    <t xml:space="preserve">  11-20 поселений</t>
  </si>
  <si>
    <t xml:space="preserve">  21 и более поселений</t>
  </si>
  <si>
    <t>4.1.1.*</t>
  </si>
  <si>
    <t>Муниципальные районы по видам входящих в их состав поселений:</t>
  </si>
  <si>
    <t>Муниципальные районы по количеству входящих в их состав поселений:</t>
  </si>
  <si>
    <t>4.2.2.</t>
  </si>
  <si>
    <t>4.3.*</t>
  </si>
  <si>
    <t xml:space="preserve">  11-100 населенных пунктов</t>
  </si>
  <si>
    <t xml:space="preserve">4.4. </t>
  </si>
  <si>
    <t>4.4.4.</t>
  </si>
  <si>
    <t>4.4.5.</t>
  </si>
  <si>
    <t>4.4.6.</t>
  </si>
  <si>
    <t>4.5.</t>
  </si>
  <si>
    <t>Количество населенных пунктов:</t>
  </si>
  <si>
    <t>4.5.1.1.</t>
  </si>
  <si>
    <t>4.5.1.2.</t>
  </si>
  <si>
    <t>4.5.1.3.</t>
  </si>
  <si>
    <t xml:space="preserve">    городов</t>
  </si>
  <si>
    <t xml:space="preserve">    поселков</t>
  </si>
  <si>
    <t xml:space="preserve">    иных (сельских) населенных пунктов</t>
  </si>
  <si>
    <t>Общее число населенных пунктов (автоматический подсчет, не заполняется), в т.ч.</t>
  </si>
  <si>
    <t xml:space="preserve">  расположенных на межселенных территориях (вне поселений), в т.ч.:</t>
  </si>
  <si>
    <t xml:space="preserve">  расположенных в субъектах Российской Федерации - городах федерального значения, в т.ч.:</t>
  </si>
  <si>
    <t>4.5.2.1.</t>
  </si>
  <si>
    <t>4.5.2.2.</t>
  </si>
  <si>
    <t>4.5.3.</t>
  </si>
  <si>
    <t>4.5.3.1.</t>
  </si>
  <si>
    <t>4.5.3.2.</t>
  </si>
  <si>
    <t>4.5.3.3.</t>
  </si>
  <si>
    <t>4.5.4.</t>
  </si>
  <si>
    <t>4.5.4.1.</t>
  </si>
  <si>
    <t>4.5.4.2.</t>
  </si>
  <si>
    <t>4.5.4.3.</t>
  </si>
  <si>
    <t xml:space="preserve">  до 1 млн рублей</t>
  </si>
  <si>
    <t>3.2.5.*</t>
  </si>
  <si>
    <t xml:space="preserve">  3-10 населенных пунктов</t>
  </si>
  <si>
    <t xml:space="preserve">  вновь образованные в указанный период (в том числе в связи с преобразованиями)</t>
  </si>
  <si>
    <t>6.6.*</t>
  </si>
  <si>
    <t>6.6.1.*</t>
  </si>
  <si>
    <t>9.</t>
  </si>
  <si>
    <t>9.3.</t>
  </si>
  <si>
    <t>Представительные органы муниципальных районов и городских округов с внутригородским делением, которые должны формироваться:</t>
  </si>
  <si>
    <t xml:space="preserve">  полномочия представительных органов осуществляются сходами граждан</t>
  </si>
  <si>
    <t xml:space="preserve">  полномочия ранее действовавших составов прекращены (в том числе в связи с роспуском или самороспуском), новые еще не сформированы</t>
  </si>
  <si>
    <t xml:space="preserve">  во вновь образованных и (или) преобразованных муниципальных образованиях выборы (процедуры формирования) еще не проводились либо не привели к формированию правомочного состава</t>
  </si>
  <si>
    <t>10.3.</t>
  </si>
  <si>
    <t xml:space="preserve">  иное (не указан, обозначен в виде возможных вариантов или поставлен в зависимость от каких-либо условий)</t>
  </si>
  <si>
    <t xml:space="preserve">  иное (не указано, обозначено в виде возможных вариантов или поставлено в зависимость от каких-либо условий)</t>
  </si>
  <si>
    <t>11.2.*</t>
  </si>
  <si>
    <t xml:space="preserve">  во вновь образованных и (или) преобразованных муниципальных образованиях выборы главы еще не проводились либо не состоялись</t>
  </si>
  <si>
    <t>Главы утративших статус и (или) преобразованных) муниципальных образований, продолжающие работу до завершения переходного периода</t>
  </si>
  <si>
    <t>Муниципальные образования, главы которых временно отстранены от должности</t>
  </si>
  <si>
    <t>Муниципальные образования, в которых утвержденная структура местной администрации предусматривает создание:</t>
  </si>
  <si>
    <t xml:space="preserve">  отраслевых (функциональных) органов местной администрации</t>
  </si>
  <si>
    <t xml:space="preserve">   территориальных органов местной администрации</t>
  </si>
  <si>
    <t xml:space="preserve">    от 18 до 35 лет</t>
  </si>
  <si>
    <t xml:space="preserve">    от 36 до 65 лет</t>
  </si>
  <si>
    <t xml:space="preserve">   с высшим образованием</t>
  </si>
  <si>
    <t xml:space="preserve">  с высшим образованием</t>
  </si>
  <si>
    <t>Главы муниципальных образований:</t>
  </si>
  <si>
    <t>Общественные палаты (советы) муниципальных образований</t>
  </si>
  <si>
    <t xml:space="preserve">   по составлению списков кандидатов в присяжные заседатели (только для городов федерального значения)</t>
  </si>
  <si>
    <t xml:space="preserve">    по обеспечению жильем, оплате жилищно-коммунальных услуг и компенсационным выплатам для отдельных категорий граждан (ветеранов, инвалидов, бывших военнослужащих) </t>
  </si>
  <si>
    <t xml:space="preserve">  11 и более вопросов местного значения (но не все вопросы местного значения)</t>
  </si>
  <si>
    <t xml:space="preserve">  1-2 поселения (или без поселений)</t>
  </si>
  <si>
    <t xml:space="preserve">4.2. </t>
  </si>
  <si>
    <t>4.2.1.</t>
  </si>
  <si>
    <t>Муниципальные образования и местные бюджеты</t>
  </si>
  <si>
    <t xml:space="preserve">  до 100 жителей</t>
  </si>
  <si>
    <t>3.2.4.*</t>
  </si>
  <si>
    <t>5.3.*</t>
  </si>
  <si>
    <t>3.1.*</t>
  </si>
  <si>
    <t>6.1.*</t>
  </si>
  <si>
    <t>6.2.*</t>
  </si>
  <si>
    <t>6.2.1.*</t>
  </si>
  <si>
    <t>6.2.2.*</t>
  </si>
  <si>
    <t>6.2.3.*</t>
  </si>
  <si>
    <t>6.2.3.1.*</t>
  </si>
  <si>
    <t>6.2.3.2.*</t>
  </si>
  <si>
    <t>6.2.3.3.*</t>
  </si>
  <si>
    <t>6.2.3.4.*</t>
  </si>
  <si>
    <t>6.3.*</t>
  </si>
  <si>
    <t>6.4.*</t>
  </si>
  <si>
    <t>6.5.*</t>
  </si>
  <si>
    <t>7.1.*</t>
  </si>
  <si>
    <t>7.2.*</t>
  </si>
  <si>
    <t>7.3.*</t>
  </si>
  <si>
    <t>7.4.*</t>
  </si>
  <si>
    <t>Муниципальные образования с действующими (принятыми, зарегистрированными и вступившими в силу) уставами</t>
  </si>
  <si>
    <t>10.3.1.*</t>
  </si>
  <si>
    <t>3.</t>
  </si>
  <si>
    <t>4.</t>
  </si>
  <si>
    <t>10.9.</t>
  </si>
  <si>
    <t>12.1.1.</t>
  </si>
  <si>
    <t>12.1.1.1.</t>
  </si>
  <si>
    <t>12.1.2.1.</t>
  </si>
  <si>
    <t>12.1.3.</t>
  </si>
  <si>
    <t>12.1.3.1.</t>
  </si>
  <si>
    <t>12.1.3.2.</t>
  </si>
  <si>
    <t>13.1.1.*</t>
  </si>
  <si>
    <t>13.1.2.*</t>
  </si>
  <si>
    <t>13.2.*</t>
  </si>
  <si>
    <t>13.6.1.</t>
  </si>
  <si>
    <t>13.6.2.</t>
  </si>
  <si>
    <t>13.1.*</t>
  </si>
  <si>
    <t>14.</t>
  </si>
  <si>
    <t>14.1.</t>
  </si>
  <si>
    <t xml:space="preserve">14.2. </t>
  </si>
  <si>
    <t>14.2.1.</t>
  </si>
  <si>
    <t>14.2.2.</t>
  </si>
  <si>
    <t>14.3.</t>
  </si>
  <si>
    <t>15.1.3.*</t>
  </si>
  <si>
    <t>Контрольно-счетные органы муниципальных образований</t>
  </si>
  <si>
    <t>Количество действующих контрольно-счетных органов муниципальных образований</t>
  </si>
  <si>
    <t>17.3.1.</t>
  </si>
  <si>
    <t>Муниципальные образования, в которых предусмотрены следующие формы осуществления внешнего финансового контроля:</t>
  </si>
  <si>
    <t xml:space="preserve">  создание контрольно-счетных органов</t>
  </si>
  <si>
    <t xml:space="preserve">  передача полномочий по осуществлению внешнего финансового контроля контрольно-счетным органам другого уровня</t>
  </si>
  <si>
    <t>24.3.</t>
  </si>
  <si>
    <t>27.1.</t>
  </si>
  <si>
    <t>27.1.1.</t>
  </si>
  <si>
    <t xml:space="preserve">  по вопросам избрания старост</t>
  </si>
  <si>
    <t xml:space="preserve">  по вопросам самообложения</t>
  </si>
  <si>
    <t>Сходы граждан</t>
  </si>
  <si>
    <t>Собрания, конференции, публичные слушания, опросы</t>
  </si>
  <si>
    <t>31.4.</t>
  </si>
  <si>
    <t>Уставы муниципальных образований и нормативно-правовое обеспечение</t>
  </si>
  <si>
    <t>Поселения, в которых приняты решения об отсутствии необходимости разработки генеральных планов</t>
  </si>
  <si>
    <t>32.3.*</t>
  </si>
  <si>
    <t>32.4.</t>
  </si>
  <si>
    <t>Общая численность членов общественных палат (советов) муниципальных образований, общественных советов при органах местного самоуправления</t>
  </si>
  <si>
    <t>33.3.</t>
  </si>
  <si>
    <t>Количество муниципальных образований, на территории которых действует не менее одного ТОС со статусом юридических лиц (некоммерческих организаций)</t>
  </si>
  <si>
    <t>Количество ТОС со статусом юридических лиц, действующих на территории:</t>
  </si>
  <si>
    <t>Наименование органа власти (структурного подразделения)</t>
  </si>
  <si>
    <t>Сведения об участниках процесса сбора, обобщения и уточнения информации в рамках мониторинга развития местного самоуправления</t>
  </si>
  <si>
    <t>Ф.И.О. ответственного исполнителя</t>
  </si>
  <si>
    <t>32.6.*</t>
  </si>
  <si>
    <t>11.1.1.2.*</t>
  </si>
  <si>
    <t>Внутригородские районы, за которыми закреплены дополнительные вопросы местного значения и (или) дополнительные полномочия на условиях разграничения полномочий с городским округом с внутригородским делением</t>
  </si>
  <si>
    <t>11.5.1.</t>
  </si>
  <si>
    <t>11.5.2.</t>
  </si>
  <si>
    <t>12.5.</t>
  </si>
  <si>
    <t xml:space="preserve">  в аппаратах представительных органов муниципальных образований</t>
  </si>
  <si>
    <t>Фактически работающие муниципальные служащие (без учета п. 19.4), в т.ч.</t>
  </si>
  <si>
    <t>11.1.2.2.*</t>
  </si>
  <si>
    <t>12.1.2.3.</t>
  </si>
  <si>
    <t>Общее число ставок муниципальных служащих  согласно штатному расписанию</t>
  </si>
  <si>
    <t>Главы местных администраций (не главы муниципальных образований), назначенные по конкурсу</t>
  </si>
  <si>
    <t>16.3.</t>
  </si>
  <si>
    <t>16.7.*</t>
  </si>
  <si>
    <t>Муниципальные образования, в соответствии с уставами которых:</t>
  </si>
  <si>
    <t xml:space="preserve">  местные администрации возглавляются главами муниципальных образований</t>
  </si>
  <si>
    <t xml:space="preserve">  предусматривается назначение глав местных администраций (не глав муниципальных образований) по конкурсу</t>
  </si>
  <si>
    <t>Главы муниципальных образований, возглавляющие местные администрации</t>
  </si>
  <si>
    <t xml:space="preserve"> Главы местных администраций, назначенные по конкурсу и временно отстраненные от должности</t>
  </si>
  <si>
    <t xml:space="preserve"> Главы местных администраций, возглавляющие администрации утративших статус и (или) преобразованных муниципальных образований, назначенные по конкурсу и продолжающие работу до завершения переходного периода</t>
  </si>
  <si>
    <t xml:space="preserve">  в т.ч. имеющие статус руководителей финансовых органов в соответствии с бюджетным законодательством</t>
  </si>
  <si>
    <t xml:space="preserve">  иное (либо вопрос осуществления внешнего финансового контроля не урегулирован)</t>
  </si>
  <si>
    <t xml:space="preserve">    с высшим образованием, в т.ч.:</t>
  </si>
  <si>
    <t xml:space="preserve">      экономическим</t>
  </si>
  <si>
    <t xml:space="preserve">      юридическим</t>
  </si>
  <si>
    <t xml:space="preserve">      по специальности "государственное и муниципальное управление"</t>
  </si>
  <si>
    <t xml:space="preserve">  с высшим образованием, в т.ч.:</t>
  </si>
  <si>
    <t xml:space="preserve">    порядок формирования представительного органа не указан в явном виде и зависит от каких-либо условий (критериев), обозначенных в законе.</t>
  </si>
  <si>
    <t>Главы муниципальных образований, возглавляющие местную администрацию:</t>
  </si>
  <si>
    <t>4.2.3.</t>
  </si>
  <si>
    <t xml:space="preserve">  городские и сельские поселения</t>
  </si>
  <si>
    <t xml:space="preserve">  только сельские поселения (или без поселений)</t>
  </si>
  <si>
    <t xml:space="preserve">  1-2 населенный пункта (или ни одного населенного пункта)</t>
  </si>
  <si>
    <t>Муниципальные образования, в которых осуществляется оценка регулирующего воздействия проектов муниципальных правовых актов</t>
  </si>
  <si>
    <t>12.7.</t>
  </si>
  <si>
    <t>Внутригородские муниципальные образования городов Москвы, Санкт-Петербурга, Севастополя</t>
  </si>
  <si>
    <t>Общее число членов контрольно-счетных органов муниципальных образований (включая их председателей, заместителей председателей и аудиторов)</t>
  </si>
  <si>
    <t>Муниципальные образования, не являющиеся учредителями (соучредителями) каких-либо муниципальных СМИ</t>
  </si>
  <si>
    <t>Муниципальные образования, имеющие договоры о внешнеэкономическом и приграничном сотрудничестве с зарубежными муниципалитетами и территориями (включая "города-побратимы")</t>
  </si>
  <si>
    <t>Действующие депутаты муниципальных районов и городских округов с внутригородским делением, избранные методом делегирования, в т.ч.:</t>
  </si>
  <si>
    <t>Муници-пальные округа</t>
  </si>
  <si>
    <t>Муниципальные образования - субъекты бюджетных правоотношений в 2020 году</t>
  </si>
  <si>
    <t>Муниципальные образования, в которых были приняты местные бюджеты на 2020 год</t>
  </si>
  <si>
    <t>Муниципальные образования с доходами за 2020 год, закрепленными в местном бюджете:</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</si>
  <si>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2020 год, закрепленными в местном бюджете:</t>
  </si>
  <si>
    <t>Сведения об осуществлении отдельных полномочий органами местного самоуправления муниципальных образований в 2020 году</t>
  </si>
  <si>
    <t>Столицы и адми-нистративные центры субъектов Российской Федерации                     (не учитываются при суммировании по видам)</t>
  </si>
  <si>
    <t>Всего                 (по всем муници-пальным образо-ваниям суммарно)</t>
  </si>
  <si>
    <t xml:space="preserve">  приграничные, непосредственно примыкающие к государственной границе (кроме морской границы)</t>
  </si>
  <si>
    <t>Примечания</t>
  </si>
  <si>
    <t>1.2.*</t>
  </si>
  <si>
    <t xml:space="preserve">  от 101 до 300 жителей</t>
  </si>
  <si>
    <t xml:space="preserve">3.2.3.* </t>
  </si>
  <si>
    <t xml:space="preserve">  от 301 до 500 жителей</t>
  </si>
  <si>
    <t xml:space="preserve">  от 501 до 1 000 жителей</t>
  </si>
  <si>
    <t xml:space="preserve">  от 5 001 до 10 000 жителей</t>
  </si>
  <si>
    <t>3.2.7.*</t>
  </si>
  <si>
    <t>3.2.8.*</t>
  </si>
  <si>
    <t>3.2.9.*</t>
  </si>
  <si>
    <t xml:space="preserve">  от 30 001 до 50 000 жителей</t>
  </si>
  <si>
    <t xml:space="preserve">  от 50 001 до 100 000 жителей</t>
  </si>
  <si>
    <t xml:space="preserve">  от 1 001 до 3 000 жителей</t>
  </si>
  <si>
    <t xml:space="preserve">  от 3 001 до 5 000 жителей</t>
  </si>
  <si>
    <t>3.2.10.*</t>
  </si>
  <si>
    <t>3.2.11.*</t>
  </si>
  <si>
    <t>3.2.12.*</t>
  </si>
  <si>
    <t xml:space="preserve">  от 100 001 до 300 000 жителей</t>
  </si>
  <si>
    <t xml:space="preserve">  от 300 001 до 500 000 жителей</t>
  </si>
  <si>
    <t xml:space="preserve">  от 500 001 до 1 млн жителей</t>
  </si>
  <si>
    <t>3.2.14.*</t>
  </si>
  <si>
    <t>3.3.</t>
  </si>
  <si>
    <t>3.3.1.</t>
  </si>
  <si>
    <t>3.3.2.</t>
  </si>
  <si>
    <t xml:space="preserve">  не менее двух третей населения проживают в городских населенных пунктах</t>
  </si>
  <si>
    <t xml:space="preserve">  плотность населения от 42,85 чел. на кв.км.</t>
  </si>
  <si>
    <t>3.3.3.</t>
  </si>
  <si>
    <t>3.3.4.</t>
  </si>
  <si>
    <t xml:space="preserve">  менее двух третей проживают в городских населенных пунктах</t>
  </si>
  <si>
    <t xml:space="preserve">  плотность населения менее 42,85 чел. на кв.км.</t>
  </si>
  <si>
    <t xml:space="preserve">  территории городских населенных пунктов составляют не менее одной трети территории муниципального образования</t>
  </si>
  <si>
    <t xml:space="preserve">  территории городских населенных пунктов составляют менее одной трети территории муниципального образования</t>
  </si>
  <si>
    <t>4.1.</t>
  </si>
  <si>
    <t xml:space="preserve">  лишь часть населенного пункта (города)</t>
  </si>
  <si>
    <t xml:space="preserve">  расположенных в границах поселений, муниципальных и городских округов в т.ч.:</t>
  </si>
  <si>
    <t xml:space="preserve">  3-5 поселений</t>
  </si>
  <si>
    <t xml:space="preserve">  6-10 поселений</t>
  </si>
  <si>
    <t>4.1.4.</t>
  </si>
  <si>
    <t>4.1.5.*</t>
  </si>
  <si>
    <t xml:space="preserve">5.1. </t>
  </si>
  <si>
    <t>Муниципальные образования с особым правовым статусом:</t>
  </si>
  <si>
    <t>5.1.2.*</t>
  </si>
  <si>
    <t>5.1.1.*</t>
  </si>
  <si>
    <t>Муниципальные образования, полностью или частично расположенные на территориях с особыми правовыми режимами:</t>
  </si>
  <si>
    <t>5.2.</t>
  </si>
  <si>
    <t>5.2.1.*</t>
  </si>
  <si>
    <t>5.2.2.*</t>
  </si>
  <si>
    <t>5.2.3.*</t>
  </si>
  <si>
    <t>5.2.4.*</t>
  </si>
  <si>
    <t>5.2.5.*</t>
  </si>
  <si>
    <t xml:space="preserve">   на приграничных территориях (в пограничной зоне) </t>
  </si>
  <si>
    <t xml:space="preserve">    в районах Крайнего Севера и приравненных к ним местностях с ограниченными сроками завоза продукции </t>
  </si>
  <si>
    <t xml:space="preserve">    на территориях инновационных научно-технологических центров (включая «Сколково») </t>
  </si>
  <si>
    <t xml:space="preserve">    на территориях свободных портов </t>
  </si>
  <si>
    <t>5.2.6.*</t>
  </si>
  <si>
    <t>5.2.7.*</t>
  </si>
  <si>
    <t xml:space="preserve">    на территориях особых экономических зон</t>
  </si>
  <si>
    <t>Муниципальные образования  с особой этнокультурной идентичностью, обозначенной в законах, уставах и (или) наименованиях</t>
  </si>
  <si>
    <t>Муниципальные образования с монопрофильной экономикой (моногорода)</t>
  </si>
  <si>
    <t xml:space="preserve">5. </t>
  </si>
  <si>
    <t>8.</t>
  </si>
  <si>
    <t xml:space="preserve">    в т.ч. затронувшие населенные пункты</t>
  </si>
  <si>
    <t>6.1.1.</t>
  </si>
  <si>
    <t>6.2.5.*</t>
  </si>
  <si>
    <t>6.2.1.1.*</t>
  </si>
  <si>
    <t>6.2.1.2.*</t>
  </si>
  <si>
    <t>6.2.1.3.*</t>
  </si>
  <si>
    <t xml:space="preserve">6.2.1.4.* </t>
  </si>
  <si>
    <t>6.2.1.5.*</t>
  </si>
  <si>
    <t>6.2.1.6.*</t>
  </si>
  <si>
    <t xml:space="preserve">    объединения муниципальных образований, в т.ч.</t>
  </si>
  <si>
    <t xml:space="preserve">      простые объединения двух или нескольких муниципальных образований одного вида</t>
  </si>
  <si>
    <t xml:space="preserve">      объединения одного или нескольких поселений с существующим городским или муниципальным округом</t>
  </si>
  <si>
    <t xml:space="preserve">      объединения всех поселений муниципального района с существующим муниципальным или городским округом (с упразднением муниципального района)</t>
  </si>
  <si>
    <t xml:space="preserve">      объединения городских поселений с сельскими</t>
  </si>
  <si>
    <t xml:space="preserve">      объединения всех поселений муниципального района с созданием нового городского или муниципального округа</t>
  </si>
  <si>
    <t xml:space="preserve">    разделения муниципальных образований (с образованием на его месте двух или нескольких новых муниципальных образований)</t>
  </si>
  <si>
    <t xml:space="preserve">   изменения статуса муниципального образования (наделение статусом либо лишение статуса)</t>
  </si>
  <si>
    <t>6.2.3.5.*</t>
  </si>
  <si>
    <t xml:space="preserve">      сельское поселение - городское поселение</t>
  </si>
  <si>
    <t xml:space="preserve">      городское поселение - сельское поселение</t>
  </si>
  <si>
    <t xml:space="preserve">     городской округ - муниципальный округ</t>
  </si>
  <si>
    <t xml:space="preserve">      муниципальный округ - городской округ</t>
  </si>
  <si>
    <t>6.2.3.6.*</t>
  </si>
  <si>
    <t>6.2.3.7.*</t>
  </si>
  <si>
    <t>6.2.3.8.*</t>
  </si>
  <si>
    <t>6.2.4.*</t>
  </si>
  <si>
    <t xml:space="preserve">    присоединение поселения (поселений) к внутригородскому округу с делением</t>
  </si>
  <si>
    <t xml:space="preserve">    выделение внутригородского района из городского округа с делением</t>
  </si>
  <si>
    <t>6.2.6.*</t>
  </si>
  <si>
    <t xml:space="preserve">    иные преобразования (в т.ч. комбинированные)</t>
  </si>
  <si>
    <t>Изменения, связанные с изменениями состава Российской Федерации и границ между ее субъектами</t>
  </si>
  <si>
    <t>6.</t>
  </si>
  <si>
    <t>7.</t>
  </si>
  <si>
    <t>Муниципальные образования, не имеющие действующих (принятых, зарегистрированных и вступивших в силу) уставов</t>
  </si>
  <si>
    <t>Случаи отмены или приостановления действия любых изменений (в том числе произведенных в предыдущие годы)</t>
  </si>
  <si>
    <t>Случаи повторного введения в действие ранее отмененных или приостановленных изменений</t>
  </si>
  <si>
    <t>6.7.*</t>
  </si>
  <si>
    <t>10.3.3.*</t>
  </si>
  <si>
    <t xml:space="preserve">  от 1 до 3 млн рублей</t>
  </si>
  <si>
    <t xml:space="preserve">  от 3 до 5 млн рублей</t>
  </si>
  <si>
    <t xml:space="preserve">  от 5 до 10 млн. рублей</t>
  </si>
  <si>
    <t xml:space="preserve">  от 10 до 50 млн рублей</t>
  </si>
  <si>
    <t xml:space="preserve">  от 50 до 100 млн. рублей</t>
  </si>
  <si>
    <t xml:space="preserve">  от 100 до 500 млн рублей</t>
  </si>
  <si>
    <t xml:space="preserve">  от 500 млн до 1 млрд рублей</t>
  </si>
  <si>
    <t xml:space="preserve">  от 1 до 5 млрд рублей</t>
  </si>
  <si>
    <t xml:space="preserve">  в т.ч. полномочия по распоряжению земельными участками, государственная собственность на которые не разграничена</t>
  </si>
  <si>
    <t>11.3.</t>
  </si>
  <si>
    <t>12.3.</t>
  </si>
  <si>
    <t xml:space="preserve">  до 7 депутатов</t>
  </si>
  <si>
    <t xml:space="preserve">  8-10 депутатов</t>
  </si>
  <si>
    <t xml:space="preserve">13.6. </t>
  </si>
  <si>
    <t>13.6.3.</t>
  </si>
  <si>
    <t xml:space="preserve">  11-15 депутатов</t>
  </si>
  <si>
    <t xml:space="preserve">  16-20 депутатов</t>
  </si>
  <si>
    <t xml:space="preserve">  21-25 депутатов</t>
  </si>
  <si>
    <t xml:space="preserve">  26-30 депутатов</t>
  </si>
  <si>
    <t xml:space="preserve">  31-35 депутатов</t>
  </si>
  <si>
    <t xml:space="preserve">  36 и более депутатов</t>
  </si>
  <si>
    <t>Действующие представительные органы с фактической численностью депутатов:</t>
  </si>
  <si>
    <t>Действующие представительные органы с фракциями, в т.ч.:</t>
  </si>
  <si>
    <t>13.7.1.</t>
  </si>
  <si>
    <t>13.7.2.</t>
  </si>
  <si>
    <t>13.7.3.</t>
  </si>
  <si>
    <t>13.7.4.</t>
  </si>
  <si>
    <t xml:space="preserve">  политической партии Единая Россия</t>
  </si>
  <si>
    <t xml:space="preserve">  политической партии КПРФ</t>
  </si>
  <si>
    <t xml:space="preserve">  политической партии ЛДПР</t>
  </si>
  <si>
    <t xml:space="preserve">  политической партии Справедливая Россия</t>
  </si>
  <si>
    <t xml:space="preserve">  иных политических партий</t>
  </si>
  <si>
    <t>13.8.1.</t>
  </si>
  <si>
    <t>13.8.2.</t>
  </si>
  <si>
    <t>Действующие депутаты, которые были избраны на муниципальных выборах (и сохраняют свои полномочия), в т.ч.:</t>
  </si>
  <si>
    <t xml:space="preserve">  в составе списков кандидатов по пропорциональной системе (включая депутатов-списочников, избранных при применении смешанной системы), в т.ч.:</t>
  </si>
  <si>
    <t>14.1.1.1.</t>
  </si>
  <si>
    <t>14.1.1.2.</t>
  </si>
  <si>
    <t xml:space="preserve">    избранные по спискам КПРФ</t>
  </si>
  <si>
    <t>14.1.1.3.</t>
  </si>
  <si>
    <t xml:space="preserve">    избранные по спискам ЛДПР</t>
  </si>
  <si>
    <t>14.1.1.4.</t>
  </si>
  <si>
    <t xml:space="preserve">    избранные по спискам Справедливой России</t>
  </si>
  <si>
    <t xml:space="preserve">    избранные по спискам иных политических партий</t>
  </si>
  <si>
    <t xml:space="preserve">    избранные по спискам местных избирательных объединений (не являющихся политическими партиями)</t>
  </si>
  <si>
    <t xml:space="preserve">  по одномандатным и многомандатным округам (включая депутатов, избранных по округам при применении смешанной системы), в т.ч.</t>
  </si>
  <si>
    <t xml:space="preserve">  выдвигавшиеся местными избирательными объединениями (не являющимися политическими партяими)</t>
  </si>
  <si>
    <t xml:space="preserve">  самовыдвиженцы</t>
  </si>
  <si>
    <t xml:space="preserve">  по фракционной принадлежности:</t>
  </si>
  <si>
    <t xml:space="preserve">    фракция КПРФ</t>
  </si>
  <si>
    <t xml:space="preserve">    фракция ЛДПР</t>
  </si>
  <si>
    <t xml:space="preserve">    фракция Справедливой России</t>
  </si>
  <si>
    <t xml:space="preserve">    фракции иных политических партий</t>
  </si>
  <si>
    <t xml:space="preserve">    внефракционные депутаты</t>
  </si>
  <si>
    <t>Общая численность депутатского корпуса (с учетом двойного статуса депутатов, избранных методом делегирования)</t>
  </si>
  <si>
    <t xml:space="preserve">    выдвигавшиеся КПРФ</t>
  </si>
  <si>
    <t xml:space="preserve">    выдвигавшиеся ЛДПР</t>
  </si>
  <si>
    <t xml:space="preserve">    выдвигавшиеся иными политическими партиями</t>
  </si>
  <si>
    <t>Количество муниципальных образований, подпадающих под критерии, установленные законом субъекта Российской Федерации в соответствии с п.2 резолютивной части постановления  Конституционного Суда Российской Федерации от 1 декабря 2015 г. № 30-П (при наличии таких критериев)</t>
  </si>
  <si>
    <t xml:space="preserve">  по партийной принадлежности</t>
  </si>
  <si>
    <t xml:space="preserve">    КПРФ</t>
  </si>
  <si>
    <t xml:space="preserve">    ЛДПР</t>
  </si>
  <si>
    <t xml:space="preserve">    Справедливая Россия</t>
  </si>
  <si>
    <t xml:space="preserve">    иные зарегистрированные партии</t>
  </si>
  <si>
    <t xml:space="preserve">    беспартийные или отказавшиеся раскрыть партийную принадлежность</t>
  </si>
  <si>
    <t>Главы муниципальных образований, одновременно имеющие статус руководителей финансовых органов в своих муниципальных образованиях в соответствии с Бюджетным кодексом Российской Федерации</t>
  </si>
  <si>
    <t xml:space="preserve">  выдвигавшиеся местными избирательными объединениями (не являющимися политическими партяими)*</t>
  </si>
  <si>
    <t>17.1.</t>
  </si>
  <si>
    <t>17.</t>
  </si>
  <si>
    <t>17.1.1.</t>
  </si>
  <si>
    <t>17.1.2.</t>
  </si>
  <si>
    <t>Муниципальные образования, в которых местные администрации не имеют статуса юридических лиц</t>
  </si>
  <si>
    <t xml:space="preserve">  в аппаратах контрольно-счетных органов муниципальных образований</t>
  </si>
  <si>
    <t>Иные должностные лица местного самоуправления, не являющиеся депутатами, главами муниципальных образований, аудиторами контрольно-счетных органов либо муниципальными служащими (не учтенные в других разделах)</t>
  </si>
  <si>
    <t>Число соответствующих муниципальных должностей, предусмотренных муниципальными правовыми актами</t>
  </si>
  <si>
    <t>Число соответствующих ставок, предполагающих работу на постоянной основе</t>
  </si>
  <si>
    <t>20.6.</t>
  </si>
  <si>
    <t>Самообложение и инициаптвиное бюджетирование</t>
  </si>
  <si>
    <t>24.</t>
  </si>
  <si>
    <t>24.1.</t>
  </si>
  <si>
    <t>24.1.1.</t>
  </si>
  <si>
    <t>24.1.2.</t>
  </si>
  <si>
    <t>24.1.3.</t>
  </si>
  <si>
    <t>24.2.</t>
  </si>
  <si>
    <t>24.2.1.</t>
  </si>
  <si>
    <t>24.2.2.</t>
  </si>
  <si>
    <t>24.2.3.</t>
  </si>
  <si>
    <t>26.2.</t>
  </si>
  <si>
    <t>27.4.*</t>
  </si>
  <si>
    <t xml:space="preserve">28. </t>
  </si>
  <si>
    <t>28.1.*</t>
  </si>
  <si>
    <t>29.1.</t>
  </si>
  <si>
    <t xml:space="preserve">  по самообложению</t>
  </si>
  <si>
    <t xml:space="preserve">  демография</t>
  </si>
  <si>
    <t xml:space="preserve">  здравоохранение</t>
  </si>
  <si>
    <t xml:space="preserve">  образование</t>
  </si>
  <si>
    <t xml:space="preserve">  жилье и городская среда</t>
  </si>
  <si>
    <t xml:space="preserve">  экология</t>
  </si>
  <si>
    <t xml:space="preserve">  безопасные и качественные автомобильные дороги</t>
  </si>
  <si>
    <t xml:space="preserve">  производительность труда и поддержка занятости</t>
  </si>
  <si>
    <t xml:space="preserve">  наука</t>
  </si>
  <si>
    <t xml:space="preserve">  цифровая экономика</t>
  </si>
  <si>
    <t xml:space="preserve">  культура</t>
  </si>
  <si>
    <t xml:space="preserve">  малое и среднее предпринимательство и поддержка индивидуальной предпринимательской инициативы</t>
  </si>
  <si>
    <t xml:space="preserve">  международная кооперация и экспорт</t>
  </si>
  <si>
    <t>Муниципальные образования, являющиеся учредителями (соучредителями) муниципальных СМИ, не зарегистрированных (и не нуждающихся в регистрации) в соответствии с законодательством о СМИ:</t>
  </si>
  <si>
    <t>20.</t>
  </si>
  <si>
    <t>20.2.</t>
  </si>
  <si>
    <t>20.3.</t>
  </si>
  <si>
    <t>20.1.</t>
  </si>
  <si>
    <t xml:space="preserve">  теле- и радиоканалов и программ</t>
  </si>
  <si>
    <t xml:space="preserve">  учредителями муниципальных унитарных предприятий</t>
  </si>
  <si>
    <t xml:space="preserve">  учредителями муниципальных учреждений (включая местного самоуправления, имеющие статус юридических лиц)</t>
  </si>
  <si>
    <r>
      <t xml:space="preserve">  учредителями муниципальных учреждений (</t>
    </r>
    <r>
      <rPr>
        <u/>
        <sz val="11"/>
        <color theme="1"/>
        <rFont val="Calibri"/>
        <family val="2"/>
        <charset val="204"/>
        <scheme val="minor"/>
      </rPr>
      <t>без учета</t>
    </r>
    <r>
      <rPr>
        <sz val="11"/>
        <color theme="1"/>
        <rFont val="Calibri"/>
        <family val="2"/>
        <charset val="204"/>
        <scheme val="minor"/>
      </rPr>
      <t xml:space="preserve"> органов местного самоуправления, имеющих статус юридических лиц)</t>
    </r>
  </si>
  <si>
    <t>Количество всех муниципальных учреждений (включая органы местного самоуправления, имеющие статус юридических лиц)</t>
  </si>
  <si>
    <t>Сформированные и действующие общественные советы при органах местного самоуправления</t>
  </si>
  <si>
    <r>
      <t xml:space="preserve">Количество </t>
    </r>
    <r>
      <rPr>
        <u/>
        <sz val="11"/>
        <color theme="1"/>
        <rFont val="Calibri"/>
        <family val="2"/>
        <charset val="204"/>
        <scheme val="minor"/>
      </rPr>
      <t>муниципальных образований</t>
    </r>
    <r>
      <rPr>
        <sz val="11"/>
        <color theme="1"/>
        <rFont val="Calibri"/>
        <family val="2"/>
        <charset val="204"/>
        <scheme val="minor"/>
      </rPr>
      <t>, уставами или иными актами которых предусмотрено создание общественных палат (советов) муниципальных образований и (или) общественных советов при органах местного самоуправления</t>
    </r>
  </si>
  <si>
    <t>Сформированные и действующие общественные палаты (советы) муниципальных образований</t>
  </si>
  <si>
    <r>
      <t xml:space="preserve">Количество ТОС </t>
    </r>
    <r>
      <rPr>
        <u/>
        <sz val="11"/>
        <color theme="1"/>
        <rFont val="Calibri"/>
        <family val="2"/>
        <charset val="204"/>
        <scheme val="minor"/>
      </rPr>
      <t>с уставами, зарегистрированными в органах местного самоуправления</t>
    </r>
    <r>
      <rPr>
        <sz val="11"/>
        <color theme="1"/>
        <rFont val="Calibri"/>
        <family val="2"/>
        <charset val="204"/>
        <scheme val="minor"/>
      </rPr>
      <t>, действующих на территории:</t>
    </r>
  </si>
  <si>
    <r>
      <t xml:space="preserve">Количество </t>
    </r>
    <r>
      <rPr>
        <u/>
        <sz val="11"/>
        <color theme="1"/>
        <rFont val="Calibri"/>
        <family val="2"/>
        <charset val="204"/>
        <scheme val="minor"/>
      </rPr>
      <t>муниципальных образований</t>
    </r>
    <r>
      <rPr>
        <sz val="11"/>
        <color theme="1"/>
        <rFont val="Calibri"/>
        <family val="2"/>
        <charset val="204"/>
        <scheme val="minor"/>
      </rPr>
      <t xml:space="preserve">, на территории которых действует </t>
    </r>
    <r>
      <rPr>
        <u/>
        <sz val="11"/>
        <color theme="1"/>
        <rFont val="Calibri"/>
        <family val="2"/>
        <charset val="204"/>
        <scheme val="minor"/>
      </rPr>
      <t>не менее одного ТОС с уставом, зарегистрированным в органах местного самоуправления</t>
    </r>
  </si>
  <si>
    <t xml:space="preserve">      объединения городских округов с муниципальными округами</t>
  </si>
  <si>
    <t xml:space="preserve">    избранные по спискам Единой России</t>
  </si>
  <si>
    <t xml:space="preserve">    выдвигавшиеся Единой Россией</t>
  </si>
  <si>
    <t xml:space="preserve">    выдвигавшиеся Справедливой Россией</t>
  </si>
  <si>
    <t xml:space="preserve">    Единая Россия</t>
  </si>
  <si>
    <t xml:space="preserve">    экономическим</t>
  </si>
  <si>
    <t xml:space="preserve">    юридическим</t>
  </si>
  <si>
    <t xml:space="preserve">    по специальности "государственное и муниципальное управление"</t>
  </si>
  <si>
    <t>Муниципальные выборы, местные  референдумы и голосования</t>
  </si>
  <si>
    <t xml:space="preserve">  выборы депутатов (по мажоритарной системе)</t>
  </si>
  <si>
    <t xml:space="preserve">  выборы депутатов (по пропорциональной системе)</t>
  </si>
  <si>
    <t xml:space="preserve">  выборы депутатов (по смешанной системе)</t>
  </si>
  <si>
    <t xml:space="preserve">  выборы глав муниципальных образований</t>
  </si>
  <si>
    <t>29.2.</t>
  </si>
  <si>
    <t xml:space="preserve">  представительных органов (сформированных новых составов)</t>
  </si>
  <si>
    <t xml:space="preserve">  депутатов представительных органов</t>
  </si>
  <si>
    <t>29.3.</t>
  </si>
  <si>
    <t>29.4.</t>
  </si>
  <si>
    <t xml:space="preserve">  повторные или дополнительные выборы депутатов по одному или нескольким округам (не всего состава)</t>
  </si>
  <si>
    <t xml:space="preserve">  от 20 001 до 30 000 жителей</t>
  </si>
  <si>
    <t xml:space="preserve">  от 10 001 до 20 000 жителей</t>
  </si>
  <si>
    <t>3.2.15.*</t>
  </si>
  <si>
    <t xml:space="preserve">  от поселения (поселений) муниципальному району</t>
  </si>
  <si>
    <t xml:space="preserve">  от муниципального района поселению (поселениям)</t>
  </si>
  <si>
    <t xml:space="preserve">  от поселения (поселений) муниципальному району и от муниципального района поселению (поселениям) одновременно (в рамках одного соглашения) </t>
  </si>
  <si>
    <t>12.9.</t>
  </si>
  <si>
    <t>11.9.1.</t>
  </si>
  <si>
    <t>11.9.2.</t>
  </si>
  <si>
    <t>11.11.</t>
  </si>
  <si>
    <t>11.11.1.</t>
  </si>
  <si>
    <t>11.11.2.</t>
  </si>
  <si>
    <t>14.8.</t>
  </si>
  <si>
    <t>Главы муниципальных образований, избранные на свои должности (в последний раз):</t>
  </si>
  <si>
    <t xml:space="preserve">  в 2015 - 2016 гг.</t>
  </si>
  <si>
    <t xml:space="preserve">  в 2017 - 2018 гг.</t>
  </si>
  <si>
    <t xml:space="preserve">  в 2019 - 2020 гг.</t>
  </si>
  <si>
    <r>
      <t xml:space="preserve">Главы муниципальных образований, избранные </t>
    </r>
    <r>
      <rPr>
        <u/>
        <sz val="11"/>
        <color theme="1"/>
        <rFont val="Calibri"/>
        <family val="2"/>
        <charset val="204"/>
        <scheme val="minor"/>
      </rPr>
      <t>на муниципальных выборах,</t>
    </r>
    <r>
      <rPr>
        <sz val="11"/>
        <color theme="1"/>
        <rFont val="Calibri"/>
        <family val="2"/>
        <scheme val="minor"/>
      </rPr>
      <t xml:space="preserve"> по субъекту выдвижения на последних выборах:</t>
    </r>
  </si>
  <si>
    <t>Действующие главы, возглавляющие данное муниципальное образование (на момент сбора информации):</t>
  </si>
  <si>
    <t xml:space="preserve">  первый срок </t>
  </si>
  <si>
    <t>13.4.1.*</t>
  </si>
  <si>
    <t>13.4.2.*</t>
  </si>
  <si>
    <t xml:space="preserve">  методом делегирования, в т.ч.</t>
  </si>
  <si>
    <t xml:space="preserve">    по равной норме представительства</t>
  </si>
  <si>
    <t xml:space="preserve">    с применением квот поселений (внутригородских районов)</t>
  </si>
  <si>
    <t>Представительные органы, избранные на муниципальных выборах, по году избрания в действующем составе:</t>
  </si>
  <si>
    <t>13.8.3.</t>
  </si>
  <si>
    <t>13.8.4.</t>
  </si>
  <si>
    <t xml:space="preserve">  установленная численность депутатов соответствует минимально допустимой в соответствии с законом</t>
  </si>
  <si>
    <t xml:space="preserve">  установленная численность больше минимально допустимой на 6-10 депутатов</t>
  </si>
  <si>
    <t xml:space="preserve">  установленная численность больше минимально допустимой на 11 и более депутатов</t>
  </si>
  <si>
    <t>13.10.</t>
  </si>
  <si>
    <t>13.10.1.</t>
  </si>
  <si>
    <t>13.10.2.</t>
  </si>
  <si>
    <t>13.10.3.</t>
  </si>
  <si>
    <t>13.12.1.*</t>
  </si>
  <si>
    <t>13.12.2.*</t>
  </si>
  <si>
    <t>13.12.3.*</t>
  </si>
  <si>
    <t>Общее число депутатских мандатов (как замещенных, так и не замещенных) в действующих представительных органах муниципальных образований</t>
  </si>
  <si>
    <t>14.9.</t>
  </si>
  <si>
    <t>14.10.</t>
  </si>
  <si>
    <t>Действующие представительные органы по соотношению между минимально допустимой в соответствии с законом (ч.6 ст. 35 Федерального закона № 131-ФЗ) и установленной численностью депутатов:</t>
  </si>
  <si>
    <t xml:space="preserve">  в сфере дорожной деятельности</t>
  </si>
  <si>
    <t xml:space="preserve">  в сфере транспорта (транспортное обслуживание населения)</t>
  </si>
  <si>
    <t xml:space="preserve">  в финансовой сфере (бюджет, налоги др.)</t>
  </si>
  <si>
    <t xml:space="preserve">  в сфере физической культуры и массового спорта</t>
  </si>
  <si>
    <t xml:space="preserve">  в сфере благоустройства (утверждение правил благоустройства, организация благоустройства, организация мест массового отдыха)</t>
  </si>
  <si>
    <t xml:space="preserve">  в сфере культуры (библиотечное обслуживание, памятники истории и культуры, развитие народных художественных промыслов, муниципальные архивы и др.)</t>
  </si>
  <si>
    <t xml:space="preserve">  в ритуальной сфере</t>
  </si>
  <si>
    <t xml:space="preserve">  в сфере образования (включая работу с детьми и молодежью)</t>
  </si>
  <si>
    <t xml:space="preserve">  в сфере безопасности (участие в профилактике экстремизма и терроризма, укрепление межнационального согласия, поддержка объединений по охране общественного порядка, мобилизационная подготовка, противодействие коррупции и т.п.)</t>
  </si>
  <si>
    <t xml:space="preserve"> в сферах землепользования и территориального планирования (утверждение генеральных планов, правил землепользования и застройки, земельный контроль, присвоение адресов и др.)</t>
  </si>
  <si>
    <t xml:space="preserve">  в сфере защиты населения и территорий от чрезвычайных ситуаций (включая обеспечение безопасности людей на водных объектах), а также обеспечения пожарной безопасности</t>
  </si>
  <si>
    <t xml:space="preserve">  в сфере экологии (участие в деятельности по накоплению и транспортированию отходов, лесо- и водопользование, развитие лечебно-оздоровительных местностей и др.) </t>
  </si>
  <si>
    <t xml:space="preserve">  в сфере здравоохранения</t>
  </si>
  <si>
    <t xml:space="preserve">  в сферах жилищного строительства, жилищно-коммунального хозяйства и инфраструктуры (включая организацию электро-, тепло-, газо-, водоснабжения и водоотведения)</t>
  </si>
  <si>
    <t xml:space="preserve">  в сферах предпринимательства, торговли и потребительского рынка (включая вопросы рекламы, сельского хозяйства и торговли)</t>
  </si>
  <si>
    <t>11.7.1.</t>
  </si>
  <si>
    <t>11.7.2.</t>
  </si>
  <si>
    <t>11.7.4.</t>
  </si>
  <si>
    <t>11.7.5.</t>
  </si>
  <si>
    <t>11.7.6.</t>
  </si>
  <si>
    <t>11.7.7.</t>
  </si>
  <si>
    <t xml:space="preserve">  суммарно по 11 и более вопросам местного значения (но не все полномочия по решению вопросов местного значения поселения)</t>
  </si>
  <si>
    <t xml:space="preserve">  местную (районную) администрацию возглавляет глава муниципального района, избранный на муниципальных выборах или депутатами представительного органа муниципального района из своего состава</t>
  </si>
  <si>
    <t xml:space="preserve">  местную (районную) администрацию возглавляет глава муниципального района, избранный по конкурсу</t>
  </si>
  <si>
    <t xml:space="preserve">  местную (районную) администрацию возглавляет иное лицо</t>
  </si>
  <si>
    <t xml:space="preserve">  местную (районную) администрацию возглавляет глава местной администрации (не глава муниципального района), назначенный по конкурсу</t>
  </si>
  <si>
    <t xml:space="preserve">  представительный орган муниципального района избран по системе делегирования</t>
  </si>
  <si>
    <t xml:space="preserve">  главой муниципального района одновременно является глава "центрального" поселения</t>
  </si>
  <si>
    <t>Количество представительных органов муниципальных образований подлежащих формированию (избранию) в соответствии с законодательством</t>
  </si>
  <si>
    <t>Депутаты и депутатские мандаты в представительных органах муниципальных образований</t>
  </si>
  <si>
    <t xml:space="preserve">  начиная с 2004 - 2010 гг.</t>
  </si>
  <si>
    <t xml:space="preserve">  начиная с 2011 - 2015 гг.</t>
  </si>
  <si>
    <t>Представительные органы, формируемые по системе делегирования:</t>
  </si>
  <si>
    <r>
      <t xml:space="preserve">Вакантные депутатские мандаты в </t>
    </r>
    <r>
      <rPr>
        <u/>
        <sz val="11"/>
        <color theme="1"/>
        <rFont val="Calibri"/>
        <family val="2"/>
        <charset val="204"/>
        <scheme val="minor"/>
      </rPr>
      <t xml:space="preserve">действующих </t>
    </r>
    <r>
      <rPr>
        <sz val="11"/>
        <color theme="1"/>
        <rFont val="Calibri"/>
        <family val="2"/>
        <scheme val="minor"/>
      </rPr>
      <t>представительных органах, подлежащие замещению</t>
    </r>
  </si>
  <si>
    <r>
      <t xml:space="preserve">Количество </t>
    </r>
    <r>
      <rPr>
        <u/>
        <sz val="11"/>
        <color theme="1"/>
        <rFont val="Calibri"/>
        <family val="2"/>
        <charset val="204"/>
        <scheme val="minor"/>
      </rPr>
      <t>действующих</t>
    </r>
    <r>
      <rPr>
        <sz val="11"/>
        <color theme="1"/>
        <rFont val="Calibri"/>
        <family val="2"/>
        <charset val="204"/>
        <scheme val="minor"/>
      </rPr>
      <t xml:space="preserve"> представительных органов по установленной (для избранных на выборах - на момент избрания) численности депутатов:</t>
    </r>
  </si>
  <si>
    <t xml:space="preserve">13.7. </t>
  </si>
  <si>
    <t>13.7.7.</t>
  </si>
  <si>
    <t>13.8.</t>
  </si>
  <si>
    <t>13.9.1.</t>
  </si>
  <si>
    <t>Депутатские мандаты, подлежащие замещению в распущенных или еще не сформированных представительных органах</t>
  </si>
  <si>
    <t>Число депутатов, которое было бы если бы численность всех существующих представительных органов соответствовала минимально допустимой в соответствии с федеральным законодательством (ч.6 ст.35 Федерального закона № 131-ФЗ) и при этом все мандаты были бы замещены</t>
  </si>
  <si>
    <t>"Прибавочная" численность депутатов действующих представительных органов (по сравнению с минимально допустимой)</t>
  </si>
  <si>
    <t xml:space="preserve">  поселений, муниципальных и городских округов (кроме округов с внутригородским делением)</t>
  </si>
  <si>
    <t xml:space="preserve">  межселенных территорий</t>
  </si>
  <si>
    <t xml:space="preserve">  предусмотрено назначение сельских старост</t>
  </si>
  <si>
    <t>2.</t>
  </si>
  <si>
    <t>5.</t>
  </si>
  <si>
    <t xml:space="preserve">  внутригородских районов (в городских округах с делением) и внутригородских муниципальных образований (в городах федерального значения)</t>
  </si>
  <si>
    <t>Контакты (телефон с кодом города, факс, электронная почта)</t>
  </si>
  <si>
    <t>Контакты (телефон с кодом города, личный телефон, электронная почта для оперативного обмена информацией)</t>
  </si>
  <si>
    <r>
      <t xml:space="preserve">Муниципальные районы, муниципальные и городские округа, </t>
    </r>
    <r>
      <rPr>
        <u/>
        <sz val="11"/>
        <color theme="1"/>
        <rFont val="Calibri"/>
        <family val="2"/>
        <charset val="204"/>
        <scheme val="minor"/>
      </rPr>
      <t>соответствующие</t>
    </r>
    <r>
      <rPr>
        <sz val="11"/>
        <color theme="1"/>
        <rFont val="Calibri"/>
        <family val="2"/>
        <charset val="204"/>
        <scheme val="minor"/>
      </rPr>
      <t xml:space="preserve"> следующим критериям городского округа:</t>
    </r>
  </si>
  <si>
    <r>
      <t xml:space="preserve">Городские округа, </t>
    </r>
    <r>
      <rPr>
        <u/>
        <sz val="11"/>
        <color theme="1"/>
        <rFont val="Calibri"/>
        <family val="2"/>
        <charset val="204"/>
        <scheme val="minor"/>
      </rPr>
      <t>не соответствующие</t>
    </r>
    <r>
      <rPr>
        <sz val="11"/>
        <color theme="1"/>
        <rFont val="Calibri"/>
        <family val="2"/>
        <charset val="204"/>
        <scheme val="minor"/>
      </rPr>
      <t xml:space="preserve"> хотя бы одному из вышеустановленных критериев, в в т.ч.</t>
    </r>
  </si>
  <si>
    <t>3.2.13.*</t>
  </si>
  <si>
    <r>
      <t xml:space="preserve">  одновременно соответствующие </t>
    </r>
    <r>
      <rPr>
        <u/>
        <sz val="11"/>
        <color theme="1"/>
        <rFont val="Calibri"/>
        <family val="2"/>
        <charset val="204"/>
        <scheme val="minor"/>
      </rPr>
      <t>всем трем</t>
    </r>
    <r>
      <rPr>
        <sz val="11"/>
        <color theme="1"/>
        <rFont val="Calibri"/>
        <family val="2"/>
        <charset val="204"/>
        <scheme val="minor"/>
      </rPr>
      <t xml:space="preserve"> критериям</t>
    </r>
  </si>
  <si>
    <t>3.4.*</t>
  </si>
  <si>
    <t>3.4.1.*</t>
  </si>
  <si>
    <t>3.4.2.*</t>
  </si>
  <si>
    <t>3.4.3.*</t>
  </si>
  <si>
    <t xml:space="preserve">  выдвигавшиеся Единой Россией</t>
  </si>
  <si>
    <t xml:space="preserve">  выдвигавшиеся КПРФ</t>
  </si>
  <si>
    <t xml:space="preserve">  выдвигавшиеся ЛДПР</t>
  </si>
  <si>
    <t xml:space="preserve">  выдвигавшиеся Справедливой Россией</t>
  </si>
  <si>
    <t xml:space="preserve">  выдвигавшиеся иными политическими партиями*</t>
  </si>
  <si>
    <t>10.5.</t>
  </si>
  <si>
    <t>10.6.*</t>
  </si>
  <si>
    <t>10.11.</t>
  </si>
  <si>
    <t>Муниципальные образования, в которых полностью или частично создана нормативная база для участия в национальных проектах (программах)</t>
  </si>
  <si>
    <t>10.5.1.</t>
  </si>
  <si>
    <t>10.5.2.</t>
  </si>
  <si>
    <t>10.11.1.</t>
  </si>
  <si>
    <t>10.11.2.</t>
  </si>
  <si>
    <t>10.11.3.</t>
  </si>
  <si>
    <t xml:space="preserve">  второй срок (подряд)</t>
  </si>
  <si>
    <t xml:space="preserve">  третий срок (подряд)</t>
  </si>
  <si>
    <t xml:space="preserve">  четвертый и последующие сроки (подряд)</t>
  </si>
  <si>
    <t xml:space="preserve">  новый срок после перерыва</t>
  </si>
  <si>
    <t>Установленный порядок избрания глав муниципальных образований в соответствии с федеральными законами и законами субъектов Российской Федерации:</t>
  </si>
  <si>
    <t xml:space="preserve">  в связи с увеличением численности населения муниципального образования более чем на 25 процентов при изменении его границ либо преобразовании</t>
  </si>
  <si>
    <t>25.1.</t>
  </si>
  <si>
    <t>Официальные сайты органов местного самоуправления</t>
  </si>
  <si>
    <t>Сайты органов местного самоуправления</t>
  </si>
  <si>
    <r>
      <t xml:space="preserve">Количество муниципальных образований, </t>
    </r>
    <r>
      <rPr>
        <u/>
        <sz val="11"/>
        <color theme="1"/>
        <rFont val="Calibri"/>
        <family val="2"/>
        <charset val="204"/>
        <scheme val="minor"/>
      </rPr>
      <t>не являющихся</t>
    </r>
    <r>
      <rPr>
        <sz val="11"/>
        <color theme="1"/>
        <rFont val="Calibri"/>
        <family val="2"/>
        <charset val="204"/>
        <scheme val="minor"/>
      </rPr>
      <t xml:space="preserve"> учредителями либо участниками каких-либо организаций</t>
    </r>
  </si>
  <si>
    <t xml:space="preserve">    фракция Единой России</t>
  </si>
  <si>
    <t xml:space="preserve">  полностью расположенные на островах (включая остров Сахалин)</t>
  </si>
  <si>
    <t xml:space="preserve">  начиная с 2016 - 2020 гг.</t>
  </si>
  <si>
    <t xml:space="preserve">  7 депутатов</t>
  </si>
  <si>
    <t xml:space="preserve">  установленная численность больше минимально допустимой на 1-5 депутатов</t>
  </si>
  <si>
    <t>Депутаты утративших статус и (или) преобразованных муниципальных образований, продолжающие работу до завершения переходного периода</t>
  </si>
  <si>
    <t>Представительные органы утративших статус и (или) преобразованных муниципальных образований, продолжающие работу до завершения переходного периода</t>
  </si>
  <si>
    <t>Главы муниципальных образований по сочетанию способа избрания и места в системе органов местного самоуправления (в соответствии с уставами муниципальных образований):</t>
  </si>
  <si>
    <r>
      <t xml:space="preserve">Количество действующих </t>
    </r>
    <r>
      <rPr>
        <u/>
        <sz val="11"/>
        <color theme="1"/>
        <rFont val="Calibri"/>
        <family val="2"/>
        <charset val="204"/>
        <scheme val="minor"/>
      </rPr>
      <t>муниципальных образований,</t>
    </r>
    <r>
      <rPr>
        <sz val="11"/>
        <color theme="1"/>
        <rFont val="Calibri"/>
        <family val="2"/>
        <charset val="204"/>
        <scheme val="minor"/>
      </rPr>
      <t xml:space="preserve"> являющихся участниками (в т.ч. опосредованно - через органы местного самоуправления):</t>
    </r>
  </si>
  <si>
    <r>
      <t xml:space="preserve">Количество действующих </t>
    </r>
    <r>
      <rPr>
        <u/>
        <sz val="11"/>
        <color theme="1"/>
        <rFont val="Calibri"/>
        <family val="2"/>
        <charset val="204"/>
        <scheme val="minor"/>
      </rPr>
      <t>муниципальных образований,</t>
    </r>
    <r>
      <rPr>
        <sz val="11"/>
        <color theme="1"/>
        <rFont val="Calibri"/>
        <family val="2"/>
        <charset val="204"/>
        <scheme val="minor"/>
      </rPr>
      <t xml:space="preserve"> являющихся </t>
    </r>
    <r>
      <rPr>
        <u/>
        <sz val="11"/>
        <color theme="1"/>
        <rFont val="Calibri"/>
        <family val="2"/>
        <charset val="204"/>
        <scheme val="minor"/>
      </rPr>
      <t>учредителями</t>
    </r>
    <r>
      <rPr>
        <sz val="11"/>
        <color theme="1"/>
        <rFont val="Calibri"/>
        <family val="2"/>
        <charset val="204"/>
        <scheme val="minor"/>
      </rPr>
      <t xml:space="preserve"> муниципальных организаций (хотя бы одной), в том числе опосредованно - через органы местного самоуправления:</t>
    </r>
  </si>
  <si>
    <t>Количество муниципальных образований, на территории которых:</t>
  </si>
  <si>
    <t xml:space="preserve">  избраны (назначены) и действуют сельские старосты (не менее одного)</t>
  </si>
  <si>
    <t>Количество существующих муниципальных образований, имеющих заключенные с ТОС соглашения, предусматривающие использование бюджетных средств</t>
  </si>
  <si>
    <t>Информация о развитии системы местного самоуправления по состоянию на 1 января 2021 г.</t>
  </si>
  <si>
    <t xml:space="preserve">  включенных в государственный реестр муниципальных образований по состоянию на 1 января 2021 г.</t>
  </si>
  <si>
    <t xml:space="preserve"> по состоянию на начало предыдущего года (1 января 2020 г.)</t>
  </si>
  <si>
    <t xml:space="preserve"> по состоянию на начало текущего годa (1 января 2021 г.)</t>
  </si>
  <si>
    <t>1.1.2.</t>
  </si>
  <si>
    <t>Изменения территориальной организации местного самоуправления в 2020 году (согласно вступившим в этот период в силу законам субъектов РФ):</t>
  </si>
  <si>
    <t>Муниципальные образования, затронутые изменениями территориальной организации местного самоуправления в 2020 году</t>
  </si>
  <si>
    <t>8.1.</t>
  </si>
  <si>
    <t xml:space="preserve">8.2.* </t>
  </si>
  <si>
    <t>8.3.</t>
  </si>
  <si>
    <t>8.3.1.</t>
  </si>
  <si>
    <t>8.3.2.</t>
  </si>
  <si>
    <t>8.3.3.</t>
  </si>
  <si>
    <t>8.3.4.</t>
  </si>
  <si>
    <t xml:space="preserve">8.4. </t>
  </si>
  <si>
    <t>8.5.*</t>
  </si>
  <si>
    <t>8.6.</t>
  </si>
  <si>
    <t>9.2.</t>
  </si>
  <si>
    <t>9.3.1.*</t>
  </si>
  <si>
    <t>9.3.2.*</t>
  </si>
  <si>
    <t>9.3.3.*</t>
  </si>
  <si>
    <t>9.3.4.*</t>
  </si>
  <si>
    <t>9.3.5.</t>
  </si>
  <si>
    <t>9.3.6.</t>
  </si>
  <si>
    <t xml:space="preserve">9.3.7.* </t>
  </si>
  <si>
    <t>9.3.8.*</t>
  </si>
  <si>
    <t xml:space="preserve">9.3.9.* </t>
  </si>
  <si>
    <t>9.3.10.*</t>
  </si>
  <si>
    <t>9.4.</t>
  </si>
  <si>
    <t>9.4.1.</t>
  </si>
  <si>
    <t>9.4.2.</t>
  </si>
  <si>
    <t>9.4.3.</t>
  </si>
  <si>
    <t>9.4.4.</t>
  </si>
  <si>
    <t>9.4.5.</t>
  </si>
  <si>
    <t>9.4.6.</t>
  </si>
  <si>
    <t>9.4.7.</t>
  </si>
  <si>
    <t>9.4.8.</t>
  </si>
  <si>
    <t>9.4.9.</t>
  </si>
  <si>
    <t>9.4.10.</t>
  </si>
  <si>
    <t>9.5.</t>
  </si>
  <si>
    <t>Муниципальные образования - субъекты бюджетных правоотношений, подпадавшие в 2020 г. под действие специальных норм статьи 136 Бюджетного кодекса Российской Федерации, в т.ч.:</t>
  </si>
  <si>
    <t>9.5.1.</t>
  </si>
  <si>
    <t>9.5.2.</t>
  </si>
  <si>
    <t>9.5.3.</t>
  </si>
  <si>
    <t xml:space="preserve">10. </t>
  </si>
  <si>
    <t>Муниципальные образования, органы местного самоуправления которых осуществляли в 2020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</si>
  <si>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10.1.1.</t>
  </si>
  <si>
    <t>10.1.1.1.</t>
  </si>
  <si>
    <t>10.1.1.2.*</t>
  </si>
  <si>
    <t>10.1.2.</t>
  </si>
  <si>
    <t>10.1.2.1.</t>
  </si>
  <si>
    <t>10.1.2.2.*</t>
  </si>
  <si>
    <t>10.1.2.3.</t>
  </si>
  <si>
    <t>10.1.3.</t>
  </si>
  <si>
    <t>10.1.3.1.</t>
  </si>
  <si>
    <t>10.1.3.2.</t>
  </si>
  <si>
    <t>10.1.3.3.</t>
  </si>
  <si>
    <t>10.1.4.*</t>
  </si>
  <si>
    <r>
      <t xml:space="preserve">Муниципальные образования, органы местного самоуправления которых </t>
    </r>
    <r>
      <rPr>
        <u/>
        <sz val="11"/>
        <color theme="1"/>
        <rFont val="Calibri"/>
        <family val="2"/>
        <charset val="204"/>
        <scheme val="minor"/>
      </rPr>
      <t>не осуществляли</t>
    </r>
    <r>
      <rPr>
        <sz val="11"/>
        <color theme="1"/>
        <rFont val="Calibri"/>
        <family val="2"/>
        <charset val="204"/>
        <scheme val="minor"/>
      </rPr>
      <t xml:space="preserve"> в 2020 году отдельные государственные полномочия, обеспеченные субвенциями</t>
    </r>
  </si>
  <si>
    <t>10.2.*</t>
  </si>
  <si>
    <t>Муниципальные образования, органы местного самоуправления которых не осуществляли в 2020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t>
  </si>
  <si>
    <t>10.2.1.*</t>
  </si>
  <si>
    <t>Сельские поселения, за которыми в течение 2020 г. были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</si>
  <si>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10.3.2*.</t>
  </si>
  <si>
    <t>10.4.*</t>
  </si>
  <si>
    <t xml:space="preserve">10.5.3. </t>
  </si>
  <si>
    <t>10.5.4.</t>
  </si>
  <si>
    <t>10.5.5.</t>
  </si>
  <si>
    <t>10.5.6.</t>
  </si>
  <si>
    <t>10.5.7.</t>
  </si>
  <si>
    <t>10.5.8.</t>
  </si>
  <si>
    <t>10.5.9.</t>
  </si>
  <si>
    <t>10.5.10.</t>
  </si>
  <si>
    <t>10.5.11.</t>
  </si>
  <si>
    <t>10.5.12.</t>
  </si>
  <si>
    <t>10.5.13.</t>
  </si>
  <si>
    <t>10.5.14.</t>
  </si>
  <si>
    <t>10.5.15.</t>
  </si>
  <si>
    <t>10.5.16.</t>
  </si>
  <si>
    <t>10.5.17.*</t>
  </si>
  <si>
    <t>10.5.18.*</t>
  </si>
  <si>
    <t>10.7.1.</t>
  </si>
  <si>
    <t>10.7.2.</t>
  </si>
  <si>
    <t xml:space="preserve">10.7.3. </t>
  </si>
  <si>
    <t>10.7.4.</t>
  </si>
  <si>
    <t>10.7.5.</t>
  </si>
  <si>
    <t>10.7.6.</t>
  </si>
  <si>
    <t>10.7.7.</t>
  </si>
  <si>
    <t>10.7.8.</t>
  </si>
  <si>
    <t>10.7.9.</t>
  </si>
  <si>
    <t>10.7.10.</t>
  </si>
  <si>
    <t>10.7.11.</t>
  </si>
  <si>
    <t>10.7.12.</t>
  </si>
  <si>
    <t>10.7.13.</t>
  </si>
  <si>
    <t>10.7.14.</t>
  </si>
  <si>
    <t>10.7.15.</t>
  </si>
  <si>
    <t>10.8.*</t>
  </si>
  <si>
    <t>10.9.1.</t>
  </si>
  <si>
    <t>10.9.2.</t>
  </si>
  <si>
    <r>
      <t xml:space="preserve">Количество действовавших в 2020 г. </t>
    </r>
    <r>
      <rPr>
        <u/>
        <sz val="11"/>
        <color theme="1"/>
        <rFont val="Calibri"/>
        <family val="2"/>
        <charset val="204"/>
        <scheme val="minor"/>
      </rPr>
      <t>соглашений</t>
    </r>
    <r>
      <rPr>
        <sz val="11"/>
        <color theme="1"/>
        <rFont val="Calibri"/>
        <family val="2"/>
        <charset val="204"/>
        <scheme val="minor"/>
      </rPr>
      <t xml:space="preserve"> между органами местного самоуправления поселений и муниципальных районов соглашений о передаче полномочий:</t>
    </r>
  </si>
  <si>
    <t xml:space="preserve">10.9.3. </t>
  </si>
  <si>
    <t>10.10.*</t>
  </si>
  <si>
    <t>Муниципальные образования, в которых органы местного самоуправления совершали нотариальные действия в 2020 году</t>
  </si>
  <si>
    <t>Муниципальные образования, органы местного самоуправления которых принимали в 2020 г. организационное и финансовое участие в реализации национальных проектов (программ), а также региональных проектов, направленных на реализацию национальных проектов (программ) в т.ч. по направлениям:</t>
  </si>
  <si>
    <t>10.11.4.</t>
  </si>
  <si>
    <t>10.11.5.</t>
  </si>
  <si>
    <t>10.11.6.</t>
  </si>
  <si>
    <t>10.11.7.</t>
  </si>
  <si>
    <t>10.11.8.</t>
  </si>
  <si>
    <t>10.11.9.</t>
  </si>
  <si>
    <t>10.11.10.</t>
  </si>
  <si>
    <t>10.11.11.</t>
  </si>
  <si>
    <t>10.11.12.</t>
  </si>
  <si>
    <t xml:space="preserve">9.6.* </t>
  </si>
  <si>
    <t>11.</t>
  </si>
  <si>
    <t>11.1.*</t>
  </si>
  <si>
    <t>11.1.1.*</t>
  </si>
  <si>
    <t>11.1.1.1.*</t>
  </si>
  <si>
    <t>11.1.1.3.*</t>
  </si>
  <si>
    <t>11.1.1.4.*</t>
  </si>
  <si>
    <t>11.1.2.*</t>
  </si>
  <si>
    <t>11.1.2.1.*</t>
  </si>
  <si>
    <t>11.4.</t>
  </si>
  <si>
    <t>11.4.1.*</t>
  </si>
  <si>
    <t>11.4.1.1.*</t>
  </si>
  <si>
    <t>11.4.1.2.</t>
  </si>
  <si>
    <t>11.4.1.3.*</t>
  </si>
  <si>
    <t>11.4.2.*</t>
  </si>
  <si>
    <t>11.4.2.1.</t>
  </si>
  <si>
    <t>11.4.2.2.</t>
  </si>
  <si>
    <t xml:space="preserve">11.5. </t>
  </si>
  <si>
    <t>11.5.3.</t>
  </si>
  <si>
    <t xml:space="preserve">11.6. </t>
  </si>
  <si>
    <t>11.6.1.</t>
  </si>
  <si>
    <t>11.6.2.</t>
  </si>
  <si>
    <t>11.6.3.</t>
  </si>
  <si>
    <t xml:space="preserve">11.7. </t>
  </si>
  <si>
    <t>11.7.3.</t>
  </si>
  <si>
    <t>11.7.8.*</t>
  </si>
  <si>
    <t>11.8.</t>
  </si>
  <si>
    <t>11.8.1.</t>
  </si>
  <si>
    <t>11.8.2.</t>
  </si>
  <si>
    <t>11.8.3.</t>
  </si>
  <si>
    <t>11.8.4.</t>
  </si>
  <si>
    <t xml:space="preserve">11.9. </t>
  </si>
  <si>
    <t>11.9.3.</t>
  </si>
  <si>
    <t>11.9.4.</t>
  </si>
  <si>
    <t>11.9.5.</t>
  </si>
  <si>
    <t>11.9.6.</t>
  </si>
  <si>
    <t>11.9.7.</t>
  </si>
  <si>
    <t>11.9.8.*</t>
  </si>
  <si>
    <t>11.10.</t>
  </si>
  <si>
    <t>11.10.1.</t>
  </si>
  <si>
    <t>11.10.2.</t>
  </si>
  <si>
    <t>11.10.3.</t>
  </si>
  <si>
    <t>11.10.4.</t>
  </si>
  <si>
    <t>11.10.5.*</t>
  </si>
  <si>
    <t>11.11.3.*</t>
  </si>
  <si>
    <t>11.12.</t>
  </si>
  <si>
    <t>11.12.1.*</t>
  </si>
  <si>
    <t>11.12.2.*</t>
  </si>
  <si>
    <t>11.12.3.*</t>
  </si>
  <si>
    <t>11.13.*</t>
  </si>
  <si>
    <t>11.14.</t>
  </si>
  <si>
    <t>Количество заседаний представительных органов, проведенных в 2020 году</t>
  </si>
  <si>
    <t>12.</t>
  </si>
  <si>
    <t>12.1.1.2.</t>
  </si>
  <si>
    <t>12.1.1.3.</t>
  </si>
  <si>
    <t>12.1.1.4.</t>
  </si>
  <si>
    <t>12.1.1.5.*</t>
  </si>
  <si>
    <t>12.1.1.6.*</t>
  </si>
  <si>
    <t>12.1.2.2.</t>
  </si>
  <si>
    <t>12.1.2.4</t>
  </si>
  <si>
    <t>12.1.2.5.*</t>
  </si>
  <si>
    <t>12.1.2.6</t>
  </si>
  <si>
    <t>12.1.2.7.</t>
  </si>
  <si>
    <t>12.1.4.</t>
  </si>
  <si>
    <t>12.1.4.1.</t>
  </si>
  <si>
    <t>12.1.4.2.</t>
  </si>
  <si>
    <t>12.1.4.3.</t>
  </si>
  <si>
    <t>12.1.4.4.</t>
  </si>
  <si>
    <t>12.1.4.5.</t>
  </si>
  <si>
    <t>12.1.4.6.</t>
  </si>
  <si>
    <t xml:space="preserve">12.2. </t>
  </si>
  <si>
    <t>12.2.1.</t>
  </si>
  <si>
    <t>12.2.2.</t>
  </si>
  <si>
    <t>12.2.3.</t>
  </si>
  <si>
    <t>12.2.4.</t>
  </si>
  <si>
    <t>12.2.4.1.</t>
  </si>
  <si>
    <t>12.2.4.2.</t>
  </si>
  <si>
    <t>12.3.1.</t>
  </si>
  <si>
    <t>12.3.2.</t>
  </si>
  <si>
    <t>12.3.3.</t>
  </si>
  <si>
    <t>12.4.</t>
  </si>
  <si>
    <t>12.6.</t>
  </si>
  <si>
    <t>12.8.</t>
  </si>
  <si>
    <t>12.10.</t>
  </si>
  <si>
    <t>12.11.</t>
  </si>
  <si>
    <t xml:space="preserve">13. </t>
  </si>
  <si>
    <t>13.1.3.*</t>
  </si>
  <si>
    <t>13.1.4. *</t>
  </si>
  <si>
    <t>13.2.1.*</t>
  </si>
  <si>
    <t>13.2.2.*</t>
  </si>
  <si>
    <t>13.2.3.*</t>
  </si>
  <si>
    <t>13.2.4.*</t>
  </si>
  <si>
    <t>13.3.*</t>
  </si>
  <si>
    <t>13.4.*</t>
  </si>
  <si>
    <t>13.4.3.*</t>
  </si>
  <si>
    <t>13.4.4.*</t>
  </si>
  <si>
    <t>13.4.5.*</t>
  </si>
  <si>
    <t>13.4.6.*</t>
  </si>
  <si>
    <t>13.4.7.*</t>
  </si>
  <si>
    <t>13.4.8.*</t>
  </si>
  <si>
    <t>13.4.9.*</t>
  </si>
  <si>
    <t>13.5.*</t>
  </si>
  <si>
    <t>13.5.1.*</t>
  </si>
  <si>
    <t>13.5.2.*</t>
  </si>
  <si>
    <t>13.5.3.*</t>
  </si>
  <si>
    <t>13.5.4.*</t>
  </si>
  <si>
    <t>13.5.5.*</t>
  </si>
  <si>
    <t>13.5.6.*</t>
  </si>
  <si>
    <t>13.5.7.*</t>
  </si>
  <si>
    <t>13.5.8.*</t>
  </si>
  <si>
    <t>13.5.9.*</t>
  </si>
  <si>
    <t>13.7.5.*</t>
  </si>
  <si>
    <t>13.7.6.*</t>
  </si>
  <si>
    <t>13.8.5.</t>
  </si>
  <si>
    <t>13.9.</t>
  </si>
  <si>
    <t>13.9.2.*</t>
  </si>
  <si>
    <t>13.11. *</t>
  </si>
  <si>
    <t>13.12.*</t>
  </si>
  <si>
    <t>13.13.</t>
  </si>
  <si>
    <t>13.14.*</t>
  </si>
  <si>
    <t>13.15.</t>
  </si>
  <si>
    <t>13.15.1.*</t>
  </si>
  <si>
    <t>13.15.2.*</t>
  </si>
  <si>
    <t>13.16.*</t>
  </si>
  <si>
    <t>14.1.1.*</t>
  </si>
  <si>
    <t>14.1.1.5.</t>
  </si>
  <si>
    <t>14.1.1.6.</t>
  </si>
  <si>
    <t>14.1.2.*</t>
  </si>
  <si>
    <t xml:space="preserve">14.4. </t>
  </si>
  <si>
    <t>14.5.*</t>
  </si>
  <si>
    <t>14.6.*</t>
  </si>
  <si>
    <t>14.7.*</t>
  </si>
  <si>
    <t>14.8.1.</t>
  </si>
  <si>
    <t>14.8.2.</t>
  </si>
  <si>
    <t>15.</t>
  </si>
  <si>
    <t>15.1.</t>
  </si>
  <si>
    <t>15.1.1.</t>
  </si>
  <si>
    <t>15.1.2.</t>
  </si>
  <si>
    <t>15.2.</t>
  </si>
  <si>
    <t>15.3.</t>
  </si>
  <si>
    <t>15.3.1.</t>
  </si>
  <si>
    <t>16.</t>
  </si>
  <si>
    <t>16.2.</t>
  </si>
  <si>
    <t>16.4.</t>
  </si>
  <si>
    <t>16.5.</t>
  </si>
  <si>
    <t>16.6.</t>
  </si>
  <si>
    <t>16.8.*</t>
  </si>
  <si>
    <t>17.1.3.</t>
  </si>
  <si>
    <t>17.1.4.</t>
  </si>
  <si>
    <t>17.3.2.</t>
  </si>
  <si>
    <t>17.3.3.</t>
  </si>
  <si>
    <t>17.3.4.</t>
  </si>
  <si>
    <t>17.4.</t>
  </si>
  <si>
    <t xml:space="preserve">18.4. </t>
  </si>
  <si>
    <t>18.5.*</t>
  </si>
  <si>
    <t>Фактически работающие (без учета п. 18.6) должностные лица</t>
  </si>
  <si>
    <t xml:space="preserve">19. </t>
  </si>
  <si>
    <t>Фактически работающие (без учета п. 19.4)</t>
  </si>
  <si>
    <t>20.1.1.</t>
  </si>
  <si>
    <t>20.1.1.1.</t>
  </si>
  <si>
    <t>20.1.1.2.</t>
  </si>
  <si>
    <t>20.1.2.</t>
  </si>
  <si>
    <t>20.1.2.1.</t>
  </si>
  <si>
    <t>20.1.2.2.</t>
  </si>
  <si>
    <t>20.1.2.3.</t>
  </si>
  <si>
    <t>20.1.3.</t>
  </si>
  <si>
    <t xml:space="preserve">20.1.4. </t>
  </si>
  <si>
    <t>20.1.5.</t>
  </si>
  <si>
    <t>20.1.5.1.</t>
  </si>
  <si>
    <t>20.1.5.2.</t>
  </si>
  <si>
    <t>20.1.5.3.</t>
  </si>
  <si>
    <t>20.1.5.4.</t>
  </si>
  <si>
    <t>20.1.5.5.</t>
  </si>
  <si>
    <t>20.1.5.6.</t>
  </si>
  <si>
    <t>20.2.1.</t>
  </si>
  <si>
    <t>20.2.1.1.</t>
  </si>
  <si>
    <t>20.2.1.2.</t>
  </si>
  <si>
    <t>20.2.2.</t>
  </si>
  <si>
    <t>20.2.2.1.</t>
  </si>
  <si>
    <t>20.2.2.2.</t>
  </si>
  <si>
    <t>20.2.2.3.</t>
  </si>
  <si>
    <t>20.2.3.</t>
  </si>
  <si>
    <t xml:space="preserve">20.2.4. </t>
  </si>
  <si>
    <t>20.2.5.</t>
  </si>
  <si>
    <t>20.2.5.1.</t>
  </si>
  <si>
    <t>20.2.5.2.</t>
  </si>
  <si>
    <t>20.2.5.3.</t>
  </si>
  <si>
    <t>20.2.5.4.</t>
  </si>
  <si>
    <t>20.2.5.5.</t>
  </si>
  <si>
    <t>20.2.5.6.</t>
  </si>
  <si>
    <t>20.3.1.</t>
  </si>
  <si>
    <t>20.3.1.1.</t>
  </si>
  <si>
    <t>20.3.1.2.</t>
  </si>
  <si>
    <t>20.3.2.</t>
  </si>
  <si>
    <t>20.3.2.1.</t>
  </si>
  <si>
    <t>20.3.2.2.</t>
  </si>
  <si>
    <t>20.3.2.3.</t>
  </si>
  <si>
    <t>20.3.3.</t>
  </si>
  <si>
    <t>20.3.3.1.</t>
  </si>
  <si>
    <t>20.3.3.2.</t>
  </si>
  <si>
    <t>20.3.3.3.</t>
  </si>
  <si>
    <t xml:space="preserve">20.3.4. </t>
  </si>
  <si>
    <t>20.3.5.</t>
  </si>
  <si>
    <t>20.3.5.1.</t>
  </si>
  <si>
    <t>20.3.5.2.</t>
  </si>
  <si>
    <t>20.3.5.3.</t>
  </si>
  <si>
    <t>20.3.5.4.</t>
  </si>
  <si>
    <t>20.3.5.5.</t>
  </si>
  <si>
    <t>20.3.5.6.</t>
  </si>
  <si>
    <t>20.4.</t>
  </si>
  <si>
    <t>20.4.1.</t>
  </si>
  <si>
    <t>20.4.1.1.</t>
  </si>
  <si>
    <t>20.4.1.2.</t>
  </si>
  <si>
    <t>20.4.2.</t>
  </si>
  <si>
    <t>20.4.2.1.</t>
  </si>
  <si>
    <t>20.4.2.2.</t>
  </si>
  <si>
    <t>20.4.2.3.</t>
  </si>
  <si>
    <t>20.4.3.</t>
  </si>
  <si>
    <t>20.4.3.1.</t>
  </si>
  <si>
    <t>20.4.3.2.</t>
  </si>
  <si>
    <t>20.4.3.3.</t>
  </si>
  <si>
    <t xml:space="preserve">20.4.4. </t>
  </si>
  <si>
    <t>20.4.5.</t>
  </si>
  <si>
    <t>20.4.5.1.</t>
  </si>
  <si>
    <t>20.4.5.2.</t>
  </si>
  <si>
    <t>20.4.5.3.</t>
  </si>
  <si>
    <t>20.4.5.4.</t>
  </si>
  <si>
    <t>20.4.5.5.</t>
  </si>
  <si>
    <t>20.4.5.6.</t>
  </si>
  <si>
    <t>20.5.</t>
  </si>
  <si>
    <t>20.5.1.</t>
  </si>
  <si>
    <t>20.5.1.1.</t>
  </si>
  <si>
    <t>20.5.1.2.</t>
  </si>
  <si>
    <t>20.5.2.</t>
  </si>
  <si>
    <t>20.5.2.1.</t>
  </si>
  <si>
    <t>20.5.2.2.</t>
  </si>
  <si>
    <t>20.5.2.3.</t>
  </si>
  <si>
    <t>20.5.3.</t>
  </si>
  <si>
    <t>20.5.3.1.</t>
  </si>
  <si>
    <t>20.5.3.2.</t>
  </si>
  <si>
    <t>20.5.3.3.</t>
  </si>
  <si>
    <t xml:space="preserve">20.5.4. </t>
  </si>
  <si>
    <t>20.5.5.</t>
  </si>
  <si>
    <t>20.5.5.1.</t>
  </si>
  <si>
    <t>20.5.5.2.</t>
  </si>
  <si>
    <t>20.5.5.3.</t>
  </si>
  <si>
    <t>20.5.5.4.</t>
  </si>
  <si>
    <t>20.5.5.5.</t>
  </si>
  <si>
    <t>20.5.5.6.</t>
  </si>
  <si>
    <t>20.6.1.</t>
  </si>
  <si>
    <t>20.6.1.1.</t>
  </si>
  <si>
    <t>20.6.1.2.</t>
  </si>
  <si>
    <t>20.6.2.</t>
  </si>
  <si>
    <t>20.6.2.1.</t>
  </si>
  <si>
    <t>20.6.2.2.</t>
  </si>
  <si>
    <t>20.6.2.3.</t>
  </si>
  <si>
    <t>20.6.3.</t>
  </si>
  <si>
    <t>20.6.3.1.</t>
  </si>
  <si>
    <t>20.6.3.2.</t>
  </si>
  <si>
    <t>20.6.3.3.</t>
  </si>
  <si>
    <t xml:space="preserve">20.6.4. </t>
  </si>
  <si>
    <t>20.6.5.</t>
  </si>
  <si>
    <t>20.6.5.1.</t>
  </si>
  <si>
    <t>20.6.5.2.</t>
  </si>
  <si>
    <t>20.6.5.3.</t>
  </si>
  <si>
    <t>20.6.5.4.</t>
  </si>
  <si>
    <t>20.6.5.5.</t>
  </si>
  <si>
    <t>20.6.5.6.</t>
  </si>
  <si>
    <t>20.7.</t>
  </si>
  <si>
    <t>20.7.1.</t>
  </si>
  <si>
    <t>20.7.1.1.</t>
  </si>
  <si>
    <t>20.7.1.2.</t>
  </si>
  <si>
    <t>20.7.2.</t>
  </si>
  <si>
    <t>20.7.2.1.</t>
  </si>
  <si>
    <t>20.7.2.2.</t>
  </si>
  <si>
    <t>20.7.2.3.</t>
  </si>
  <si>
    <t>20.7.3.</t>
  </si>
  <si>
    <t xml:space="preserve">20.7.4. </t>
  </si>
  <si>
    <t xml:space="preserve">21. </t>
  </si>
  <si>
    <t>21.1.</t>
  </si>
  <si>
    <t>Досрочное прекращение полномочий представительных органов муниципальных образований в 2020 году:</t>
  </si>
  <si>
    <t>21.1.1.*</t>
  </si>
  <si>
    <t>21.1.2.*</t>
  </si>
  <si>
    <t>21.1.3.*</t>
  </si>
  <si>
    <t>21.1.4.*</t>
  </si>
  <si>
    <t>21.1.5.*</t>
  </si>
  <si>
    <t>21.1.6.*</t>
  </si>
  <si>
    <t>21.2.</t>
  </si>
  <si>
    <t>21.2.1.</t>
  </si>
  <si>
    <t>21.2.2.</t>
  </si>
  <si>
    <t>21.2.3.*</t>
  </si>
  <si>
    <t>21.2.4.*</t>
  </si>
  <si>
    <t>21.2.5.*</t>
  </si>
  <si>
    <t>21.2.6.*</t>
  </si>
  <si>
    <t>21.2.7.*</t>
  </si>
  <si>
    <t>21.2.8.*</t>
  </si>
  <si>
    <t>21.2.9.*</t>
  </si>
  <si>
    <t xml:space="preserve">21.2.10.* </t>
  </si>
  <si>
    <t>21.3.</t>
  </si>
  <si>
    <t>21.3.1.</t>
  </si>
  <si>
    <t>21.3.2.</t>
  </si>
  <si>
    <t>21.3.4.*</t>
  </si>
  <si>
    <t>21.3.5.*</t>
  </si>
  <si>
    <t>21.3.6.*</t>
  </si>
  <si>
    <t>21.3.7.*</t>
  </si>
  <si>
    <t>21.4.</t>
  </si>
  <si>
    <t>21.4.3.*</t>
  </si>
  <si>
    <t>21.3.3.*</t>
  </si>
  <si>
    <t>Досрочное прекращение полномочий глав местных администраций, назначенных по контракту, в 2020 году:</t>
  </si>
  <si>
    <t>21.4.1.*</t>
  </si>
  <si>
    <t>21.4.2.*</t>
  </si>
  <si>
    <t>21.5.</t>
  </si>
  <si>
    <t>21.5.1.*</t>
  </si>
  <si>
    <t>21.5.2.*</t>
  </si>
  <si>
    <t>Случаи отстранения от исполнения должностных обязанностей в соответствии с уголовно-процессуальным законодательством в 2020 году:</t>
  </si>
  <si>
    <t>Случаи отмены (пересмотра) в судебном порядке решений о досрочном прекращении полномочий органов и должностных лиц местного самоуправления в 2020 году:</t>
  </si>
  <si>
    <t>Досрочное прекращение полномочий глав муниципальных образований в 2020 году:</t>
  </si>
  <si>
    <t>22.</t>
  </si>
  <si>
    <t>22.1.</t>
  </si>
  <si>
    <t>22.1.1.</t>
  </si>
  <si>
    <t>22.1.2.</t>
  </si>
  <si>
    <t>22.1.3.</t>
  </si>
  <si>
    <t>22.1.4.</t>
  </si>
  <si>
    <t>22.2.</t>
  </si>
  <si>
    <t>22.2.1.</t>
  </si>
  <si>
    <t>22.2.2.</t>
  </si>
  <si>
    <t>22.2.3.</t>
  </si>
  <si>
    <t>22.2.4.</t>
  </si>
  <si>
    <t>22.3.</t>
  </si>
  <si>
    <t>23.</t>
  </si>
  <si>
    <t>25.1.1.</t>
  </si>
  <si>
    <t>24.4.</t>
  </si>
  <si>
    <t>24.5.</t>
  </si>
  <si>
    <t>24.6.</t>
  </si>
  <si>
    <t>25.1.2.*</t>
  </si>
  <si>
    <t>25.1.3.*</t>
  </si>
  <si>
    <t xml:space="preserve">25.2. </t>
  </si>
  <si>
    <t>25.3.*</t>
  </si>
  <si>
    <t>25.4.*</t>
  </si>
  <si>
    <t xml:space="preserve">26. </t>
  </si>
  <si>
    <t>26.1.*</t>
  </si>
  <si>
    <t>Число муниципальных образований, где собирались взносы (в порядке самообложения) в 2020 году</t>
  </si>
  <si>
    <t>Объем средств, собранных в 2020 году (рублей)</t>
  </si>
  <si>
    <t>Число муниципальных образований, где в 2020 году органами местного самоуправления рассматривались проекты инициативного бюджетирования (в т.ч. в рамках региональных и муниципальных программ поддержки местных инициатив)</t>
  </si>
  <si>
    <t>26.3.*</t>
  </si>
  <si>
    <t xml:space="preserve">26.4. </t>
  </si>
  <si>
    <t>Объем инициативных платежей, собранных в 2020 году (рублей)</t>
  </si>
  <si>
    <t xml:space="preserve">27. </t>
  </si>
  <si>
    <t>Муниципальные выборы, проведенные в 2020 году, в т.ч.</t>
  </si>
  <si>
    <t>27.1.2.</t>
  </si>
  <si>
    <t>27.1.3.</t>
  </si>
  <si>
    <t>27.1.4.</t>
  </si>
  <si>
    <t>27.1.5.</t>
  </si>
  <si>
    <t>27.2.</t>
  </si>
  <si>
    <t>Количество избранных по итогам выборов в 2020 году</t>
  </si>
  <si>
    <t>27.2.1.</t>
  </si>
  <si>
    <t>27.2.2.</t>
  </si>
  <si>
    <t>27.2.3.</t>
  </si>
  <si>
    <t>27.3.</t>
  </si>
  <si>
    <t>27.3.1.*</t>
  </si>
  <si>
    <t>27.3.2.*</t>
  </si>
  <si>
    <t>Голосования (избирателей) по вопросам изменения территориальной организации местного самоуправления, проведенные в 2020 г.</t>
  </si>
  <si>
    <t>27.5.*</t>
  </si>
  <si>
    <t xml:space="preserve">Голосования (избирателей) по отзыву депутатов и должностных лиц местного самоуправления в 2020 г. </t>
  </si>
  <si>
    <t>28.2.*</t>
  </si>
  <si>
    <t xml:space="preserve">28.3. </t>
  </si>
  <si>
    <t>28.3.1.</t>
  </si>
  <si>
    <t>28.3.2.</t>
  </si>
  <si>
    <t>28.3.3.</t>
  </si>
  <si>
    <t xml:space="preserve">28.3.4. </t>
  </si>
  <si>
    <t>28.3.5.</t>
  </si>
  <si>
    <t>28.3.6.</t>
  </si>
  <si>
    <t>Сходы граждан, проведенные в 2020 году поэтапно (в несколько этапов)</t>
  </si>
  <si>
    <t>29.</t>
  </si>
  <si>
    <t>Количество собраний граждан, проведенных в соответствии с законодательством о местном самоуправлении в 2020 году</t>
  </si>
  <si>
    <t>Количество конференций граждан (делегатов) в 2020 году</t>
  </si>
  <si>
    <t>Количество публичных слушаний в 2020 году</t>
  </si>
  <si>
    <t>Количество общественных обсуждений в 2020 году</t>
  </si>
  <si>
    <t>29.5.*</t>
  </si>
  <si>
    <t>Количество опросов граждан, проведенных в соответствии срешениями органов местного самоуправления в 2020 году</t>
  </si>
  <si>
    <t xml:space="preserve">30.1. </t>
  </si>
  <si>
    <t>Инициативы, внесенные в 2020 году</t>
  </si>
  <si>
    <t>Инициативы, рассмотренные в 2020 году</t>
  </si>
  <si>
    <t>30.3.*</t>
  </si>
  <si>
    <t>Инициативы, реализованные в виде принятых правовых актов или поправок к ним в 2020 году</t>
  </si>
  <si>
    <t>32.1.</t>
  </si>
  <si>
    <t xml:space="preserve">32.2. </t>
  </si>
  <si>
    <t>Количество муниципальных образований - участников бюджетного процесса, предоставлявших субсидии и (или) гранты ТОСам в 2020 г.</t>
  </si>
  <si>
    <t>32.4.1.</t>
  </si>
  <si>
    <t>32.4.2.</t>
  </si>
  <si>
    <t>32.4.3.</t>
  </si>
  <si>
    <t>32.5.</t>
  </si>
  <si>
    <t>32.5.1.</t>
  </si>
  <si>
    <t>32.5.2.</t>
  </si>
  <si>
    <t>32.5.3.</t>
  </si>
  <si>
    <t>32.7.</t>
  </si>
  <si>
    <t xml:space="preserve">33. </t>
  </si>
  <si>
    <t>33.1.1.</t>
  </si>
  <si>
    <t>33.1.2.</t>
  </si>
  <si>
    <t>33.1.3.</t>
  </si>
  <si>
    <t xml:space="preserve">  сельские старосты получали в 2020 г. средства на компенсацию расходов из бюджетов</t>
  </si>
  <si>
    <t>33.2.1.</t>
  </si>
  <si>
    <t>33.2.2.</t>
  </si>
  <si>
    <t>33.2.3.</t>
  </si>
  <si>
    <t>Количество сельских старост, получавших в 2020 г. средства на компенсацию расходов из бюджетов и работающих в сельских населенных пунктах в границах:</t>
  </si>
  <si>
    <t>33.3.1.</t>
  </si>
  <si>
    <t>33.3.2.</t>
  </si>
  <si>
    <t>33.3.3.</t>
  </si>
  <si>
    <t xml:space="preserve">  в связи с возложением полномочий администрации поселения - административного центра муниципального района на администрацию муниципального района, при этом:</t>
  </si>
  <si>
    <t xml:space="preserve">  от 5 до 10 млрд рублей</t>
  </si>
  <si>
    <t xml:space="preserve">9.4.11. </t>
  </si>
  <si>
    <t xml:space="preserve">  более 10 млрд рублей</t>
  </si>
  <si>
    <t>9.4.12.</t>
  </si>
  <si>
    <t xml:space="preserve">9.3.11.* </t>
  </si>
  <si>
    <t>Местные референдумы, проведенные в 2020 году, в т.ч.</t>
  </si>
  <si>
    <t>Сходы граждан, проведенные в 2020 году в соответствии со статьями 25 и 25.1 Федерального закона № 131-ФЗ:</t>
  </si>
  <si>
    <r>
      <t xml:space="preserve">  пункта 2 статьи 136 - дотации и поступления по дополнительным нормативам отчислений составляли </t>
    </r>
    <r>
      <rPr>
        <u/>
        <sz val="11"/>
        <rFont val="Calibri"/>
        <family val="2"/>
        <charset val="204"/>
        <scheme val="minor"/>
      </rPr>
      <t>более 5 процентов</t>
    </r>
    <r>
      <rPr>
        <sz val="11"/>
        <rFont val="Calibri"/>
        <family val="2"/>
        <charset val="204"/>
        <scheme val="minor"/>
      </rPr>
      <t xml:space="preserve"> доходов местного бюджета за 2 из 3 лет периода 2016 - 2018 гг.</t>
    </r>
  </si>
  <si>
    <r>
      <t xml:space="preserve">  пункта 3 статьи 136 - дотации и поступления по дополнительным нормативам отчислений составляли </t>
    </r>
    <r>
      <rPr>
        <u/>
        <sz val="11"/>
        <rFont val="Calibri"/>
        <family val="2"/>
        <charset val="204"/>
        <scheme val="minor"/>
      </rPr>
      <t>более 20 процентов</t>
    </r>
    <r>
      <rPr>
        <sz val="11"/>
        <rFont val="Calibri"/>
        <family val="2"/>
        <charset val="204"/>
        <scheme val="minor"/>
      </rPr>
      <t xml:space="preserve"> доходов местного бюджета за 2 из 3 лет периода 2016 - 2018 гг.</t>
    </r>
  </si>
  <si>
    <r>
      <t xml:space="preserve">  пункта 4 статьи 136 - дотации и поступления по дополнительным нормативам отчислений составляли </t>
    </r>
    <r>
      <rPr>
        <u/>
        <sz val="11"/>
        <rFont val="Calibri"/>
        <family val="2"/>
        <charset val="204"/>
        <scheme val="minor"/>
      </rPr>
      <t>более 50 процентов</t>
    </r>
    <r>
      <rPr>
        <sz val="11"/>
        <rFont val="Calibri"/>
        <family val="2"/>
        <charset val="204"/>
        <scheme val="minor"/>
      </rPr>
      <t xml:space="preserve"> доходов местного бюджета за 2 из 3 лет периода 2016 - 2018 гг.</t>
    </r>
  </si>
  <si>
    <t>Муниципальные образования, в которых в 2020 г. вводилась или действовала временная финансовая администрация</t>
  </si>
  <si>
    <t>14.4.1.*</t>
  </si>
  <si>
    <t>Муниципальные образования, в которых местные администрации не подлежат формированию:</t>
  </si>
  <si>
    <t>Внутригородские муниципальные образования, в которых местные администрации не подлежат формированию  в соответствии с законами субъектов Российской Федерации - городов федерального значения</t>
  </si>
  <si>
    <t>внутригородские районы (в городских округа с делением и городова фед значения в Камчатском крае отсутствуют</t>
  </si>
  <si>
    <t>Камчатском крае</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</si>
</sst>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theme="1"/>
      <name val="Calibri"/>
      <family val="2"/>
      <charset val="204"/>
      <scheme val="minor"/>
    </font>
    <font>
      <i/>
      <sz val="11"/>
      <color theme="1"/>
      <name val="Calibri"/>
      <family val="2"/>
      <charset val="204"/>
      <scheme val="minor"/>
    </font>
    <font>
      <b/>
      <sz val="10"/>
      <color theme="1"/>
      <name val="Calibri"/>
      <family val="2"/>
      <charset val="204"/>
      <scheme val="minor"/>
    </font>
    <font>
      <b/>
      <sz val="9.5"/>
      <color theme="1"/>
      <name val="Calibri"/>
      <family val="2"/>
      <charset val="204"/>
      <scheme val="minor"/>
    </font>
    <font>
      <sz val="11"/>
      <color theme="1"/>
      <name val="Calibri"/>
      <family val="2"/>
      <charset val="204"/>
    </font>
    <font>
      <sz val="9.35"/>
      <color theme="1"/>
      <name val="Calibri"/>
      <family val="2"/>
      <charset val="204"/>
    </font>
    <font>
      <sz val="11"/>
      <color theme="0" tint="-0.14999847407452621"/>
      <name val="Calibri"/>
      <family val="2"/>
      <charset val="204"/>
      <scheme val="minor"/>
    </font>
    <font>
      <sz val="11"/>
      <name val="Calibri"/>
      <family val="2"/>
      <scheme val="minor"/>
    </font>
    <font>
      <sz val="11"/>
      <name val="Calibri"/>
      <family val="2"/>
      <charset val="204"/>
      <scheme val="minor"/>
    </font>
    <font>
      <b/>
      <sz val="11"/>
      <name val="Calibri"/>
      <family val="2"/>
      <scheme val="minor"/>
    </font>
    <font>
      <sz val="11"/>
      <color rgb="FFFF0000"/>
      <name val="Calibri"/>
      <family val="2"/>
      <charset val="204"/>
      <scheme val="minor"/>
    </font>
    <font>
      <b/>
      <sz val="11"/>
      <color rgb="FFFF0000"/>
      <name val="Calibri"/>
      <family val="2"/>
      <charset val="204"/>
      <scheme val="minor"/>
    </font>
    <font>
      <b/>
      <sz val="11"/>
      <name val="Calibri"/>
      <family val="2"/>
      <charset val="204"/>
      <scheme val="minor"/>
    </font>
    <font>
      <sz val="11"/>
      <color theme="0" tint="-0.34998626667073579"/>
      <name val="Calibri"/>
      <family val="2"/>
      <scheme val="minor"/>
    </font>
    <font>
      <b/>
      <sz val="11"/>
      <color theme="0"/>
      <name val="Calibri"/>
      <family val="2"/>
      <charset val="204"/>
      <scheme val="minor"/>
    </font>
    <font>
      <u/>
      <sz val="11"/>
      <color theme="1"/>
      <name val="Calibri"/>
      <family val="2"/>
      <charset val="204"/>
      <scheme val="minor"/>
    </font>
    <font>
      <u/>
      <sz val="11"/>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70">
    <xf numFmtId="0" fontId="0" fillId="0" borderId="0" xfId="0"/>
    <xf numFmtId="0" fontId="49" fillId="0" borderId="1" xfId="0" applyFont="1" applyBorder="1" applyAlignment="1">
      <alignment horizontal="center" vertical="center" wrapText="1"/>
    </xf>
    <xf numFmtId="0" fontId="0" fillId="3" borderId="1" xfId="0" applyFill="1" applyBorder="1" applyAlignment="1">
      <alignment wrapText="1"/>
    </xf>
    <xf numFmtId="0" fontId="49"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49" fillId="2" borderId="1" xfId="0" applyFont="1" applyFill="1" applyBorder="1" applyAlignment="1">
      <alignment vertical="center" wrapText="1"/>
    </xf>
    <xf numFmtId="0" fontId="47" fillId="3" borderId="1" xfId="0" applyFont="1" applyFill="1" applyBorder="1" applyAlignment="1">
      <alignment wrapText="1"/>
    </xf>
    <xf numFmtId="0" fontId="53"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46" fillId="2" borderId="1" xfId="0" applyFont="1" applyFill="1" applyBorder="1" applyAlignment="1">
      <alignment vertical="center" wrapText="1"/>
    </xf>
    <xf numFmtId="0" fontId="45" fillId="2" borderId="1" xfId="0" applyFont="1" applyFill="1" applyBorder="1" applyAlignment="1">
      <alignment vertical="center" wrapText="1"/>
    </xf>
    <xf numFmtId="0" fontId="44" fillId="2" borderId="1" xfId="0" applyFont="1" applyFill="1" applyBorder="1" applyAlignment="1">
      <alignment vertical="center" wrapText="1"/>
    </xf>
    <xf numFmtId="0" fontId="43" fillId="2" borderId="1" xfId="0" applyFont="1" applyFill="1" applyBorder="1" applyAlignment="1">
      <alignment vertical="center" wrapText="1"/>
    </xf>
    <xf numFmtId="0" fontId="0" fillId="0" borderId="0" xfId="0" applyAlignment="1">
      <alignment wrapText="1"/>
    </xf>
    <xf numFmtId="0" fontId="0" fillId="0" borderId="2" xfId="0" applyBorder="1" applyAlignment="1">
      <alignment wrapText="1"/>
    </xf>
    <xf numFmtId="0" fontId="0" fillId="0" borderId="0" xfId="0" applyAlignment="1">
      <alignment horizontal="center" vertical="center" wrapText="1"/>
    </xf>
    <xf numFmtId="0" fontId="50" fillId="0" borderId="0" xfId="0" applyFont="1" applyAlignment="1">
      <alignment horizontal="right" vertical="center" wrapText="1"/>
    </xf>
    <xf numFmtId="0" fontId="49" fillId="0" borderId="0" xfId="0" applyFont="1" applyAlignment="1">
      <alignment wrapText="1"/>
    </xf>
    <xf numFmtId="0" fontId="46" fillId="0" borderId="0" xfId="0" applyFont="1" applyAlignment="1">
      <alignment wrapText="1"/>
    </xf>
    <xf numFmtId="0" fontId="48" fillId="0" borderId="0" xfId="0" applyFont="1" applyAlignment="1">
      <alignment wrapText="1"/>
    </xf>
    <xf numFmtId="0" fontId="0" fillId="0" borderId="0" xfId="0" applyAlignment="1">
      <alignment horizontal="left" wrapText="1"/>
    </xf>
    <xf numFmtId="0" fontId="0" fillId="0" borderId="0" xfId="0" applyAlignment="1">
      <alignment horizontal="left" vertical="center" wrapText="1"/>
    </xf>
    <xf numFmtId="0" fontId="49" fillId="0" borderId="1" xfId="0" applyFont="1" applyBorder="1" applyAlignment="1">
      <alignment horizontal="left" vertical="center" wrapText="1"/>
    </xf>
    <xf numFmtId="0" fontId="0" fillId="0" borderId="1" xfId="0" applyBorder="1" applyAlignment="1">
      <alignment horizontal="left" vertical="center" wrapText="1"/>
    </xf>
    <xf numFmtId="0" fontId="49" fillId="0" borderId="1" xfId="0" applyFont="1" applyFill="1" applyBorder="1" applyAlignment="1">
      <alignment horizontal="left" vertical="center" wrapText="1"/>
    </xf>
    <xf numFmtId="0" fontId="49" fillId="2" borderId="1" xfId="0" applyFont="1" applyFill="1"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wrapText="1"/>
    </xf>
    <xf numFmtId="0" fontId="0" fillId="2" borderId="1" xfId="0" applyFill="1" applyBorder="1" applyAlignment="1" applyProtection="1">
      <alignment wrapText="1"/>
      <protection locked="0"/>
    </xf>
    <xf numFmtId="0" fontId="0" fillId="0" borderId="0" xfId="0" applyAlignment="1"/>
    <xf numFmtId="0" fontId="0" fillId="0" borderId="0" xfId="0" applyAlignment="1">
      <alignment horizontal="center" vertical="center"/>
    </xf>
    <xf numFmtId="0" fontId="0" fillId="0" borderId="0" xfId="0" applyAlignment="1">
      <alignment wrapText="1"/>
    </xf>
    <xf numFmtId="0" fontId="0" fillId="0" borderId="0" xfId="0" applyAlignment="1">
      <alignment wrapText="1"/>
    </xf>
    <xf numFmtId="0" fontId="41" fillId="2" borderId="1"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0" xfId="0" applyAlignment="1">
      <alignment wrapText="1"/>
    </xf>
    <xf numFmtId="0" fontId="0" fillId="3" borderId="1" xfId="0" applyFill="1" applyBorder="1" applyAlignment="1" applyProtection="1">
      <alignment wrapText="1"/>
      <protection locked="0"/>
    </xf>
    <xf numFmtId="0" fontId="0" fillId="2" borderId="1" xfId="0" applyFill="1" applyBorder="1" applyAlignment="1">
      <alignment horizontal="left" vertical="center" wrapText="1"/>
    </xf>
    <xf numFmtId="0" fontId="0" fillId="0" borderId="0" xfId="0" applyAlignment="1">
      <alignment wrapText="1"/>
    </xf>
    <xf numFmtId="0" fontId="46" fillId="3" borderId="6" xfId="0" applyFont="1" applyFill="1" applyBorder="1" applyAlignment="1">
      <alignment wrapText="1"/>
    </xf>
    <xf numFmtId="0" fontId="0" fillId="0" borderId="1" xfId="0" applyFill="1" applyBorder="1" applyAlignment="1">
      <alignment vertical="center" wrapText="1"/>
    </xf>
    <xf numFmtId="0" fontId="46" fillId="3" borderId="6" xfId="0" applyFont="1" applyFill="1" applyBorder="1" applyAlignment="1">
      <alignment wrapText="1"/>
    </xf>
    <xf numFmtId="0" fontId="0" fillId="3" borderId="4" xfId="0" applyFill="1" applyBorder="1" applyAlignment="1">
      <alignment wrapText="1"/>
    </xf>
    <xf numFmtId="0" fontId="37" fillId="2" borderId="1" xfId="0" applyFont="1"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pplyProtection="1">
      <alignment wrapText="1"/>
      <protection locked="0"/>
    </xf>
    <xf numFmtId="0" fontId="35" fillId="2" borderId="1" xfId="0" applyFont="1" applyFill="1" applyBorder="1" applyAlignment="1">
      <alignment horizontal="left" vertical="center" wrapText="1"/>
    </xf>
    <xf numFmtId="0" fontId="35" fillId="2" borderId="1" xfId="0" applyFont="1" applyFill="1" applyBorder="1" applyAlignment="1">
      <alignment vertical="center" wrapText="1"/>
    </xf>
    <xf numFmtId="0" fontId="34" fillId="2" borderId="1" xfId="0" applyFont="1" applyFill="1" applyBorder="1" applyAlignment="1">
      <alignment vertical="center" wrapText="1"/>
    </xf>
    <xf numFmtId="0" fontId="46" fillId="2" borderId="1"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1" xfId="0" applyFont="1" applyFill="1" applyBorder="1" applyAlignment="1">
      <alignment vertical="center" wrapText="1"/>
    </xf>
    <xf numFmtId="0" fontId="38" fillId="2" borderId="1" xfId="0" applyFont="1" applyFill="1" applyBorder="1" applyAlignment="1">
      <alignment vertical="center" wrapText="1"/>
    </xf>
    <xf numFmtId="0" fontId="49" fillId="2" borderId="0" xfId="0" applyFont="1" applyFill="1" applyAlignment="1">
      <alignment wrapText="1"/>
    </xf>
    <xf numFmtId="0" fontId="41" fillId="4" borderId="1" xfId="0" applyFont="1" applyFill="1" applyBorder="1" applyAlignment="1">
      <alignment vertical="center" wrapText="1"/>
    </xf>
    <xf numFmtId="0" fontId="43" fillId="4" borderId="1" xfId="0" applyFont="1" applyFill="1" applyBorder="1" applyAlignment="1">
      <alignment vertical="center" wrapText="1"/>
    </xf>
    <xf numFmtId="0" fontId="32" fillId="2" borderId="1" xfId="0" applyFont="1" applyFill="1" applyBorder="1" applyAlignment="1">
      <alignment vertical="center" wrapText="1"/>
    </xf>
    <xf numFmtId="0" fontId="32" fillId="2"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57" fillId="3" borderId="7" xfId="0" applyFont="1" applyFill="1" applyBorder="1" applyAlignment="1">
      <alignment wrapText="1"/>
    </xf>
    <xf numFmtId="0" fontId="57" fillId="3" borderId="1" xfId="0" applyFont="1" applyFill="1" applyBorder="1" applyAlignment="1"/>
    <xf numFmtId="0" fontId="0" fillId="4" borderId="1" xfId="0" applyFill="1" applyBorder="1" applyAlignment="1">
      <alignment vertical="center" wrapText="1"/>
    </xf>
    <xf numFmtId="0" fontId="38" fillId="4" borderId="1" xfId="0" applyFont="1" applyFill="1" applyBorder="1" applyAlignment="1">
      <alignment horizontal="left" vertical="center" wrapText="1"/>
    </xf>
    <xf numFmtId="0" fontId="46" fillId="4" borderId="1" xfId="0" applyFont="1" applyFill="1" applyBorder="1" applyAlignment="1">
      <alignment vertical="center" wrapText="1"/>
    </xf>
    <xf numFmtId="0" fontId="31" fillId="2" borderId="1" xfId="0" applyFont="1" applyFill="1" applyBorder="1" applyAlignment="1">
      <alignment vertical="center" wrapText="1"/>
    </xf>
    <xf numFmtId="0" fontId="35" fillId="4" borderId="1" xfId="0" applyFont="1" applyFill="1" applyBorder="1" applyAlignment="1">
      <alignment horizontal="left" vertical="center" wrapText="1"/>
    </xf>
    <xf numFmtId="0" fontId="32" fillId="4" borderId="1" xfId="0" applyFont="1" applyFill="1" applyBorder="1" applyAlignment="1">
      <alignment vertical="center" wrapText="1"/>
    </xf>
    <xf numFmtId="0" fontId="31" fillId="2"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35" fillId="4" borderId="1" xfId="0" applyFont="1" applyFill="1" applyBorder="1" applyAlignment="1">
      <alignment vertical="center" wrapText="1"/>
    </xf>
    <xf numFmtId="0" fontId="45" fillId="4" borderId="1" xfId="0" applyFont="1" applyFill="1" applyBorder="1" applyAlignment="1">
      <alignment vertical="center" wrapText="1"/>
    </xf>
    <xf numFmtId="0" fontId="31" fillId="4" borderId="1" xfId="0" applyFont="1" applyFill="1" applyBorder="1" applyAlignment="1">
      <alignment horizontal="left" vertical="center" wrapText="1"/>
    </xf>
    <xf numFmtId="0" fontId="34" fillId="4" borderId="1" xfId="0" applyFont="1" applyFill="1" applyBorder="1" applyAlignment="1">
      <alignment vertical="center" wrapText="1"/>
    </xf>
    <xf numFmtId="0" fontId="34" fillId="4" borderId="1" xfId="0" applyFont="1" applyFill="1" applyBorder="1" applyAlignment="1">
      <alignment horizontal="left" vertical="center" wrapText="1"/>
    </xf>
    <xf numFmtId="0" fontId="40" fillId="4" borderId="1" xfId="0" applyFont="1" applyFill="1" applyBorder="1" applyAlignment="1">
      <alignment vertical="center" wrapText="1"/>
    </xf>
    <xf numFmtId="0" fontId="31" fillId="4" borderId="1" xfId="0" applyFont="1" applyFill="1" applyBorder="1" applyAlignment="1">
      <alignment vertical="center" wrapText="1"/>
    </xf>
    <xf numFmtId="0" fontId="44" fillId="4" borderId="1" xfId="0" applyFont="1" applyFill="1" applyBorder="1" applyAlignment="1">
      <alignment vertical="center" wrapText="1"/>
    </xf>
    <xf numFmtId="14" fontId="0" fillId="4" borderId="4" xfId="0" applyNumberFormat="1" applyFill="1" applyBorder="1" applyAlignment="1">
      <alignment horizontal="left" vertical="center" wrapText="1"/>
    </xf>
    <xf numFmtId="0" fontId="33" fillId="4" borderId="1" xfId="0" applyFont="1" applyFill="1" applyBorder="1" applyAlignment="1">
      <alignment vertical="center" wrapText="1"/>
    </xf>
    <xf numFmtId="0" fontId="36" fillId="4" borderId="1" xfId="0" applyFont="1" applyFill="1" applyBorder="1" applyAlignment="1">
      <alignment vertical="center" wrapText="1"/>
    </xf>
    <xf numFmtId="0" fontId="39" fillId="4" borderId="1" xfId="0" applyFont="1" applyFill="1" applyBorder="1" applyAlignment="1">
      <alignment vertical="center" wrapText="1"/>
    </xf>
    <xf numFmtId="0" fontId="58" fillId="2" borderId="1" xfId="0" applyFont="1" applyFill="1" applyBorder="1" applyAlignment="1">
      <alignment horizontal="left" vertical="center" wrapText="1"/>
    </xf>
    <xf numFmtId="0" fontId="58" fillId="2" borderId="1" xfId="0" applyFont="1" applyFill="1" applyBorder="1" applyAlignment="1">
      <alignment vertical="center" wrapText="1"/>
    </xf>
    <xf numFmtId="0" fontId="58" fillId="4" borderId="1" xfId="0" applyFont="1" applyFill="1" applyBorder="1" applyAlignment="1">
      <alignment horizontal="left" vertical="center" wrapText="1"/>
    </xf>
    <xf numFmtId="0" fontId="58" fillId="4" borderId="1" xfId="0" applyFont="1" applyFill="1" applyBorder="1" applyAlignment="1">
      <alignment vertical="center" wrapText="1"/>
    </xf>
    <xf numFmtId="0" fontId="0" fillId="2" borderId="4" xfId="0" applyFill="1" applyBorder="1" applyAlignment="1">
      <alignment horizontal="left" vertical="center" wrapText="1"/>
    </xf>
    <xf numFmtId="0" fontId="41" fillId="2" borderId="4" xfId="0" applyFont="1" applyFill="1" applyBorder="1" applyAlignment="1">
      <alignment vertical="center" wrapText="1"/>
    </xf>
    <xf numFmtId="0" fontId="30" fillId="4" borderId="1" xfId="0" applyFont="1" applyFill="1" applyBorder="1" applyAlignment="1">
      <alignment vertical="center" wrapText="1"/>
    </xf>
    <xf numFmtId="14" fontId="0" fillId="2" borderId="1" xfId="0" applyNumberFormat="1" applyFill="1" applyBorder="1" applyAlignment="1">
      <alignment horizontal="left" vertical="center" wrapText="1"/>
    </xf>
    <xf numFmtId="0" fontId="27" fillId="3" borderId="1" xfId="0" applyFont="1" applyFill="1" applyBorder="1" applyAlignment="1"/>
    <xf numFmtId="0" fontId="27" fillId="2" borderId="1" xfId="0" applyFont="1" applyFill="1" applyBorder="1" applyAlignment="1">
      <alignment horizontal="left" vertical="center" wrapText="1"/>
    </xf>
    <xf numFmtId="0" fontId="27" fillId="2" borderId="1" xfId="0" applyFont="1" applyFill="1" applyBorder="1" applyAlignment="1">
      <alignment vertical="center" wrapText="1"/>
    </xf>
    <xf numFmtId="0" fontId="61" fillId="3" borderId="1" xfId="0" applyFont="1" applyFill="1" applyBorder="1" applyAlignment="1"/>
    <xf numFmtId="0" fontId="61" fillId="3" borderId="7" xfId="0" applyFont="1" applyFill="1" applyBorder="1" applyAlignment="1">
      <alignment wrapText="1"/>
    </xf>
    <xf numFmtId="0" fontId="62" fillId="3" borderId="1" xfId="0" applyFont="1" applyFill="1" applyBorder="1" applyAlignment="1"/>
    <xf numFmtId="0" fontId="27" fillId="4" borderId="1" xfId="0" applyFont="1" applyFill="1" applyBorder="1" applyAlignment="1">
      <alignment vertical="center" wrapText="1"/>
    </xf>
    <xf numFmtId="0" fontId="59" fillId="3" borderId="7" xfId="0" applyFont="1" applyFill="1" applyBorder="1" applyAlignment="1"/>
    <xf numFmtId="0" fontId="63" fillId="3" borderId="1" xfId="0" applyFont="1" applyFill="1" applyBorder="1" applyAlignment="1"/>
    <xf numFmtId="0" fontId="26" fillId="2" borderId="1" xfId="0" applyFont="1" applyFill="1" applyBorder="1" applyAlignment="1">
      <alignment vertical="center" wrapText="1"/>
    </xf>
    <xf numFmtId="0" fontId="26" fillId="4" borderId="1" xfId="0" applyFont="1" applyFill="1" applyBorder="1" applyAlignment="1">
      <alignment vertical="center" wrapText="1"/>
    </xf>
    <xf numFmtId="0" fontId="25" fillId="4" borderId="1" xfId="0" applyFont="1" applyFill="1" applyBorder="1" applyAlignment="1" applyProtection="1">
      <alignment wrapText="1"/>
      <protection locked="0"/>
    </xf>
    <xf numFmtId="0" fontId="25" fillId="3" borderId="3" xfId="0" applyFont="1" applyFill="1" applyBorder="1" applyAlignment="1">
      <alignment wrapText="1"/>
    </xf>
    <xf numFmtId="0" fontId="25" fillId="2" borderId="1" xfId="0" applyFont="1" applyFill="1" applyBorder="1" applyAlignment="1" applyProtection="1">
      <alignment wrapText="1"/>
      <protection locked="0"/>
    </xf>
    <xf numFmtId="0" fontId="25" fillId="3" borderId="1" xfId="0" applyFont="1" applyFill="1" applyBorder="1" applyAlignment="1">
      <alignment wrapText="1"/>
    </xf>
    <xf numFmtId="0" fontId="25" fillId="0" borderId="1" xfId="0" applyFont="1" applyBorder="1" applyAlignment="1" applyProtection="1">
      <alignment wrapText="1"/>
      <protection locked="0"/>
    </xf>
    <xf numFmtId="0" fontId="25" fillId="3" borderId="14" xfId="0" applyFont="1" applyFill="1" applyBorder="1" applyAlignment="1">
      <alignment wrapText="1"/>
    </xf>
    <xf numFmtId="0" fontId="25" fillId="3" borderId="0" xfId="0" applyFont="1" applyFill="1" applyBorder="1" applyAlignment="1">
      <alignment wrapText="1"/>
    </xf>
    <xf numFmtId="0" fontId="25" fillId="3" borderId="15" xfId="0" applyFont="1" applyFill="1" applyBorder="1" applyAlignment="1">
      <alignment wrapText="1"/>
    </xf>
    <xf numFmtId="0" fontId="25" fillId="3" borderId="11" xfId="0" applyFont="1" applyFill="1" applyBorder="1" applyAlignment="1">
      <alignment wrapText="1"/>
    </xf>
    <xf numFmtId="0" fontId="25" fillId="3" borderId="2" xfId="0" applyFont="1" applyFill="1" applyBorder="1" applyAlignment="1">
      <alignment wrapText="1"/>
    </xf>
    <xf numFmtId="0" fontId="25" fillId="3" borderId="12" xfId="0" applyFont="1" applyFill="1" applyBorder="1" applyAlignment="1">
      <alignment wrapText="1"/>
    </xf>
    <xf numFmtId="0" fontId="25" fillId="3" borderId="9" xfId="0" applyFont="1" applyFill="1" applyBorder="1" applyAlignment="1">
      <alignment wrapText="1"/>
    </xf>
    <xf numFmtId="0" fontId="25" fillId="3" borderId="8" xfId="0" applyFont="1" applyFill="1" applyBorder="1" applyAlignment="1">
      <alignment wrapText="1"/>
    </xf>
    <xf numFmtId="0" fontId="25" fillId="3" borderId="10"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13" xfId="0" applyFont="1" applyFill="1" applyBorder="1" applyAlignment="1">
      <alignment wrapText="1"/>
    </xf>
    <xf numFmtId="0" fontId="25" fillId="3" borderId="0" xfId="0" applyFont="1" applyFill="1" applyAlignment="1">
      <alignment wrapText="1"/>
    </xf>
    <xf numFmtId="0" fontId="25" fillId="3" borderId="9" xfId="0" applyFont="1" applyFill="1" applyBorder="1" applyAlignment="1" applyProtection="1">
      <alignment wrapText="1"/>
      <protection locked="0"/>
    </xf>
    <xf numFmtId="0" fontId="25" fillId="4" borderId="13" xfId="0" applyFont="1" applyFill="1" applyBorder="1" applyAlignment="1" applyProtection="1">
      <alignment wrapText="1"/>
      <protection locked="0"/>
    </xf>
    <xf numFmtId="0" fontId="25" fillId="0" borderId="13" xfId="0" applyFont="1" applyBorder="1" applyAlignment="1" applyProtection="1">
      <alignment wrapText="1"/>
      <protection locked="0"/>
    </xf>
    <xf numFmtId="0" fontId="25" fillId="3" borderId="6" xfId="0" applyFont="1" applyFill="1" applyBorder="1" applyAlignment="1">
      <alignment wrapText="1"/>
    </xf>
    <xf numFmtId="0" fontId="25" fillId="3" borderId="7" xfId="0" applyFont="1" applyFill="1" applyBorder="1" applyAlignment="1">
      <alignment wrapText="1"/>
    </xf>
    <xf numFmtId="0" fontId="25" fillId="3" borderId="6" xfId="0" applyFont="1" applyFill="1" applyBorder="1" applyAlignment="1" applyProtection="1">
      <alignment wrapText="1"/>
      <protection locked="0"/>
    </xf>
    <xf numFmtId="0" fontId="25" fillId="4" borderId="4" xfId="0" applyFont="1" applyFill="1" applyBorder="1" applyAlignment="1" applyProtection="1">
      <alignment wrapText="1"/>
      <protection locked="0"/>
    </xf>
    <xf numFmtId="0" fontId="25" fillId="3" borderId="1" xfId="0" applyFont="1" applyFill="1" applyBorder="1" applyAlignment="1" applyProtection="1">
      <alignment wrapText="1"/>
      <protection locked="0"/>
    </xf>
    <xf numFmtId="0" fontId="25" fillId="4" borderId="1" xfId="0" applyFont="1" applyFill="1" applyBorder="1" applyAlignment="1">
      <alignment wrapText="1"/>
    </xf>
    <xf numFmtId="0" fontId="25" fillId="0" borderId="1" xfId="0" applyFont="1" applyFill="1" applyBorder="1" applyAlignment="1" applyProtection="1">
      <alignment wrapText="1"/>
      <protection locked="0"/>
    </xf>
    <xf numFmtId="0" fontId="42" fillId="2" borderId="1" xfId="0" applyFont="1" applyFill="1" applyBorder="1" applyAlignment="1">
      <alignment vertical="center" wrapText="1"/>
    </xf>
    <xf numFmtId="0" fontId="64" fillId="0" borderId="0" xfId="0" applyFont="1" applyAlignment="1">
      <alignment wrapText="1"/>
    </xf>
    <xf numFmtId="0" fontId="51" fillId="0" borderId="0" xfId="0" applyFont="1" applyAlignment="1">
      <alignment horizontal="center" wrapText="1"/>
    </xf>
    <xf numFmtId="0" fontId="25" fillId="4" borderId="6" xfId="0" applyFont="1" applyFill="1" applyBorder="1" applyAlignment="1" applyProtection="1">
      <alignment wrapText="1"/>
      <protection locked="0"/>
    </xf>
    <xf numFmtId="0" fontId="27" fillId="5" borderId="1" xfId="0" applyFont="1" applyFill="1" applyBorder="1" applyAlignment="1"/>
    <xf numFmtId="0" fontId="24" fillId="4" borderId="1" xfId="0" applyFont="1" applyFill="1" applyBorder="1" applyAlignment="1">
      <alignment vertical="center" wrapText="1"/>
    </xf>
    <xf numFmtId="0" fontId="49" fillId="2" borderId="0" xfId="0" applyFont="1" applyFill="1" applyBorder="1" applyAlignment="1">
      <alignment horizontal="center" vertical="center" wrapText="1"/>
    </xf>
    <xf numFmtId="0" fontId="57" fillId="3" borderId="0" xfId="0" applyFont="1" applyFill="1" applyBorder="1" applyAlignment="1">
      <alignment wrapText="1"/>
    </xf>
    <xf numFmtId="0" fontId="57" fillId="3" borderId="0" xfId="0" applyFont="1" applyFill="1" applyBorder="1" applyAlignment="1"/>
    <xf numFmtId="0" fontId="27" fillId="5" borderId="0" xfId="0" applyFont="1" applyFill="1" applyBorder="1" applyAlignment="1"/>
    <xf numFmtId="0" fontId="27" fillId="3" borderId="0" xfId="0" applyFont="1" applyFill="1" applyBorder="1" applyAlignment="1"/>
    <xf numFmtId="0" fontId="27" fillId="3" borderId="2" xfId="0" applyFont="1" applyFill="1" applyBorder="1" applyAlignment="1"/>
    <xf numFmtId="0" fontId="61" fillId="3" borderId="0" xfId="0" applyFont="1" applyFill="1" applyBorder="1" applyAlignment="1"/>
    <xf numFmtId="0" fontId="59" fillId="3" borderId="0" xfId="0" applyFont="1" applyFill="1" applyBorder="1" applyAlignment="1"/>
    <xf numFmtId="0" fontId="61" fillId="3" borderId="0" xfId="0" applyFont="1" applyFill="1" applyBorder="1" applyAlignment="1">
      <alignment wrapText="1"/>
    </xf>
    <xf numFmtId="0" fontId="63" fillId="3" borderId="0" xfId="0" applyFont="1" applyFill="1" applyBorder="1" applyAlignment="1"/>
    <xf numFmtId="0" fontId="62" fillId="3" borderId="0" xfId="0" applyFont="1" applyFill="1" applyBorder="1" applyAlignment="1"/>
    <xf numFmtId="0" fontId="0" fillId="3" borderId="0" xfId="0" applyFill="1" applyBorder="1" applyAlignment="1" applyProtection="1">
      <alignment wrapText="1"/>
      <protection locked="0"/>
    </xf>
    <xf numFmtId="0" fontId="0" fillId="0" borderId="0" xfId="0" applyBorder="1" applyAlignment="1">
      <alignment horizontal="center" vertical="center" wrapText="1"/>
    </xf>
    <xf numFmtId="0" fontId="23" fillId="2" borderId="1" xfId="0" applyFont="1" applyFill="1" applyBorder="1" applyAlignment="1">
      <alignment vertical="center" wrapText="1"/>
    </xf>
    <xf numFmtId="0" fontId="59" fillId="5" borderId="1" xfId="0" applyFont="1" applyFill="1" applyBorder="1" applyAlignment="1"/>
    <xf numFmtId="0" fontId="23" fillId="4" borderId="1" xfId="0" applyFont="1" applyFill="1" applyBorder="1" applyAlignment="1">
      <alignment horizontal="left" vertical="center" wrapText="1"/>
    </xf>
    <xf numFmtId="0" fontId="23" fillId="4" borderId="1" xfId="0" applyFont="1" applyFill="1" applyBorder="1" applyAlignment="1">
      <alignment vertical="center" wrapText="1"/>
    </xf>
    <xf numFmtId="0" fontId="22" fillId="4" borderId="1" xfId="0" applyFont="1" applyFill="1" applyBorder="1" applyAlignment="1">
      <alignment horizontal="left" vertical="center" wrapText="1"/>
    </xf>
    <xf numFmtId="0" fontId="22" fillId="4" borderId="1" xfId="0" applyFont="1" applyFill="1" applyBorder="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59" fillId="2" borderId="1" xfId="0" applyFont="1" applyFill="1" applyBorder="1" applyAlignment="1" applyProtection="1">
      <alignment wrapText="1"/>
      <protection locked="0"/>
    </xf>
    <xf numFmtId="0" fontId="59" fillId="4" borderId="1" xfId="0" applyFont="1" applyFill="1" applyBorder="1" applyAlignment="1" applyProtection="1">
      <alignment wrapText="1"/>
      <protection locked="0"/>
    </xf>
    <xf numFmtId="0" fontId="59" fillId="0" borderId="1" xfId="0" applyFont="1" applyBorder="1" applyAlignment="1" applyProtection="1">
      <alignment wrapText="1"/>
      <protection locked="0"/>
    </xf>
    <xf numFmtId="0" fontId="21"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61" fillId="3" borderId="6" xfId="0" applyFont="1" applyFill="1" applyBorder="1" applyAlignment="1">
      <alignment wrapText="1"/>
    </xf>
    <xf numFmtId="0" fontId="61" fillId="3" borderId="3" xfId="0" applyFont="1" applyFill="1" applyBorder="1" applyAlignment="1">
      <alignment wrapText="1"/>
    </xf>
    <xf numFmtId="0" fontId="61" fillId="3" borderId="14" xfId="0" applyFont="1" applyFill="1" applyBorder="1" applyAlignment="1">
      <alignment wrapText="1"/>
    </xf>
    <xf numFmtId="0" fontId="61" fillId="3" borderId="15" xfId="0" applyFont="1" applyFill="1" applyBorder="1" applyAlignment="1">
      <alignment wrapText="1"/>
    </xf>
    <xf numFmtId="0" fontId="61" fillId="3" borderId="11" xfId="0" applyFont="1" applyFill="1" applyBorder="1" applyAlignment="1">
      <alignment wrapText="1"/>
    </xf>
    <xf numFmtId="0" fontId="61" fillId="3" borderId="2" xfId="0" applyFont="1" applyFill="1" applyBorder="1" applyAlignment="1">
      <alignment wrapText="1"/>
    </xf>
    <xf numFmtId="0" fontId="61" fillId="3" borderId="12" xfId="0" applyFont="1" applyFill="1" applyBorder="1" applyAlignment="1">
      <alignment wrapText="1"/>
    </xf>
    <xf numFmtId="0" fontId="61" fillId="3" borderId="9" xfId="0" applyFont="1" applyFill="1" applyBorder="1" applyAlignment="1">
      <alignment wrapText="1"/>
    </xf>
    <xf numFmtId="0" fontId="61" fillId="3" borderId="8" xfId="0" applyFont="1" applyFill="1" applyBorder="1" applyAlignment="1">
      <alignment wrapText="1"/>
    </xf>
    <xf numFmtId="0" fontId="61" fillId="3" borderId="10" xfId="0" applyFont="1" applyFill="1" applyBorder="1" applyAlignment="1">
      <alignment wrapText="1"/>
    </xf>
    <xf numFmtId="0" fontId="61" fillId="3" borderId="4" xfId="0" applyFont="1" applyFill="1" applyBorder="1" applyAlignment="1">
      <alignment wrapText="1"/>
    </xf>
    <xf numFmtId="0" fontId="61" fillId="3" borderId="5" xfId="0" applyFont="1" applyFill="1" applyBorder="1" applyAlignment="1">
      <alignment wrapText="1"/>
    </xf>
    <xf numFmtId="0" fontId="61" fillId="3" borderId="13" xfId="0" applyFont="1" applyFill="1" applyBorder="1" applyAlignment="1">
      <alignment wrapText="1"/>
    </xf>
    <xf numFmtId="0" fontId="61" fillId="3" borderId="0" xfId="0" applyFont="1" applyFill="1" applyAlignment="1">
      <alignment wrapText="1"/>
    </xf>
    <xf numFmtId="0" fontId="61" fillId="3" borderId="9" xfId="0" applyFont="1" applyFill="1" applyBorder="1" applyAlignment="1" applyProtection="1">
      <alignment wrapText="1"/>
      <protection locked="0"/>
    </xf>
    <xf numFmtId="0" fontId="61" fillId="3" borderId="1" xfId="0" applyFont="1" applyFill="1" applyBorder="1" applyAlignment="1" applyProtection="1">
      <alignment wrapText="1"/>
      <protection locked="0"/>
    </xf>
    <xf numFmtId="0" fontId="21" fillId="4" borderId="1" xfId="0" applyFont="1" applyFill="1" applyBorder="1" applyAlignment="1">
      <alignment horizontal="left" vertical="center" wrapText="1"/>
    </xf>
    <xf numFmtId="0" fontId="59" fillId="2" borderId="1" xfId="0" applyFont="1" applyFill="1" applyBorder="1" applyAlignment="1">
      <alignment horizontal="left" vertical="center" wrapText="1"/>
    </xf>
    <xf numFmtId="0" fontId="21" fillId="4" borderId="13" xfId="0" applyFont="1" applyFill="1" applyBorder="1" applyAlignment="1">
      <alignment horizontal="left" vertical="center" wrapText="1"/>
    </xf>
    <xf numFmtId="0" fontId="21" fillId="4" borderId="1" xfId="0" applyFont="1" applyFill="1" applyBorder="1" applyAlignment="1">
      <alignment vertical="center" wrapText="1"/>
    </xf>
    <xf numFmtId="0" fontId="21" fillId="4" borderId="13" xfId="0" applyFont="1" applyFill="1" applyBorder="1" applyAlignment="1">
      <alignment vertical="center" wrapText="1"/>
    </xf>
    <xf numFmtId="0" fontId="20" fillId="4" borderId="1" xfId="0" applyFont="1" applyFill="1" applyBorder="1" applyAlignment="1">
      <alignment vertical="center" wrapText="1"/>
    </xf>
    <xf numFmtId="0" fontId="20" fillId="4" borderId="1" xfId="0" applyFont="1" applyFill="1" applyBorder="1" applyAlignment="1">
      <alignment horizontal="left" vertical="center" wrapText="1"/>
    </xf>
    <xf numFmtId="0" fontId="19" fillId="4" borderId="1" xfId="0" applyFont="1" applyFill="1" applyBorder="1" applyAlignment="1">
      <alignment vertical="center" wrapText="1"/>
    </xf>
    <xf numFmtId="0" fontId="19" fillId="4" borderId="1" xfId="0" applyFont="1" applyFill="1" applyBorder="1" applyAlignment="1">
      <alignment horizontal="left" vertical="center" wrapText="1"/>
    </xf>
    <xf numFmtId="0" fontId="19" fillId="2" borderId="1" xfId="0" applyFont="1" applyFill="1" applyBorder="1" applyAlignment="1">
      <alignment vertical="center" wrapText="1"/>
    </xf>
    <xf numFmtId="0" fontId="49" fillId="7" borderId="0" xfId="0" applyFont="1" applyFill="1" applyAlignment="1">
      <alignment wrapText="1"/>
    </xf>
    <xf numFmtId="0" fontId="18" fillId="2" borderId="1" xfId="0" applyFont="1" applyFill="1" applyBorder="1" applyAlignment="1">
      <alignment vertical="center" wrapText="1"/>
    </xf>
    <xf numFmtId="0" fontId="25" fillId="6" borderId="1" xfId="0" applyFont="1" applyFill="1" applyBorder="1" applyAlignment="1" applyProtection="1">
      <alignment wrapText="1"/>
      <protection locked="0"/>
    </xf>
    <xf numFmtId="0" fontId="17" fillId="4" borderId="1" xfId="0" applyFont="1" applyFill="1" applyBorder="1" applyAlignment="1">
      <alignment vertical="center" wrapText="1"/>
    </xf>
    <xf numFmtId="0" fontId="29" fillId="4" borderId="1" xfId="0" applyFont="1" applyFill="1" applyBorder="1" applyAlignment="1">
      <alignment vertical="center" wrapText="1"/>
    </xf>
    <xf numFmtId="0" fontId="17" fillId="2" borderId="1" xfId="0" applyFont="1" applyFill="1" applyBorder="1" applyAlignment="1">
      <alignment vertical="center" wrapText="1"/>
    </xf>
    <xf numFmtId="0" fontId="28" fillId="4" borderId="1" xfId="0" applyFont="1" applyFill="1" applyBorder="1" applyAlignment="1">
      <alignment vertical="center" wrapText="1"/>
    </xf>
    <xf numFmtId="0" fontId="25" fillId="6" borderId="1" xfId="0" applyFont="1" applyFill="1" applyBorder="1" applyAlignment="1">
      <alignment wrapText="1"/>
    </xf>
    <xf numFmtId="0" fontId="25" fillId="2" borderId="4" xfId="0" applyFont="1" applyFill="1" applyBorder="1" applyAlignment="1" applyProtection="1">
      <alignment wrapText="1"/>
      <protection locked="0"/>
    </xf>
    <xf numFmtId="0" fontId="16" fillId="2" borderId="1" xfId="0" applyFont="1" applyFill="1" applyBorder="1" applyAlignment="1">
      <alignment vertical="center" wrapText="1"/>
    </xf>
    <xf numFmtId="0" fontId="16" fillId="4" borderId="1" xfId="0" applyFont="1" applyFill="1" applyBorder="1" applyAlignment="1">
      <alignment vertical="center" wrapText="1"/>
    </xf>
    <xf numFmtId="0" fontId="15" fillId="2" borderId="1" xfId="0" applyFont="1" applyFill="1" applyBorder="1" applyAlignment="1">
      <alignment vertical="center" wrapText="1"/>
    </xf>
    <xf numFmtId="0" fontId="60" fillId="2" borderId="1" xfId="0" applyFont="1" applyFill="1" applyBorder="1" applyAlignment="1">
      <alignment vertical="center" wrapText="1"/>
    </xf>
    <xf numFmtId="0" fontId="15" fillId="4" borderId="1" xfId="0" applyFont="1" applyFill="1" applyBorder="1" applyAlignment="1">
      <alignment vertical="center" wrapText="1"/>
    </xf>
    <xf numFmtId="0" fontId="0" fillId="3" borderId="1" xfId="0" applyFill="1" applyBorder="1" applyAlignment="1">
      <alignment wrapText="1"/>
    </xf>
    <xf numFmtId="0" fontId="49" fillId="2" borderId="1" xfId="0" applyFont="1" applyFill="1" applyBorder="1" applyAlignment="1">
      <alignment vertical="center" wrapText="1"/>
    </xf>
    <xf numFmtId="0" fontId="15" fillId="2" borderId="1" xfId="0" applyFont="1" applyFill="1" applyBorder="1" applyAlignment="1">
      <alignment vertical="center" wrapText="1"/>
    </xf>
    <xf numFmtId="0" fontId="0" fillId="0" borderId="0" xfId="0" applyAlignment="1">
      <alignment wrapText="1"/>
    </xf>
    <xf numFmtId="0" fontId="49"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57" fillId="3" borderId="7" xfId="0" applyFont="1" applyFill="1" applyBorder="1" applyAlignment="1">
      <alignment wrapText="1"/>
    </xf>
    <xf numFmtId="0" fontId="61" fillId="3" borderId="1" xfId="0" applyFont="1" applyFill="1" applyBorder="1" applyAlignment="1"/>
    <xf numFmtId="0" fontId="62" fillId="3" borderId="1" xfId="0" applyFont="1" applyFill="1" applyBorder="1" applyAlignment="1"/>
    <xf numFmtId="0" fontId="61" fillId="3" borderId="0" xfId="0" applyFont="1" applyFill="1" applyBorder="1" applyAlignment="1"/>
    <xf numFmtId="0" fontId="62" fillId="3" borderId="0" xfId="0" applyFont="1" applyFill="1" applyBorder="1" applyAlignment="1"/>
    <xf numFmtId="0" fontId="59" fillId="5" borderId="1" xfId="0" applyFont="1" applyFill="1" applyBorder="1" applyAlignment="1"/>
    <xf numFmtId="0" fontId="14" fillId="2" borderId="1" xfId="0" applyFont="1" applyFill="1" applyBorder="1" applyAlignment="1">
      <alignment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2" borderId="1" xfId="0" applyFont="1" applyFill="1" applyBorder="1" applyAlignment="1">
      <alignment vertical="center" wrapText="1"/>
    </xf>
    <xf numFmtId="0" fontId="13" fillId="4" borderId="1" xfId="0" applyFont="1" applyFill="1" applyBorder="1" applyAlignment="1">
      <alignment vertical="center" wrapText="1"/>
    </xf>
    <xf numFmtId="16" fontId="0" fillId="2" borderId="1" xfId="0" applyNumberFormat="1" applyFill="1" applyBorder="1" applyAlignment="1">
      <alignment horizontal="left" vertical="center" wrapText="1"/>
    </xf>
    <xf numFmtId="0" fontId="12" fillId="2" borderId="1" xfId="0" applyFont="1" applyFill="1" applyBorder="1" applyAlignment="1">
      <alignment vertical="center" wrapText="1"/>
    </xf>
    <xf numFmtId="0" fontId="11" fillId="2" borderId="1" xfId="0" applyFont="1" applyFill="1" applyBorder="1" applyAlignment="1">
      <alignment vertical="center" wrapText="1"/>
    </xf>
    <xf numFmtId="0" fontId="10" fillId="2" borderId="1" xfId="0" applyFont="1" applyFill="1" applyBorder="1" applyAlignment="1">
      <alignment vertical="center" wrapText="1"/>
    </xf>
    <xf numFmtId="0" fontId="9" fillId="2" borderId="1" xfId="0" applyFont="1" applyFill="1" applyBorder="1" applyAlignment="1">
      <alignment vertical="center" wrapText="1"/>
    </xf>
    <xf numFmtId="0" fontId="8" fillId="2" borderId="1" xfId="0" applyFont="1" applyFill="1" applyBorder="1" applyAlignment="1">
      <alignment vertical="center" wrapText="1"/>
    </xf>
    <xf numFmtId="0" fontId="0" fillId="0" borderId="0" xfId="0" applyAlignment="1">
      <alignment horizontal="center" wrapText="1"/>
    </xf>
    <xf numFmtId="0" fontId="61" fillId="3" borderId="7" xfId="0" applyFont="1" applyFill="1" applyBorder="1" applyAlignment="1"/>
    <xf numFmtId="0" fontId="7" fillId="2" borderId="1" xfId="0" applyFont="1" applyFill="1" applyBorder="1" applyAlignment="1">
      <alignmen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6" fillId="2" borderId="1" xfId="0" applyFont="1" applyFill="1" applyBorder="1" applyAlignment="1">
      <alignment vertical="center" wrapText="1"/>
    </xf>
    <xf numFmtId="0" fontId="6" fillId="4" borderId="1" xfId="0" applyFont="1" applyFill="1" applyBorder="1" applyAlignment="1">
      <alignment vertical="center" wrapText="1"/>
    </xf>
    <xf numFmtId="0" fontId="65" fillId="3" borderId="1" xfId="0" applyFont="1" applyFill="1" applyBorder="1" applyAlignment="1"/>
    <xf numFmtId="0" fontId="5" fillId="4" borderId="1" xfId="0" applyFont="1" applyFill="1" applyBorder="1" applyAlignment="1">
      <alignment vertical="center" wrapText="1"/>
    </xf>
    <xf numFmtId="0" fontId="5" fillId="2" borderId="1" xfId="0" applyFont="1" applyFill="1" applyBorder="1" applyAlignment="1">
      <alignment vertical="center" wrapText="1"/>
    </xf>
    <xf numFmtId="0" fontId="5" fillId="5" borderId="1" xfId="0" applyFont="1" applyFill="1" applyBorder="1" applyAlignment="1"/>
    <xf numFmtId="0" fontId="4" fillId="4"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vertical="center" wrapText="1"/>
    </xf>
    <xf numFmtId="0" fontId="4" fillId="4" borderId="1" xfId="0" applyFont="1" applyFill="1" applyBorder="1" applyAlignment="1">
      <alignment vertical="center" wrapText="1"/>
    </xf>
    <xf numFmtId="16" fontId="4" fillId="2" borderId="1" xfId="0" applyNumberFormat="1"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16"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left" vertical="center" wrapText="1"/>
    </xf>
    <xf numFmtId="0" fontId="27" fillId="8" borderId="1" xfId="0" applyFont="1" applyFill="1" applyBorder="1" applyAlignment="1"/>
    <xf numFmtId="0" fontId="59" fillId="2" borderId="4" xfId="0" applyFont="1" applyFill="1" applyBorder="1" applyAlignment="1">
      <alignment vertical="center" wrapText="1"/>
    </xf>
    <xf numFmtId="0" fontId="2" fillId="2" borderId="1" xfId="0" applyFont="1" applyFill="1" applyBorder="1" applyAlignment="1">
      <alignment vertical="center" wrapText="1"/>
    </xf>
    <xf numFmtId="0" fontId="2" fillId="2" borderId="4" xfId="0" applyFont="1" applyFill="1" applyBorder="1" applyAlignment="1">
      <alignment vertical="center" wrapText="1"/>
    </xf>
    <xf numFmtId="0" fontId="2" fillId="4" borderId="1" xfId="0" applyFont="1" applyFill="1" applyBorder="1" applyAlignment="1">
      <alignment vertical="center" wrapText="1"/>
    </xf>
    <xf numFmtId="0" fontId="59" fillId="9" borderId="1" xfId="0" applyFont="1" applyFill="1" applyBorder="1" applyAlignment="1"/>
    <xf numFmtId="0" fontId="59" fillId="2" borderId="1" xfId="0" applyFont="1" applyFill="1" applyBorder="1" applyAlignment="1">
      <alignment vertical="center" wrapText="1"/>
    </xf>
    <xf numFmtId="0" fontId="2" fillId="4" borderId="4" xfId="0" applyFont="1" applyFill="1" applyBorder="1" applyAlignment="1">
      <alignment vertical="center" wrapText="1"/>
    </xf>
    <xf numFmtId="0" fontId="51" fillId="0" borderId="0" xfId="0" applyFont="1" applyAlignment="1">
      <alignment horizontal="center" wrapText="1"/>
    </xf>
    <xf numFmtId="0" fontId="52" fillId="0" borderId="3" xfId="0" applyFont="1" applyBorder="1" applyAlignment="1">
      <alignment horizontal="center" wrapText="1"/>
    </xf>
    <xf numFmtId="0" fontId="50" fillId="2" borderId="6" xfId="0" applyFont="1" applyFill="1" applyBorder="1" applyAlignment="1">
      <alignment horizontal="center" vertical="center" wrapText="1"/>
    </xf>
    <xf numFmtId="0" fontId="0" fillId="0" borderId="3" xfId="0" applyBorder="1" applyAlignment="1">
      <alignment horizontal="center" wrapText="1"/>
    </xf>
    <xf numFmtId="0" fontId="0" fillId="0" borderId="7" xfId="0" applyBorder="1" applyAlignment="1">
      <alignment horizontal="center" wrapText="1"/>
    </xf>
    <xf numFmtId="0" fontId="31" fillId="2" borderId="6" xfId="0" applyFont="1" applyFill="1" applyBorder="1" applyAlignment="1">
      <alignment horizontal="left" vertical="center" wrapText="1"/>
    </xf>
    <xf numFmtId="0" fontId="0" fillId="0" borderId="3" xfId="0" applyBorder="1" applyAlignment="1">
      <alignment horizontal="left" wrapText="1"/>
    </xf>
    <xf numFmtId="0" fontId="0" fillId="0" borderId="7" xfId="0" applyBorder="1" applyAlignment="1">
      <alignment horizontal="left" wrapText="1"/>
    </xf>
    <xf numFmtId="0" fontId="8" fillId="2" borderId="6" xfId="0" applyFont="1" applyFill="1" applyBorder="1" applyAlignment="1">
      <alignment horizontal="left" vertical="center" wrapText="1"/>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colors>
    <mruColors>
      <color rgb="FFFFCCCC"/>
      <color rgb="FFFFFF99"/>
      <color rgb="FFFF9999"/>
      <color rgb="FFFFCC99"/>
      <color rgb="FFFFFF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79"/>
  <sheetViews>
    <sheetView tabSelected="1" view="pageBreakPreview" zoomScaleNormal="100" zoomScaleSheetLayoutView="100" workbookViewId="0">
      <pane xSplit="7" ySplit="8" topLeftCell="H582" activePane="bottomRight" state="frozen"/>
      <selection pane="topRight" activeCell="H1" sqref="H1"/>
      <selection pane="bottomLeft" activeCell="A7" sqref="A7"/>
      <selection pane="bottomRight" activeCell="E629" sqref="E629"/>
    </sheetView>
  </sheetViews>
  <sheetFormatPr defaultRowHeight="15" x14ac:dyDescent="0.25"/>
  <cols>
    <col min="1" max="1" width="3.5703125" style="14" customWidth="1"/>
    <col min="2" max="2" width="10.28515625" style="21" customWidth="1"/>
    <col min="3" max="3" width="51.42578125" style="14" customWidth="1"/>
    <col min="4" max="6" width="12.85546875" style="14" customWidth="1"/>
    <col min="7" max="7" width="11" style="14" customWidth="1"/>
    <col min="8" max="8" width="12.85546875" style="40" customWidth="1"/>
    <col min="9" max="11" width="12.7109375" style="14" customWidth="1"/>
    <col min="12" max="13" width="15.85546875" style="14" customWidth="1"/>
    <col min="14" max="17" width="15.7109375" style="30" customWidth="1"/>
    <col min="18" max="18" width="3.5703125" style="14" customWidth="1"/>
    <col min="19" max="16384" width="9.140625" style="14"/>
  </cols>
  <sheetData>
    <row r="1" spans="1:17" x14ac:dyDescent="0.25">
      <c r="A1" s="131">
        <v>103</v>
      </c>
    </row>
    <row r="2" spans="1:17" x14ac:dyDescent="0.25">
      <c r="M2" s="16"/>
      <c r="N2" s="16"/>
      <c r="O2" s="31"/>
      <c r="P2" s="31"/>
      <c r="Q2" s="31"/>
    </row>
    <row r="3" spans="1:17" s="40" customFormat="1" x14ac:dyDescent="0.25">
      <c r="B3" s="21"/>
      <c r="M3" s="16"/>
      <c r="N3" s="31"/>
      <c r="O3" s="31"/>
      <c r="P3" s="31"/>
      <c r="Q3" s="31"/>
    </row>
    <row r="4" spans="1:17" s="40" customFormat="1" x14ac:dyDescent="0.25">
      <c r="B4" s="21"/>
      <c r="M4" s="16"/>
      <c r="N4" s="31"/>
      <c r="O4" s="31"/>
      <c r="P4" s="31"/>
      <c r="Q4" s="31"/>
    </row>
    <row r="5" spans="1:17" s="40" customFormat="1" ht="21" x14ac:dyDescent="0.35">
      <c r="B5" s="261" t="s">
        <v>850</v>
      </c>
      <c r="C5" s="261"/>
      <c r="D5" s="261"/>
      <c r="E5" s="261"/>
      <c r="F5" s="261"/>
      <c r="G5" s="261"/>
      <c r="H5" s="261"/>
      <c r="I5" s="261"/>
      <c r="J5" s="261"/>
      <c r="K5" s="261"/>
      <c r="L5" s="261"/>
      <c r="M5" s="261"/>
      <c r="N5" s="261"/>
      <c r="O5" s="261"/>
      <c r="P5" s="132"/>
      <c r="Q5" s="132"/>
    </row>
    <row r="6" spans="1:17" s="40" customFormat="1" ht="23.25" customHeight="1" x14ac:dyDescent="0.35">
      <c r="B6" s="22"/>
      <c r="C6" s="17" t="s">
        <v>12</v>
      </c>
      <c r="D6" s="261" t="s">
        <v>1387</v>
      </c>
      <c r="E6" s="261"/>
      <c r="F6" s="261"/>
      <c r="G6" s="261"/>
      <c r="H6" s="261"/>
      <c r="I6" s="261"/>
      <c r="J6" s="261"/>
      <c r="K6" s="16"/>
      <c r="L6" s="16"/>
      <c r="M6" s="16"/>
      <c r="N6" s="31"/>
      <c r="O6" s="31"/>
      <c r="P6" s="31"/>
      <c r="Q6" s="31"/>
    </row>
    <row r="7" spans="1:17" s="40" customFormat="1" x14ac:dyDescent="0.25">
      <c r="B7" s="21"/>
      <c r="D7" s="262" t="s">
        <v>216</v>
      </c>
      <c r="E7" s="262"/>
      <c r="F7" s="262"/>
      <c r="G7" s="262"/>
      <c r="H7" s="262"/>
      <c r="I7" s="262"/>
      <c r="J7" s="262"/>
      <c r="N7" s="30"/>
      <c r="O7" s="30"/>
      <c r="P7" s="30"/>
      <c r="Q7" s="30"/>
    </row>
    <row r="8" spans="1:17" s="18" customFormat="1" ht="114.75" x14ac:dyDescent="0.25">
      <c r="B8" s="1"/>
      <c r="C8" s="1" t="s">
        <v>0</v>
      </c>
      <c r="D8" s="1" t="s">
        <v>473</v>
      </c>
      <c r="E8" s="1" t="s">
        <v>9</v>
      </c>
      <c r="F8" s="1" t="s">
        <v>13</v>
      </c>
      <c r="G8" s="1" t="s">
        <v>11</v>
      </c>
      <c r="H8" s="1" t="s">
        <v>466</v>
      </c>
      <c r="I8" s="1" t="s">
        <v>10</v>
      </c>
      <c r="J8" s="1" t="s">
        <v>14</v>
      </c>
      <c r="K8" s="1" t="s">
        <v>15</v>
      </c>
      <c r="L8" s="8" t="s">
        <v>461</v>
      </c>
      <c r="M8" s="9" t="s">
        <v>472</v>
      </c>
      <c r="N8" s="60" t="s">
        <v>7</v>
      </c>
      <c r="O8" s="60" t="s">
        <v>475</v>
      </c>
      <c r="P8" s="136"/>
      <c r="Q8" s="136"/>
    </row>
    <row r="9" spans="1:17" s="18" customFormat="1" x14ac:dyDescent="0.25">
      <c r="B9" s="51" t="s">
        <v>1</v>
      </c>
      <c r="C9" s="6" t="s">
        <v>45</v>
      </c>
      <c r="D9" s="162"/>
      <c r="E9" s="163"/>
      <c r="F9" s="163"/>
      <c r="G9" s="163"/>
      <c r="H9" s="163"/>
      <c r="I9" s="163"/>
      <c r="J9" s="163"/>
      <c r="K9" s="163"/>
      <c r="L9" s="163"/>
      <c r="M9" s="163"/>
      <c r="N9" s="103"/>
      <c r="O9" s="61"/>
      <c r="P9" s="137"/>
      <c r="Q9" s="137"/>
    </row>
    <row r="10" spans="1:17" s="19" customFormat="1" ht="30" x14ac:dyDescent="0.25">
      <c r="B10" s="51" t="s">
        <v>2</v>
      </c>
      <c r="C10" s="149" t="s">
        <v>46</v>
      </c>
      <c r="D10" s="162"/>
      <c r="E10" s="163"/>
      <c r="F10" s="163"/>
      <c r="G10" s="163"/>
      <c r="H10" s="163"/>
      <c r="I10" s="163"/>
      <c r="J10" s="163"/>
      <c r="K10" s="163"/>
      <c r="L10" s="163"/>
      <c r="M10" s="163"/>
      <c r="N10" s="103"/>
      <c r="O10" s="61"/>
      <c r="P10" s="137"/>
      <c r="Q10" s="137"/>
    </row>
    <row r="11" spans="1:17" ht="30" x14ac:dyDescent="0.25">
      <c r="B11" s="39" t="s">
        <v>44</v>
      </c>
      <c r="C11" s="5" t="s">
        <v>853</v>
      </c>
      <c r="D11" s="2">
        <f>SUM(E11:L11)</f>
        <v>64</v>
      </c>
      <c r="E11" s="157">
        <v>10</v>
      </c>
      <c r="F11" s="157">
        <v>4</v>
      </c>
      <c r="G11" s="157">
        <v>46</v>
      </c>
      <c r="H11" s="157">
        <v>1</v>
      </c>
      <c r="I11" s="157">
        <v>3</v>
      </c>
      <c r="J11" s="157">
        <v>0</v>
      </c>
      <c r="K11" s="157">
        <v>0</v>
      </c>
      <c r="L11" s="157">
        <v>0</v>
      </c>
      <c r="M11" s="157">
        <v>1</v>
      </c>
      <c r="N11" s="62"/>
      <c r="O11" s="150" t="str">
        <f>IF(NOT((M11=0)*AND(H11+I11+J11&gt;1)),"   ","Обратить внимание на заполнение столбца М (адм. центры субъектов РФ) - они есть всех кроме Московской и Ленинградской областей, а также городов федерального значения Москвы, Санкт-Петербурга и Севастополя)")</f>
        <v xml:space="preserve">   </v>
      </c>
      <c r="P11" s="138"/>
      <c r="Q11" s="138"/>
    </row>
    <row r="12" spans="1:17" ht="30" x14ac:dyDescent="0.25">
      <c r="B12" s="39" t="s">
        <v>854</v>
      </c>
      <c r="C12" s="5" t="s">
        <v>852</v>
      </c>
      <c r="D12" s="2">
        <f>SUM(E12:L12)</f>
        <v>65</v>
      </c>
      <c r="E12" s="157">
        <v>11</v>
      </c>
      <c r="F12" s="157">
        <v>4</v>
      </c>
      <c r="G12" s="157">
        <v>47</v>
      </c>
      <c r="H12" s="157">
        <v>0</v>
      </c>
      <c r="I12" s="157">
        <v>3</v>
      </c>
      <c r="J12" s="157">
        <v>0</v>
      </c>
      <c r="K12" s="157">
        <v>0</v>
      </c>
      <c r="L12" s="157">
        <v>0</v>
      </c>
      <c r="M12" s="157">
        <v>1</v>
      </c>
      <c r="N12" s="62"/>
      <c r="O12" s="62"/>
      <c r="P12" s="138"/>
      <c r="Q12" s="138"/>
    </row>
    <row r="13" spans="1:17" ht="45" x14ac:dyDescent="0.25">
      <c r="B13" s="46" t="s">
        <v>476</v>
      </c>
      <c r="C13" s="63" t="s">
        <v>851</v>
      </c>
      <c r="D13" s="2">
        <f>SUM(E13:L13)</f>
        <v>63</v>
      </c>
      <c r="E13" s="158">
        <v>10</v>
      </c>
      <c r="F13" s="158">
        <v>4</v>
      </c>
      <c r="G13" s="158">
        <v>46</v>
      </c>
      <c r="H13" s="158">
        <v>0</v>
      </c>
      <c r="I13" s="158">
        <v>3</v>
      </c>
      <c r="J13" s="158">
        <v>0</v>
      </c>
      <c r="K13" s="158">
        <v>0</v>
      </c>
      <c r="L13" s="158">
        <v>0</v>
      </c>
      <c r="M13" s="158">
        <v>1</v>
      </c>
      <c r="N13" s="62"/>
      <c r="O13" s="150" t="str">
        <f>IF(((D13=D11)*AND(E13=E11)*AND(F13=F11)*AND(G13=G11)*AND(H13=H11)*AND(I13=I11)*AND(J13=J11)*AND(K13=K11)*AND(L13=L11)*AND(M13=M11)),"   ","Нужно заполнить пункт 1 текстовой формы - расхождения между данными субъектов РФ и данными реестра...)")</f>
        <v>Нужно заполнить пункт 1 текстовой формы - расхождения между данными субъектов РФ и данными реестра...)</v>
      </c>
      <c r="P13" s="138"/>
      <c r="Q13" s="138"/>
    </row>
    <row r="14" spans="1:17" s="40" customFormat="1" ht="30" x14ac:dyDescent="0.25">
      <c r="B14" s="26" t="s">
        <v>800</v>
      </c>
      <c r="C14" s="6" t="s">
        <v>43</v>
      </c>
      <c r="D14" s="162"/>
      <c r="E14" s="163"/>
      <c r="F14" s="163"/>
      <c r="G14" s="163"/>
      <c r="H14" s="163"/>
      <c r="I14" s="163"/>
      <c r="J14" s="163"/>
      <c r="K14" s="163"/>
      <c r="L14" s="163"/>
      <c r="M14" s="163"/>
      <c r="N14" s="103"/>
      <c r="O14" s="61"/>
      <c r="P14" s="138"/>
      <c r="Q14" s="138"/>
    </row>
    <row r="15" spans="1:17" s="205" customFormat="1" ht="30" x14ac:dyDescent="0.25">
      <c r="B15" s="64" t="s">
        <v>268</v>
      </c>
      <c r="C15" s="135" t="s">
        <v>474</v>
      </c>
      <c r="D15" s="2">
        <f>SUM(E15:L15)</f>
        <v>0</v>
      </c>
      <c r="E15" s="158">
        <v>0</v>
      </c>
      <c r="F15" s="158">
        <v>0</v>
      </c>
      <c r="G15" s="158">
        <v>0</v>
      </c>
      <c r="H15" s="158">
        <v>0</v>
      </c>
      <c r="I15" s="158">
        <v>0</v>
      </c>
      <c r="J15" s="158">
        <v>0</v>
      </c>
      <c r="K15" s="158">
        <v>0</v>
      </c>
      <c r="L15" s="158">
        <v>0</v>
      </c>
      <c r="M15" s="158">
        <v>0</v>
      </c>
      <c r="N15" s="134" t="str">
        <f>IF((D15&lt;=D$11)*AND(E15&lt;=E$11)*AND(F15&lt;=F$11)*AND(G15&lt;=G$11)*AND(H15&lt;=H$11)*AND(I15&lt;=I$11)*AND(J15&lt;=J$11)*AND(K15&lt;=K$11)*AND(L15&lt;=L$11)*AND(M15&lt;=M$11),"Выполнено","ПРОВЕРИТЬ (таких муниципальных образований не может быть больше их общего числа)")</f>
        <v>Выполнено</v>
      </c>
      <c r="O15" s="150" t="str">
        <f>IF(((D15=0)),"   ","Нужно заполнить пункт 2 текстовой части (приграничные...)")</f>
        <v xml:space="preserve">   </v>
      </c>
      <c r="P15" s="138"/>
      <c r="Q15" s="138"/>
    </row>
    <row r="16" spans="1:17" s="205" customFormat="1" ht="30" x14ac:dyDescent="0.25">
      <c r="B16" s="64" t="s">
        <v>269</v>
      </c>
      <c r="C16" s="65" t="s">
        <v>47</v>
      </c>
      <c r="D16" s="2">
        <f>SUM(E16:L16)</f>
        <v>28</v>
      </c>
      <c r="E16" s="158">
        <v>8</v>
      </c>
      <c r="F16" s="158">
        <v>2</v>
      </c>
      <c r="G16" s="158">
        <v>15</v>
      </c>
      <c r="H16" s="158">
        <v>0</v>
      </c>
      <c r="I16" s="158">
        <v>3</v>
      </c>
      <c r="J16" s="158">
        <v>0</v>
      </c>
      <c r="K16" s="158">
        <v>0</v>
      </c>
      <c r="L16" s="158">
        <v>0</v>
      </c>
      <c r="M16" s="158">
        <v>1</v>
      </c>
      <c r="N16" s="134" t="str">
        <f>IF((D16&lt;=D$11)*AND(E16&lt;=E$11)*AND(F16&lt;=F$11)*AND(G16&lt;=G$11)*AND(H16&lt;=H$11)*AND(I16&lt;=I$11)*AND(J16&lt;=J$11)*AND(K16&lt;=K$11)*AND(L16&lt;=L$11)*AND(M16&lt;=M$11),"Выполнено","ПРОВЕРИТЬ (таких муниципальных образований не может быть больше их общего числа)")</f>
        <v>Выполнено</v>
      </c>
      <c r="O16" s="150" t="str">
        <f>IF(((D16=0)),"   ","Нужно заполнить пункт 3 текстовой части (имеющие выход к морю...)")</f>
        <v>Нужно заполнить пункт 3 текстовой части (имеющие выход к морю...)</v>
      </c>
      <c r="P16" s="138"/>
      <c r="Q16" s="138"/>
    </row>
    <row r="17" spans="2:17" s="205" customFormat="1" ht="30" x14ac:dyDescent="0.25">
      <c r="B17" s="64" t="s">
        <v>270</v>
      </c>
      <c r="C17" s="234" t="s">
        <v>838</v>
      </c>
      <c r="D17" s="2">
        <f>SUM(E17:L17)</f>
        <v>1</v>
      </c>
      <c r="E17" s="158">
        <v>0</v>
      </c>
      <c r="F17" s="158">
        <v>0</v>
      </c>
      <c r="G17" s="158">
        <v>0</v>
      </c>
      <c r="H17" s="158">
        <v>1</v>
      </c>
      <c r="I17" s="158">
        <v>0</v>
      </c>
      <c r="J17" s="158">
        <v>0</v>
      </c>
      <c r="K17" s="158">
        <v>0</v>
      </c>
      <c r="L17" s="158">
        <v>0</v>
      </c>
      <c r="M17" s="158">
        <v>0</v>
      </c>
      <c r="N17" s="134" t="str">
        <f>IF((D17&lt;=D$11)*AND(E17&lt;=E$11)*AND(F17&lt;=F$11)*AND(G17&lt;=G$11)*AND(H17&lt;=H$11)*AND(I17&lt;=I$11)*AND(J17&lt;=J$11)*AND(K17&lt;=K$11)*AND(L17&lt;=L$11)*AND(M17&lt;=M$11),"Выполнено","ПРОВЕРИТЬ (таких муниципальных образований не может быть больше их общего числа)")</f>
        <v>Выполнено</v>
      </c>
      <c r="O17" s="150" t="str">
        <f>IF(((D17=0)),"   ","Нужно заполнить пункт 4 текстовой части (расположенные на островах...)")</f>
        <v>Нужно заполнить пункт 4 текстовой части (расположенные на островах...)</v>
      </c>
      <c r="P17" s="138"/>
      <c r="Q17" s="138"/>
    </row>
    <row r="18" spans="2:17" ht="30" x14ac:dyDescent="0.25">
      <c r="B18" s="26" t="s">
        <v>379</v>
      </c>
      <c r="C18" s="6" t="s">
        <v>48</v>
      </c>
      <c r="D18" s="162"/>
      <c r="E18" s="163"/>
      <c r="F18" s="163"/>
      <c r="G18" s="163"/>
      <c r="H18" s="163"/>
      <c r="I18" s="163"/>
      <c r="J18" s="163"/>
      <c r="K18" s="163"/>
      <c r="L18" s="163"/>
      <c r="M18" s="163"/>
      <c r="N18" s="103"/>
      <c r="O18" s="61"/>
      <c r="P18" s="137"/>
      <c r="Q18" s="137"/>
    </row>
    <row r="19" spans="2:17" ht="30" x14ac:dyDescent="0.25">
      <c r="B19" s="69" t="s">
        <v>360</v>
      </c>
      <c r="C19" s="10" t="s">
        <v>49</v>
      </c>
      <c r="D19" s="2">
        <f t="shared" ref="D19:D48" si="0">SUM(E19:L19)</f>
        <v>64</v>
      </c>
      <c r="E19" s="105">
        <f>SUM(E20:E27)</f>
        <v>10</v>
      </c>
      <c r="F19" s="105">
        <f t="shared" ref="F19:M19" si="1">SUM(F20:F27)</f>
        <v>4</v>
      </c>
      <c r="G19" s="105">
        <f t="shared" si="1"/>
        <v>46</v>
      </c>
      <c r="H19" s="105">
        <f t="shared" si="1"/>
        <v>1</v>
      </c>
      <c r="I19" s="105">
        <f t="shared" si="1"/>
        <v>3</v>
      </c>
      <c r="J19" s="105">
        <f t="shared" si="1"/>
        <v>0</v>
      </c>
      <c r="K19" s="105">
        <f t="shared" si="1"/>
        <v>0</v>
      </c>
      <c r="L19" s="105">
        <f t="shared" si="1"/>
        <v>0</v>
      </c>
      <c r="M19" s="105">
        <f t="shared" si="1"/>
        <v>1</v>
      </c>
      <c r="N19" s="134" t="str">
        <f>IF((D19=D$11)*AND(E19=E$11)*AND(F19=F$11)*AND(G19=G$11)*AND(H19=H$11)*AND(I19=I$11)*AND(J19=J$11)*AND(K19=K$11)*AND(L19=L$11)*AND(M19=M$11),"Выполнено","ПРОВЕРИТЬ (в сумме должно получиться общее число муниципальных образований)")</f>
        <v>Выполнено</v>
      </c>
      <c r="O19" s="62"/>
      <c r="P19" s="139"/>
      <c r="Q19" s="139"/>
    </row>
    <row r="20" spans="2:17" x14ac:dyDescent="0.25">
      <c r="B20" s="67" t="s">
        <v>278</v>
      </c>
      <c r="C20" s="65" t="s">
        <v>50</v>
      </c>
      <c r="D20" s="2">
        <f t="shared" si="0"/>
        <v>0</v>
      </c>
      <c r="E20" s="158">
        <v>0</v>
      </c>
      <c r="F20" s="158">
        <v>0</v>
      </c>
      <c r="G20" s="158">
        <v>0</v>
      </c>
      <c r="H20" s="158">
        <v>0</v>
      </c>
      <c r="I20" s="158">
        <v>0</v>
      </c>
      <c r="J20" s="158">
        <v>0</v>
      </c>
      <c r="K20" s="158">
        <v>0</v>
      </c>
      <c r="L20" s="158">
        <v>0</v>
      </c>
      <c r="M20" s="158">
        <v>0</v>
      </c>
      <c r="N20" s="62"/>
      <c r="O20" s="150" t="str">
        <f>IF(((D20=0)),"   ","Нужно заполнить пункт 5 текстовой части (муниципалитеты с нехарактерно малой площадью...)")</f>
        <v xml:space="preserve">   </v>
      </c>
      <c r="P20" s="139"/>
      <c r="Q20" s="139"/>
    </row>
    <row r="21" spans="2:17" x14ac:dyDescent="0.25">
      <c r="B21" s="73" t="s">
        <v>279</v>
      </c>
      <c r="C21" s="65" t="s">
        <v>51</v>
      </c>
      <c r="D21" s="2">
        <f t="shared" si="0"/>
        <v>14</v>
      </c>
      <c r="E21" s="158">
        <v>0</v>
      </c>
      <c r="F21" s="157">
        <v>1</v>
      </c>
      <c r="G21" s="157">
        <v>13</v>
      </c>
      <c r="H21" s="158">
        <v>0</v>
      </c>
      <c r="I21" s="158">
        <v>0</v>
      </c>
      <c r="J21" s="158">
        <v>0</v>
      </c>
      <c r="K21" s="157">
        <v>0</v>
      </c>
      <c r="L21" s="157">
        <v>0</v>
      </c>
      <c r="M21" s="158">
        <v>0</v>
      </c>
      <c r="N21" s="62"/>
      <c r="O21" s="150" t="str">
        <f>IF(((E21+H21+I21+J21=0)),"   ","Нужно заполнить пункт 5 текстовой части (муниципалитеты с нехарактерно малой площадью...)")</f>
        <v xml:space="preserve">   </v>
      </c>
      <c r="P21" s="139"/>
      <c r="Q21" s="139"/>
    </row>
    <row r="22" spans="2:17" x14ac:dyDescent="0.25">
      <c r="B22" s="73" t="s">
        <v>280</v>
      </c>
      <c r="C22" s="65" t="s">
        <v>53</v>
      </c>
      <c r="D22" s="2">
        <f t="shared" si="0"/>
        <v>17</v>
      </c>
      <c r="E22" s="158">
        <v>0</v>
      </c>
      <c r="F22" s="157">
        <v>2</v>
      </c>
      <c r="G22" s="157">
        <v>15</v>
      </c>
      <c r="H22" s="158">
        <v>0</v>
      </c>
      <c r="I22" s="157">
        <v>0</v>
      </c>
      <c r="J22" s="157">
        <v>0</v>
      </c>
      <c r="K22" s="157">
        <v>0</v>
      </c>
      <c r="L22" s="157">
        <v>0</v>
      </c>
      <c r="M22" s="157">
        <v>0</v>
      </c>
      <c r="N22" s="62"/>
      <c r="O22" s="150" t="str">
        <f>IF(((E22+H22=0)),"   ","Нужно заполнить пункт 5 текстовой части (муниципалитеты с нехарактерно малой площадью...)")</f>
        <v xml:space="preserve">   </v>
      </c>
      <c r="P22" s="137"/>
      <c r="Q22" s="137"/>
    </row>
    <row r="23" spans="2:17" x14ac:dyDescent="0.25">
      <c r="B23" s="51" t="s">
        <v>36</v>
      </c>
      <c r="C23" s="10" t="s">
        <v>54</v>
      </c>
      <c r="D23" s="2">
        <f t="shared" si="0"/>
        <v>14</v>
      </c>
      <c r="E23" s="157">
        <v>0</v>
      </c>
      <c r="F23" s="157">
        <v>1</v>
      </c>
      <c r="G23" s="157">
        <v>11</v>
      </c>
      <c r="H23" s="157">
        <v>0</v>
      </c>
      <c r="I23" s="157">
        <v>2</v>
      </c>
      <c r="J23" s="157">
        <v>0</v>
      </c>
      <c r="K23" s="157">
        <v>0</v>
      </c>
      <c r="L23" s="157">
        <v>0</v>
      </c>
      <c r="M23" s="157">
        <v>1</v>
      </c>
      <c r="N23" s="62"/>
      <c r="O23" s="62"/>
      <c r="P23" s="140"/>
      <c r="Q23" s="140"/>
    </row>
    <row r="24" spans="2:17" x14ac:dyDescent="0.25">
      <c r="B24" s="73" t="s">
        <v>281</v>
      </c>
      <c r="C24" s="65" t="s">
        <v>55</v>
      </c>
      <c r="D24" s="2">
        <f t="shared" si="0"/>
        <v>8</v>
      </c>
      <c r="E24" s="157">
        <v>0</v>
      </c>
      <c r="F24" s="158">
        <v>0</v>
      </c>
      <c r="G24" s="158">
        <v>6</v>
      </c>
      <c r="H24" s="157">
        <v>1</v>
      </c>
      <c r="I24" s="158">
        <v>1</v>
      </c>
      <c r="J24" s="158">
        <v>0</v>
      </c>
      <c r="K24" s="158">
        <v>0</v>
      </c>
      <c r="L24" s="158">
        <v>0</v>
      </c>
      <c r="M24" s="158">
        <v>0</v>
      </c>
      <c r="N24" s="62"/>
      <c r="O24" s="150" t="str">
        <f>IF(((F24+G24+I24+J24+K24+L24=0)),"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c r="P24" s="138"/>
      <c r="Q24" s="138"/>
    </row>
    <row r="25" spans="2:17" x14ac:dyDescent="0.25">
      <c r="B25" s="67" t="s">
        <v>282</v>
      </c>
      <c r="C25" s="65" t="s">
        <v>56</v>
      </c>
      <c r="D25" s="2">
        <f t="shared" si="0"/>
        <v>10</v>
      </c>
      <c r="E25" s="158">
        <v>9</v>
      </c>
      <c r="F25" s="158">
        <v>0</v>
      </c>
      <c r="G25" s="158">
        <v>1</v>
      </c>
      <c r="H25" s="158">
        <v>0</v>
      </c>
      <c r="I25" s="158">
        <v>0</v>
      </c>
      <c r="J25" s="158">
        <v>0</v>
      </c>
      <c r="K25" s="158">
        <v>0</v>
      </c>
      <c r="L25" s="158">
        <v>0</v>
      </c>
      <c r="M25" s="158">
        <v>0</v>
      </c>
      <c r="N25" s="62"/>
      <c r="O25" s="150" t="str">
        <f>IF(((D25=0)),"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c r="P25" s="138"/>
      <c r="Q25" s="138"/>
    </row>
    <row r="26" spans="2:17" x14ac:dyDescent="0.25">
      <c r="B26" s="67" t="s">
        <v>283</v>
      </c>
      <c r="C26" s="65" t="s">
        <v>52</v>
      </c>
      <c r="D26" s="2">
        <f t="shared" si="0"/>
        <v>1</v>
      </c>
      <c r="E26" s="158">
        <v>1</v>
      </c>
      <c r="F26" s="158">
        <v>0</v>
      </c>
      <c r="G26" s="158">
        <v>0</v>
      </c>
      <c r="H26" s="158">
        <v>0</v>
      </c>
      <c r="I26" s="158">
        <v>0</v>
      </c>
      <c r="J26" s="158">
        <v>0</v>
      </c>
      <c r="K26" s="158">
        <v>0</v>
      </c>
      <c r="L26" s="158">
        <v>0</v>
      </c>
      <c r="M26" s="158">
        <v>0</v>
      </c>
      <c r="N26" s="62"/>
      <c r="O26" s="150" t="str">
        <f>IF(((D26=0)),"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c r="P26" s="138"/>
      <c r="Q26" s="138"/>
    </row>
    <row r="27" spans="2:17" x14ac:dyDescent="0.25">
      <c r="B27" s="48" t="s">
        <v>284</v>
      </c>
      <c r="C27" s="58" t="s">
        <v>240</v>
      </c>
      <c r="D27" s="2">
        <f t="shared" si="0"/>
        <v>0</v>
      </c>
      <c r="E27" s="157">
        <v>0</v>
      </c>
      <c r="F27" s="157">
        <v>0</v>
      </c>
      <c r="G27" s="157">
        <v>0</v>
      </c>
      <c r="H27" s="157">
        <v>0</v>
      </c>
      <c r="I27" s="157">
        <v>0</v>
      </c>
      <c r="J27" s="157">
        <v>0</v>
      </c>
      <c r="K27" s="157">
        <v>0</v>
      </c>
      <c r="L27" s="157">
        <v>0</v>
      </c>
      <c r="M27" s="157">
        <v>0</v>
      </c>
      <c r="N27" s="62"/>
      <c r="O27" s="62"/>
      <c r="P27" s="138"/>
      <c r="Q27" s="138"/>
    </row>
    <row r="28" spans="2:17" ht="30" x14ac:dyDescent="0.25">
      <c r="B28" s="48" t="s">
        <v>285</v>
      </c>
      <c r="C28" s="10" t="s">
        <v>57</v>
      </c>
      <c r="D28" s="2">
        <f t="shared" si="0"/>
        <v>64</v>
      </c>
      <c r="E28" s="105">
        <f t="shared" ref="E28:M28" si="2">SUM(E29:E43)</f>
        <v>10</v>
      </c>
      <c r="F28" s="105">
        <f t="shared" si="2"/>
        <v>4</v>
      </c>
      <c r="G28" s="105">
        <f t="shared" si="2"/>
        <v>46</v>
      </c>
      <c r="H28" s="105">
        <f t="shared" si="2"/>
        <v>1</v>
      </c>
      <c r="I28" s="105">
        <f t="shared" si="2"/>
        <v>3</v>
      </c>
      <c r="J28" s="105">
        <f t="shared" si="2"/>
        <v>0</v>
      </c>
      <c r="K28" s="105">
        <f t="shared" si="2"/>
        <v>0</v>
      </c>
      <c r="L28" s="105">
        <f t="shared" si="2"/>
        <v>0</v>
      </c>
      <c r="M28" s="105">
        <f t="shared" si="2"/>
        <v>1</v>
      </c>
      <c r="N28" s="134" t="str">
        <f>IF((D28=D$11)*AND(E28=E$11)*AND(F28=F$11)*AND(G28=G$11)*AND(H28=H$11)*AND(I28=I$11)*AND(J28=J$11)*AND(K28=K$11)*AND(L28=L$11)*AND(M28=M$11),"Выполнено","ПРОВЕРИТЬ (в сумме должно получиться общее число муниципальных образований)")</f>
        <v>Выполнено</v>
      </c>
      <c r="O28" s="62"/>
      <c r="P28" s="138"/>
      <c r="Q28" s="138"/>
    </row>
    <row r="29" spans="2:17" x14ac:dyDescent="0.25">
      <c r="B29" s="73" t="s">
        <v>286</v>
      </c>
      <c r="C29" s="77" t="s">
        <v>357</v>
      </c>
      <c r="D29" s="2">
        <f t="shared" si="0"/>
        <v>0</v>
      </c>
      <c r="E29" s="158">
        <v>0</v>
      </c>
      <c r="F29" s="158">
        <v>0</v>
      </c>
      <c r="G29" s="158">
        <v>0</v>
      </c>
      <c r="H29" s="158">
        <v>0</v>
      </c>
      <c r="I29" s="158">
        <v>0</v>
      </c>
      <c r="J29" s="158">
        <v>0</v>
      </c>
      <c r="K29" s="158">
        <v>0</v>
      </c>
      <c r="L29" s="158">
        <v>0</v>
      </c>
      <c r="M29" s="158">
        <v>0</v>
      </c>
      <c r="N29" s="62"/>
      <c r="O29" s="150" t="str">
        <f>IF(((D29=0)),"   ","Нужно заполнить пункт 6 текстовой части (муниципалитеты с нехарактерно низкой численностью населения...)")</f>
        <v xml:space="preserve">   </v>
      </c>
      <c r="P29" s="138"/>
      <c r="Q29" s="138"/>
    </row>
    <row r="30" spans="2:17" x14ac:dyDescent="0.25">
      <c r="B30" s="151" t="s">
        <v>287</v>
      </c>
      <c r="C30" s="152" t="s">
        <v>477</v>
      </c>
      <c r="D30" s="2">
        <f t="shared" si="0"/>
        <v>9</v>
      </c>
      <c r="E30" s="158">
        <v>0</v>
      </c>
      <c r="F30" s="158">
        <v>0</v>
      </c>
      <c r="G30" s="158">
        <v>9</v>
      </c>
      <c r="H30" s="158">
        <v>0</v>
      </c>
      <c r="I30" s="158">
        <v>0</v>
      </c>
      <c r="J30" s="158">
        <v>0</v>
      </c>
      <c r="K30" s="158">
        <v>0</v>
      </c>
      <c r="L30" s="158">
        <v>0</v>
      </c>
      <c r="M30" s="158">
        <v>0</v>
      </c>
      <c r="N30" s="62"/>
      <c r="O30" s="150" t="str">
        <f t="shared" ref="O30:O31" si="3">IF(((D30=0)),"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c r="P30" s="138"/>
      <c r="Q30" s="138"/>
    </row>
    <row r="31" spans="2:17" x14ac:dyDescent="0.25">
      <c r="B31" s="151" t="s">
        <v>478</v>
      </c>
      <c r="C31" s="152" t="s">
        <v>479</v>
      </c>
      <c r="D31" s="2">
        <f t="shared" si="0"/>
        <v>8</v>
      </c>
      <c r="E31" s="158">
        <v>0</v>
      </c>
      <c r="F31" s="158">
        <v>0</v>
      </c>
      <c r="G31" s="158">
        <v>8</v>
      </c>
      <c r="H31" s="158">
        <v>0</v>
      </c>
      <c r="I31" s="158">
        <v>0</v>
      </c>
      <c r="J31" s="158">
        <v>0</v>
      </c>
      <c r="K31" s="158">
        <v>0</v>
      </c>
      <c r="L31" s="158">
        <v>0</v>
      </c>
      <c r="M31" s="158">
        <v>0</v>
      </c>
      <c r="N31" s="62"/>
      <c r="O31" s="150" t="str">
        <f t="shared" si="3"/>
        <v>Нужно заполнить пункт 6 текстовой части (муниципалитеты с нехарактерно низкой численностью населения...)</v>
      </c>
      <c r="P31" s="138"/>
      <c r="Q31" s="138"/>
    </row>
    <row r="32" spans="2:17" x14ac:dyDescent="0.25">
      <c r="B32" s="151" t="s">
        <v>358</v>
      </c>
      <c r="C32" s="152" t="s">
        <v>480</v>
      </c>
      <c r="D32" s="2">
        <f t="shared" si="0"/>
        <v>12</v>
      </c>
      <c r="E32" s="158">
        <v>0</v>
      </c>
      <c r="F32" s="158">
        <v>0</v>
      </c>
      <c r="G32" s="159">
        <v>11</v>
      </c>
      <c r="H32" s="158">
        <v>1</v>
      </c>
      <c r="I32" s="158">
        <v>0</v>
      </c>
      <c r="J32" s="158">
        <v>0</v>
      </c>
      <c r="K32" s="158">
        <v>0</v>
      </c>
      <c r="L32" s="158">
        <v>0</v>
      </c>
      <c r="M32" s="158">
        <v>0</v>
      </c>
      <c r="N32" s="62"/>
      <c r="O32" s="150" t="str">
        <f>IF(((D32-G32=0)),"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c r="P32" s="140"/>
      <c r="Q32" s="140"/>
    </row>
    <row r="33" spans="2:17" x14ac:dyDescent="0.25">
      <c r="B33" s="151" t="s">
        <v>323</v>
      </c>
      <c r="C33" s="152" t="s">
        <v>487</v>
      </c>
      <c r="D33" s="2">
        <f t="shared" si="0"/>
        <v>17</v>
      </c>
      <c r="E33" s="158">
        <v>3</v>
      </c>
      <c r="F33" s="157">
        <v>3</v>
      </c>
      <c r="G33" s="157">
        <v>10</v>
      </c>
      <c r="H33" s="158">
        <v>0</v>
      </c>
      <c r="I33" s="158">
        <v>1</v>
      </c>
      <c r="J33" s="158">
        <v>0</v>
      </c>
      <c r="K33" s="157">
        <v>0</v>
      </c>
      <c r="L33" s="157">
        <v>0</v>
      </c>
      <c r="M33" s="158">
        <v>0</v>
      </c>
      <c r="N33" s="62"/>
      <c r="O33" s="150" t="str">
        <f>IF(((E33+H33+I33+J33=0)),"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c r="P33" s="138"/>
      <c r="Q33" s="138"/>
    </row>
    <row r="34" spans="2:17" s="40" customFormat="1" x14ac:dyDescent="0.25">
      <c r="B34" s="229" t="s">
        <v>288</v>
      </c>
      <c r="C34" s="152" t="s">
        <v>488</v>
      </c>
      <c r="D34" s="2">
        <f t="shared" si="0"/>
        <v>10</v>
      </c>
      <c r="E34" s="159">
        <v>3</v>
      </c>
      <c r="F34" s="159">
        <v>0</v>
      </c>
      <c r="G34" s="159">
        <v>7</v>
      </c>
      <c r="H34" s="159">
        <v>0</v>
      </c>
      <c r="I34" s="158">
        <v>0</v>
      </c>
      <c r="J34" s="158">
        <v>0</v>
      </c>
      <c r="K34" s="157">
        <v>0</v>
      </c>
      <c r="L34" s="157">
        <v>0</v>
      </c>
      <c r="M34" s="158">
        <v>0</v>
      </c>
      <c r="N34" s="62"/>
      <c r="O34" s="213" t="str">
        <f>IF(((I34+J34=0)),"   ","Нужно заполнить пункт 6 текстовой части (муниципалитеты с нехарактерно низкой численностью населения...)")</f>
        <v xml:space="preserve">   </v>
      </c>
      <c r="P34" s="138"/>
      <c r="Q34" s="138"/>
    </row>
    <row r="35" spans="2:17" s="40" customFormat="1" x14ac:dyDescent="0.25">
      <c r="B35" s="229" t="s">
        <v>482</v>
      </c>
      <c r="C35" s="152" t="s">
        <v>481</v>
      </c>
      <c r="D35" s="2">
        <f t="shared" si="0"/>
        <v>4</v>
      </c>
      <c r="E35" s="157">
        <v>3</v>
      </c>
      <c r="F35" s="157">
        <v>0</v>
      </c>
      <c r="G35" s="157">
        <v>1</v>
      </c>
      <c r="H35" s="157">
        <v>0</v>
      </c>
      <c r="I35" s="158">
        <v>0</v>
      </c>
      <c r="J35" s="158">
        <v>0</v>
      </c>
      <c r="K35" s="157">
        <v>0</v>
      </c>
      <c r="L35" s="157">
        <v>0</v>
      </c>
      <c r="M35" s="158">
        <v>0</v>
      </c>
      <c r="N35" s="62"/>
      <c r="O35" s="213" t="str">
        <f>IF(((I35+J35=0)),"   ","Нужно заполнить пункт 6 текстовой части (муниципалитеты с нехарактерно низкой численностью населения...)")</f>
        <v xml:space="preserve">   </v>
      </c>
      <c r="P35" s="138"/>
      <c r="Q35" s="138"/>
    </row>
    <row r="36" spans="2:17" x14ac:dyDescent="0.25">
      <c r="B36" s="151" t="s">
        <v>483</v>
      </c>
      <c r="C36" s="215" t="s">
        <v>714</v>
      </c>
      <c r="D36" s="2">
        <f t="shared" si="0"/>
        <v>1</v>
      </c>
      <c r="E36" s="157">
        <v>0</v>
      </c>
      <c r="F36" s="157">
        <v>0</v>
      </c>
      <c r="G36" s="158">
        <v>0</v>
      </c>
      <c r="H36" s="157">
        <v>0</v>
      </c>
      <c r="I36" s="157">
        <v>1</v>
      </c>
      <c r="J36" s="157">
        <v>0</v>
      </c>
      <c r="K36" s="157">
        <v>0</v>
      </c>
      <c r="L36" s="157">
        <v>0</v>
      </c>
      <c r="M36" s="157">
        <v>0</v>
      </c>
      <c r="N36" s="62"/>
      <c r="O36" s="150" t="str">
        <f>IF(((G36=0)),"   ","Нужно заполнить пункт 6 текстовой части (муниципалитеты с нехарактерно высокой численностью населения...)")</f>
        <v xml:space="preserve">   </v>
      </c>
      <c r="P36" s="138"/>
      <c r="Q36" s="138"/>
    </row>
    <row r="37" spans="2:17" s="40" customFormat="1" x14ac:dyDescent="0.25">
      <c r="B37" s="216" t="s">
        <v>484</v>
      </c>
      <c r="C37" s="215" t="s">
        <v>713</v>
      </c>
      <c r="D37" s="202">
        <f t="shared" si="0"/>
        <v>0</v>
      </c>
      <c r="E37" s="157">
        <v>0</v>
      </c>
      <c r="F37" s="157">
        <v>0</v>
      </c>
      <c r="G37" s="158">
        <v>0</v>
      </c>
      <c r="H37" s="157">
        <v>0</v>
      </c>
      <c r="I37" s="157">
        <v>0</v>
      </c>
      <c r="J37" s="157">
        <v>0</v>
      </c>
      <c r="K37" s="157">
        <v>0</v>
      </c>
      <c r="L37" s="157">
        <v>0</v>
      </c>
      <c r="M37" s="157">
        <v>0</v>
      </c>
      <c r="N37" s="62"/>
      <c r="O37" s="213" t="str">
        <f>IF(((G37=0)),"   ","Нужно заполнить пункт 6 текстовой части (муниципалитеты с нехарактерно высокой численностью населения...)")</f>
        <v xml:space="preserve">   </v>
      </c>
      <c r="P37" s="138"/>
      <c r="Q37" s="138"/>
    </row>
    <row r="38" spans="2:17" s="40" customFormat="1" x14ac:dyDescent="0.25">
      <c r="B38" s="217" t="s">
        <v>489</v>
      </c>
      <c r="C38" s="152" t="s">
        <v>485</v>
      </c>
      <c r="D38" s="2">
        <f t="shared" si="0"/>
        <v>1</v>
      </c>
      <c r="E38" s="157">
        <v>0</v>
      </c>
      <c r="F38" s="158">
        <v>1</v>
      </c>
      <c r="G38" s="158">
        <v>0</v>
      </c>
      <c r="H38" s="157">
        <v>0</v>
      </c>
      <c r="I38" s="157">
        <v>0</v>
      </c>
      <c r="J38" s="157">
        <v>0</v>
      </c>
      <c r="K38" s="157">
        <v>0</v>
      </c>
      <c r="L38" s="157">
        <v>0</v>
      </c>
      <c r="M38" s="157">
        <v>0</v>
      </c>
      <c r="N38" s="62"/>
      <c r="O38" s="150" t="str">
        <f>IF(((F38+G38=0)),"   ","Нужно заполнить пункт 6 текстовой части (муниципалитеты с нехарактерно высокой численностью населения...)")</f>
        <v>Нужно заполнить пункт 6 текстовой части (муниципалитеты с нехарактерно высокой численностью населения...)</v>
      </c>
      <c r="P38" s="138"/>
      <c r="Q38" s="138"/>
    </row>
    <row r="39" spans="2:17" x14ac:dyDescent="0.25">
      <c r="B39" s="153" t="s">
        <v>490</v>
      </c>
      <c r="C39" s="152" t="s">
        <v>486</v>
      </c>
      <c r="D39" s="2">
        <f t="shared" si="0"/>
        <v>1</v>
      </c>
      <c r="E39" s="157">
        <v>1</v>
      </c>
      <c r="F39" s="158">
        <v>0</v>
      </c>
      <c r="G39" s="158">
        <v>0</v>
      </c>
      <c r="H39" s="157">
        <v>0</v>
      </c>
      <c r="I39" s="157">
        <v>0</v>
      </c>
      <c r="J39" s="157">
        <v>0</v>
      </c>
      <c r="K39" s="157">
        <v>0</v>
      </c>
      <c r="L39" s="157">
        <v>0</v>
      </c>
      <c r="M39" s="157">
        <v>0</v>
      </c>
      <c r="N39" s="62"/>
      <c r="O39" s="150" t="str">
        <f>IF(((F39+G39=0)),"   ","Нужно заполнить пункт 6 текстовой части (муниципалитеты с нехарактерно высокой численностью населения...)")</f>
        <v xml:space="preserve">   </v>
      </c>
      <c r="P39" s="138"/>
      <c r="Q39" s="138"/>
    </row>
    <row r="40" spans="2:17" s="40" customFormat="1" x14ac:dyDescent="0.25">
      <c r="B40" s="153" t="s">
        <v>491</v>
      </c>
      <c r="C40" s="154" t="s">
        <v>492</v>
      </c>
      <c r="D40" s="2">
        <f t="shared" si="0"/>
        <v>1</v>
      </c>
      <c r="E40" s="158">
        <v>0</v>
      </c>
      <c r="F40" s="158">
        <v>0</v>
      </c>
      <c r="G40" s="158">
        <v>0</v>
      </c>
      <c r="H40" s="158">
        <v>0</v>
      </c>
      <c r="I40" s="157">
        <v>1</v>
      </c>
      <c r="J40" s="157">
        <v>0</v>
      </c>
      <c r="K40" s="157">
        <v>0</v>
      </c>
      <c r="L40" s="157">
        <v>0</v>
      </c>
      <c r="M40" s="157">
        <v>1</v>
      </c>
      <c r="N40" s="62"/>
      <c r="O40" s="150" t="str">
        <f>IF(((E40+F40+G40+H40=0)),"   ","Нужно заполнить пункт 6 текстовой части (муниципалитеты с нехарактерно высокой численностью населения...)")</f>
        <v xml:space="preserve">   </v>
      </c>
      <c r="P40" s="138"/>
      <c r="Q40" s="138"/>
    </row>
    <row r="41" spans="2:17" s="205" customFormat="1" x14ac:dyDescent="0.25">
      <c r="B41" s="229" t="s">
        <v>807</v>
      </c>
      <c r="C41" s="154" t="s">
        <v>493</v>
      </c>
      <c r="D41" s="2">
        <f t="shared" si="0"/>
        <v>0</v>
      </c>
      <c r="E41" s="158">
        <v>0</v>
      </c>
      <c r="F41" s="158">
        <v>0</v>
      </c>
      <c r="G41" s="158">
        <v>0</v>
      </c>
      <c r="H41" s="158">
        <v>0</v>
      </c>
      <c r="I41" s="157">
        <v>0</v>
      </c>
      <c r="J41" s="157">
        <v>0</v>
      </c>
      <c r="K41" s="158">
        <v>0</v>
      </c>
      <c r="L41" s="158">
        <v>0</v>
      </c>
      <c r="M41" s="157">
        <v>0</v>
      </c>
      <c r="N41" s="62"/>
      <c r="O41" s="213" t="str">
        <f>IF(((E41+F41+G41+H41+K41+L41=0)),"   ","Нужно заполнить пункт 6 текстовой части (муниципалитеты с нехарактерно высокой численностью населения...)")</f>
        <v xml:space="preserve">   </v>
      </c>
      <c r="P41" s="138"/>
      <c r="Q41" s="138"/>
    </row>
    <row r="42" spans="2:17" s="40" customFormat="1" x14ac:dyDescent="0.25">
      <c r="B42" s="153" t="s">
        <v>495</v>
      </c>
      <c r="C42" s="154" t="s">
        <v>494</v>
      </c>
      <c r="D42" s="2">
        <f t="shared" si="0"/>
        <v>0</v>
      </c>
      <c r="E42" s="158">
        <v>0</v>
      </c>
      <c r="F42" s="158">
        <v>0</v>
      </c>
      <c r="G42" s="158">
        <v>0</v>
      </c>
      <c r="H42" s="158">
        <v>0</v>
      </c>
      <c r="I42" s="157">
        <v>0</v>
      </c>
      <c r="J42" s="157">
        <v>0</v>
      </c>
      <c r="K42" s="158">
        <v>0</v>
      </c>
      <c r="L42" s="158">
        <v>0</v>
      </c>
      <c r="M42" s="157">
        <v>0</v>
      </c>
      <c r="N42" s="62"/>
      <c r="O42" s="213" t="str">
        <f t="shared" ref="O42:O43" si="4">IF(((E42+F42+G42+H42+K42+L42=0)),"   ","Нужно заполнить пункт 6 текстовой части (муниципалитеты с нехарактерно высокой численностью населения...)")</f>
        <v xml:space="preserve">   </v>
      </c>
      <c r="P42" s="138"/>
      <c r="Q42" s="138"/>
    </row>
    <row r="43" spans="2:17" s="40" customFormat="1" x14ac:dyDescent="0.25">
      <c r="B43" s="217" t="s">
        <v>715</v>
      </c>
      <c r="C43" s="65" t="s">
        <v>58</v>
      </c>
      <c r="D43" s="2">
        <f t="shared" si="0"/>
        <v>0</v>
      </c>
      <c r="E43" s="158">
        <v>0</v>
      </c>
      <c r="F43" s="158">
        <v>0</v>
      </c>
      <c r="G43" s="158">
        <v>0</v>
      </c>
      <c r="H43" s="158">
        <v>0</v>
      </c>
      <c r="I43" s="157">
        <v>0</v>
      </c>
      <c r="J43" s="157">
        <v>0</v>
      </c>
      <c r="K43" s="158">
        <v>0</v>
      </c>
      <c r="L43" s="158">
        <v>0</v>
      </c>
      <c r="M43" s="157">
        <v>0</v>
      </c>
      <c r="N43" s="62"/>
      <c r="O43" s="213" t="str">
        <f t="shared" si="4"/>
        <v xml:space="preserve">   </v>
      </c>
      <c r="P43" s="138"/>
      <c r="Q43" s="138"/>
    </row>
    <row r="44" spans="2:17" s="40" customFormat="1" ht="45" x14ac:dyDescent="0.25">
      <c r="B44" s="156" t="s">
        <v>496</v>
      </c>
      <c r="C44" s="228" t="s">
        <v>805</v>
      </c>
      <c r="D44" s="162"/>
      <c r="E44" s="163"/>
      <c r="F44" s="163"/>
      <c r="G44" s="163"/>
      <c r="H44" s="163"/>
      <c r="I44" s="163"/>
      <c r="J44" s="163"/>
      <c r="K44" s="163"/>
      <c r="L44" s="163"/>
      <c r="M44" s="163"/>
      <c r="N44" s="103"/>
      <c r="O44" s="61"/>
      <c r="P44" s="138"/>
      <c r="Q44" s="138"/>
    </row>
    <row r="45" spans="2:17" s="40" customFormat="1" ht="30" x14ac:dyDescent="0.25">
      <c r="B45" s="156" t="s">
        <v>497</v>
      </c>
      <c r="C45" s="155" t="s">
        <v>499</v>
      </c>
      <c r="D45" s="2">
        <f t="shared" si="0"/>
        <v>4</v>
      </c>
      <c r="E45" s="104">
        <v>1</v>
      </c>
      <c r="F45" s="164"/>
      <c r="G45" s="144"/>
      <c r="H45" s="157">
        <v>0</v>
      </c>
      <c r="I45" s="157">
        <v>3</v>
      </c>
      <c r="J45" s="157">
        <v>0</v>
      </c>
      <c r="K45" s="164"/>
      <c r="L45" s="144"/>
      <c r="M45" s="104">
        <v>1</v>
      </c>
      <c r="N45" s="134" t="str">
        <f>IF((D45&lt;=D$11)*AND(E45&lt;=E$11)*AND(H45&lt;=H$11)*AND(I45&lt;=I$11)*AND(J45&lt;=J$11)*AND(M45&lt;=M$11),"Выполнено","ПРОВЕРИТЬ (таких муниципальных образований не может быть больше чем всего муниципальных образований соответствующего вида)")</f>
        <v>Выполнено</v>
      </c>
      <c r="O45" s="62"/>
      <c r="P45" s="138"/>
      <c r="Q45" s="138"/>
    </row>
    <row r="46" spans="2:17" ht="45" x14ac:dyDescent="0.25">
      <c r="B46" s="156" t="s">
        <v>498</v>
      </c>
      <c r="C46" s="160" t="s">
        <v>505</v>
      </c>
      <c r="D46" s="2">
        <f t="shared" si="0"/>
        <v>3</v>
      </c>
      <c r="E46" s="104">
        <v>0</v>
      </c>
      <c r="F46" s="164"/>
      <c r="G46" s="144"/>
      <c r="H46" s="157">
        <v>0</v>
      </c>
      <c r="I46" s="157">
        <v>3</v>
      </c>
      <c r="J46" s="157">
        <v>0</v>
      </c>
      <c r="K46" s="164"/>
      <c r="L46" s="144"/>
      <c r="M46" s="104">
        <v>1</v>
      </c>
      <c r="N46" s="134" t="str">
        <f>IF((D46&lt;=D$11)*AND(E46&lt;=E$11)*AND(H46&lt;=H$11)*AND(I46&lt;=I$11)*AND(J46&lt;=J$11)*AND(M46&lt;=M$11),"Выполнено","ПРОВЕРИТЬ (таких муниципальных образований не может быть больше чем всего муниципальных образований соответствующего вида)")</f>
        <v>Выполнено</v>
      </c>
      <c r="O46" s="62"/>
      <c r="P46" s="138"/>
      <c r="Q46" s="138"/>
    </row>
    <row r="47" spans="2:17" x14ac:dyDescent="0.25">
      <c r="B47" s="156" t="s">
        <v>501</v>
      </c>
      <c r="C47" s="155" t="s">
        <v>500</v>
      </c>
      <c r="D47" s="2">
        <f t="shared" si="0"/>
        <v>3</v>
      </c>
      <c r="E47" s="104">
        <v>0</v>
      </c>
      <c r="F47" s="164"/>
      <c r="G47" s="144"/>
      <c r="H47" s="157">
        <v>0</v>
      </c>
      <c r="I47" s="157">
        <v>3</v>
      </c>
      <c r="J47" s="157">
        <v>0</v>
      </c>
      <c r="K47" s="164"/>
      <c r="L47" s="144"/>
      <c r="M47" s="104">
        <v>1</v>
      </c>
      <c r="N47" s="134" t="str">
        <f>IF((D47&lt;=D$11)*AND(E47&lt;=E$11)*AND(H47&lt;=H$11)*AND(I47&lt;=I$11)*AND(J47&lt;=J$11)*AND(M47&lt;=M$11),"Выполнено","ПРОВЕРИТЬ (таких муниципальных образований не может быть больше чем всего муниципальных образований соответствующего вида)")</f>
        <v>Выполнено</v>
      </c>
      <c r="O47" s="62"/>
      <c r="P47" s="138"/>
      <c r="Q47" s="138"/>
    </row>
    <row r="48" spans="2:17" s="40" customFormat="1" ht="30" x14ac:dyDescent="0.25">
      <c r="B48" s="156" t="s">
        <v>502</v>
      </c>
      <c r="C48" s="228" t="s">
        <v>808</v>
      </c>
      <c r="D48" s="2">
        <f t="shared" si="0"/>
        <v>3</v>
      </c>
      <c r="E48" s="104">
        <v>0</v>
      </c>
      <c r="F48" s="164"/>
      <c r="G48" s="144"/>
      <c r="H48" s="157">
        <v>0</v>
      </c>
      <c r="I48" s="157">
        <v>3</v>
      </c>
      <c r="J48" s="157">
        <v>0</v>
      </c>
      <c r="K48" s="164"/>
      <c r="L48" s="144"/>
      <c r="M48" s="104">
        <v>1</v>
      </c>
      <c r="N48" s="134" t="str">
        <f>IF((D48&lt;=MIN(D45,D46,D47))*AND(E48&lt;=MIN(E45,E46,E47))*AND(H48&lt;=MIN(H45,H46,H47))*AND(I48&lt;=MIN(I45,I46,I47))*AND(J48&lt;=MIN(J45,J46,J47))*AND(M48&lt;=MIN(M45,M46,M47)),"Выполнено","ПРОВЕРИТЬ (муниципальных образований, соответствующих всем трем критериям одновременно, не может быть больше, чем соответствующих каждому из них)")</f>
        <v>Выполнено</v>
      </c>
      <c r="O48" s="62"/>
      <c r="P48" s="140"/>
      <c r="Q48" s="140"/>
    </row>
    <row r="49" spans="2:17" s="40" customFormat="1" ht="30" x14ac:dyDescent="0.25">
      <c r="B49" s="229" t="s">
        <v>809</v>
      </c>
      <c r="C49" s="230" t="s">
        <v>806</v>
      </c>
      <c r="D49" s="2">
        <f t="shared" ref="D49:D52" si="5">SUM(E49:L49)</f>
        <v>0</v>
      </c>
      <c r="E49" s="164"/>
      <c r="F49" s="144"/>
      <c r="G49" s="144"/>
      <c r="H49" s="144"/>
      <c r="I49" s="128">
        <f>I$11-I48</f>
        <v>0</v>
      </c>
      <c r="J49" s="128">
        <f>J$11-J48</f>
        <v>0</v>
      </c>
      <c r="K49" s="164"/>
      <c r="L49" s="144"/>
      <c r="M49" s="128">
        <f>M$11-M48</f>
        <v>0</v>
      </c>
      <c r="N49" s="62"/>
      <c r="O49" s="150" t="str">
        <f>IF(((I49+J49=0)),"   ","Нужно заполнить пункт 7 текстовой части (городские округа, не соответствующие установленным критериям...)")</f>
        <v xml:space="preserve">   </v>
      </c>
      <c r="P49" s="138"/>
      <c r="Q49" s="138"/>
    </row>
    <row r="50" spans="2:17" s="40" customFormat="1" ht="30" x14ac:dyDescent="0.25">
      <c r="B50" s="229" t="s">
        <v>810</v>
      </c>
      <c r="C50" s="154" t="s">
        <v>503</v>
      </c>
      <c r="D50" s="2">
        <f t="shared" ref="D50" si="6">SUM(E50:L50)</f>
        <v>0</v>
      </c>
      <c r="E50" s="164"/>
      <c r="F50" s="144"/>
      <c r="G50" s="144"/>
      <c r="H50" s="144"/>
      <c r="I50" s="128">
        <f t="shared" ref="I50:J52" si="7">I$11-I45</f>
        <v>0</v>
      </c>
      <c r="J50" s="128">
        <f t="shared" si="7"/>
        <v>0</v>
      </c>
      <c r="K50" s="164"/>
      <c r="L50" s="144"/>
      <c r="M50" s="128">
        <f>M$11-M45</f>
        <v>0</v>
      </c>
      <c r="N50" s="62"/>
      <c r="O50" s="150" t="str">
        <f t="shared" ref="O50:O52" si="8">IF(((I50+J50=0)),"   ","Нужно заполнить пункт 7 текстовой части (городские округа, не соответствующие установленным критериям...)")</f>
        <v xml:space="preserve">   </v>
      </c>
      <c r="P50" s="138"/>
      <c r="Q50" s="138"/>
    </row>
    <row r="51" spans="2:17" s="40" customFormat="1" ht="45" x14ac:dyDescent="0.25">
      <c r="B51" s="229" t="s">
        <v>811</v>
      </c>
      <c r="C51" s="181" t="s">
        <v>506</v>
      </c>
      <c r="D51" s="2">
        <f t="shared" si="5"/>
        <v>0</v>
      </c>
      <c r="E51" s="164"/>
      <c r="F51" s="144"/>
      <c r="G51" s="144"/>
      <c r="H51" s="144"/>
      <c r="I51" s="128">
        <f t="shared" si="7"/>
        <v>0</v>
      </c>
      <c r="J51" s="128">
        <f t="shared" si="7"/>
        <v>0</v>
      </c>
      <c r="K51" s="164"/>
      <c r="L51" s="144"/>
      <c r="M51" s="128">
        <f>M$11-M46</f>
        <v>0</v>
      </c>
      <c r="N51" s="62"/>
      <c r="O51" s="150" t="str">
        <f t="shared" si="8"/>
        <v xml:space="preserve">   </v>
      </c>
      <c r="P51" s="138"/>
      <c r="Q51" s="138"/>
    </row>
    <row r="52" spans="2:17" s="40" customFormat="1" x14ac:dyDescent="0.25">
      <c r="B52" s="229" t="s">
        <v>812</v>
      </c>
      <c r="C52" s="154" t="s">
        <v>504</v>
      </c>
      <c r="D52" s="2">
        <f t="shared" si="5"/>
        <v>0</v>
      </c>
      <c r="E52" s="164"/>
      <c r="F52" s="144"/>
      <c r="G52" s="144"/>
      <c r="H52" s="144"/>
      <c r="I52" s="128">
        <f t="shared" si="7"/>
        <v>0</v>
      </c>
      <c r="J52" s="128">
        <f t="shared" si="7"/>
        <v>0</v>
      </c>
      <c r="K52" s="164"/>
      <c r="L52" s="144"/>
      <c r="M52" s="128">
        <f>M$11-M47</f>
        <v>0</v>
      </c>
      <c r="N52" s="62"/>
      <c r="O52" s="150" t="str">
        <f t="shared" si="8"/>
        <v xml:space="preserve">   </v>
      </c>
      <c r="P52" s="138"/>
      <c r="Q52" s="138"/>
    </row>
    <row r="53" spans="2:17" s="40" customFormat="1" ht="30" x14ac:dyDescent="0.25">
      <c r="B53" s="26" t="s">
        <v>380</v>
      </c>
      <c r="C53" s="6" t="s">
        <v>59</v>
      </c>
      <c r="D53" s="162"/>
      <c r="E53" s="163"/>
      <c r="F53" s="163"/>
      <c r="G53" s="163"/>
      <c r="H53" s="163"/>
      <c r="I53" s="163"/>
      <c r="J53" s="163"/>
      <c r="K53" s="163"/>
      <c r="L53" s="163"/>
      <c r="M53" s="163"/>
      <c r="N53" s="103"/>
      <c r="O53" s="61"/>
      <c r="P53" s="138"/>
      <c r="Q53" s="138"/>
    </row>
    <row r="54" spans="2:17" s="40" customFormat="1" ht="30" x14ac:dyDescent="0.25">
      <c r="B54" s="161" t="s">
        <v>507</v>
      </c>
      <c r="C54" s="49" t="s">
        <v>293</v>
      </c>
      <c r="D54" s="2">
        <f t="shared" ref="D54:D71" si="9">SUM(E54:L54)</f>
        <v>10</v>
      </c>
      <c r="E54" s="105">
        <f>SUM(E55:E59)</f>
        <v>10</v>
      </c>
      <c r="F54" s="164"/>
      <c r="G54" s="144"/>
      <c r="H54" s="144"/>
      <c r="I54" s="144"/>
      <c r="J54" s="144"/>
      <c r="K54" s="144"/>
      <c r="L54" s="144"/>
      <c r="M54" s="165"/>
      <c r="N54" s="134" t="str">
        <f>IF((E54=E$11),"Выполнено","ПРОВЕРИТЬ (в сумме должно получиться общее число муниципальных районов)")</f>
        <v>Выполнено</v>
      </c>
      <c r="O54" s="62"/>
      <c r="P54" s="138"/>
      <c r="Q54" s="138"/>
    </row>
    <row r="55" spans="2:17" s="40" customFormat="1" x14ac:dyDescent="0.25">
      <c r="B55" s="70" t="s">
        <v>291</v>
      </c>
      <c r="C55" s="68" t="s">
        <v>353</v>
      </c>
      <c r="D55" s="2">
        <f t="shared" si="9"/>
        <v>2</v>
      </c>
      <c r="E55" s="102">
        <v>2</v>
      </c>
      <c r="F55" s="164"/>
      <c r="G55" s="144"/>
      <c r="H55" s="144"/>
      <c r="I55" s="144"/>
      <c r="J55" s="144"/>
      <c r="K55" s="144"/>
      <c r="L55" s="144"/>
      <c r="M55" s="165"/>
      <c r="N55" s="62"/>
      <c r="O55" s="150" t="str">
        <f>IF(((E55=0)),"   ","Нужно заполнить пункт 8 текстовой части (муниципальные районы с 1-2 поселениями или без поселений.)")</f>
        <v>Нужно заполнить пункт 8 текстовой части (муниципальные районы с 1-2 поселениями или без поселений.)</v>
      </c>
      <c r="P55" s="138"/>
      <c r="Q55" s="138"/>
    </row>
    <row r="56" spans="2:17" s="40" customFormat="1" x14ac:dyDescent="0.25">
      <c r="B56" s="59" t="s">
        <v>204</v>
      </c>
      <c r="C56" s="160" t="s">
        <v>510</v>
      </c>
      <c r="D56" s="2">
        <f t="shared" si="9"/>
        <v>5</v>
      </c>
      <c r="E56" s="104">
        <v>5</v>
      </c>
      <c r="F56" s="164"/>
      <c r="G56" s="144"/>
      <c r="H56" s="144"/>
      <c r="I56" s="144"/>
      <c r="J56" s="144"/>
      <c r="K56" s="144"/>
      <c r="L56" s="144"/>
      <c r="M56" s="165"/>
      <c r="N56" s="62"/>
      <c r="O56" s="62"/>
      <c r="P56" s="138"/>
      <c r="Q56" s="138"/>
    </row>
    <row r="57" spans="2:17" x14ac:dyDescent="0.25">
      <c r="B57" s="161" t="s">
        <v>205</v>
      </c>
      <c r="C57" s="160" t="s">
        <v>511</v>
      </c>
      <c r="D57" s="2">
        <f t="shared" si="9"/>
        <v>3</v>
      </c>
      <c r="E57" s="104">
        <v>3</v>
      </c>
      <c r="F57" s="164"/>
      <c r="G57" s="144"/>
      <c r="H57" s="144"/>
      <c r="I57" s="144"/>
      <c r="J57" s="144"/>
      <c r="K57" s="144"/>
      <c r="L57" s="144"/>
      <c r="M57" s="165"/>
      <c r="N57" s="62"/>
      <c r="O57" s="62"/>
      <c r="P57" s="137"/>
      <c r="Q57" s="137"/>
    </row>
    <row r="58" spans="2:17" s="40" customFormat="1" x14ac:dyDescent="0.25">
      <c r="B58" s="161" t="s">
        <v>512</v>
      </c>
      <c r="C58" s="49" t="s">
        <v>289</v>
      </c>
      <c r="D58" s="2">
        <f t="shared" si="9"/>
        <v>0</v>
      </c>
      <c r="E58" s="104">
        <v>0</v>
      </c>
      <c r="F58" s="164"/>
      <c r="G58" s="144"/>
      <c r="H58" s="144"/>
      <c r="I58" s="144"/>
      <c r="J58" s="144"/>
      <c r="K58" s="144"/>
      <c r="L58" s="144"/>
      <c r="M58" s="165"/>
      <c r="N58" s="62"/>
      <c r="O58" s="62"/>
      <c r="P58" s="140"/>
      <c r="Q58" s="140"/>
    </row>
    <row r="59" spans="2:17" x14ac:dyDescent="0.25">
      <c r="B59" s="178" t="s">
        <v>513</v>
      </c>
      <c r="C59" s="71" t="s">
        <v>290</v>
      </c>
      <c r="D59" s="2">
        <f t="shared" si="9"/>
        <v>0</v>
      </c>
      <c r="E59" s="102">
        <v>0</v>
      </c>
      <c r="F59" s="164"/>
      <c r="G59" s="144"/>
      <c r="H59" s="144"/>
      <c r="I59" s="144"/>
      <c r="J59" s="144"/>
      <c r="K59" s="144"/>
      <c r="L59" s="144"/>
      <c r="M59" s="165"/>
      <c r="N59" s="62"/>
      <c r="O59" s="150" t="str">
        <f>IF(((E59=0)),"   ","Нужно заполнить пункт 8 текстовой части (муниципальные районы, состоящие из 21 и более поселений.)")</f>
        <v xml:space="preserve">   </v>
      </c>
      <c r="P59" s="138"/>
      <c r="Q59" s="138"/>
    </row>
    <row r="60" spans="2:17" ht="30" x14ac:dyDescent="0.25">
      <c r="B60" s="59" t="s">
        <v>354</v>
      </c>
      <c r="C60" s="49" t="s">
        <v>292</v>
      </c>
      <c r="D60" s="2">
        <f t="shared" si="9"/>
        <v>10</v>
      </c>
      <c r="E60" s="105">
        <f>SUM(E61:E63)</f>
        <v>10</v>
      </c>
      <c r="F60" s="164"/>
      <c r="G60" s="144"/>
      <c r="H60" s="144"/>
      <c r="I60" s="144"/>
      <c r="J60" s="144"/>
      <c r="K60" s="144"/>
      <c r="L60" s="144"/>
      <c r="M60" s="165"/>
      <c r="N60" s="134" t="str">
        <f>IF((E60=E$11),"Выполнено","ПРОВЕРИТЬ (в сумме должно получиться общее число муниципальных районов)")</f>
        <v>Выполнено</v>
      </c>
      <c r="O60" s="62"/>
      <c r="P60" s="138"/>
      <c r="Q60" s="138"/>
    </row>
    <row r="61" spans="2:17" s="40" customFormat="1" x14ac:dyDescent="0.25">
      <c r="B61" s="59" t="s">
        <v>355</v>
      </c>
      <c r="C61" s="58" t="s">
        <v>271</v>
      </c>
      <c r="D61" s="2">
        <f t="shared" si="9"/>
        <v>0</v>
      </c>
      <c r="E61" s="104">
        <v>0</v>
      </c>
      <c r="F61" s="164"/>
      <c r="G61" s="144"/>
      <c r="H61" s="144"/>
      <c r="I61" s="144"/>
      <c r="J61" s="144"/>
      <c r="K61" s="144"/>
      <c r="L61" s="144"/>
      <c r="M61" s="165"/>
      <c r="N61" s="62"/>
      <c r="O61" s="62"/>
      <c r="P61" s="138"/>
      <c r="Q61" s="138"/>
    </row>
    <row r="62" spans="2:17" x14ac:dyDescent="0.25">
      <c r="B62" s="92" t="s">
        <v>294</v>
      </c>
      <c r="C62" s="93" t="s">
        <v>456</v>
      </c>
      <c r="D62" s="2">
        <f t="shared" si="9"/>
        <v>2</v>
      </c>
      <c r="E62" s="104">
        <v>2</v>
      </c>
      <c r="F62" s="164"/>
      <c r="G62" s="144"/>
      <c r="H62" s="144"/>
      <c r="I62" s="144"/>
      <c r="J62" s="144"/>
      <c r="K62" s="144"/>
      <c r="L62" s="144"/>
      <c r="M62" s="165"/>
      <c r="N62" s="62"/>
      <c r="O62" s="62"/>
      <c r="P62" s="138"/>
      <c r="Q62" s="138"/>
    </row>
    <row r="63" spans="2:17" x14ac:dyDescent="0.25">
      <c r="B63" s="92" t="s">
        <v>455</v>
      </c>
      <c r="C63" s="93" t="s">
        <v>457</v>
      </c>
      <c r="D63" s="2">
        <f t="shared" si="9"/>
        <v>8</v>
      </c>
      <c r="E63" s="104">
        <v>8</v>
      </c>
      <c r="F63" s="164"/>
      <c r="G63" s="144"/>
      <c r="H63" s="144"/>
      <c r="I63" s="144"/>
      <c r="J63" s="144"/>
      <c r="K63" s="144"/>
      <c r="L63" s="144"/>
      <c r="M63" s="165"/>
      <c r="N63" s="62"/>
      <c r="O63" s="62"/>
      <c r="P63" s="138"/>
      <c r="Q63" s="138"/>
    </row>
    <row r="64" spans="2:17" s="40" customFormat="1" ht="30" x14ac:dyDescent="0.25">
      <c r="B64" s="67" t="s">
        <v>295</v>
      </c>
      <c r="C64" s="72" t="s">
        <v>60</v>
      </c>
      <c r="D64" s="2">
        <f t="shared" si="9"/>
        <v>5</v>
      </c>
      <c r="E64" s="102">
        <v>5</v>
      </c>
      <c r="F64" s="166"/>
      <c r="G64" s="167"/>
      <c r="H64" s="167"/>
      <c r="I64" s="167"/>
      <c r="J64" s="167"/>
      <c r="K64" s="167"/>
      <c r="L64" s="167"/>
      <c r="M64" s="168"/>
      <c r="N64" s="134" t="str">
        <f>IF((E64&lt;=E$11),"Выполнено","ПРОВЕРИТЬ (таких муниципальных районов не может быть больше их общего числа)")</f>
        <v>Выполнено</v>
      </c>
      <c r="O64" s="150" t="str">
        <f>IF(((E64=0)),"   ","Нужно заполнить пункт 9 текстовой части (муниципальные районы с межселенными территориями")</f>
        <v>Нужно заполнить пункт 9 текстовой части (муниципальные районы с межселенными территориями</v>
      </c>
      <c r="P64" s="140"/>
      <c r="Q64" s="140"/>
    </row>
    <row r="65" spans="2:17" s="40" customFormat="1" ht="30" x14ac:dyDescent="0.25">
      <c r="B65" s="48" t="s">
        <v>297</v>
      </c>
      <c r="C65" s="11" t="s">
        <v>67</v>
      </c>
      <c r="D65" s="2">
        <f t="shared" si="9"/>
        <v>64</v>
      </c>
      <c r="E65" s="105">
        <f>SUM(E66:E69)</f>
        <v>10</v>
      </c>
      <c r="F65" s="105">
        <f t="shared" ref="F65:J65" si="10">SUM(F66:F69)</f>
        <v>4</v>
      </c>
      <c r="G65" s="105">
        <f t="shared" si="10"/>
        <v>46</v>
      </c>
      <c r="H65" s="105">
        <f t="shared" si="10"/>
        <v>1</v>
      </c>
      <c r="I65" s="105">
        <f t="shared" si="10"/>
        <v>3</v>
      </c>
      <c r="J65" s="105">
        <f t="shared" si="10"/>
        <v>0</v>
      </c>
      <c r="K65" s="105">
        <f t="shared" ref="K65:L65" si="11">SUM(K66:K71)</f>
        <v>0</v>
      </c>
      <c r="L65" s="105">
        <f t="shared" si="11"/>
        <v>0</v>
      </c>
      <c r="M65" s="105">
        <f>SUM(M66:M69)</f>
        <v>1</v>
      </c>
      <c r="N65" s="134" t="str">
        <f>IF((D65=D$11)*AND(E65=E$11)*AND(F65=F$11)*AND(G65=G$11)*AND(H65=H$11)*AND(I65=I$11)*AND(J65=J$11)*AND(K65=K$11)*AND(L65=L$11)*AND(M65=M$11),"Выполнено","ПРОВЕРИТЬ (в сумме должно получиться общее число муниципальных образований)")</f>
        <v>Выполнено</v>
      </c>
      <c r="O65" s="62"/>
      <c r="P65" s="138"/>
      <c r="Q65" s="138"/>
    </row>
    <row r="66" spans="2:17" s="40" customFormat="1" ht="30" x14ac:dyDescent="0.25">
      <c r="B66" s="52" t="s">
        <v>37</v>
      </c>
      <c r="C66" s="93" t="s">
        <v>458</v>
      </c>
      <c r="D66" s="2">
        <f t="shared" si="9"/>
        <v>48</v>
      </c>
      <c r="E66" s="106">
        <v>2</v>
      </c>
      <c r="F66" s="106">
        <v>4</v>
      </c>
      <c r="G66" s="106">
        <v>38</v>
      </c>
      <c r="H66" s="106">
        <v>1</v>
      </c>
      <c r="I66" s="106">
        <v>3</v>
      </c>
      <c r="J66" s="106">
        <v>0</v>
      </c>
      <c r="K66" s="106">
        <v>0</v>
      </c>
      <c r="L66" s="106">
        <v>0</v>
      </c>
      <c r="M66" s="104">
        <v>1</v>
      </c>
      <c r="N66" s="62"/>
      <c r="O66" s="62"/>
      <c r="P66" s="138"/>
      <c r="Q66" s="138"/>
    </row>
    <row r="67" spans="2:17" s="40" customFormat="1" x14ac:dyDescent="0.25">
      <c r="B67" s="52" t="s">
        <v>63</v>
      </c>
      <c r="C67" s="50" t="s">
        <v>324</v>
      </c>
      <c r="D67" s="2">
        <f t="shared" si="9"/>
        <v>16</v>
      </c>
      <c r="E67" s="104">
        <v>8</v>
      </c>
      <c r="F67" s="104">
        <v>0</v>
      </c>
      <c r="G67" s="104">
        <v>8</v>
      </c>
      <c r="H67" s="104">
        <v>0</v>
      </c>
      <c r="I67" s="104">
        <v>0</v>
      </c>
      <c r="J67" s="104">
        <v>0</v>
      </c>
      <c r="K67" s="104">
        <v>0</v>
      </c>
      <c r="L67" s="104">
        <v>0</v>
      </c>
      <c r="M67" s="104">
        <v>0</v>
      </c>
      <c r="N67" s="62"/>
      <c r="O67" s="62"/>
      <c r="P67" s="138"/>
      <c r="Q67" s="138"/>
    </row>
    <row r="68" spans="2:17" x14ac:dyDescent="0.25">
      <c r="B68" s="52" t="s">
        <v>64</v>
      </c>
      <c r="C68" s="49" t="s">
        <v>296</v>
      </c>
      <c r="D68" s="2">
        <f t="shared" si="9"/>
        <v>0</v>
      </c>
      <c r="E68" s="106">
        <v>0</v>
      </c>
      <c r="F68" s="106">
        <v>0</v>
      </c>
      <c r="G68" s="106">
        <v>0</v>
      </c>
      <c r="H68" s="106">
        <v>0</v>
      </c>
      <c r="I68" s="106">
        <v>0</v>
      </c>
      <c r="J68" s="106">
        <v>0</v>
      </c>
      <c r="K68" s="106">
        <v>0</v>
      </c>
      <c r="L68" s="106">
        <v>0</v>
      </c>
      <c r="M68" s="104">
        <v>0</v>
      </c>
      <c r="N68" s="62"/>
      <c r="O68" s="62"/>
      <c r="P68" s="140"/>
      <c r="Q68" s="140"/>
    </row>
    <row r="69" spans="2:17" x14ac:dyDescent="0.25">
      <c r="B69" s="52" t="s">
        <v>298</v>
      </c>
      <c r="C69" s="11" t="s">
        <v>61</v>
      </c>
      <c r="D69" s="2">
        <f t="shared" si="9"/>
        <v>0</v>
      </c>
      <c r="E69" s="106">
        <v>0</v>
      </c>
      <c r="F69" s="106">
        <v>0</v>
      </c>
      <c r="G69" s="106">
        <v>0</v>
      </c>
      <c r="H69" s="106">
        <v>0</v>
      </c>
      <c r="I69" s="106">
        <v>0</v>
      </c>
      <c r="J69" s="106">
        <v>0</v>
      </c>
      <c r="K69" s="106">
        <v>0</v>
      </c>
      <c r="L69" s="106">
        <v>0</v>
      </c>
      <c r="M69" s="104">
        <v>0</v>
      </c>
      <c r="N69" s="62"/>
      <c r="O69" s="62"/>
      <c r="P69" s="140"/>
      <c r="Q69" s="140"/>
    </row>
    <row r="70" spans="2:17" x14ac:dyDescent="0.25">
      <c r="B70" s="52" t="s">
        <v>299</v>
      </c>
      <c r="C70" s="160" t="s">
        <v>508</v>
      </c>
      <c r="D70" s="2">
        <f t="shared" si="9"/>
        <v>0</v>
      </c>
      <c r="E70" s="169"/>
      <c r="F70" s="170"/>
      <c r="G70" s="170"/>
      <c r="H70" s="170"/>
      <c r="I70" s="170"/>
      <c r="J70" s="171"/>
      <c r="K70" s="106">
        <v>0</v>
      </c>
      <c r="L70" s="106">
        <v>0</v>
      </c>
      <c r="M70" s="169"/>
      <c r="N70" s="62"/>
      <c r="O70" s="62"/>
      <c r="P70" s="138"/>
      <c r="Q70" s="138"/>
    </row>
    <row r="71" spans="2:17" ht="30" x14ac:dyDescent="0.25">
      <c r="B71" s="52" t="s">
        <v>300</v>
      </c>
      <c r="C71" s="11" t="s">
        <v>62</v>
      </c>
      <c r="D71" s="2">
        <f t="shared" si="9"/>
        <v>0</v>
      </c>
      <c r="E71" s="166"/>
      <c r="F71" s="167"/>
      <c r="G71" s="167"/>
      <c r="H71" s="167"/>
      <c r="I71" s="167"/>
      <c r="J71" s="167"/>
      <c r="K71" s="106">
        <v>0</v>
      </c>
      <c r="L71" s="106">
        <v>0</v>
      </c>
      <c r="M71" s="166"/>
      <c r="N71" s="62"/>
      <c r="O71" s="62"/>
      <c r="P71" s="138"/>
      <c r="Q71" s="138"/>
    </row>
    <row r="72" spans="2:17" x14ac:dyDescent="0.25">
      <c r="B72" s="48" t="s">
        <v>301</v>
      </c>
      <c r="C72" s="49" t="s">
        <v>302</v>
      </c>
      <c r="D72" s="162"/>
      <c r="E72" s="163"/>
      <c r="F72" s="163"/>
      <c r="G72" s="163"/>
      <c r="H72" s="163"/>
      <c r="I72" s="163"/>
      <c r="J72" s="163"/>
      <c r="K72" s="163"/>
      <c r="L72" s="163"/>
      <c r="M72" s="163"/>
      <c r="N72" s="103"/>
      <c r="O72" s="61"/>
      <c r="P72" s="138"/>
      <c r="Q72" s="138"/>
    </row>
    <row r="73" spans="2:17" ht="30" x14ac:dyDescent="0.25">
      <c r="B73" s="48" t="s">
        <v>65</v>
      </c>
      <c r="C73" s="160" t="s">
        <v>509</v>
      </c>
      <c r="D73" s="2">
        <f t="shared" ref="D73:D83" si="12">SUM(E73:L73)</f>
        <v>80</v>
      </c>
      <c r="E73" s="172"/>
      <c r="F73" s="105">
        <f>SUM(F74:F76)</f>
        <v>4</v>
      </c>
      <c r="G73" s="105">
        <f t="shared" ref="G73:J73" si="13">SUM(G74:G76)</f>
        <v>72</v>
      </c>
      <c r="H73" s="105">
        <f t="shared" si="13"/>
        <v>1</v>
      </c>
      <c r="I73" s="105">
        <f t="shared" si="13"/>
        <v>3</v>
      </c>
      <c r="J73" s="105">
        <f t="shared" si="13"/>
        <v>0</v>
      </c>
      <c r="K73" s="169"/>
      <c r="L73" s="171"/>
      <c r="M73" s="105">
        <f t="shared" ref="M73" si="14">SUM(M74:M76)</f>
        <v>1</v>
      </c>
      <c r="N73" s="62"/>
      <c r="O73" s="62"/>
      <c r="P73" s="138"/>
      <c r="Q73" s="138"/>
    </row>
    <row r="74" spans="2:17" x14ac:dyDescent="0.25">
      <c r="B74" s="48" t="s">
        <v>303</v>
      </c>
      <c r="C74" s="49" t="s">
        <v>306</v>
      </c>
      <c r="D74" s="2">
        <f t="shared" si="12"/>
        <v>3</v>
      </c>
      <c r="E74" s="173"/>
      <c r="F74" s="106">
        <v>1</v>
      </c>
      <c r="G74" s="177"/>
      <c r="H74" s="106">
        <v>0</v>
      </c>
      <c r="I74" s="106">
        <v>2</v>
      </c>
      <c r="J74" s="106">
        <v>0</v>
      </c>
      <c r="K74" s="164"/>
      <c r="L74" s="165"/>
      <c r="M74" s="104">
        <v>1</v>
      </c>
      <c r="N74" s="62"/>
      <c r="O74" s="62"/>
      <c r="P74" s="138"/>
      <c r="Q74" s="138"/>
    </row>
    <row r="75" spans="2:17" x14ac:dyDescent="0.25">
      <c r="B75" s="48" t="s">
        <v>304</v>
      </c>
      <c r="C75" s="49" t="s">
        <v>307</v>
      </c>
      <c r="D75" s="2">
        <f t="shared" si="12"/>
        <v>26</v>
      </c>
      <c r="E75" s="173"/>
      <c r="F75" s="106">
        <v>3</v>
      </c>
      <c r="G75" s="106">
        <v>22</v>
      </c>
      <c r="H75" s="106">
        <v>0</v>
      </c>
      <c r="I75" s="106">
        <v>1</v>
      </c>
      <c r="J75" s="106">
        <v>0</v>
      </c>
      <c r="K75" s="164"/>
      <c r="L75" s="165"/>
      <c r="M75" s="104">
        <v>0</v>
      </c>
      <c r="N75" s="62"/>
      <c r="O75" s="62"/>
      <c r="P75" s="138"/>
      <c r="Q75" s="138"/>
    </row>
    <row r="76" spans="2:17" s="40" customFormat="1" x14ac:dyDescent="0.25">
      <c r="B76" s="48" t="s">
        <v>305</v>
      </c>
      <c r="C76" s="49" t="s">
        <v>308</v>
      </c>
      <c r="D76" s="2">
        <f t="shared" si="12"/>
        <v>51</v>
      </c>
      <c r="E76" s="174"/>
      <c r="F76" s="106">
        <v>0</v>
      </c>
      <c r="G76" s="106">
        <v>50</v>
      </c>
      <c r="H76" s="106">
        <v>1</v>
      </c>
      <c r="I76" s="106">
        <v>0</v>
      </c>
      <c r="J76" s="106">
        <v>0</v>
      </c>
      <c r="K76" s="166"/>
      <c r="L76" s="168"/>
      <c r="M76" s="104">
        <v>0</v>
      </c>
      <c r="N76" s="62"/>
      <c r="O76" s="62"/>
      <c r="P76" s="137"/>
      <c r="Q76" s="137"/>
    </row>
    <row r="77" spans="2:17" ht="30" x14ac:dyDescent="0.25">
      <c r="B77" s="48" t="s">
        <v>66</v>
      </c>
      <c r="C77" s="49" t="s">
        <v>310</v>
      </c>
      <c r="D77" s="2">
        <f t="shared" si="12"/>
        <v>7</v>
      </c>
      <c r="E77" s="105">
        <f>SUM(E78:E79)</f>
        <v>7</v>
      </c>
      <c r="F77" s="169"/>
      <c r="G77" s="170"/>
      <c r="H77" s="170"/>
      <c r="I77" s="170"/>
      <c r="J77" s="170"/>
      <c r="K77" s="170"/>
      <c r="L77" s="170"/>
      <c r="M77" s="171"/>
      <c r="N77" s="62"/>
      <c r="O77" s="62"/>
      <c r="P77" s="138"/>
      <c r="Q77" s="138"/>
    </row>
    <row r="78" spans="2:17" x14ac:dyDescent="0.25">
      <c r="B78" s="48" t="s">
        <v>312</v>
      </c>
      <c r="C78" s="49" t="s">
        <v>307</v>
      </c>
      <c r="D78" s="2">
        <f t="shared" si="12"/>
        <v>3</v>
      </c>
      <c r="E78" s="106">
        <v>3</v>
      </c>
      <c r="F78" s="164"/>
      <c r="G78" s="175"/>
      <c r="H78" s="175"/>
      <c r="I78" s="175"/>
      <c r="J78" s="175"/>
      <c r="K78" s="175"/>
      <c r="L78" s="175"/>
      <c r="M78" s="165"/>
      <c r="N78" s="62"/>
      <c r="O78" s="62"/>
      <c r="P78" s="138"/>
      <c r="Q78" s="138"/>
    </row>
    <row r="79" spans="2:17" x14ac:dyDescent="0.25">
      <c r="B79" s="48" t="s">
        <v>313</v>
      </c>
      <c r="C79" s="49" t="s">
        <v>308</v>
      </c>
      <c r="D79" s="2">
        <f t="shared" si="12"/>
        <v>4</v>
      </c>
      <c r="E79" s="106">
        <v>4</v>
      </c>
      <c r="F79" s="166"/>
      <c r="G79" s="167"/>
      <c r="H79" s="167"/>
      <c r="I79" s="167"/>
      <c r="J79" s="167"/>
      <c r="K79" s="167"/>
      <c r="L79" s="167"/>
      <c r="M79" s="168"/>
      <c r="N79" s="62"/>
      <c r="O79" s="62"/>
      <c r="P79" s="138"/>
      <c r="Q79" s="138"/>
    </row>
    <row r="80" spans="2:17" ht="30" x14ac:dyDescent="0.25">
      <c r="B80" s="48" t="s">
        <v>314</v>
      </c>
      <c r="C80" s="49" t="s">
        <v>311</v>
      </c>
      <c r="D80" s="2">
        <f t="shared" si="12"/>
        <v>0</v>
      </c>
      <c r="E80" s="169"/>
      <c r="F80" s="170"/>
      <c r="G80" s="170"/>
      <c r="H80" s="170"/>
      <c r="I80" s="170"/>
      <c r="J80" s="170"/>
      <c r="K80" s="170"/>
      <c r="L80" s="105">
        <f t="shared" ref="L80" si="15">SUM(L81:L83)</f>
        <v>0</v>
      </c>
      <c r="M80" s="171"/>
      <c r="N80" s="62"/>
      <c r="O80" s="62"/>
      <c r="P80" s="138"/>
      <c r="Q80" s="138"/>
    </row>
    <row r="81" spans="2:17" x14ac:dyDescent="0.25">
      <c r="B81" s="48" t="s">
        <v>315</v>
      </c>
      <c r="C81" s="34" t="s">
        <v>68</v>
      </c>
      <c r="D81" s="2">
        <f t="shared" si="12"/>
        <v>0</v>
      </c>
      <c r="E81" s="164"/>
      <c r="F81" s="175"/>
      <c r="G81" s="175"/>
      <c r="H81" s="175"/>
      <c r="I81" s="175"/>
      <c r="J81" s="175"/>
      <c r="K81" s="175"/>
      <c r="L81" s="106">
        <v>0</v>
      </c>
      <c r="M81" s="165"/>
      <c r="N81" s="62"/>
      <c r="O81" s="62"/>
      <c r="P81" s="138"/>
      <c r="Q81" s="138"/>
    </row>
    <row r="82" spans="2:17" x14ac:dyDescent="0.25">
      <c r="B82" s="48" t="s">
        <v>316</v>
      </c>
      <c r="C82" s="34" t="s">
        <v>69</v>
      </c>
      <c r="D82" s="2">
        <f t="shared" si="12"/>
        <v>0</v>
      </c>
      <c r="E82" s="164"/>
      <c r="F82" s="175"/>
      <c r="G82" s="175"/>
      <c r="H82" s="175"/>
      <c r="I82" s="175"/>
      <c r="J82" s="175"/>
      <c r="K82" s="175"/>
      <c r="L82" s="106">
        <v>0</v>
      </c>
      <c r="M82" s="165"/>
      <c r="N82" s="62"/>
      <c r="O82" s="62"/>
      <c r="P82" s="138"/>
      <c r="Q82" s="138"/>
    </row>
    <row r="83" spans="2:17" x14ac:dyDescent="0.25">
      <c r="B83" s="48" t="s">
        <v>317</v>
      </c>
      <c r="C83" s="34" t="s">
        <v>70</v>
      </c>
      <c r="D83" s="2">
        <f t="shared" si="12"/>
        <v>0</v>
      </c>
      <c r="E83" s="166"/>
      <c r="F83" s="167"/>
      <c r="G83" s="167"/>
      <c r="H83" s="167"/>
      <c r="I83" s="167"/>
      <c r="J83" s="167"/>
      <c r="K83" s="167"/>
      <c r="L83" s="106">
        <v>0</v>
      </c>
      <c r="M83" s="168"/>
      <c r="N83" s="62"/>
      <c r="O83" s="62"/>
      <c r="P83" s="138"/>
      <c r="Q83" s="138"/>
    </row>
    <row r="84" spans="2:17" s="32" customFormat="1" ht="30" x14ac:dyDescent="0.25">
      <c r="B84" s="48" t="s">
        <v>318</v>
      </c>
      <c r="C84" s="49" t="s">
        <v>309</v>
      </c>
      <c r="D84" s="7">
        <f>SUM(D85:D87)</f>
        <v>87</v>
      </c>
      <c r="E84" s="176"/>
      <c r="F84" s="170"/>
      <c r="G84" s="170"/>
      <c r="H84" s="170"/>
      <c r="I84" s="170"/>
      <c r="J84" s="170"/>
      <c r="K84" s="170"/>
      <c r="L84" s="170"/>
      <c r="M84" s="171"/>
      <c r="N84" s="62"/>
      <c r="O84" s="62"/>
      <c r="P84" s="138"/>
      <c r="Q84" s="138"/>
    </row>
    <row r="85" spans="2:17" s="32" customFormat="1" x14ac:dyDescent="0.25">
      <c r="B85" s="48" t="s">
        <v>319</v>
      </c>
      <c r="C85" s="45" t="s">
        <v>68</v>
      </c>
      <c r="D85" s="2">
        <f>D74+D81</f>
        <v>3</v>
      </c>
      <c r="E85" s="164"/>
      <c r="F85" s="175"/>
      <c r="G85" s="175"/>
      <c r="H85" s="175"/>
      <c r="I85" s="175"/>
      <c r="J85" s="175"/>
      <c r="K85" s="175"/>
      <c r="L85" s="175"/>
      <c r="M85" s="165"/>
      <c r="N85" s="62"/>
      <c r="O85" s="62"/>
      <c r="P85" s="138"/>
      <c r="Q85" s="138"/>
    </row>
    <row r="86" spans="2:17" s="32" customFormat="1" x14ac:dyDescent="0.25">
      <c r="B86" s="48" t="s">
        <v>320</v>
      </c>
      <c r="C86" s="45" t="s">
        <v>69</v>
      </c>
      <c r="D86" s="2">
        <f>D75+D78+D82</f>
        <v>29</v>
      </c>
      <c r="E86" s="164"/>
      <c r="F86" s="175"/>
      <c r="G86" s="175"/>
      <c r="H86" s="175"/>
      <c r="I86" s="175"/>
      <c r="J86" s="175"/>
      <c r="K86" s="175"/>
      <c r="L86" s="175"/>
      <c r="M86" s="165"/>
      <c r="N86" s="62"/>
      <c r="O86" s="62"/>
      <c r="P86" s="138"/>
      <c r="Q86" s="138"/>
    </row>
    <row r="87" spans="2:17" s="32" customFormat="1" x14ac:dyDescent="0.25">
      <c r="B87" s="48" t="s">
        <v>321</v>
      </c>
      <c r="C87" s="45" t="s">
        <v>70</v>
      </c>
      <c r="D87" s="2">
        <f>D76+D79+D83</f>
        <v>55</v>
      </c>
      <c r="E87" s="166"/>
      <c r="F87" s="167"/>
      <c r="G87" s="167"/>
      <c r="H87" s="167"/>
      <c r="I87" s="167"/>
      <c r="J87" s="167"/>
      <c r="K87" s="167"/>
      <c r="L87" s="167"/>
      <c r="M87" s="168"/>
      <c r="N87" s="62"/>
      <c r="O87" s="62"/>
      <c r="P87" s="138"/>
      <c r="Q87" s="138"/>
    </row>
    <row r="88" spans="2:17" s="40" customFormat="1" ht="30" x14ac:dyDescent="0.25">
      <c r="B88" s="26" t="s">
        <v>534</v>
      </c>
      <c r="C88" s="6" t="s">
        <v>71</v>
      </c>
      <c r="D88" s="162"/>
      <c r="E88" s="163"/>
      <c r="F88" s="163"/>
      <c r="G88" s="163"/>
      <c r="H88" s="163"/>
      <c r="I88" s="163"/>
      <c r="J88" s="163"/>
      <c r="K88" s="163"/>
      <c r="L88" s="163"/>
      <c r="M88" s="163"/>
      <c r="N88" s="103"/>
      <c r="O88" s="61"/>
      <c r="P88" s="138"/>
      <c r="Q88" s="138"/>
    </row>
    <row r="89" spans="2:17" s="40" customFormat="1" ht="30" x14ac:dyDescent="0.25">
      <c r="B89" s="161" t="s">
        <v>514</v>
      </c>
      <c r="C89" s="160" t="s">
        <v>515</v>
      </c>
      <c r="D89" s="162"/>
      <c r="E89" s="163"/>
      <c r="F89" s="163"/>
      <c r="G89" s="163"/>
      <c r="H89" s="163"/>
      <c r="I89" s="163"/>
      <c r="J89" s="163"/>
      <c r="K89" s="163"/>
      <c r="L89" s="163"/>
      <c r="M89" s="163"/>
      <c r="N89" s="103"/>
      <c r="O89" s="61"/>
      <c r="P89" s="138"/>
      <c r="Q89" s="138"/>
    </row>
    <row r="90" spans="2:17" s="40" customFormat="1" ht="30" x14ac:dyDescent="0.25">
      <c r="B90" s="178" t="s">
        <v>517</v>
      </c>
      <c r="C90" s="72" t="s">
        <v>72</v>
      </c>
      <c r="D90" s="2">
        <f>SUM(E90:L90)</f>
        <v>1</v>
      </c>
      <c r="E90" s="113"/>
      <c r="F90" s="114"/>
      <c r="G90" s="115"/>
      <c r="H90" s="115"/>
      <c r="I90" s="102">
        <v>1</v>
      </c>
      <c r="J90" s="113"/>
      <c r="K90" s="115"/>
      <c r="L90" s="105"/>
      <c r="M90" s="116"/>
      <c r="N90" s="134" t="str">
        <f>IF((D90&lt;=I$11),"Выполнено","ПРОВЕРИТЬ (таких городских округов не может быть больше их общего числа)")</f>
        <v>Выполнено</v>
      </c>
      <c r="O90" s="150" t="str">
        <f>IF(((D90=0)),"   ","Нужно заполнить пункт 10 текстовой части (ЗАТО)")</f>
        <v>Нужно заполнить пункт 10 текстовой части (ЗАТО)</v>
      </c>
      <c r="P90" s="138"/>
      <c r="Q90" s="138"/>
    </row>
    <row r="91" spans="2:17" s="40" customFormat="1" x14ac:dyDescent="0.25">
      <c r="B91" s="178" t="s">
        <v>516</v>
      </c>
      <c r="C91" s="72" t="s">
        <v>73</v>
      </c>
      <c r="D91" s="2">
        <f>SUM(E91:L91)</f>
        <v>0</v>
      </c>
      <c r="E91" s="110"/>
      <c r="F91" s="111"/>
      <c r="G91" s="112"/>
      <c r="H91" s="112"/>
      <c r="I91" s="102">
        <v>0</v>
      </c>
      <c r="J91" s="110"/>
      <c r="K91" s="112"/>
      <c r="L91" s="102">
        <v>0</v>
      </c>
      <c r="M91" s="118"/>
      <c r="N91" s="134" t="str">
        <f>IF((D91&lt;=D$11),"Выполнено","ПРОВЕРИТЬ (таких муниципальных образований не может быть больше их общего числа)")</f>
        <v>Выполнено</v>
      </c>
      <c r="O91" s="150" t="str">
        <f>IF(((D91=0)),"   ","Нужно заполнить пункт 10 текстовой части (наукограды)")</f>
        <v xml:space="preserve">   </v>
      </c>
      <c r="P91" s="138"/>
      <c r="Q91" s="138"/>
    </row>
    <row r="92" spans="2:17" ht="45" x14ac:dyDescent="0.25">
      <c r="B92" s="179" t="s">
        <v>519</v>
      </c>
      <c r="C92" s="160" t="s">
        <v>518</v>
      </c>
      <c r="D92" s="41"/>
      <c r="E92" s="103"/>
      <c r="F92" s="103"/>
      <c r="G92" s="103"/>
      <c r="H92" s="103"/>
      <c r="I92" s="103"/>
      <c r="J92" s="103"/>
      <c r="K92" s="103"/>
      <c r="L92" s="103"/>
      <c r="M92" s="103"/>
      <c r="N92" s="61"/>
      <c r="O92" s="62"/>
      <c r="P92" s="138"/>
      <c r="Q92" s="138"/>
    </row>
    <row r="93" spans="2:17" s="40" customFormat="1" x14ac:dyDescent="0.25">
      <c r="B93" s="178" t="s">
        <v>520</v>
      </c>
      <c r="C93" s="181" t="s">
        <v>525</v>
      </c>
      <c r="D93" s="2">
        <f t="shared" ref="D93:D101" si="16">SUM(E93:L93)</f>
        <v>0</v>
      </c>
      <c r="E93" s="102">
        <v>0</v>
      </c>
      <c r="F93" s="106">
        <v>0</v>
      </c>
      <c r="G93" s="106">
        <v>0</v>
      </c>
      <c r="H93" s="102">
        <v>0</v>
      </c>
      <c r="I93" s="102">
        <v>0</v>
      </c>
      <c r="J93" s="102">
        <v>0</v>
      </c>
      <c r="K93" s="106">
        <v>0</v>
      </c>
      <c r="L93" s="102">
        <v>0</v>
      </c>
      <c r="M93" s="102">
        <v>0</v>
      </c>
      <c r="N93" s="134" t="str">
        <f t="shared" ref="N93:N101" si="17">IF((D93&lt;=D$11)*AND(E93&lt;=E$11)*AND(F93&lt;=F$11)*AND(G93&lt;=G$11)*AND(H93&lt;=H$11)*AND(I93&lt;=I$11)*AND(J93&lt;=J$11)*AND(K93&lt;=K$11)*AND(L93&lt;=L$11)*AND(M93&lt;=M$11),"Выполнено","ПРОВЕРИТЬ (таких муниципальных образований не может быть больше их общего числа)")</f>
        <v>Выполнено</v>
      </c>
      <c r="O93" s="150" t="str">
        <f>IF(((E93+H93+I93+J93+L93=0)),"   ","Нужно заполнить пункт 11 текстовой части (муниципальные образования на территориях с особыми правовыми режимами...)")</f>
        <v xml:space="preserve">   </v>
      </c>
      <c r="P93" s="138"/>
      <c r="Q93" s="138"/>
    </row>
    <row r="94" spans="2:17" ht="45" x14ac:dyDescent="0.25">
      <c r="B94" s="178" t="s">
        <v>521</v>
      </c>
      <c r="C94" s="181" t="s">
        <v>526</v>
      </c>
      <c r="D94" s="2">
        <f t="shared" si="16"/>
        <v>64</v>
      </c>
      <c r="E94" s="102">
        <v>10</v>
      </c>
      <c r="F94" s="106">
        <v>4</v>
      </c>
      <c r="G94" s="106">
        <v>46</v>
      </c>
      <c r="H94" s="102">
        <v>1</v>
      </c>
      <c r="I94" s="102">
        <v>3</v>
      </c>
      <c r="J94" s="102">
        <v>0</v>
      </c>
      <c r="K94" s="106">
        <v>0</v>
      </c>
      <c r="L94" s="102">
        <v>0</v>
      </c>
      <c r="M94" s="102">
        <v>1</v>
      </c>
      <c r="N94" s="134" t="str">
        <f t="shared" si="17"/>
        <v>Выполнено</v>
      </c>
      <c r="O94" s="150" t="str">
        <f t="shared" ref="O94:O99" si="18">IF(((E94+H94+I94+J94+L94=0)),"   ","Нужно заполнить пункт 11 текстовой части (муниципальные образования на территориях с особыми правовыми режимами...)")</f>
        <v>Нужно заполнить пункт 11 текстовой части (муниципальные образования на территориях с особыми правовыми режимами...)</v>
      </c>
      <c r="P94" s="140"/>
      <c r="Q94" s="140"/>
    </row>
    <row r="95" spans="2:17" ht="30" x14ac:dyDescent="0.25">
      <c r="B95" s="178" t="s">
        <v>522</v>
      </c>
      <c r="C95" s="181" t="s">
        <v>527</v>
      </c>
      <c r="D95" s="2">
        <f t="shared" si="16"/>
        <v>0</v>
      </c>
      <c r="E95" s="102">
        <v>0</v>
      </c>
      <c r="F95" s="106">
        <v>0</v>
      </c>
      <c r="G95" s="106">
        <v>0</v>
      </c>
      <c r="H95" s="102">
        <v>0</v>
      </c>
      <c r="I95" s="102">
        <v>0</v>
      </c>
      <c r="J95" s="102">
        <v>0</v>
      </c>
      <c r="K95" s="106">
        <v>0</v>
      </c>
      <c r="L95" s="102">
        <v>0</v>
      </c>
      <c r="M95" s="102">
        <v>0</v>
      </c>
      <c r="N95" s="134" t="str">
        <f t="shared" si="17"/>
        <v>Выполнено</v>
      </c>
      <c r="O95" s="150" t="str">
        <f t="shared" si="18"/>
        <v xml:space="preserve">   </v>
      </c>
      <c r="P95" s="140"/>
      <c r="Q95" s="140"/>
    </row>
    <row r="96" spans="2:17" ht="30" x14ac:dyDescent="0.25">
      <c r="B96" s="178" t="s">
        <v>523</v>
      </c>
      <c r="C96" s="181" t="s">
        <v>241</v>
      </c>
      <c r="D96" s="2">
        <f t="shared" si="16"/>
        <v>14</v>
      </c>
      <c r="E96" s="102">
        <v>8</v>
      </c>
      <c r="F96" s="106">
        <v>1</v>
      </c>
      <c r="G96" s="106">
        <v>4</v>
      </c>
      <c r="H96" s="102">
        <v>0</v>
      </c>
      <c r="I96" s="102">
        <v>1</v>
      </c>
      <c r="J96" s="102">
        <v>0</v>
      </c>
      <c r="K96" s="106">
        <v>0</v>
      </c>
      <c r="L96" s="102">
        <v>0</v>
      </c>
      <c r="M96" s="102">
        <v>1</v>
      </c>
      <c r="N96" s="134" t="str">
        <f t="shared" si="17"/>
        <v>Выполнено</v>
      </c>
      <c r="O96" s="150" t="str">
        <f t="shared" si="18"/>
        <v>Нужно заполнить пункт 11 текстовой части (муниципальные образования на территориях с особыми правовыми режимами...)</v>
      </c>
      <c r="P96" s="137"/>
      <c r="Q96" s="137"/>
    </row>
    <row r="97" spans="2:17" x14ac:dyDescent="0.25">
      <c r="B97" s="180" t="s">
        <v>524</v>
      </c>
      <c r="C97" s="182" t="s">
        <v>528</v>
      </c>
      <c r="D97" s="2">
        <f t="shared" ref="D97:D98" si="19">SUM(E97:L97)</f>
        <v>1</v>
      </c>
      <c r="E97" s="121">
        <v>0</v>
      </c>
      <c r="F97" s="122">
        <v>0</v>
      </c>
      <c r="G97" s="122">
        <v>0</v>
      </c>
      <c r="H97" s="121">
        <v>0</v>
      </c>
      <c r="I97" s="121">
        <v>1</v>
      </c>
      <c r="J97" s="121">
        <v>0</v>
      </c>
      <c r="K97" s="122">
        <v>0</v>
      </c>
      <c r="L97" s="121">
        <v>0</v>
      </c>
      <c r="M97" s="121">
        <v>1</v>
      </c>
      <c r="N97" s="134" t="str">
        <f t="shared" si="17"/>
        <v>Выполнено</v>
      </c>
      <c r="O97" s="150" t="str">
        <f t="shared" si="18"/>
        <v>Нужно заполнить пункт 11 текстовой части (муниципальные образования на территориях с особыми правовыми режимами...)</v>
      </c>
      <c r="P97" s="140"/>
      <c r="Q97" s="140"/>
    </row>
    <row r="98" spans="2:17" x14ac:dyDescent="0.25">
      <c r="B98" s="180" t="s">
        <v>529</v>
      </c>
      <c r="C98" s="182" t="s">
        <v>531</v>
      </c>
      <c r="D98" s="2">
        <f t="shared" si="19"/>
        <v>0</v>
      </c>
      <c r="E98" s="121">
        <v>0</v>
      </c>
      <c r="F98" s="122">
        <v>0</v>
      </c>
      <c r="G98" s="122">
        <v>0</v>
      </c>
      <c r="H98" s="121">
        <v>0</v>
      </c>
      <c r="I98" s="121">
        <v>0</v>
      </c>
      <c r="J98" s="121">
        <v>0</v>
      </c>
      <c r="K98" s="122">
        <v>0</v>
      </c>
      <c r="L98" s="121">
        <v>0</v>
      </c>
      <c r="M98" s="121">
        <v>0</v>
      </c>
      <c r="N98" s="134" t="str">
        <f t="shared" si="17"/>
        <v>Выполнено</v>
      </c>
      <c r="O98" s="150" t="str">
        <f t="shared" si="18"/>
        <v xml:space="preserve">   </v>
      </c>
      <c r="P98" s="140"/>
      <c r="Q98" s="140"/>
    </row>
    <row r="99" spans="2:17" ht="30" x14ac:dyDescent="0.25">
      <c r="B99" s="180" t="s">
        <v>530</v>
      </c>
      <c r="C99" s="182" t="s">
        <v>242</v>
      </c>
      <c r="D99" s="2">
        <f t="shared" si="16"/>
        <v>0</v>
      </c>
      <c r="E99" s="121">
        <v>0</v>
      </c>
      <c r="F99" s="122">
        <v>0</v>
      </c>
      <c r="G99" s="122">
        <v>0</v>
      </c>
      <c r="H99" s="121">
        <v>0</v>
      </c>
      <c r="I99" s="121">
        <v>0</v>
      </c>
      <c r="J99" s="121">
        <v>0</v>
      </c>
      <c r="K99" s="122">
        <v>0</v>
      </c>
      <c r="L99" s="121">
        <v>0</v>
      </c>
      <c r="M99" s="121">
        <v>0</v>
      </c>
      <c r="N99" s="134" t="str">
        <f t="shared" si="17"/>
        <v>Выполнено</v>
      </c>
      <c r="O99" s="150" t="str">
        <f t="shared" si="18"/>
        <v xml:space="preserve">   </v>
      </c>
      <c r="P99" s="140"/>
      <c r="Q99" s="140"/>
    </row>
    <row r="100" spans="2:17" s="15" customFormat="1" ht="45" x14ac:dyDescent="0.25">
      <c r="B100" s="180" t="s">
        <v>359</v>
      </c>
      <c r="C100" s="182" t="s">
        <v>532</v>
      </c>
      <c r="D100" s="2">
        <f t="shared" si="16"/>
        <v>0</v>
      </c>
      <c r="E100" s="121">
        <v>0</v>
      </c>
      <c r="F100" s="121">
        <v>0</v>
      </c>
      <c r="G100" s="121">
        <v>0</v>
      </c>
      <c r="H100" s="121">
        <v>0</v>
      </c>
      <c r="I100" s="121">
        <v>0</v>
      </c>
      <c r="J100" s="121">
        <v>0</v>
      </c>
      <c r="K100" s="121">
        <v>0</v>
      </c>
      <c r="L100" s="121">
        <v>0</v>
      </c>
      <c r="M100" s="121">
        <v>0</v>
      </c>
      <c r="N100" s="134" t="str">
        <f t="shared" si="17"/>
        <v>Выполнено</v>
      </c>
      <c r="O100" s="150" t="str">
        <f>IF(((D100=0)),"   ","Нужно заполнить пункт 12 текстовой части (муниципальные образования с особой этнокультурной идентичностью)")</f>
        <v xml:space="preserve">   </v>
      </c>
      <c r="P100" s="141"/>
      <c r="Q100" s="141"/>
    </row>
    <row r="101" spans="2:17" s="35" customFormat="1" ht="30" x14ac:dyDescent="0.25">
      <c r="B101" s="180" t="s">
        <v>272</v>
      </c>
      <c r="C101" s="182" t="s">
        <v>533</v>
      </c>
      <c r="D101" s="2">
        <f t="shared" si="16"/>
        <v>0</v>
      </c>
      <c r="E101" s="121">
        <v>0</v>
      </c>
      <c r="F101" s="121">
        <v>0</v>
      </c>
      <c r="G101" s="121">
        <v>0</v>
      </c>
      <c r="H101" s="121">
        <v>0</v>
      </c>
      <c r="I101" s="121">
        <v>0</v>
      </c>
      <c r="J101" s="121">
        <v>0</v>
      </c>
      <c r="K101" s="121">
        <v>0</v>
      </c>
      <c r="L101" s="121">
        <v>0</v>
      </c>
      <c r="M101" s="121">
        <v>0</v>
      </c>
      <c r="N101" s="134" t="str">
        <f t="shared" si="17"/>
        <v>Выполнено</v>
      </c>
      <c r="O101" s="150" t="str">
        <f>IF(((D101=0)),"   ","Нужно заполнить пункт 13 текстовой части (муниципальные образования с монопрофильной экономикой)")</f>
        <v xml:space="preserve">   </v>
      </c>
      <c r="P101" s="140"/>
      <c r="Q101" s="140"/>
    </row>
    <row r="102" spans="2:17" s="35" customFormat="1" ht="45" x14ac:dyDescent="0.25">
      <c r="B102" s="26" t="s">
        <v>567</v>
      </c>
      <c r="C102" s="6" t="s">
        <v>855</v>
      </c>
      <c r="D102" s="2">
        <f>D103+D105+D126+D127+D128</f>
        <v>7</v>
      </c>
      <c r="E102" s="113"/>
      <c r="F102" s="114"/>
      <c r="G102" s="114"/>
      <c r="H102" s="114"/>
      <c r="I102" s="114"/>
      <c r="J102" s="114"/>
      <c r="K102" s="114"/>
      <c r="L102" s="114"/>
      <c r="M102" s="115"/>
      <c r="N102" s="213" t="str">
        <f>IF(NOT((D102-D103+D129+D131=0)*AND(D11&lt;&gt;D12)),"Выполнено","ПРОВЕРИТЬ (если количество муниципальных образований изменилось, значит, были преобразования или иные изменения")</f>
        <v>Выполнено</v>
      </c>
      <c r="O102" s="62"/>
      <c r="P102" s="140"/>
      <c r="Q102" s="140"/>
    </row>
    <row r="103" spans="2:17" s="35" customFormat="1" ht="30" x14ac:dyDescent="0.25">
      <c r="B103" s="73" t="s">
        <v>361</v>
      </c>
      <c r="C103" s="181" t="s">
        <v>81</v>
      </c>
      <c r="D103" s="47">
        <v>6</v>
      </c>
      <c r="E103" s="107"/>
      <c r="F103" s="119"/>
      <c r="G103" s="119"/>
      <c r="H103" s="119"/>
      <c r="I103" s="119"/>
      <c r="J103" s="119"/>
      <c r="K103" s="119"/>
      <c r="L103" s="119"/>
      <c r="M103" s="109"/>
      <c r="N103" s="94"/>
      <c r="O103" s="150" t="str">
        <f>IF(((D103=0)),"   ","Нужно заполнить пункт 14 текстовой части (изменения территориальной организации местного самоуправления...)")</f>
        <v>Нужно заполнить пункт 14 текстовой части (изменения территориальной организации местного самоуправления...)</v>
      </c>
      <c r="P103" s="140"/>
      <c r="Q103" s="140"/>
    </row>
    <row r="104" spans="2:17" s="35" customFormat="1" x14ac:dyDescent="0.25">
      <c r="B104" s="161" t="s">
        <v>537</v>
      </c>
      <c r="C104" s="160" t="s">
        <v>536</v>
      </c>
      <c r="D104" s="29">
        <v>1</v>
      </c>
      <c r="E104" s="107"/>
      <c r="F104" s="119"/>
      <c r="G104" s="119"/>
      <c r="H104" s="119"/>
      <c r="I104" s="119"/>
      <c r="J104" s="119"/>
      <c r="K104" s="119"/>
      <c r="L104" s="119"/>
      <c r="M104" s="109"/>
      <c r="N104" s="134" t="str">
        <f>IF((D104&lt;=D103),"Выполнено","ПРОВЕРИТЬ (значение этой строки не может быть больше значения предыдущей)")</f>
        <v>Выполнено</v>
      </c>
      <c r="O104" s="94"/>
      <c r="P104" s="140"/>
      <c r="Q104" s="140"/>
    </row>
    <row r="105" spans="2:17" s="35" customFormat="1" ht="30" x14ac:dyDescent="0.25">
      <c r="B105" s="73" t="s">
        <v>362</v>
      </c>
      <c r="C105" s="72" t="s">
        <v>74</v>
      </c>
      <c r="D105" s="2">
        <v>1</v>
      </c>
      <c r="E105" s="107"/>
      <c r="F105" s="119"/>
      <c r="G105" s="119"/>
      <c r="H105" s="119"/>
      <c r="I105" s="119"/>
      <c r="J105" s="119"/>
      <c r="K105" s="119"/>
      <c r="L105" s="119"/>
      <c r="M105" s="109"/>
      <c r="N105" s="94"/>
      <c r="O105" s="150" t="str">
        <f>IF(((D105=0)),"   ","Нужно заполнить пункт 14 текстовой части (изменения территориальной организации местного самоуправления...)")</f>
        <v>Нужно заполнить пункт 14 текстовой части (изменения территориальной организации местного самоуправления...)</v>
      </c>
      <c r="P105" s="140"/>
      <c r="Q105" s="140"/>
    </row>
    <row r="106" spans="2:17" x14ac:dyDescent="0.25">
      <c r="B106" s="73" t="s">
        <v>363</v>
      </c>
      <c r="C106" s="183" t="s">
        <v>545</v>
      </c>
      <c r="D106" s="2">
        <f>SUM(D107:D112)</f>
        <v>0</v>
      </c>
      <c r="E106" s="110"/>
      <c r="F106" s="111"/>
      <c r="G106" s="111"/>
      <c r="H106" s="111"/>
      <c r="I106" s="111"/>
      <c r="J106" s="111"/>
      <c r="K106" s="111"/>
      <c r="L106" s="111"/>
      <c r="M106" s="112"/>
      <c r="N106" s="94"/>
      <c r="O106" s="150" t="str">
        <f>IF(((D106=0)),"   ","Нужно заполнить пункт 14 текстовой части (изменения территориальной организации местного самоуправления...)")</f>
        <v xml:space="preserve">   </v>
      </c>
      <c r="P106" s="142"/>
      <c r="Q106" s="142"/>
    </row>
    <row r="107" spans="2:17" ht="30" x14ac:dyDescent="0.25">
      <c r="B107" s="184" t="s">
        <v>539</v>
      </c>
      <c r="C107" s="183" t="s">
        <v>546</v>
      </c>
      <c r="D107" s="2">
        <f>SUM(E107:L107)</f>
        <v>0</v>
      </c>
      <c r="E107" s="102"/>
      <c r="F107" s="102"/>
      <c r="G107" s="102"/>
      <c r="H107" s="102"/>
      <c r="I107" s="102"/>
      <c r="J107" s="102"/>
      <c r="K107" s="102"/>
      <c r="L107" s="102"/>
      <c r="M107" s="105"/>
      <c r="N107" s="94"/>
      <c r="O107" s="150" t="str">
        <f t="shared" ref="O107:O125" si="20">IF(((D107=0)),"   ","Нужно заполнить пункт 14 текстовой части (изменения территориальной организации местного самоуправления...)")</f>
        <v xml:space="preserve">   </v>
      </c>
      <c r="P107" s="142"/>
      <c r="Q107" s="142"/>
    </row>
    <row r="108" spans="2:17" x14ac:dyDescent="0.25">
      <c r="B108" s="184" t="s">
        <v>540</v>
      </c>
      <c r="C108" s="183" t="s">
        <v>549</v>
      </c>
      <c r="D108" s="102">
        <v>0</v>
      </c>
      <c r="E108" s="113"/>
      <c r="F108" s="114"/>
      <c r="G108" s="114"/>
      <c r="H108" s="114"/>
      <c r="I108" s="114"/>
      <c r="J108" s="114"/>
      <c r="K108" s="114"/>
      <c r="L108" s="114"/>
      <c r="M108" s="115"/>
      <c r="N108" s="94"/>
      <c r="O108" s="150" t="str">
        <f t="shared" si="20"/>
        <v xml:space="preserve">   </v>
      </c>
      <c r="P108" s="142"/>
      <c r="Q108" s="142"/>
    </row>
    <row r="109" spans="2:17" ht="30" x14ac:dyDescent="0.25">
      <c r="B109" s="184" t="s">
        <v>541</v>
      </c>
      <c r="C109" s="215" t="s">
        <v>694</v>
      </c>
      <c r="D109" s="102">
        <v>0</v>
      </c>
      <c r="E109" s="107"/>
      <c r="F109" s="119"/>
      <c r="G109" s="119"/>
      <c r="H109" s="119"/>
      <c r="I109" s="119"/>
      <c r="J109" s="119"/>
      <c r="K109" s="119"/>
      <c r="L109" s="119"/>
      <c r="M109" s="109"/>
      <c r="N109" s="94"/>
      <c r="O109" s="150" t="str">
        <f t="shared" si="20"/>
        <v xml:space="preserve">   </v>
      </c>
      <c r="P109" s="143"/>
      <c r="Q109" s="143"/>
    </row>
    <row r="110" spans="2:17" ht="45" x14ac:dyDescent="0.25">
      <c r="B110" s="184" t="s">
        <v>542</v>
      </c>
      <c r="C110" s="183" t="s">
        <v>547</v>
      </c>
      <c r="D110" s="102">
        <v>0</v>
      </c>
      <c r="E110" s="107"/>
      <c r="F110" s="119"/>
      <c r="G110" s="119"/>
      <c r="H110" s="119"/>
      <c r="I110" s="119"/>
      <c r="J110" s="119"/>
      <c r="K110" s="119"/>
      <c r="L110" s="119"/>
      <c r="M110" s="109"/>
      <c r="N110" s="94"/>
      <c r="O110" s="150" t="str">
        <f t="shared" si="20"/>
        <v xml:space="preserve">   </v>
      </c>
      <c r="Q110" s="142"/>
    </row>
    <row r="111" spans="2:17" s="40" customFormat="1" ht="60" x14ac:dyDescent="0.25">
      <c r="B111" s="184" t="s">
        <v>543</v>
      </c>
      <c r="C111" s="183" t="s">
        <v>548</v>
      </c>
      <c r="D111" s="102">
        <v>0</v>
      </c>
      <c r="E111" s="107"/>
      <c r="F111" s="119"/>
      <c r="G111" s="119"/>
      <c r="H111" s="119"/>
      <c r="I111" s="119"/>
      <c r="J111" s="119"/>
      <c r="K111" s="119"/>
      <c r="L111" s="119"/>
      <c r="M111" s="109"/>
      <c r="N111" s="94"/>
      <c r="O111" s="150" t="str">
        <f t="shared" si="20"/>
        <v xml:space="preserve">   </v>
      </c>
      <c r="Q111" s="142"/>
    </row>
    <row r="112" spans="2:17" s="40" customFormat="1" ht="45" x14ac:dyDescent="0.25">
      <c r="B112" s="184" t="s">
        <v>544</v>
      </c>
      <c r="C112" s="183" t="s">
        <v>550</v>
      </c>
      <c r="D112" s="102">
        <v>0</v>
      </c>
      <c r="E112" s="107"/>
      <c r="F112" s="119"/>
      <c r="G112" s="119"/>
      <c r="H112" s="119"/>
      <c r="I112" s="119"/>
      <c r="J112" s="119"/>
      <c r="K112" s="119"/>
      <c r="L112" s="119"/>
      <c r="M112" s="109"/>
      <c r="N112" s="94"/>
      <c r="O112" s="150" t="str">
        <f t="shared" si="20"/>
        <v xml:space="preserve">   </v>
      </c>
      <c r="Q112" s="142"/>
    </row>
    <row r="113" spans="2:17" s="40" customFormat="1" ht="45" x14ac:dyDescent="0.25">
      <c r="B113" s="73" t="s">
        <v>364</v>
      </c>
      <c r="C113" s="183" t="s">
        <v>551</v>
      </c>
      <c r="D113" s="2">
        <f>SUM(E113:L113)</f>
        <v>0</v>
      </c>
      <c r="E113" s="102"/>
      <c r="F113" s="102"/>
      <c r="G113" s="102"/>
      <c r="H113" s="102"/>
      <c r="I113" s="102"/>
      <c r="J113" s="102"/>
      <c r="K113" s="102"/>
      <c r="L113" s="102"/>
      <c r="M113" s="105"/>
      <c r="N113" s="94"/>
      <c r="O113" s="150" t="str">
        <f t="shared" si="20"/>
        <v xml:space="preserve">   </v>
      </c>
      <c r="Q113" s="142"/>
    </row>
    <row r="114" spans="2:17" s="40" customFormat="1" ht="30" x14ac:dyDescent="0.25">
      <c r="B114" s="73" t="s">
        <v>365</v>
      </c>
      <c r="C114" s="183" t="s">
        <v>552</v>
      </c>
      <c r="D114" s="7">
        <f>SUM(D115:D122)</f>
        <v>0</v>
      </c>
      <c r="E114" s="113"/>
      <c r="F114" s="114"/>
      <c r="G114" s="114"/>
      <c r="H114" s="114"/>
      <c r="I114" s="114"/>
      <c r="J114" s="114"/>
      <c r="K114" s="114"/>
      <c r="L114" s="114"/>
      <c r="M114" s="115"/>
      <c r="N114" s="94"/>
      <c r="O114" s="150" t="str">
        <f t="shared" si="20"/>
        <v xml:space="preserve">   </v>
      </c>
      <c r="P114" s="142"/>
      <c r="Q114" s="142"/>
    </row>
    <row r="115" spans="2:17" s="40" customFormat="1" x14ac:dyDescent="0.25">
      <c r="B115" s="73" t="s">
        <v>366</v>
      </c>
      <c r="C115" s="183" t="s">
        <v>554</v>
      </c>
      <c r="D115" s="47">
        <v>0</v>
      </c>
      <c r="E115" s="107"/>
      <c r="F115" s="119"/>
      <c r="G115" s="119"/>
      <c r="H115" s="119"/>
      <c r="I115" s="119"/>
      <c r="J115" s="119"/>
      <c r="K115" s="119"/>
      <c r="L115" s="119"/>
      <c r="M115" s="109"/>
      <c r="N115" s="94"/>
      <c r="O115" s="150" t="str">
        <f t="shared" si="20"/>
        <v xml:space="preserve">   </v>
      </c>
      <c r="P115" s="142"/>
      <c r="Q115" s="142"/>
    </row>
    <row r="116" spans="2:17" s="40" customFormat="1" x14ac:dyDescent="0.25">
      <c r="B116" s="73" t="s">
        <v>367</v>
      </c>
      <c r="C116" s="183" t="s">
        <v>555</v>
      </c>
      <c r="D116" s="47">
        <v>0</v>
      </c>
      <c r="E116" s="107"/>
      <c r="F116" s="119"/>
      <c r="G116" s="119"/>
      <c r="H116" s="119"/>
      <c r="I116" s="119"/>
      <c r="J116" s="119"/>
      <c r="K116" s="119"/>
      <c r="L116" s="119"/>
      <c r="M116" s="109"/>
      <c r="N116" s="94"/>
      <c r="O116" s="150" t="str">
        <f t="shared" si="20"/>
        <v xml:space="preserve">   </v>
      </c>
      <c r="P116" s="142"/>
      <c r="Q116" s="142"/>
    </row>
    <row r="117" spans="2:17" ht="30" x14ac:dyDescent="0.25">
      <c r="B117" s="178" t="s">
        <v>368</v>
      </c>
      <c r="C117" s="183" t="s">
        <v>78</v>
      </c>
      <c r="D117" s="47">
        <v>0</v>
      </c>
      <c r="E117" s="107"/>
      <c r="F117" s="119"/>
      <c r="G117" s="119"/>
      <c r="H117" s="119"/>
      <c r="I117" s="119"/>
      <c r="J117" s="119"/>
      <c r="K117" s="119"/>
      <c r="L117" s="119"/>
      <c r="M117" s="109"/>
      <c r="N117" s="94"/>
      <c r="O117" s="150" t="str">
        <f t="shared" si="20"/>
        <v xml:space="preserve">   </v>
      </c>
      <c r="P117" s="142"/>
      <c r="Q117" s="142"/>
    </row>
    <row r="118" spans="2:17" ht="30" x14ac:dyDescent="0.25">
      <c r="B118" s="178" t="s">
        <v>369</v>
      </c>
      <c r="C118" s="183" t="s">
        <v>77</v>
      </c>
      <c r="D118" s="47">
        <v>0</v>
      </c>
      <c r="E118" s="107"/>
      <c r="F118" s="119"/>
      <c r="G118" s="119"/>
      <c r="H118" s="119"/>
      <c r="I118" s="119"/>
      <c r="J118" s="119"/>
      <c r="K118" s="119"/>
      <c r="L118" s="119"/>
      <c r="M118" s="109"/>
      <c r="N118" s="94"/>
      <c r="O118" s="150" t="str">
        <f t="shared" si="20"/>
        <v xml:space="preserve">   </v>
      </c>
      <c r="P118" s="142"/>
      <c r="Q118" s="142"/>
    </row>
    <row r="119" spans="2:17" x14ac:dyDescent="0.25">
      <c r="B119" s="184" t="s">
        <v>553</v>
      </c>
      <c r="C119" s="183" t="s">
        <v>556</v>
      </c>
      <c r="D119" s="47">
        <v>0</v>
      </c>
      <c r="E119" s="107"/>
      <c r="F119" s="119"/>
      <c r="G119" s="119"/>
      <c r="H119" s="119"/>
      <c r="I119" s="119"/>
      <c r="J119" s="119"/>
      <c r="K119" s="119"/>
      <c r="L119" s="119"/>
      <c r="M119" s="109"/>
      <c r="N119" s="94"/>
      <c r="O119" s="150" t="str">
        <f t="shared" si="20"/>
        <v xml:space="preserve">   </v>
      </c>
      <c r="P119" s="142"/>
      <c r="Q119" s="142"/>
    </row>
    <row r="120" spans="2:17" x14ac:dyDescent="0.25">
      <c r="B120" s="184" t="s">
        <v>558</v>
      </c>
      <c r="C120" s="183" t="s">
        <v>557</v>
      </c>
      <c r="D120" s="47">
        <v>0</v>
      </c>
      <c r="E120" s="107"/>
      <c r="F120" s="119"/>
      <c r="G120" s="119"/>
      <c r="H120" s="119"/>
      <c r="I120" s="119"/>
      <c r="J120" s="119"/>
      <c r="K120" s="119"/>
      <c r="L120" s="119"/>
      <c r="M120" s="109"/>
      <c r="N120" s="94"/>
      <c r="O120" s="150" t="str">
        <f t="shared" si="20"/>
        <v xml:space="preserve">   </v>
      </c>
      <c r="P120" s="142"/>
      <c r="Q120" s="142"/>
    </row>
    <row r="121" spans="2:17" s="40" customFormat="1" ht="30" x14ac:dyDescent="0.25">
      <c r="B121" s="184" t="s">
        <v>559</v>
      </c>
      <c r="C121" s="72" t="s">
        <v>75</v>
      </c>
      <c r="D121" s="47">
        <v>0</v>
      </c>
      <c r="E121" s="107"/>
      <c r="F121" s="119"/>
      <c r="G121" s="119"/>
      <c r="H121" s="119"/>
      <c r="I121" s="119"/>
      <c r="J121" s="119"/>
      <c r="K121" s="119"/>
      <c r="L121" s="119"/>
      <c r="M121" s="109"/>
      <c r="N121" s="94"/>
      <c r="O121" s="150" t="str">
        <f t="shared" si="20"/>
        <v xml:space="preserve">   </v>
      </c>
      <c r="P121" s="142"/>
      <c r="Q121" s="142"/>
    </row>
    <row r="122" spans="2:17" s="40" customFormat="1" ht="30" x14ac:dyDescent="0.25">
      <c r="B122" s="184" t="s">
        <v>560</v>
      </c>
      <c r="C122" s="72" t="s">
        <v>76</v>
      </c>
      <c r="D122" s="47">
        <v>0</v>
      </c>
      <c r="E122" s="107"/>
      <c r="F122" s="119"/>
      <c r="G122" s="119"/>
      <c r="H122" s="119"/>
      <c r="I122" s="119"/>
      <c r="J122" s="119"/>
      <c r="K122" s="119"/>
      <c r="L122" s="119"/>
      <c r="M122" s="109"/>
      <c r="N122" s="94"/>
      <c r="O122" s="150" t="str">
        <f t="shared" si="20"/>
        <v xml:space="preserve">   </v>
      </c>
      <c r="P122" s="142"/>
      <c r="Q122" s="142"/>
    </row>
    <row r="123" spans="2:17" ht="30" x14ac:dyDescent="0.25">
      <c r="B123" s="184" t="s">
        <v>561</v>
      </c>
      <c r="C123" s="183" t="s">
        <v>562</v>
      </c>
      <c r="D123" s="47">
        <v>0</v>
      </c>
      <c r="E123" s="107"/>
      <c r="F123" s="119"/>
      <c r="G123" s="119"/>
      <c r="H123" s="119"/>
      <c r="I123" s="119"/>
      <c r="J123" s="119"/>
      <c r="K123" s="119"/>
      <c r="L123" s="119"/>
      <c r="M123" s="109"/>
      <c r="N123" s="94"/>
      <c r="O123" s="150" t="str">
        <f t="shared" si="20"/>
        <v xml:space="preserve">   </v>
      </c>
      <c r="P123" s="142"/>
      <c r="Q123" s="142"/>
    </row>
    <row r="124" spans="2:17" ht="30" x14ac:dyDescent="0.25">
      <c r="B124" s="184" t="s">
        <v>538</v>
      </c>
      <c r="C124" s="183" t="s">
        <v>563</v>
      </c>
      <c r="D124" s="47">
        <v>0</v>
      </c>
      <c r="E124" s="107"/>
      <c r="F124" s="119"/>
      <c r="G124" s="119"/>
      <c r="H124" s="119"/>
      <c r="I124" s="119"/>
      <c r="J124" s="119"/>
      <c r="K124" s="119"/>
      <c r="L124" s="119"/>
      <c r="M124" s="109"/>
      <c r="N124" s="94"/>
      <c r="O124" s="150" t="str">
        <f t="shared" si="20"/>
        <v xml:space="preserve">   </v>
      </c>
      <c r="P124" s="142"/>
      <c r="Q124" s="142"/>
    </row>
    <row r="125" spans="2:17" x14ac:dyDescent="0.25">
      <c r="B125" s="184" t="s">
        <v>564</v>
      </c>
      <c r="C125" s="183" t="s">
        <v>565</v>
      </c>
      <c r="D125" s="47">
        <v>1</v>
      </c>
      <c r="E125" s="107"/>
      <c r="F125" s="119"/>
      <c r="G125" s="119"/>
      <c r="H125" s="119"/>
      <c r="I125" s="119"/>
      <c r="J125" s="119"/>
      <c r="K125" s="119"/>
      <c r="L125" s="119"/>
      <c r="M125" s="109"/>
      <c r="N125" s="94"/>
      <c r="O125" s="150" t="str">
        <f t="shared" si="20"/>
        <v>Нужно заполнить пункт 14 текстовой части (изменения территориальной организации местного самоуправления...)</v>
      </c>
      <c r="P125" s="142"/>
      <c r="Q125" s="142"/>
    </row>
    <row r="126" spans="2:17" x14ac:dyDescent="0.25">
      <c r="B126" s="73" t="s">
        <v>370</v>
      </c>
      <c r="C126" s="72" t="s">
        <v>79</v>
      </c>
      <c r="D126" s="47">
        <v>0</v>
      </c>
      <c r="E126" s="107"/>
      <c r="F126" s="119"/>
      <c r="G126" s="119"/>
      <c r="H126" s="119"/>
      <c r="I126" s="119"/>
      <c r="J126" s="119"/>
      <c r="K126" s="119"/>
      <c r="L126" s="119"/>
      <c r="M126" s="109"/>
      <c r="N126" s="94"/>
      <c r="O126" s="150" t="str">
        <f t="shared" ref="O126:O128" si="21">IF(((D126=0)),"   ","Нужно заполнить пункт 14 текстовой части (изменения территориальной организации местного самоуправления...)")</f>
        <v xml:space="preserve">   </v>
      </c>
      <c r="P126" s="142"/>
      <c r="Q126" s="142"/>
    </row>
    <row r="127" spans="2:17" s="40" customFormat="1" ht="30" x14ac:dyDescent="0.25">
      <c r="B127" s="73" t="s">
        <v>371</v>
      </c>
      <c r="C127" s="72" t="s">
        <v>80</v>
      </c>
      <c r="D127" s="47">
        <v>0</v>
      </c>
      <c r="E127" s="107"/>
      <c r="F127" s="119"/>
      <c r="G127" s="119"/>
      <c r="H127" s="119"/>
      <c r="I127" s="119"/>
      <c r="J127" s="119"/>
      <c r="K127" s="119"/>
      <c r="L127" s="119"/>
      <c r="M127" s="109"/>
      <c r="N127" s="94"/>
      <c r="O127" s="150" t="str">
        <f t="shared" si="21"/>
        <v xml:space="preserve">   </v>
      </c>
      <c r="P127" s="142"/>
      <c r="Q127" s="142"/>
    </row>
    <row r="128" spans="2:17" s="40" customFormat="1" ht="45" x14ac:dyDescent="0.25">
      <c r="B128" s="73" t="s">
        <v>372</v>
      </c>
      <c r="C128" s="183" t="s">
        <v>566</v>
      </c>
      <c r="D128" s="47">
        <v>0</v>
      </c>
      <c r="E128" s="107"/>
      <c r="F128" s="119"/>
      <c r="G128" s="119"/>
      <c r="H128" s="119"/>
      <c r="I128" s="119"/>
      <c r="J128" s="119"/>
      <c r="K128" s="119"/>
      <c r="L128" s="119"/>
      <c r="M128" s="109"/>
      <c r="N128" s="94"/>
      <c r="O128" s="150" t="str">
        <f t="shared" si="21"/>
        <v xml:space="preserve">   </v>
      </c>
      <c r="P128" s="142"/>
      <c r="Q128" s="142"/>
    </row>
    <row r="129" spans="2:17" ht="45" x14ac:dyDescent="0.25">
      <c r="B129" s="75" t="s">
        <v>326</v>
      </c>
      <c r="C129" s="185" t="s">
        <v>570</v>
      </c>
      <c r="D129" s="47">
        <v>0</v>
      </c>
      <c r="E129" s="107"/>
      <c r="F129" s="119"/>
      <c r="G129" s="119"/>
      <c r="H129" s="119"/>
      <c r="I129" s="119"/>
      <c r="J129" s="119"/>
      <c r="K129" s="119"/>
      <c r="L129" s="119"/>
      <c r="M129" s="109"/>
      <c r="N129" s="94"/>
      <c r="O129" s="150" t="str">
        <f>IF(((D129=0)),"   ","Нужно заполнить пункт 15 текстовой части (отмена либо приостановление действия ранее произведенных изменений...)")</f>
        <v xml:space="preserve">   </v>
      </c>
      <c r="P129" s="142"/>
      <c r="Q129" s="142"/>
    </row>
    <row r="130" spans="2:17" x14ac:dyDescent="0.25">
      <c r="B130" s="75" t="s">
        <v>327</v>
      </c>
      <c r="C130" s="78" t="s">
        <v>83</v>
      </c>
      <c r="D130" s="47">
        <v>0</v>
      </c>
      <c r="E130" s="110"/>
      <c r="F130" s="111"/>
      <c r="G130" s="111"/>
      <c r="H130" s="111"/>
      <c r="I130" s="111"/>
      <c r="J130" s="111"/>
      <c r="K130" s="111"/>
      <c r="L130" s="111"/>
      <c r="M130" s="112"/>
      <c r="N130" s="134" t="str">
        <f>IF((D130&lt;=D129),"Выполнено","ПРОВЕРИТЬ (эта подстрока не может быть больше основной строки)")</f>
        <v>Выполнено</v>
      </c>
      <c r="O130" s="150" t="str">
        <f>IF(((D130=0)),"   ","Нужно заполнить пункт 15 текстовой части (отмена либо приостановление действия ранее произведенных изменений...)")</f>
        <v xml:space="preserve">   </v>
      </c>
      <c r="P130" s="142"/>
      <c r="Q130" s="142"/>
    </row>
    <row r="131" spans="2:17" ht="30" x14ac:dyDescent="0.25">
      <c r="B131" s="186" t="s">
        <v>572</v>
      </c>
      <c r="C131" s="185" t="s">
        <v>571</v>
      </c>
      <c r="D131" s="47">
        <v>0</v>
      </c>
      <c r="E131" s="107"/>
      <c r="F131" s="119"/>
      <c r="G131" s="119"/>
      <c r="H131" s="119"/>
      <c r="I131" s="119"/>
      <c r="J131" s="119"/>
      <c r="K131" s="119"/>
      <c r="L131" s="119"/>
      <c r="M131" s="109"/>
      <c r="N131" s="94"/>
      <c r="O131" s="150" t="str">
        <f>IF(((D131=0)),"   ","Нужно заполнить пункт 15 текстовой части (отмена либо приостановление действия ранее произведенных изменений...)")</f>
        <v xml:space="preserve">   </v>
      </c>
      <c r="P131" s="142"/>
      <c r="Q131" s="142"/>
    </row>
    <row r="132" spans="2:17" ht="45" x14ac:dyDescent="0.25">
      <c r="B132" s="26" t="s">
        <v>568</v>
      </c>
      <c r="C132" s="6" t="s">
        <v>856</v>
      </c>
      <c r="D132" s="162"/>
      <c r="E132" s="163"/>
      <c r="F132" s="163"/>
      <c r="G132" s="163"/>
      <c r="H132" s="163"/>
      <c r="I132" s="163"/>
      <c r="J132" s="163"/>
      <c r="K132" s="163"/>
      <c r="L132" s="163"/>
      <c r="M132" s="163"/>
      <c r="N132" s="103"/>
      <c r="O132" s="61"/>
      <c r="P132" s="142"/>
      <c r="Q132" s="142"/>
    </row>
    <row r="133" spans="2:17" ht="30" x14ac:dyDescent="0.25">
      <c r="B133" s="237" t="s">
        <v>373</v>
      </c>
      <c r="C133" s="97" t="s">
        <v>82</v>
      </c>
      <c r="D133" s="2">
        <f>SUM(E133:L133)</f>
        <v>6</v>
      </c>
      <c r="E133" s="102">
        <v>6</v>
      </c>
      <c r="F133" s="102">
        <v>0</v>
      </c>
      <c r="G133" s="102">
        <v>0</v>
      </c>
      <c r="H133" s="102">
        <v>0</v>
      </c>
      <c r="I133" s="102">
        <v>0</v>
      </c>
      <c r="J133" s="102">
        <v>0</v>
      </c>
      <c r="K133" s="102">
        <v>0</v>
      </c>
      <c r="L133" s="102">
        <v>0</v>
      </c>
      <c r="M133" s="102">
        <v>0</v>
      </c>
      <c r="N133" s="213" t="str">
        <f>IF(NOT((D$102=0)*AND(D133&gt;0)),"Выполнено","ПРОВЕРИТЬ (наличие таких муниципальных образований указывает на проведенные территориальные преобразования")</f>
        <v>Выполнено</v>
      </c>
      <c r="O133" s="150" t="str">
        <f>IF(((D133=0)),"   ","Нужно заполнить пункт 14 текстовой части (изменения территориальной организации местного самоуправления...)")</f>
        <v>Нужно заполнить пункт 14 текстовой части (изменения территориальной организации местного самоуправления...)</v>
      </c>
      <c r="P133" s="142"/>
      <c r="Q133" s="142"/>
    </row>
    <row r="134" spans="2:17" ht="30" x14ac:dyDescent="0.25">
      <c r="B134" s="237" t="s">
        <v>374</v>
      </c>
      <c r="C134" s="56" t="s">
        <v>217</v>
      </c>
      <c r="D134" s="2">
        <f>SUM(E134:L134)</f>
        <v>0</v>
      </c>
      <c r="E134" s="102">
        <v>0</v>
      </c>
      <c r="F134" s="102">
        <v>0</v>
      </c>
      <c r="G134" s="102">
        <v>0</v>
      </c>
      <c r="H134" s="102">
        <v>0</v>
      </c>
      <c r="I134" s="102">
        <v>0</v>
      </c>
      <c r="J134" s="102">
        <v>0</v>
      </c>
      <c r="K134" s="102">
        <v>0</v>
      </c>
      <c r="L134" s="102">
        <v>0</v>
      </c>
      <c r="M134" s="102">
        <v>0</v>
      </c>
      <c r="N134" s="213" t="str">
        <f>IF(NOT((D$102=0)*AND(D134&gt;0)),"Выполнено","ПРОВЕРИТЬ (наличие таких муниципальных образований указывает на проведенные территориальные преобразования")</f>
        <v>Выполнено</v>
      </c>
      <c r="O134" s="150" t="str">
        <f t="shared" ref="O134:O136" si="22">IF(((D134=0)),"   ","Нужно заполнить пункт 14 текстовой части (изменения территориальной организации местного самоуправления...)")</f>
        <v xml:space="preserve">   </v>
      </c>
      <c r="P134" s="140"/>
      <c r="Q134" s="140"/>
    </row>
    <row r="135" spans="2:17" s="40" customFormat="1" ht="30" x14ac:dyDescent="0.25">
      <c r="B135" s="237" t="s">
        <v>375</v>
      </c>
      <c r="C135" s="74" t="s">
        <v>325</v>
      </c>
      <c r="D135" s="2">
        <f>SUM(E135:L135)</f>
        <v>1</v>
      </c>
      <c r="E135" s="102">
        <v>0</v>
      </c>
      <c r="F135" s="102">
        <v>0</v>
      </c>
      <c r="G135" s="102">
        <v>0</v>
      </c>
      <c r="H135" s="102">
        <v>1</v>
      </c>
      <c r="I135" s="102">
        <v>0</v>
      </c>
      <c r="J135" s="102">
        <v>0</v>
      </c>
      <c r="K135" s="102">
        <v>0</v>
      </c>
      <c r="L135" s="102">
        <v>0</v>
      </c>
      <c r="M135" s="102">
        <v>0</v>
      </c>
      <c r="N135" s="213" t="str">
        <f>IF(NOT((D$102=0)*AND(D135&gt;0)),"Выполнено","ПРОВЕРИТЬ (наличие таких муниципальных образований указывает на проведенные территориальные преобразования")</f>
        <v>Выполнено</v>
      </c>
      <c r="O135" s="150" t="str">
        <f t="shared" si="22"/>
        <v>Нужно заполнить пункт 14 текстовой части (изменения территориальной организации местного самоуправления...)</v>
      </c>
      <c r="P135" s="140"/>
      <c r="Q135" s="140"/>
    </row>
    <row r="136" spans="2:17" ht="45" x14ac:dyDescent="0.25">
      <c r="B136" s="237" t="s">
        <v>376</v>
      </c>
      <c r="C136" s="76" t="s">
        <v>246</v>
      </c>
      <c r="D136" s="2">
        <f>SUM(E136:L136)</f>
        <v>2</v>
      </c>
      <c r="E136" s="102">
        <v>1</v>
      </c>
      <c r="F136" s="102">
        <v>0</v>
      </c>
      <c r="G136" s="102">
        <v>1</v>
      </c>
      <c r="H136" s="102">
        <v>0</v>
      </c>
      <c r="I136" s="102">
        <v>0</v>
      </c>
      <c r="J136" s="102">
        <v>0</v>
      </c>
      <c r="K136" s="102">
        <v>0</v>
      </c>
      <c r="L136" s="102">
        <v>0</v>
      </c>
      <c r="M136" s="102">
        <v>0</v>
      </c>
      <c r="N136" s="213" t="str">
        <f>IF(NOT((D$102=0)*AND(D136&gt;0)),"Выполнено","ПРОВЕРИТЬ (наличие таких муниципальных образований указывает на проведенные территориальные преобразования")</f>
        <v>Выполнено</v>
      </c>
      <c r="O136" s="150" t="str">
        <f t="shared" si="22"/>
        <v>Нужно заполнить пункт 14 текстовой части (изменения территориальной организации местного самоуправления...)</v>
      </c>
      <c r="P136" s="142"/>
      <c r="Q136" s="142"/>
    </row>
    <row r="137" spans="2:17" ht="30" x14ac:dyDescent="0.25">
      <c r="B137" s="26" t="s">
        <v>535</v>
      </c>
      <c r="C137" s="6" t="s">
        <v>415</v>
      </c>
      <c r="D137" s="162"/>
      <c r="E137" s="163"/>
      <c r="F137" s="163"/>
      <c r="G137" s="163"/>
      <c r="H137" s="163"/>
      <c r="I137" s="163"/>
      <c r="J137" s="163"/>
      <c r="K137" s="163"/>
      <c r="L137" s="163"/>
      <c r="M137" s="163"/>
      <c r="N137" s="103"/>
      <c r="O137" s="208"/>
      <c r="P137" s="142"/>
      <c r="Q137" s="142"/>
    </row>
    <row r="138" spans="2:17" ht="45" x14ac:dyDescent="0.25">
      <c r="B138" s="238" t="s">
        <v>857</v>
      </c>
      <c r="C138" s="66" t="s">
        <v>377</v>
      </c>
      <c r="D138" s="2">
        <f>SUM(E138:L138)</f>
        <v>63</v>
      </c>
      <c r="E138" s="2">
        <f t="shared" ref="E138:M138" si="23">E$11-E139</f>
        <v>10</v>
      </c>
      <c r="F138" s="2">
        <f t="shared" si="23"/>
        <v>4</v>
      </c>
      <c r="G138" s="2">
        <f t="shared" si="23"/>
        <v>46</v>
      </c>
      <c r="H138" s="2">
        <f t="shared" si="23"/>
        <v>0</v>
      </c>
      <c r="I138" s="2">
        <f t="shared" si="23"/>
        <v>3</v>
      </c>
      <c r="J138" s="2">
        <f t="shared" si="23"/>
        <v>0</v>
      </c>
      <c r="K138" s="2">
        <f t="shared" si="23"/>
        <v>0</v>
      </c>
      <c r="L138" s="2">
        <f t="shared" si="23"/>
        <v>0</v>
      </c>
      <c r="M138" s="2">
        <f t="shared" si="23"/>
        <v>1</v>
      </c>
      <c r="N138" s="94"/>
      <c r="O138" s="94"/>
      <c r="P138" s="142"/>
      <c r="Q138" s="142"/>
    </row>
    <row r="139" spans="2:17" ht="45" x14ac:dyDescent="0.25">
      <c r="B139" s="237" t="s">
        <v>858</v>
      </c>
      <c r="C139" s="183" t="s">
        <v>569</v>
      </c>
      <c r="D139" s="2">
        <f>SUM(E139:L139)</f>
        <v>1</v>
      </c>
      <c r="E139" s="102">
        <v>0</v>
      </c>
      <c r="F139" s="102">
        <v>0</v>
      </c>
      <c r="G139" s="102">
        <v>0</v>
      </c>
      <c r="H139" s="102">
        <v>1</v>
      </c>
      <c r="I139" s="102">
        <v>0</v>
      </c>
      <c r="J139" s="102">
        <v>0</v>
      </c>
      <c r="K139" s="102">
        <v>0</v>
      </c>
      <c r="L139" s="102">
        <v>0</v>
      </c>
      <c r="M139" s="102">
        <v>0</v>
      </c>
      <c r="N139" s="134" t="str">
        <f>IF((D139&lt;=D$11)*AND(E139&lt;=E$11)*AND(F139&lt;=F$11)*AND(G139&lt;=G$11)*AND(H139&lt;=H$11)*AND(I139&lt;=I$11)*AND(J139&lt;=J$11)*AND(K139&lt;=K$11)*AND(L139&lt;=L$11)*AND(M139&lt;=M$11),"Выполнено","ПРОВЕРИТЬ (таких муниципальных образований не может быть больше их общего числа)")</f>
        <v>Выполнено</v>
      </c>
      <c r="O139" s="150" t="str">
        <f>IF(((D139=0)),"   ","Нужно заполнить пункт 16 текстовой части (муниципальные образования, не имеющие действующих уставов...)")</f>
        <v>Нужно заполнить пункт 16 текстовой части (муниципальные образования, не имеющие действующих уставов...)</v>
      </c>
      <c r="P139" s="142"/>
      <c r="Q139" s="142"/>
    </row>
    <row r="140" spans="2:17" ht="30" x14ac:dyDescent="0.25">
      <c r="B140" s="24" t="s">
        <v>859</v>
      </c>
      <c r="C140" s="13" t="s">
        <v>203</v>
      </c>
      <c r="D140" s="162"/>
      <c r="E140" s="163"/>
      <c r="F140" s="163"/>
      <c r="G140" s="163"/>
      <c r="H140" s="163"/>
      <c r="I140" s="163"/>
      <c r="J140" s="163"/>
      <c r="K140" s="163"/>
      <c r="L140" s="163"/>
      <c r="M140" s="163"/>
      <c r="N140" s="103"/>
      <c r="O140" s="61"/>
      <c r="P140" s="143"/>
      <c r="Q140" s="143"/>
    </row>
    <row r="141" spans="2:17" x14ac:dyDescent="0.25">
      <c r="B141" s="24" t="s">
        <v>860</v>
      </c>
      <c r="C141" s="34" t="s">
        <v>238</v>
      </c>
      <c r="D141" s="2">
        <f t="shared" ref="D141:D146" si="24">SUM(E141:L141)</f>
        <v>53</v>
      </c>
      <c r="E141" s="127"/>
      <c r="F141" s="106">
        <v>4</v>
      </c>
      <c r="G141" s="106">
        <v>46</v>
      </c>
      <c r="H141" s="106">
        <v>0</v>
      </c>
      <c r="I141" s="106">
        <v>3</v>
      </c>
      <c r="J141" s="106">
        <v>0</v>
      </c>
      <c r="K141" s="127"/>
      <c r="L141" s="106">
        <v>0</v>
      </c>
      <c r="M141" s="106">
        <v>1</v>
      </c>
      <c r="N141" s="134" t="str">
        <f>IF((D141&lt;=D$11)*AND(E141=0)*AND(F141&lt;=F$11)*AND(G141&lt;=G$11)*AND(H141&lt;=H$11)*AND(I141&lt;=I$11)*AND(J141&lt;=J$11)*AND(K141=0)*AND(L141&lt;=L$11)*AND(M141&lt;=M$11),"Выполнено","ПРОВЕРИТЬ (муниципальных образований с генпланами не может быть больше их общего числа; в муниципальных и внутригородских районах генпланы вообще не принимаются)")</f>
        <v>Выполнено</v>
      </c>
      <c r="O141" s="94"/>
      <c r="P141" s="142"/>
      <c r="Q141" s="142"/>
    </row>
    <row r="142" spans="2:17" x14ac:dyDescent="0.25">
      <c r="B142" s="24" t="s">
        <v>861</v>
      </c>
      <c r="C142" s="34" t="s">
        <v>239</v>
      </c>
      <c r="D142" s="2">
        <f t="shared" si="24"/>
        <v>10</v>
      </c>
      <c r="E142" s="106">
        <v>10</v>
      </c>
      <c r="F142" s="127"/>
      <c r="G142" s="127"/>
      <c r="H142" s="106">
        <v>0</v>
      </c>
      <c r="I142" s="106">
        <v>0</v>
      </c>
      <c r="J142" s="127"/>
      <c r="K142" s="127"/>
      <c r="L142" s="106">
        <v>0</v>
      </c>
      <c r="M142" s="106">
        <v>0</v>
      </c>
      <c r="N142" s="134" t="str">
        <f>IF((D142&lt;=D$11)*AND(E142&lt;=E$11)*AND(F142=0)*AND(G142=0)*AND(H142&lt;=H$11)*AND(I142&lt;=I$11)*AND(J142=0)*AND(K142=0)*AND(L142&lt;=L$11)*AND(M142&lt;=M$11),"Выполнено","ПРОВЕРИТЬ (муниципальных образований со схемами терпланирования не может быть больше их числа, в поселениях они не принимаются вообще, в муниципальных и городских округах могут быть крайне редко как следствие преобразований)")</f>
        <v>Выполнено</v>
      </c>
      <c r="O142" s="150" t="str">
        <f>IF(((H142+I142=0)),"   ","Подсказка - у городских и муниципальных округов обычно не бывает СТП, исключение - если она принималась ранее районом и осталась при преобразовании)")</f>
        <v xml:space="preserve">   </v>
      </c>
      <c r="P142" s="142"/>
      <c r="Q142" s="142"/>
    </row>
    <row r="143" spans="2:17" x14ac:dyDescent="0.25">
      <c r="B143" s="24" t="s">
        <v>862</v>
      </c>
      <c r="C143" s="13" t="s">
        <v>201</v>
      </c>
      <c r="D143" s="2">
        <f t="shared" si="24"/>
        <v>58</v>
      </c>
      <c r="E143" s="106">
        <v>5</v>
      </c>
      <c r="F143" s="106">
        <v>4</v>
      </c>
      <c r="G143" s="106">
        <v>46</v>
      </c>
      <c r="H143" s="106">
        <v>0</v>
      </c>
      <c r="I143" s="106">
        <v>3</v>
      </c>
      <c r="J143" s="106">
        <v>0</v>
      </c>
      <c r="K143" s="104">
        <v>0</v>
      </c>
      <c r="L143" s="104">
        <v>0</v>
      </c>
      <c r="M143" s="104">
        <v>1</v>
      </c>
      <c r="N143" s="134" t="str">
        <f>IF((D143&lt;=D$11)*AND(E143&lt;=E$11)*AND(F143&lt;=F$11)*AND(G143&lt;=G$11)*AND(H143&lt;=H$11)*AND(I143&lt;=I$11)*AND(J143&lt;=J$11)*AND(K143&lt;=K$11)*AND(L143&lt;=L$11)*AND(M143&lt;=M$11),"Выполнено","ПРОВЕРИТЬ (таких муниципальных образований не может быть больше их общего числа)")</f>
        <v>Выполнено</v>
      </c>
      <c r="O143" s="150" t="str">
        <f>IF(((E143+K143=0)),"   ","Подсказка - правила землепользования и застройки обычно (за редкими исключениями) не принимаются в муниципальных и внутригородских районах, возможна ошибка)")</f>
        <v>Подсказка - правила землепользования и застройки обычно (за редкими исключениями) не принимаются в муниципальных и внутригородских районах, возможна ошибка)</v>
      </c>
      <c r="P143" s="142"/>
      <c r="Q143" s="142"/>
    </row>
    <row r="144" spans="2:17" x14ac:dyDescent="0.25">
      <c r="B144" s="24" t="s">
        <v>863</v>
      </c>
      <c r="C144" s="13" t="s">
        <v>202</v>
      </c>
      <c r="D144" s="2">
        <f t="shared" si="24"/>
        <v>58</v>
      </c>
      <c r="E144" s="106">
        <v>5</v>
      </c>
      <c r="F144" s="106">
        <v>4</v>
      </c>
      <c r="G144" s="106">
        <v>46</v>
      </c>
      <c r="H144" s="106">
        <v>0</v>
      </c>
      <c r="I144" s="106">
        <v>3</v>
      </c>
      <c r="J144" s="106">
        <v>0</v>
      </c>
      <c r="K144" s="104">
        <v>0</v>
      </c>
      <c r="L144" s="104">
        <v>0</v>
      </c>
      <c r="M144" s="104">
        <v>1</v>
      </c>
      <c r="N144" s="134" t="str">
        <f>IF((D144&lt;=D$11)*AND(E144&lt;=E$11)*AND(F144&lt;=F$11)*AND(G144&lt;=G$11)*AND(H144&lt;=H$11)*AND(I144&lt;=I$11)*AND(J144&lt;=J$11)*AND(K144&lt;=K$11)*AND(L144&lt;=L$11)*AND(M144&lt;=M$11),"Выполнено","ПРОВЕРИТЬ (таких муниципальных образований не может быть больше их общего числа)")</f>
        <v>Выполнено</v>
      </c>
      <c r="O144" s="150" t="str">
        <f>IF(((E144=0)),"   ","Подсказка - правила благоустройства обычно (за редкими исключениями) не принимаются в муниципальных районах, возможна ошибка)")</f>
        <v>Подсказка - правила благоустройства обычно (за редкими исключениями) не принимаются в муниципальных районах, возможна ошибка)</v>
      </c>
      <c r="P144" s="142"/>
      <c r="Q144" s="142"/>
    </row>
    <row r="145" spans="2:17" ht="45" x14ac:dyDescent="0.25">
      <c r="B145" s="24" t="s">
        <v>864</v>
      </c>
      <c r="C145" s="66" t="s">
        <v>416</v>
      </c>
      <c r="D145" s="2">
        <f t="shared" si="24"/>
        <v>0</v>
      </c>
      <c r="E145" s="103"/>
      <c r="F145" s="103"/>
      <c r="G145" s="106">
        <v>0</v>
      </c>
      <c r="H145" s="103"/>
      <c r="I145" s="103"/>
      <c r="J145" s="103"/>
      <c r="K145" s="103"/>
      <c r="L145" s="103"/>
      <c r="M145" s="124"/>
      <c r="N145" s="134" t="str">
        <f>IF((G145&lt;=G$11),"Выполнено","ПРОВЕРИТЬ (таких сельских поселений не может быть больше их общего числа)")</f>
        <v>Выполнено</v>
      </c>
      <c r="O145" s="94"/>
      <c r="P145" s="142"/>
      <c r="Q145" s="142"/>
    </row>
    <row r="146" spans="2:17" ht="45" x14ac:dyDescent="0.25">
      <c r="B146" s="237" t="s">
        <v>865</v>
      </c>
      <c r="C146" s="97" t="s">
        <v>459</v>
      </c>
      <c r="D146" s="2">
        <f t="shared" si="24"/>
        <v>13</v>
      </c>
      <c r="E146" s="102">
        <v>10</v>
      </c>
      <c r="F146" s="104">
        <v>0</v>
      </c>
      <c r="G146" s="104">
        <v>0</v>
      </c>
      <c r="H146" s="102">
        <v>0</v>
      </c>
      <c r="I146" s="102">
        <v>3</v>
      </c>
      <c r="J146" s="102">
        <v>0</v>
      </c>
      <c r="K146" s="104">
        <v>0</v>
      </c>
      <c r="L146" s="104">
        <v>0</v>
      </c>
      <c r="M146" s="102">
        <v>1</v>
      </c>
      <c r="N146" s="134" t="str">
        <f>IF((D146&lt;=D$11)*AND(E146&lt;=E$11)*AND(F146&lt;=F$11)*AND(G146&lt;=G$11)*AND(H146&lt;=H$11)*AND(I146&lt;=I$11)*AND(J146&lt;=J$11)*AND(K146&lt;=K$11)*AND(L146&lt;=L$11)*AND(M146=M$11),"Выполнено","ПРОВЕРИТЬ (таких муниципальных образований не может быть больше их общего числа, в адм.центрах субъектов РФ такая оценка осуществляется всегда)")</f>
        <v>Выполнено</v>
      </c>
      <c r="O146" s="150" t="str">
        <f>IF(((E146+H146+I146+J146=0)),"   ","Нужно заполнить пункт 17 текстовой части (муниципальные районы, муниципальные и городские округа, в которых осуществляется оценка регулирующего воздействия...)")</f>
        <v>Нужно заполнить пункт 17 текстовой части (муниципальные районы, муниципальные и городские округа, в которых осуществляется оценка регулирующего воздействия...)</v>
      </c>
      <c r="P146" s="142"/>
      <c r="Q146" s="142"/>
    </row>
    <row r="147" spans="2:17" ht="45" x14ac:dyDescent="0.25">
      <c r="B147" s="24" t="s">
        <v>866</v>
      </c>
      <c r="C147" s="231" t="s">
        <v>821</v>
      </c>
      <c r="D147" s="2">
        <f t="shared" ref="D147" si="25">SUM(E147:L147)</f>
        <v>21</v>
      </c>
      <c r="E147" s="106">
        <v>6</v>
      </c>
      <c r="F147" s="106">
        <v>3</v>
      </c>
      <c r="G147" s="106">
        <v>9</v>
      </c>
      <c r="H147" s="106">
        <v>0</v>
      </c>
      <c r="I147" s="106">
        <v>3</v>
      </c>
      <c r="J147" s="106">
        <v>0</v>
      </c>
      <c r="K147" s="104">
        <v>0</v>
      </c>
      <c r="L147" s="104">
        <v>0</v>
      </c>
      <c r="M147" s="104">
        <v>1</v>
      </c>
      <c r="N147" s="134" t="str">
        <f>IF((D147&lt;=D$11)*AND(E147&lt;=E$11)*AND(F147&lt;=F$11)*AND(G147&lt;=G$11)*AND(H147&lt;=H$11)*AND(I147&lt;=I$11)*AND(J147&lt;=J$11)*AND(K147&lt;=K$11)*AND(L147&lt;=L$11)*AND(M147&lt;=M$11),"Выполнено","ПРОВЕРИТЬ (таких муниципальных образований не может быть больше их общего числа)")</f>
        <v>Выполнено</v>
      </c>
      <c r="O147" s="150" t="str">
        <f>IF(((E147=0)),"   ","Обратить внимание - правила благоустройства обычно (за редкими исключениями) не принимаются в муниципальных районах, возможна ошибка)")</f>
        <v>Обратить внимание - правила благоустройства обычно (за редкими исключениями) не принимаются в муниципальных районах, возможна ошибка)</v>
      </c>
      <c r="P147" s="142"/>
      <c r="Q147" s="142"/>
    </row>
    <row r="148" spans="2:17" x14ac:dyDescent="0.25">
      <c r="B148" s="26" t="s">
        <v>328</v>
      </c>
      <c r="C148" s="6" t="s">
        <v>356</v>
      </c>
      <c r="D148" s="162"/>
      <c r="E148" s="163"/>
      <c r="F148" s="163"/>
      <c r="G148" s="163"/>
      <c r="H148" s="163"/>
      <c r="I148" s="163"/>
      <c r="J148" s="163"/>
      <c r="K148" s="163"/>
      <c r="L148" s="163"/>
      <c r="M148" s="163"/>
      <c r="N148" s="103"/>
      <c r="O148" s="208"/>
      <c r="P148" s="142"/>
      <c r="Q148" s="142"/>
    </row>
    <row r="149" spans="2:17" ht="30" x14ac:dyDescent="0.25">
      <c r="B149" s="238" t="s">
        <v>4</v>
      </c>
      <c r="C149" s="239" t="s">
        <v>467</v>
      </c>
      <c r="D149" s="2">
        <f t="shared" ref="D149:D180" si="26">SUM(E149:L149)</f>
        <v>65</v>
      </c>
      <c r="E149" s="104">
        <v>11</v>
      </c>
      <c r="F149" s="104">
        <v>4</v>
      </c>
      <c r="G149" s="104">
        <v>47</v>
      </c>
      <c r="H149" s="104">
        <v>0</v>
      </c>
      <c r="I149" s="104">
        <v>3</v>
      </c>
      <c r="J149" s="104">
        <v>0</v>
      </c>
      <c r="K149" s="104">
        <v>0</v>
      </c>
      <c r="L149" s="104">
        <v>0</v>
      </c>
      <c r="M149" s="104">
        <v>1</v>
      </c>
      <c r="N149" s="98"/>
      <c r="O149" s="150" t="str">
        <f>IF(((D149=D12)*AND(E149=E12)*AND(F149=F12)*AND(G149=G12)*AND(H149=H12)*AND(I149=I12)*AND(J149=J12)*AND(K149=K12)*AND(L149=L12)*AND(M149=M12)),"   ","Подсказка - эти числа чаще всего совпадают с количеством муниципалитетов по видам на начало года, но могут и отличаться от них ввиду недавних изменений территориальной организации МСУ")</f>
        <v xml:space="preserve">   </v>
      </c>
      <c r="P149" s="142"/>
      <c r="Q149" s="142"/>
    </row>
    <row r="150" spans="2:17" ht="30" x14ac:dyDescent="0.25">
      <c r="B150" s="238" t="s">
        <v>867</v>
      </c>
      <c r="C150" s="239" t="s">
        <v>468</v>
      </c>
      <c r="D150" s="2">
        <f t="shared" si="26"/>
        <v>65</v>
      </c>
      <c r="E150" s="106">
        <v>11</v>
      </c>
      <c r="F150" s="106">
        <v>4</v>
      </c>
      <c r="G150" s="106">
        <v>47</v>
      </c>
      <c r="H150" s="106">
        <v>0</v>
      </c>
      <c r="I150" s="106">
        <v>3</v>
      </c>
      <c r="J150" s="106">
        <v>0</v>
      </c>
      <c r="K150" s="106">
        <v>0</v>
      </c>
      <c r="L150" s="106">
        <v>0</v>
      </c>
      <c r="M150" s="104">
        <v>1</v>
      </c>
      <c r="N150" s="134" t="str">
        <f>IF((D150&lt;=D149)*AND(E150&lt;=E149)*AND(F150&lt;=F149)*AND(G150&lt;=G149)*AND(H150&lt;=H149)*AND(I150&lt;=I149)*AND(J150&lt;=J149)*AND(K150&lt;=K149)*AND(L150&lt;=L149)*AND(M150&lt;=M149),"Выполнено","ПРОВЕРИТЬ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c r="O150" s="150" t="str">
        <f>IF(((D150=D149)*AND(E150=E149)*AND(F150=F149)*AND(G150=G149)*AND(H150=H149)*AND(I150=I149)*AND(J150=J149)*AND(K150=K149)*AND(L150=L149)*AND(M150=M149)),"   ","Подсказка - если местные бюджеты приняты везде, значения в этой строке будут совпадать с предыдущей.")</f>
        <v xml:space="preserve">   </v>
      </c>
      <c r="P150" s="142"/>
      <c r="Q150" s="142"/>
    </row>
    <row r="151" spans="2:17" ht="30" x14ac:dyDescent="0.25">
      <c r="B151" s="39" t="s">
        <v>329</v>
      </c>
      <c r="C151" s="239" t="s">
        <v>469</v>
      </c>
      <c r="D151" s="2">
        <f t="shared" si="26"/>
        <v>65</v>
      </c>
      <c r="E151" s="105">
        <f t="shared" ref="E151:L151" si="27">SUM(E152:E161)</f>
        <v>11</v>
      </c>
      <c r="F151" s="105">
        <f t="shared" si="27"/>
        <v>4</v>
      </c>
      <c r="G151" s="105">
        <f t="shared" si="27"/>
        <v>47</v>
      </c>
      <c r="H151" s="105">
        <f t="shared" si="27"/>
        <v>0</v>
      </c>
      <c r="I151" s="105">
        <v>3</v>
      </c>
      <c r="J151" s="105">
        <f t="shared" si="27"/>
        <v>0</v>
      </c>
      <c r="K151" s="105">
        <f t="shared" si="27"/>
        <v>0</v>
      </c>
      <c r="L151" s="105">
        <f t="shared" si="27"/>
        <v>0</v>
      </c>
      <c r="M151" s="105">
        <v>1</v>
      </c>
      <c r="N151" s="134" t="str">
        <f>IF((D151=D150)*AND(E151=E150)*AND(F151=F150)*AND(G151=G150)*AND(H151=H150)*AND(I151=I150)*AND(J151=J150)*AND(K151=K150)*AND(L151=L150)*AND(M151=M150),"Выполнено","ПРОВЕРИТЬ (этот показатель считается по принятым местным бюджетам)")</f>
        <v>Выполнено</v>
      </c>
      <c r="O151" s="99"/>
      <c r="P151" s="142"/>
      <c r="Q151" s="142"/>
    </row>
    <row r="152" spans="2:17" x14ac:dyDescent="0.25">
      <c r="B152" s="46" t="s">
        <v>868</v>
      </c>
      <c r="C152" s="185" t="s">
        <v>322</v>
      </c>
      <c r="D152" s="2">
        <f t="shared" si="26"/>
        <v>0</v>
      </c>
      <c r="E152" s="102">
        <v>0</v>
      </c>
      <c r="F152" s="102">
        <v>0</v>
      </c>
      <c r="G152" s="102">
        <v>0</v>
      </c>
      <c r="H152" s="102">
        <v>0</v>
      </c>
      <c r="I152" s="102">
        <v>0</v>
      </c>
      <c r="J152" s="102">
        <v>0</v>
      </c>
      <c r="K152" s="102">
        <v>0</v>
      </c>
      <c r="L152" s="102">
        <v>0</v>
      </c>
      <c r="M152" s="102">
        <v>0</v>
      </c>
      <c r="N152" s="99"/>
      <c r="O152" s="150" t="str">
        <f>IF(((D152=0)),"   ","Нужно заполнить пункт 18 текстовой части")</f>
        <v xml:space="preserve">   </v>
      </c>
      <c r="P152" s="142"/>
      <c r="Q152" s="142"/>
    </row>
    <row r="153" spans="2:17" x14ac:dyDescent="0.25">
      <c r="B153" s="46" t="s">
        <v>869</v>
      </c>
      <c r="C153" s="185" t="s">
        <v>574</v>
      </c>
      <c r="D153" s="2">
        <f t="shared" si="26"/>
        <v>0</v>
      </c>
      <c r="E153" s="102">
        <v>0</v>
      </c>
      <c r="F153" s="102">
        <v>0</v>
      </c>
      <c r="G153" s="106">
        <v>0</v>
      </c>
      <c r="H153" s="102">
        <v>0</v>
      </c>
      <c r="I153" s="102">
        <v>0</v>
      </c>
      <c r="J153" s="102">
        <v>0</v>
      </c>
      <c r="K153" s="104">
        <v>0</v>
      </c>
      <c r="L153" s="104">
        <v>0</v>
      </c>
      <c r="M153" s="102">
        <v>0</v>
      </c>
      <c r="N153" s="99"/>
      <c r="O153" s="150" t="str">
        <f>IF(((D153-G153-K153-L153=0)),"   ","Нужно заполнить пункт 18 текстовой части")</f>
        <v xml:space="preserve">   </v>
      </c>
      <c r="P153" s="142"/>
      <c r="Q153" s="142"/>
    </row>
    <row r="154" spans="2:17" x14ac:dyDescent="0.25">
      <c r="B154" s="46" t="s">
        <v>870</v>
      </c>
      <c r="C154" s="185" t="s">
        <v>575</v>
      </c>
      <c r="D154" s="2">
        <f t="shared" si="26"/>
        <v>0</v>
      </c>
      <c r="E154" s="102">
        <v>0</v>
      </c>
      <c r="F154" s="102">
        <v>0</v>
      </c>
      <c r="G154" s="106">
        <v>0</v>
      </c>
      <c r="H154" s="102">
        <v>0</v>
      </c>
      <c r="I154" s="102">
        <v>0</v>
      </c>
      <c r="J154" s="102">
        <v>0</v>
      </c>
      <c r="K154" s="104">
        <v>0</v>
      </c>
      <c r="L154" s="104">
        <v>0</v>
      </c>
      <c r="M154" s="102">
        <v>0</v>
      </c>
      <c r="N154" s="99"/>
      <c r="O154" s="150" t="str">
        <f t="shared" ref="O154:O155" si="28">IF(((D154-G154-K154-L154=0)),"   ","Нужно заполнить пункт 18 текстовой части")</f>
        <v xml:space="preserve">   </v>
      </c>
      <c r="P154" s="142"/>
      <c r="Q154" s="142"/>
    </row>
    <row r="155" spans="2:17" x14ac:dyDescent="0.25">
      <c r="B155" s="46" t="s">
        <v>871</v>
      </c>
      <c r="C155" s="185" t="s">
        <v>576</v>
      </c>
      <c r="D155" s="2">
        <f t="shared" si="26"/>
        <v>0</v>
      </c>
      <c r="E155" s="102">
        <v>0</v>
      </c>
      <c r="F155" s="102">
        <v>0</v>
      </c>
      <c r="G155" s="106">
        <v>0</v>
      </c>
      <c r="H155" s="102">
        <v>0</v>
      </c>
      <c r="I155" s="102">
        <v>0</v>
      </c>
      <c r="J155" s="102">
        <v>0</v>
      </c>
      <c r="K155" s="104">
        <v>0</v>
      </c>
      <c r="L155" s="104">
        <v>0</v>
      </c>
      <c r="M155" s="102">
        <v>0</v>
      </c>
      <c r="N155" s="99"/>
      <c r="O155" s="150" t="str">
        <f t="shared" si="28"/>
        <v xml:space="preserve">   </v>
      </c>
      <c r="P155" s="142"/>
      <c r="Q155" s="142"/>
    </row>
    <row r="156" spans="2:17" x14ac:dyDescent="0.25">
      <c r="B156" s="39" t="s">
        <v>872</v>
      </c>
      <c r="C156" s="187" t="s">
        <v>577</v>
      </c>
      <c r="D156" s="2">
        <f t="shared" si="26"/>
        <v>20</v>
      </c>
      <c r="E156" s="104">
        <v>0</v>
      </c>
      <c r="F156" s="104">
        <v>1</v>
      </c>
      <c r="G156" s="104">
        <v>19</v>
      </c>
      <c r="H156" s="104">
        <v>0</v>
      </c>
      <c r="I156" s="104">
        <v>0</v>
      </c>
      <c r="J156" s="104">
        <v>0</v>
      </c>
      <c r="K156" s="104">
        <v>0</v>
      </c>
      <c r="L156" s="104">
        <v>0</v>
      </c>
      <c r="M156" s="104">
        <v>0</v>
      </c>
      <c r="N156" s="99"/>
      <c r="O156" s="99"/>
      <c r="P156" s="142"/>
      <c r="Q156" s="142"/>
    </row>
    <row r="157" spans="2:17" x14ac:dyDescent="0.25">
      <c r="B157" s="39" t="s">
        <v>873</v>
      </c>
      <c r="C157" s="187" t="s">
        <v>578</v>
      </c>
      <c r="D157" s="2">
        <f t="shared" si="26"/>
        <v>18</v>
      </c>
      <c r="E157" s="104">
        <v>0</v>
      </c>
      <c r="F157" s="104">
        <v>1</v>
      </c>
      <c r="G157" s="104">
        <v>17</v>
      </c>
      <c r="H157" s="104">
        <v>0</v>
      </c>
      <c r="I157" s="104">
        <v>0</v>
      </c>
      <c r="J157" s="104">
        <v>0</v>
      </c>
      <c r="K157" s="104">
        <v>0</v>
      </c>
      <c r="L157" s="104">
        <v>0</v>
      </c>
      <c r="M157" s="104">
        <v>0</v>
      </c>
      <c r="N157" s="99"/>
      <c r="O157" s="99"/>
      <c r="P157" s="142"/>
      <c r="Q157" s="142"/>
    </row>
    <row r="158" spans="2:17" x14ac:dyDescent="0.25">
      <c r="B158" s="46" t="s">
        <v>874</v>
      </c>
      <c r="C158" s="185" t="s">
        <v>579</v>
      </c>
      <c r="D158" s="2">
        <f t="shared" si="26"/>
        <v>12</v>
      </c>
      <c r="E158" s="106">
        <v>1</v>
      </c>
      <c r="F158" s="106">
        <v>1</v>
      </c>
      <c r="G158" s="102">
        <v>10</v>
      </c>
      <c r="H158" s="106">
        <v>0</v>
      </c>
      <c r="I158" s="106">
        <v>0</v>
      </c>
      <c r="J158" s="106">
        <v>0</v>
      </c>
      <c r="K158" s="106">
        <v>0</v>
      </c>
      <c r="L158" s="106">
        <v>0</v>
      </c>
      <c r="M158" s="104">
        <v>0</v>
      </c>
      <c r="N158" s="99"/>
      <c r="O158" s="150" t="str">
        <f>IF(((G158=0)),"   ","Нужно заполнить пункт 18 текстовой части")</f>
        <v>Нужно заполнить пункт 18 текстовой части</v>
      </c>
      <c r="P158" s="142"/>
      <c r="Q158" s="142"/>
    </row>
    <row r="159" spans="2:17" x14ac:dyDescent="0.25">
      <c r="B159" s="46" t="s">
        <v>875</v>
      </c>
      <c r="C159" s="185" t="s">
        <v>580</v>
      </c>
      <c r="D159" s="2">
        <f t="shared" si="26"/>
        <v>7</v>
      </c>
      <c r="E159" s="106">
        <v>5</v>
      </c>
      <c r="F159" s="106">
        <v>0</v>
      </c>
      <c r="G159" s="102">
        <v>1</v>
      </c>
      <c r="H159" s="106">
        <v>0</v>
      </c>
      <c r="I159" s="106">
        <v>1</v>
      </c>
      <c r="J159" s="106">
        <v>0</v>
      </c>
      <c r="K159" s="106">
        <v>0</v>
      </c>
      <c r="L159" s="106">
        <v>0</v>
      </c>
      <c r="M159" s="104">
        <v>0</v>
      </c>
      <c r="N159" s="99"/>
      <c r="O159" s="150" t="str">
        <f>IF(((G159=0)),"   ","Нужно заполнить пункт 18 текстовой части")</f>
        <v>Нужно заполнить пункт 18 текстовой части</v>
      </c>
      <c r="P159" s="142"/>
      <c r="Q159" s="142"/>
    </row>
    <row r="160" spans="2:17" x14ac:dyDescent="0.25">
      <c r="B160" s="46" t="s">
        <v>876</v>
      </c>
      <c r="C160" s="185" t="s">
        <v>581</v>
      </c>
      <c r="D160" s="2">
        <f t="shared" si="26"/>
        <v>6</v>
      </c>
      <c r="E160" s="102">
        <v>4</v>
      </c>
      <c r="F160" s="102">
        <v>1</v>
      </c>
      <c r="G160" s="102">
        <v>0</v>
      </c>
      <c r="H160" s="102">
        <v>0</v>
      </c>
      <c r="I160" s="102">
        <v>1</v>
      </c>
      <c r="J160" s="102">
        <v>0</v>
      </c>
      <c r="K160" s="102">
        <v>0</v>
      </c>
      <c r="L160" s="102">
        <v>0</v>
      </c>
      <c r="M160" s="102">
        <v>0</v>
      </c>
      <c r="N160" s="99"/>
      <c r="O160" s="150" t="str">
        <f t="shared" ref="O160:O162" si="29">IF(((D160=0)),"   ","Нужно заполнить пункт 18 текстовой части")</f>
        <v>Нужно заполнить пункт 18 текстовой части</v>
      </c>
      <c r="P160" s="142"/>
      <c r="Q160" s="142"/>
    </row>
    <row r="161" spans="1:16384" x14ac:dyDescent="0.25">
      <c r="B161" s="46" t="s">
        <v>877</v>
      </c>
      <c r="C161" s="257" t="s">
        <v>1372</v>
      </c>
      <c r="D161" s="2">
        <f t="shared" si="26"/>
        <v>1</v>
      </c>
      <c r="E161" s="102">
        <v>1</v>
      </c>
      <c r="F161" s="102">
        <v>0</v>
      </c>
      <c r="G161" s="102">
        <v>0</v>
      </c>
      <c r="H161" s="102">
        <v>0</v>
      </c>
      <c r="I161" s="102">
        <v>0</v>
      </c>
      <c r="J161" s="102">
        <v>0</v>
      </c>
      <c r="K161" s="102">
        <v>0</v>
      </c>
      <c r="L161" s="102">
        <v>0</v>
      </c>
      <c r="M161" s="102">
        <v>0</v>
      </c>
      <c r="N161" s="99"/>
      <c r="O161" s="150" t="str">
        <f t="shared" si="29"/>
        <v>Нужно заполнить пункт 18 текстовой части</v>
      </c>
      <c r="P161" s="142"/>
      <c r="Q161" s="142"/>
    </row>
    <row r="162" spans="1:16384" s="205" customFormat="1" x14ac:dyDescent="0.25">
      <c r="B162" s="46" t="s">
        <v>1376</v>
      </c>
      <c r="C162" s="257" t="s">
        <v>1374</v>
      </c>
      <c r="D162" s="202">
        <f t="shared" si="26"/>
        <v>1</v>
      </c>
      <c r="E162" s="102">
        <v>0</v>
      </c>
      <c r="F162" s="102">
        <v>0</v>
      </c>
      <c r="G162" s="102">
        <v>0</v>
      </c>
      <c r="H162" s="102">
        <v>0</v>
      </c>
      <c r="I162" s="102">
        <v>1</v>
      </c>
      <c r="J162" s="102">
        <v>0</v>
      </c>
      <c r="K162" s="102">
        <v>0</v>
      </c>
      <c r="L162" s="102">
        <v>0</v>
      </c>
      <c r="M162" s="102">
        <v>1</v>
      </c>
      <c r="N162" s="99"/>
      <c r="O162" s="213" t="str">
        <f t="shared" si="29"/>
        <v>Нужно заполнить пункт 18 текстовой части</v>
      </c>
      <c r="P162" s="211"/>
      <c r="Q162" s="211"/>
    </row>
    <row r="163" spans="1:16384" ht="90" x14ac:dyDescent="0.25">
      <c r="B163" s="39" t="s">
        <v>878</v>
      </c>
      <c r="C163" s="239" t="s">
        <v>470</v>
      </c>
      <c r="D163" s="2">
        <f t="shared" si="26"/>
        <v>62</v>
      </c>
      <c r="E163" s="105">
        <f>SUM(E164:E173)</f>
        <v>11</v>
      </c>
      <c r="F163" s="105">
        <f t="shared" ref="F163:M163" si="30">SUM(F164:F173)</f>
        <v>4</v>
      </c>
      <c r="G163" s="105">
        <f t="shared" si="30"/>
        <v>46</v>
      </c>
      <c r="H163" s="105">
        <f t="shared" si="30"/>
        <v>0</v>
      </c>
      <c r="I163" s="105">
        <f t="shared" si="30"/>
        <v>1</v>
      </c>
      <c r="J163" s="105">
        <f t="shared" si="30"/>
        <v>0</v>
      </c>
      <c r="K163" s="105">
        <f t="shared" si="30"/>
        <v>0</v>
      </c>
      <c r="L163" s="105">
        <f t="shared" si="30"/>
        <v>0</v>
      </c>
      <c r="M163" s="105">
        <f t="shared" si="30"/>
        <v>1</v>
      </c>
      <c r="N163" s="134" t="str">
        <f>IF((D163&lt;=D151)*AND(E163&lt;=E151)*AND(F163&lt;=F151)*AND(G163&lt;=G151)*AND(H163&lt;=H151)*AND(I163&lt;=I151)*AND(J163&lt;=J151)*AND(K163&lt;=K151)*AND(L163&lt;=L151)*AND(M163&lt;=M151),"Выполнено","ПРОВЕРИТЬ (этот показатель считается по принятым местным бюджетам)")</f>
        <v>Выполнено</v>
      </c>
      <c r="O163" s="99"/>
      <c r="P163" s="142"/>
      <c r="Q163" s="142"/>
    </row>
    <row r="164" spans="1:16384" x14ac:dyDescent="0.25">
      <c r="B164" s="39" t="s">
        <v>879</v>
      </c>
      <c r="C164" s="187" t="s">
        <v>322</v>
      </c>
      <c r="D164" s="2">
        <f t="shared" si="26"/>
        <v>7</v>
      </c>
      <c r="E164" s="104">
        <v>0</v>
      </c>
      <c r="F164" s="104">
        <v>0</v>
      </c>
      <c r="G164" s="104">
        <v>7</v>
      </c>
      <c r="H164" s="104">
        <v>0</v>
      </c>
      <c r="I164" s="104">
        <v>0</v>
      </c>
      <c r="J164" s="104">
        <v>0</v>
      </c>
      <c r="K164" s="104">
        <v>0</v>
      </c>
      <c r="L164" s="104">
        <v>0</v>
      </c>
      <c r="M164" s="104">
        <v>0</v>
      </c>
      <c r="N164" s="99"/>
      <c r="O164" s="99"/>
      <c r="P164" s="140"/>
      <c r="Q164" s="140"/>
    </row>
    <row r="165" spans="1:16384" s="40" customFormat="1" x14ac:dyDescent="0.25">
      <c r="A165"/>
      <c r="B165" s="39" t="s">
        <v>880</v>
      </c>
      <c r="C165" s="187" t="s">
        <v>574</v>
      </c>
      <c r="D165" s="2">
        <f t="shared" si="26"/>
        <v>14</v>
      </c>
      <c r="E165" s="104">
        <v>0</v>
      </c>
      <c r="F165" s="104">
        <v>0</v>
      </c>
      <c r="G165" s="104">
        <v>14</v>
      </c>
      <c r="H165" s="104">
        <v>0</v>
      </c>
      <c r="I165" s="104">
        <v>0</v>
      </c>
      <c r="J165" s="104">
        <v>0</v>
      </c>
      <c r="K165" s="104">
        <v>0</v>
      </c>
      <c r="L165" s="104">
        <v>0</v>
      </c>
      <c r="M165" s="104">
        <v>0</v>
      </c>
      <c r="N165" s="99"/>
      <c r="O165" s="99"/>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c r="AMK165"/>
      <c r="AML165"/>
      <c r="AMM165"/>
      <c r="AMN165"/>
      <c r="AMO165"/>
      <c r="AMP165"/>
      <c r="AMQ165"/>
      <c r="AMR165"/>
      <c r="AMS165"/>
      <c r="AMT165"/>
      <c r="AMU165"/>
      <c r="AMV165"/>
      <c r="AMW165"/>
      <c r="AMX165"/>
      <c r="AMY165"/>
      <c r="AMZ165"/>
      <c r="ANA165"/>
      <c r="ANB165"/>
      <c r="ANC165"/>
      <c r="AND165"/>
      <c r="ANE165"/>
      <c r="ANF165"/>
      <c r="ANG165"/>
      <c r="ANH165"/>
      <c r="ANI165"/>
      <c r="ANJ165"/>
      <c r="ANK165"/>
      <c r="ANL165"/>
      <c r="ANM165"/>
      <c r="ANN165"/>
      <c r="ANO165"/>
      <c r="ANP165"/>
      <c r="ANQ165"/>
      <c r="ANR165"/>
      <c r="ANS165"/>
      <c r="ANT165"/>
      <c r="ANU165"/>
      <c r="ANV165"/>
      <c r="ANW165"/>
      <c r="ANX165"/>
      <c r="ANY165"/>
      <c r="ANZ165"/>
      <c r="AOA165"/>
      <c r="AOB165"/>
      <c r="AOC165"/>
      <c r="AOD165"/>
      <c r="AOE165"/>
      <c r="AOF165"/>
      <c r="AOG165"/>
      <c r="AOH165"/>
      <c r="AOI165"/>
      <c r="AOJ165"/>
      <c r="AOK165"/>
      <c r="AOL165"/>
      <c r="AOM165"/>
      <c r="AON165"/>
      <c r="AOO165"/>
      <c r="AOP165"/>
      <c r="AOQ165"/>
      <c r="AOR165"/>
      <c r="AOS165"/>
      <c r="AOT165"/>
      <c r="AOU165"/>
      <c r="AOV165"/>
      <c r="AOW165"/>
      <c r="AOX165"/>
      <c r="AOY165"/>
      <c r="AOZ165"/>
      <c r="APA165"/>
      <c r="APB165"/>
      <c r="APC165"/>
      <c r="APD165"/>
      <c r="APE165"/>
      <c r="APF165"/>
      <c r="APG165"/>
      <c r="APH165"/>
      <c r="API165"/>
      <c r="APJ165"/>
      <c r="APK165"/>
      <c r="APL165"/>
      <c r="APM165"/>
      <c r="APN165"/>
      <c r="APO165"/>
      <c r="APP165"/>
      <c r="APQ165"/>
      <c r="APR165"/>
      <c r="APS165"/>
      <c r="APT165"/>
      <c r="APU165"/>
      <c r="APV165"/>
      <c r="APW165"/>
      <c r="APX165"/>
      <c r="APY165"/>
      <c r="APZ165"/>
      <c r="AQA165"/>
      <c r="AQB165"/>
      <c r="AQC165"/>
      <c r="AQD165"/>
      <c r="AQE165"/>
      <c r="AQF165"/>
      <c r="AQG165"/>
      <c r="AQH165"/>
      <c r="AQI165"/>
      <c r="AQJ165"/>
      <c r="AQK165"/>
      <c r="AQL165"/>
      <c r="AQM165"/>
      <c r="AQN165"/>
      <c r="AQO165"/>
      <c r="AQP165"/>
      <c r="AQQ165"/>
      <c r="AQR165"/>
      <c r="AQS165"/>
      <c r="AQT165"/>
      <c r="AQU165"/>
      <c r="AQV165"/>
      <c r="AQW165"/>
      <c r="AQX165"/>
      <c r="AQY165"/>
      <c r="AQZ165"/>
      <c r="ARA165"/>
      <c r="ARB165"/>
      <c r="ARC165"/>
      <c r="ARD165"/>
      <c r="ARE165"/>
      <c r="ARF165"/>
      <c r="ARG165"/>
      <c r="ARH165"/>
      <c r="ARI165"/>
      <c r="ARJ165"/>
      <c r="ARK165"/>
      <c r="ARL165"/>
      <c r="ARM165"/>
      <c r="ARN165"/>
      <c r="ARO165"/>
      <c r="ARP165"/>
      <c r="ARQ165"/>
      <c r="ARR165"/>
      <c r="ARS165"/>
      <c r="ART165"/>
      <c r="ARU165"/>
      <c r="ARV165"/>
      <c r="ARW165"/>
      <c r="ARX165"/>
      <c r="ARY165"/>
      <c r="ARZ165"/>
      <c r="ASA165"/>
      <c r="ASB165"/>
      <c r="ASC165"/>
      <c r="ASD165"/>
      <c r="ASE165"/>
      <c r="ASF165"/>
      <c r="ASG165"/>
      <c r="ASH165"/>
      <c r="ASI165"/>
      <c r="ASJ165"/>
      <c r="ASK165"/>
      <c r="ASL165"/>
      <c r="ASM165"/>
      <c r="ASN165"/>
      <c r="ASO165"/>
      <c r="ASP165"/>
      <c r="ASQ165"/>
      <c r="ASR165"/>
      <c r="ASS165"/>
      <c r="AST165"/>
      <c r="ASU165"/>
      <c r="ASV165"/>
      <c r="ASW165"/>
      <c r="ASX165"/>
      <c r="ASY165"/>
      <c r="ASZ165"/>
      <c r="ATA165"/>
      <c r="ATB165"/>
      <c r="ATC165"/>
      <c r="ATD165"/>
      <c r="ATE165"/>
      <c r="ATF165"/>
      <c r="ATG165"/>
      <c r="ATH165"/>
      <c r="ATI165"/>
      <c r="ATJ165"/>
      <c r="ATK165"/>
      <c r="ATL165"/>
      <c r="ATM165"/>
      <c r="ATN165"/>
      <c r="ATO165"/>
      <c r="ATP165"/>
      <c r="ATQ165"/>
      <c r="ATR165"/>
      <c r="ATS165"/>
      <c r="ATT165"/>
      <c r="ATU165"/>
      <c r="ATV165"/>
      <c r="ATW165"/>
      <c r="ATX165"/>
      <c r="ATY165"/>
      <c r="ATZ165"/>
      <c r="AUA165"/>
      <c r="AUB165"/>
      <c r="AUC165"/>
      <c r="AUD165"/>
      <c r="AUE165"/>
      <c r="AUF165"/>
      <c r="AUG165"/>
      <c r="AUH165"/>
      <c r="AUI165"/>
      <c r="AUJ165"/>
      <c r="AUK165"/>
      <c r="AUL165"/>
      <c r="AUM165"/>
      <c r="AUN165"/>
      <c r="AUO165"/>
      <c r="AUP165"/>
      <c r="AUQ165"/>
      <c r="AUR165"/>
      <c r="AUS165"/>
      <c r="AUT165"/>
      <c r="AUU165"/>
      <c r="AUV165"/>
      <c r="AUW165"/>
      <c r="AUX165"/>
      <c r="AUY165"/>
      <c r="AUZ165"/>
      <c r="AVA165"/>
      <c r="AVB165"/>
      <c r="AVC165"/>
      <c r="AVD165"/>
      <c r="AVE165"/>
      <c r="AVF165"/>
      <c r="AVG165"/>
      <c r="AVH165"/>
      <c r="AVI165"/>
      <c r="AVJ165"/>
      <c r="AVK165"/>
      <c r="AVL165"/>
      <c r="AVM165"/>
      <c r="AVN165"/>
      <c r="AVO165"/>
      <c r="AVP165"/>
      <c r="AVQ165"/>
      <c r="AVR165"/>
      <c r="AVS165"/>
      <c r="AVT165"/>
      <c r="AVU165"/>
      <c r="AVV165"/>
      <c r="AVW165"/>
      <c r="AVX165"/>
      <c r="AVY165"/>
      <c r="AVZ165"/>
      <c r="AWA165"/>
      <c r="AWB165"/>
      <c r="AWC165"/>
      <c r="AWD165"/>
      <c r="AWE165"/>
      <c r="AWF165"/>
      <c r="AWG165"/>
      <c r="AWH165"/>
      <c r="AWI165"/>
      <c r="AWJ165"/>
      <c r="AWK165"/>
      <c r="AWL165"/>
      <c r="AWM165"/>
      <c r="AWN165"/>
      <c r="AWO165"/>
      <c r="AWP165"/>
      <c r="AWQ165"/>
      <c r="AWR165"/>
      <c r="AWS165"/>
      <c r="AWT165"/>
      <c r="AWU165"/>
      <c r="AWV165"/>
      <c r="AWW165"/>
      <c r="AWX165"/>
      <c r="AWY165"/>
      <c r="AWZ165"/>
      <c r="AXA165"/>
      <c r="AXB165"/>
      <c r="AXC165"/>
      <c r="AXD165"/>
      <c r="AXE165"/>
      <c r="AXF165"/>
      <c r="AXG165"/>
      <c r="AXH165"/>
      <c r="AXI165"/>
      <c r="AXJ165"/>
      <c r="AXK165"/>
      <c r="AXL165"/>
      <c r="AXM165"/>
      <c r="AXN165"/>
      <c r="AXO165"/>
      <c r="AXP165"/>
      <c r="AXQ165"/>
      <c r="AXR165"/>
      <c r="AXS165"/>
      <c r="AXT165"/>
      <c r="AXU165"/>
      <c r="AXV165"/>
      <c r="AXW165"/>
      <c r="AXX165"/>
      <c r="AXY165"/>
      <c r="AXZ165"/>
      <c r="AYA165"/>
      <c r="AYB165"/>
      <c r="AYC165"/>
      <c r="AYD165"/>
      <c r="AYE165"/>
      <c r="AYF165"/>
      <c r="AYG165"/>
      <c r="AYH165"/>
      <c r="AYI165"/>
      <c r="AYJ165"/>
      <c r="AYK165"/>
      <c r="AYL165"/>
      <c r="AYM165"/>
      <c r="AYN165"/>
      <c r="AYO165"/>
      <c r="AYP165"/>
      <c r="AYQ165"/>
      <c r="AYR165"/>
      <c r="AYS165"/>
      <c r="AYT165"/>
      <c r="AYU165"/>
      <c r="AYV165"/>
      <c r="AYW165"/>
      <c r="AYX165"/>
      <c r="AYY165"/>
      <c r="AYZ165"/>
      <c r="AZA165"/>
      <c r="AZB165"/>
      <c r="AZC165"/>
      <c r="AZD165"/>
      <c r="AZE165"/>
      <c r="AZF165"/>
      <c r="AZG165"/>
      <c r="AZH165"/>
      <c r="AZI165"/>
      <c r="AZJ165"/>
      <c r="AZK165"/>
      <c r="AZL165"/>
      <c r="AZM165"/>
      <c r="AZN165"/>
      <c r="AZO165"/>
      <c r="AZP165"/>
      <c r="AZQ165"/>
      <c r="AZR165"/>
      <c r="AZS165"/>
      <c r="AZT165"/>
      <c r="AZU165"/>
      <c r="AZV165"/>
      <c r="AZW165"/>
      <c r="AZX165"/>
      <c r="AZY165"/>
      <c r="AZZ165"/>
      <c r="BAA165"/>
      <c r="BAB165"/>
      <c r="BAC165"/>
      <c r="BAD165"/>
      <c r="BAE165"/>
      <c r="BAF165"/>
      <c r="BAG165"/>
      <c r="BAH165"/>
      <c r="BAI165"/>
      <c r="BAJ165"/>
      <c r="BAK165"/>
      <c r="BAL165"/>
      <c r="BAM165"/>
      <c r="BAN165"/>
      <c r="BAO165"/>
      <c r="BAP165"/>
      <c r="BAQ165"/>
      <c r="BAR165"/>
      <c r="BAS165"/>
      <c r="BAT165"/>
      <c r="BAU165"/>
      <c r="BAV165"/>
      <c r="BAW165"/>
      <c r="BAX165"/>
      <c r="BAY165"/>
      <c r="BAZ165"/>
      <c r="BBA165"/>
      <c r="BBB165"/>
      <c r="BBC165"/>
      <c r="BBD165"/>
      <c r="BBE165"/>
      <c r="BBF165"/>
      <c r="BBG165"/>
      <c r="BBH165"/>
      <c r="BBI165"/>
      <c r="BBJ165"/>
      <c r="BBK165"/>
      <c r="BBL165"/>
      <c r="BBM165"/>
      <c r="BBN165"/>
      <c r="BBO165"/>
      <c r="BBP165"/>
      <c r="BBQ165"/>
      <c r="BBR165"/>
      <c r="BBS165"/>
      <c r="BBT165"/>
      <c r="BBU165"/>
      <c r="BBV165"/>
      <c r="BBW165"/>
      <c r="BBX165"/>
      <c r="BBY165"/>
      <c r="BBZ165"/>
      <c r="BCA165"/>
      <c r="BCB165"/>
      <c r="BCC165"/>
      <c r="BCD165"/>
      <c r="BCE165"/>
      <c r="BCF165"/>
      <c r="BCG165"/>
      <c r="BCH165"/>
      <c r="BCI165"/>
      <c r="BCJ165"/>
      <c r="BCK165"/>
      <c r="BCL165"/>
      <c r="BCM165"/>
      <c r="BCN165"/>
      <c r="BCO165"/>
      <c r="BCP165"/>
      <c r="BCQ165"/>
      <c r="BCR165"/>
      <c r="BCS165"/>
      <c r="BCT165"/>
      <c r="BCU165"/>
      <c r="BCV165"/>
      <c r="BCW165"/>
      <c r="BCX165"/>
      <c r="BCY165"/>
      <c r="BCZ165"/>
      <c r="BDA165"/>
      <c r="BDB165"/>
      <c r="BDC165"/>
      <c r="BDD165"/>
      <c r="BDE165"/>
      <c r="BDF165"/>
      <c r="BDG165"/>
      <c r="BDH165"/>
      <c r="BDI165"/>
      <c r="BDJ165"/>
      <c r="BDK165"/>
      <c r="BDL165"/>
      <c r="BDM165"/>
      <c r="BDN165"/>
      <c r="BDO165"/>
      <c r="BDP165"/>
      <c r="BDQ165"/>
      <c r="BDR165"/>
      <c r="BDS165"/>
      <c r="BDT165"/>
      <c r="BDU165"/>
      <c r="BDV165"/>
      <c r="BDW165"/>
      <c r="BDX165"/>
      <c r="BDY165"/>
      <c r="BDZ165"/>
      <c r="BEA165"/>
      <c r="BEB165"/>
      <c r="BEC165"/>
      <c r="BED165"/>
      <c r="BEE165"/>
      <c r="BEF165"/>
      <c r="BEG165"/>
      <c r="BEH165"/>
      <c r="BEI165"/>
      <c r="BEJ165"/>
      <c r="BEK165"/>
      <c r="BEL165"/>
      <c r="BEM165"/>
      <c r="BEN165"/>
      <c r="BEO165"/>
      <c r="BEP165"/>
      <c r="BEQ165"/>
      <c r="BER165"/>
      <c r="BES165"/>
      <c r="BET165"/>
      <c r="BEU165"/>
      <c r="BEV165"/>
      <c r="BEW165"/>
      <c r="BEX165"/>
      <c r="BEY165"/>
      <c r="BEZ165"/>
      <c r="BFA165"/>
      <c r="BFB165"/>
      <c r="BFC165"/>
      <c r="BFD165"/>
      <c r="BFE165"/>
      <c r="BFF165"/>
      <c r="BFG165"/>
      <c r="BFH165"/>
      <c r="BFI165"/>
      <c r="BFJ165"/>
      <c r="BFK165"/>
      <c r="BFL165"/>
      <c r="BFM165"/>
      <c r="BFN165"/>
      <c r="BFO165"/>
      <c r="BFP165"/>
      <c r="BFQ165"/>
      <c r="BFR165"/>
      <c r="BFS165"/>
      <c r="BFT165"/>
      <c r="BFU165"/>
      <c r="BFV165"/>
      <c r="BFW165"/>
      <c r="BFX165"/>
      <c r="BFY165"/>
      <c r="BFZ165"/>
      <c r="BGA165"/>
      <c r="BGB165"/>
      <c r="BGC165"/>
      <c r="BGD165"/>
      <c r="BGE165"/>
      <c r="BGF165"/>
      <c r="BGG165"/>
      <c r="BGH165"/>
      <c r="BGI165"/>
      <c r="BGJ165"/>
      <c r="BGK165"/>
      <c r="BGL165"/>
      <c r="BGM165"/>
      <c r="BGN165"/>
      <c r="BGO165"/>
      <c r="BGP165"/>
      <c r="BGQ165"/>
      <c r="BGR165"/>
      <c r="BGS165"/>
      <c r="BGT165"/>
      <c r="BGU165"/>
      <c r="BGV165"/>
      <c r="BGW165"/>
      <c r="BGX165"/>
      <c r="BGY165"/>
      <c r="BGZ165"/>
      <c r="BHA165"/>
      <c r="BHB165"/>
      <c r="BHC165"/>
      <c r="BHD165"/>
      <c r="BHE165"/>
      <c r="BHF165"/>
      <c r="BHG165"/>
      <c r="BHH165"/>
      <c r="BHI165"/>
      <c r="BHJ165"/>
      <c r="BHK165"/>
      <c r="BHL165"/>
      <c r="BHM165"/>
      <c r="BHN165"/>
      <c r="BHO165"/>
      <c r="BHP165"/>
      <c r="BHQ165"/>
      <c r="BHR165"/>
      <c r="BHS165"/>
      <c r="BHT165"/>
      <c r="BHU165"/>
      <c r="BHV165"/>
      <c r="BHW165"/>
      <c r="BHX165"/>
      <c r="BHY165"/>
      <c r="BHZ165"/>
      <c r="BIA165"/>
      <c r="BIB165"/>
      <c r="BIC165"/>
      <c r="BID165"/>
      <c r="BIE165"/>
      <c r="BIF165"/>
      <c r="BIG165"/>
      <c r="BIH165"/>
      <c r="BII165"/>
      <c r="BIJ165"/>
      <c r="BIK165"/>
      <c r="BIL165"/>
      <c r="BIM165"/>
      <c r="BIN165"/>
      <c r="BIO165"/>
      <c r="BIP165"/>
      <c r="BIQ165"/>
      <c r="BIR165"/>
      <c r="BIS165"/>
      <c r="BIT165"/>
      <c r="BIU165"/>
      <c r="BIV165"/>
      <c r="BIW165"/>
      <c r="BIX165"/>
      <c r="BIY165"/>
      <c r="BIZ165"/>
      <c r="BJA165"/>
      <c r="BJB165"/>
      <c r="BJC165"/>
      <c r="BJD165"/>
      <c r="BJE165"/>
      <c r="BJF165"/>
      <c r="BJG165"/>
      <c r="BJH165"/>
      <c r="BJI165"/>
      <c r="BJJ165"/>
      <c r="BJK165"/>
      <c r="BJL165"/>
      <c r="BJM165"/>
      <c r="BJN165"/>
      <c r="BJO165"/>
      <c r="BJP165"/>
      <c r="BJQ165"/>
      <c r="BJR165"/>
      <c r="BJS165"/>
      <c r="BJT165"/>
      <c r="BJU165"/>
      <c r="BJV165"/>
      <c r="BJW165"/>
      <c r="BJX165"/>
      <c r="BJY165"/>
      <c r="BJZ165"/>
      <c r="BKA165"/>
      <c r="BKB165"/>
      <c r="BKC165"/>
      <c r="BKD165"/>
      <c r="BKE165"/>
      <c r="BKF165"/>
      <c r="BKG165"/>
      <c r="BKH165"/>
      <c r="BKI165"/>
      <c r="BKJ165"/>
      <c r="BKK165"/>
      <c r="BKL165"/>
      <c r="BKM165"/>
      <c r="BKN165"/>
      <c r="BKO165"/>
      <c r="BKP165"/>
      <c r="BKQ165"/>
      <c r="BKR165"/>
      <c r="BKS165"/>
      <c r="BKT165"/>
      <c r="BKU165"/>
      <c r="BKV165"/>
      <c r="BKW165"/>
      <c r="BKX165"/>
      <c r="BKY165"/>
      <c r="BKZ165"/>
      <c r="BLA165"/>
      <c r="BLB165"/>
      <c r="BLC165"/>
      <c r="BLD165"/>
      <c r="BLE165"/>
      <c r="BLF165"/>
      <c r="BLG165"/>
      <c r="BLH165"/>
      <c r="BLI165"/>
      <c r="BLJ165"/>
      <c r="BLK165"/>
      <c r="BLL165"/>
      <c r="BLM165"/>
      <c r="BLN165"/>
      <c r="BLO165"/>
      <c r="BLP165"/>
      <c r="BLQ165"/>
      <c r="BLR165"/>
      <c r="BLS165"/>
      <c r="BLT165"/>
      <c r="BLU165"/>
      <c r="BLV165"/>
      <c r="BLW165"/>
      <c r="BLX165"/>
      <c r="BLY165"/>
      <c r="BLZ165"/>
      <c r="BMA165"/>
      <c r="BMB165"/>
      <c r="BMC165"/>
      <c r="BMD165"/>
      <c r="BME165"/>
      <c r="BMF165"/>
      <c r="BMG165"/>
      <c r="BMH165"/>
      <c r="BMI165"/>
      <c r="BMJ165"/>
      <c r="BMK165"/>
      <c r="BML165"/>
      <c r="BMM165"/>
      <c r="BMN165"/>
      <c r="BMO165"/>
      <c r="BMP165"/>
      <c r="BMQ165"/>
      <c r="BMR165"/>
      <c r="BMS165"/>
      <c r="BMT165"/>
      <c r="BMU165"/>
      <c r="BMV165"/>
      <c r="BMW165"/>
      <c r="BMX165"/>
      <c r="BMY165"/>
      <c r="BMZ165"/>
      <c r="BNA165"/>
      <c r="BNB165"/>
      <c r="BNC165"/>
      <c r="BND165"/>
      <c r="BNE165"/>
      <c r="BNF165"/>
      <c r="BNG165"/>
      <c r="BNH165"/>
      <c r="BNI165"/>
      <c r="BNJ165"/>
      <c r="BNK165"/>
      <c r="BNL165"/>
      <c r="BNM165"/>
      <c r="BNN165"/>
      <c r="BNO165"/>
      <c r="BNP165"/>
      <c r="BNQ165"/>
      <c r="BNR165"/>
      <c r="BNS165"/>
      <c r="BNT165"/>
      <c r="BNU165"/>
      <c r="BNV165"/>
      <c r="BNW165"/>
      <c r="BNX165"/>
      <c r="BNY165"/>
      <c r="BNZ165"/>
      <c r="BOA165"/>
      <c r="BOB165"/>
      <c r="BOC165"/>
      <c r="BOD165"/>
      <c r="BOE165"/>
      <c r="BOF165"/>
      <c r="BOG165"/>
      <c r="BOH165"/>
      <c r="BOI165"/>
      <c r="BOJ165"/>
      <c r="BOK165"/>
      <c r="BOL165"/>
      <c r="BOM165"/>
      <c r="BON165"/>
      <c r="BOO165"/>
      <c r="BOP165"/>
      <c r="BOQ165"/>
      <c r="BOR165"/>
      <c r="BOS165"/>
      <c r="BOT165"/>
      <c r="BOU165"/>
      <c r="BOV165"/>
      <c r="BOW165"/>
      <c r="BOX165"/>
      <c r="BOY165"/>
      <c r="BOZ165"/>
      <c r="BPA165"/>
      <c r="BPB165"/>
      <c r="BPC165"/>
      <c r="BPD165"/>
      <c r="BPE165"/>
      <c r="BPF165"/>
      <c r="BPG165"/>
      <c r="BPH165"/>
      <c r="BPI165"/>
      <c r="BPJ165"/>
      <c r="BPK165"/>
      <c r="BPL165"/>
      <c r="BPM165"/>
      <c r="BPN165"/>
      <c r="BPO165"/>
      <c r="BPP165"/>
      <c r="BPQ165"/>
      <c r="BPR165"/>
      <c r="BPS165"/>
      <c r="BPT165"/>
      <c r="BPU165"/>
      <c r="BPV165"/>
      <c r="BPW165"/>
      <c r="BPX165"/>
      <c r="BPY165"/>
      <c r="BPZ165"/>
      <c r="BQA165"/>
      <c r="BQB165"/>
      <c r="BQC165"/>
      <c r="BQD165"/>
      <c r="BQE165"/>
      <c r="BQF165"/>
      <c r="BQG165"/>
      <c r="BQH165"/>
      <c r="BQI165"/>
      <c r="BQJ165"/>
      <c r="BQK165"/>
      <c r="BQL165"/>
      <c r="BQM165"/>
      <c r="BQN165"/>
      <c r="BQO165"/>
      <c r="BQP165"/>
      <c r="BQQ165"/>
      <c r="BQR165"/>
      <c r="BQS165"/>
      <c r="BQT165"/>
      <c r="BQU165"/>
      <c r="BQV165"/>
      <c r="BQW165"/>
      <c r="BQX165"/>
      <c r="BQY165"/>
      <c r="BQZ165"/>
      <c r="BRA165"/>
      <c r="BRB165"/>
      <c r="BRC165"/>
      <c r="BRD165"/>
      <c r="BRE165"/>
      <c r="BRF165"/>
      <c r="BRG165"/>
      <c r="BRH165"/>
      <c r="BRI165"/>
      <c r="BRJ165"/>
      <c r="BRK165"/>
      <c r="BRL165"/>
      <c r="BRM165"/>
      <c r="BRN165"/>
      <c r="BRO165"/>
      <c r="BRP165"/>
      <c r="BRQ165"/>
      <c r="BRR165"/>
      <c r="BRS165"/>
      <c r="BRT165"/>
      <c r="BRU165"/>
      <c r="BRV165"/>
      <c r="BRW165"/>
      <c r="BRX165"/>
      <c r="BRY165"/>
      <c r="BRZ165"/>
      <c r="BSA165"/>
      <c r="BSB165"/>
      <c r="BSC165"/>
      <c r="BSD165"/>
      <c r="BSE165"/>
      <c r="BSF165"/>
      <c r="BSG165"/>
      <c r="BSH165"/>
      <c r="BSI165"/>
      <c r="BSJ165"/>
      <c r="BSK165"/>
      <c r="BSL165"/>
      <c r="BSM165"/>
      <c r="BSN165"/>
      <c r="BSO165"/>
      <c r="BSP165"/>
      <c r="BSQ165"/>
      <c r="BSR165"/>
      <c r="BSS165"/>
      <c r="BST165"/>
      <c r="BSU165"/>
      <c r="BSV165"/>
      <c r="BSW165"/>
      <c r="BSX165"/>
      <c r="BSY165"/>
      <c r="BSZ165"/>
      <c r="BTA165"/>
      <c r="BTB165"/>
      <c r="BTC165"/>
      <c r="BTD165"/>
      <c r="BTE165"/>
      <c r="BTF165"/>
      <c r="BTG165"/>
      <c r="BTH165"/>
      <c r="BTI165"/>
      <c r="BTJ165"/>
      <c r="BTK165"/>
      <c r="BTL165"/>
      <c r="BTM165"/>
      <c r="BTN165"/>
      <c r="BTO165"/>
      <c r="BTP165"/>
      <c r="BTQ165"/>
      <c r="BTR165"/>
      <c r="BTS165"/>
      <c r="BTT165"/>
      <c r="BTU165"/>
      <c r="BTV165"/>
      <c r="BTW165"/>
      <c r="BTX165"/>
      <c r="BTY165"/>
      <c r="BTZ165"/>
      <c r="BUA165"/>
      <c r="BUB165"/>
      <c r="BUC165"/>
      <c r="BUD165"/>
      <c r="BUE165"/>
      <c r="BUF165"/>
      <c r="BUG165"/>
      <c r="BUH165"/>
      <c r="BUI165"/>
      <c r="BUJ165"/>
      <c r="BUK165"/>
      <c r="BUL165"/>
      <c r="BUM165"/>
      <c r="BUN165"/>
      <c r="BUO165"/>
      <c r="BUP165"/>
      <c r="BUQ165"/>
      <c r="BUR165"/>
      <c r="BUS165"/>
      <c r="BUT165"/>
      <c r="BUU165"/>
      <c r="BUV165"/>
      <c r="BUW165"/>
      <c r="BUX165"/>
      <c r="BUY165"/>
      <c r="BUZ165"/>
      <c r="BVA165"/>
      <c r="BVB165"/>
      <c r="BVC165"/>
      <c r="BVD165"/>
      <c r="BVE165"/>
      <c r="BVF165"/>
      <c r="BVG165"/>
      <c r="BVH165"/>
      <c r="BVI165"/>
      <c r="BVJ165"/>
      <c r="BVK165"/>
      <c r="BVL165"/>
      <c r="BVM165"/>
      <c r="BVN165"/>
      <c r="BVO165"/>
      <c r="BVP165"/>
      <c r="BVQ165"/>
      <c r="BVR165"/>
      <c r="BVS165"/>
      <c r="BVT165"/>
      <c r="BVU165"/>
      <c r="BVV165"/>
      <c r="BVW165"/>
      <c r="BVX165"/>
      <c r="BVY165"/>
      <c r="BVZ165"/>
      <c r="BWA165"/>
      <c r="BWB165"/>
      <c r="BWC165"/>
      <c r="BWD165"/>
      <c r="BWE165"/>
      <c r="BWF165"/>
      <c r="BWG165"/>
      <c r="BWH165"/>
      <c r="BWI165"/>
      <c r="BWJ165"/>
      <c r="BWK165"/>
      <c r="BWL165"/>
      <c r="BWM165"/>
      <c r="BWN165"/>
      <c r="BWO165"/>
      <c r="BWP165"/>
      <c r="BWQ165"/>
      <c r="BWR165"/>
      <c r="BWS165"/>
      <c r="BWT165"/>
      <c r="BWU165"/>
      <c r="BWV165"/>
      <c r="BWW165"/>
      <c r="BWX165"/>
      <c r="BWY165"/>
      <c r="BWZ165"/>
      <c r="BXA165"/>
      <c r="BXB165"/>
      <c r="BXC165"/>
      <c r="BXD165"/>
      <c r="BXE165"/>
      <c r="BXF165"/>
      <c r="BXG165"/>
      <c r="BXH165"/>
      <c r="BXI165"/>
      <c r="BXJ165"/>
      <c r="BXK165"/>
      <c r="BXL165"/>
      <c r="BXM165"/>
      <c r="BXN165"/>
      <c r="BXO165"/>
      <c r="BXP165"/>
      <c r="BXQ165"/>
      <c r="BXR165"/>
      <c r="BXS165"/>
      <c r="BXT165"/>
      <c r="BXU165"/>
      <c r="BXV165"/>
      <c r="BXW165"/>
      <c r="BXX165"/>
      <c r="BXY165"/>
      <c r="BXZ165"/>
      <c r="BYA165"/>
      <c r="BYB165"/>
      <c r="BYC165"/>
      <c r="BYD165"/>
      <c r="BYE165"/>
      <c r="BYF165"/>
      <c r="BYG165"/>
      <c r="BYH165"/>
      <c r="BYI165"/>
      <c r="BYJ165"/>
      <c r="BYK165"/>
      <c r="BYL165"/>
      <c r="BYM165"/>
      <c r="BYN165"/>
      <c r="BYO165"/>
      <c r="BYP165"/>
      <c r="BYQ165"/>
      <c r="BYR165"/>
      <c r="BYS165"/>
      <c r="BYT165"/>
      <c r="BYU165"/>
      <c r="BYV165"/>
      <c r="BYW165"/>
      <c r="BYX165"/>
      <c r="BYY165"/>
      <c r="BYZ165"/>
      <c r="BZA165"/>
      <c r="BZB165"/>
      <c r="BZC165"/>
      <c r="BZD165"/>
      <c r="BZE165"/>
      <c r="BZF165"/>
      <c r="BZG165"/>
      <c r="BZH165"/>
      <c r="BZI165"/>
      <c r="BZJ165"/>
      <c r="BZK165"/>
      <c r="BZL165"/>
      <c r="BZM165"/>
      <c r="BZN165"/>
      <c r="BZO165"/>
      <c r="BZP165"/>
      <c r="BZQ165"/>
      <c r="BZR165"/>
      <c r="BZS165"/>
      <c r="BZT165"/>
      <c r="BZU165"/>
      <c r="BZV165"/>
      <c r="BZW165"/>
      <c r="BZX165"/>
      <c r="BZY165"/>
      <c r="BZZ165"/>
      <c r="CAA165"/>
      <c r="CAB165"/>
      <c r="CAC165"/>
      <c r="CAD165"/>
      <c r="CAE165"/>
      <c r="CAF165"/>
      <c r="CAG165"/>
      <c r="CAH165"/>
      <c r="CAI165"/>
      <c r="CAJ165"/>
      <c r="CAK165"/>
      <c r="CAL165"/>
      <c r="CAM165"/>
      <c r="CAN165"/>
      <c r="CAO165"/>
      <c r="CAP165"/>
      <c r="CAQ165"/>
      <c r="CAR165"/>
      <c r="CAS165"/>
      <c r="CAT165"/>
      <c r="CAU165"/>
      <c r="CAV165"/>
      <c r="CAW165"/>
      <c r="CAX165"/>
      <c r="CAY165"/>
      <c r="CAZ165"/>
      <c r="CBA165"/>
      <c r="CBB165"/>
      <c r="CBC165"/>
      <c r="CBD165"/>
      <c r="CBE165"/>
      <c r="CBF165"/>
      <c r="CBG165"/>
      <c r="CBH165"/>
      <c r="CBI165"/>
      <c r="CBJ165"/>
      <c r="CBK165"/>
      <c r="CBL165"/>
      <c r="CBM165"/>
      <c r="CBN165"/>
      <c r="CBO165"/>
      <c r="CBP165"/>
      <c r="CBQ165"/>
      <c r="CBR165"/>
      <c r="CBS165"/>
      <c r="CBT165"/>
      <c r="CBU165"/>
      <c r="CBV165"/>
      <c r="CBW165"/>
      <c r="CBX165"/>
      <c r="CBY165"/>
      <c r="CBZ165"/>
      <c r="CCA165"/>
      <c r="CCB165"/>
      <c r="CCC165"/>
      <c r="CCD165"/>
      <c r="CCE165"/>
      <c r="CCF165"/>
      <c r="CCG165"/>
      <c r="CCH165"/>
      <c r="CCI165"/>
      <c r="CCJ165"/>
      <c r="CCK165"/>
      <c r="CCL165"/>
      <c r="CCM165"/>
      <c r="CCN165"/>
      <c r="CCO165"/>
      <c r="CCP165"/>
      <c r="CCQ165"/>
      <c r="CCR165"/>
      <c r="CCS165"/>
      <c r="CCT165"/>
      <c r="CCU165"/>
      <c r="CCV165"/>
      <c r="CCW165"/>
      <c r="CCX165"/>
      <c r="CCY165"/>
      <c r="CCZ165"/>
      <c r="CDA165"/>
      <c r="CDB165"/>
      <c r="CDC165"/>
      <c r="CDD165"/>
      <c r="CDE165"/>
      <c r="CDF165"/>
      <c r="CDG165"/>
      <c r="CDH165"/>
      <c r="CDI165"/>
      <c r="CDJ165"/>
      <c r="CDK165"/>
      <c r="CDL165"/>
      <c r="CDM165"/>
      <c r="CDN165"/>
      <c r="CDO165"/>
      <c r="CDP165"/>
      <c r="CDQ165"/>
      <c r="CDR165"/>
      <c r="CDS165"/>
      <c r="CDT165"/>
      <c r="CDU165"/>
      <c r="CDV165"/>
      <c r="CDW165"/>
      <c r="CDX165"/>
      <c r="CDY165"/>
      <c r="CDZ165"/>
      <c r="CEA165"/>
      <c r="CEB165"/>
      <c r="CEC165"/>
      <c r="CED165"/>
      <c r="CEE165"/>
      <c r="CEF165"/>
      <c r="CEG165"/>
      <c r="CEH165"/>
      <c r="CEI165"/>
      <c r="CEJ165"/>
      <c r="CEK165"/>
      <c r="CEL165"/>
      <c r="CEM165"/>
      <c r="CEN165"/>
      <c r="CEO165"/>
      <c r="CEP165"/>
      <c r="CEQ165"/>
      <c r="CER165"/>
      <c r="CES165"/>
      <c r="CET165"/>
      <c r="CEU165"/>
      <c r="CEV165"/>
      <c r="CEW165"/>
      <c r="CEX165"/>
      <c r="CEY165"/>
      <c r="CEZ165"/>
      <c r="CFA165"/>
      <c r="CFB165"/>
      <c r="CFC165"/>
      <c r="CFD165"/>
      <c r="CFE165"/>
      <c r="CFF165"/>
      <c r="CFG165"/>
      <c r="CFH165"/>
      <c r="CFI165"/>
      <c r="CFJ165"/>
      <c r="CFK165"/>
      <c r="CFL165"/>
      <c r="CFM165"/>
      <c r="CFN165"/>
      <c r="CFO165"/>
      <c r="CFP165"/>
      <c r="CFQ165"/>
      <c r="CFR165"/>
      <c r="CFS165"/>
      <c r="CFT165"/>
      <c r="CFU165"/>
      <c r="CFV165"/>
      <c r="CFW165"/>
      <c r="CFX165"/>
      <c r="CFY165"/>
      <c r="CFZ165"/>
      <c r="CGA165"/>
      <c r="CGB165"/>
      <c r="CGC165"/>
      <c r="CGD165"/>
      <c r="CGE165"/>
      <c r="CGF165"/>
      <c r="CGG165"/>
      <c r="CGH165"/>
      <c r="CGI165"/>
      <c r="CGJ165"/>
      <c r="CGK165"/>
      <c r="CGL165"/>
      <c r="CGM165"/>
      <c r="CGN165"/>
      <c r="CGO165"/>
      <c r="CGP165"/>
      <c r="CGQ165"/>
      <c r="CGR165"/>
      <c r="CGS165"/>
      <c r="CGT165"/>
      <c r="CGU165"/>
      <c r="CGV165"/>
      <c r="CGW165"/>
      <c r="CGX165"/>
      <c r="CGY165"/>
      <c r="CGZ165"/>
      <c r="CHA165"/>
      <c r="CHB165"/>
      <c r="CHC165"/>
      <c r="CHD165"/>
      <c r="CHE165"/>
      <c r="CHF165"/>
      <c r="CHG165"/>
      <c r="CHH165"/>
      <c r="CHI165"/>
      <c r="CHJ165"/>
      <c r="CHK165"/>
      <c r="CHL165"/>
      <c r="CHM165"/>
      <c r="CHN165"/>
      <c r="CHO165"/>
      <c r="CHP165"/>
      <c r="CHQ165"/>
      <c r="CHR165"/>
      <c r="CHS165"/>
      <c r="CHT165"/>
      <c r="CHU165"/>
      <c r="CHV165"/>
      <c r="CHW165"/>
      <c r="CHX165"/>
      <c r="CHY165"/>
      <c r="CHZ165"/>
      <c r="CIA165"/>
      <c r="CIB165"/>
      <c r="CIC165"/>
      <c r="CID165"/>
      <c r="CIE165"/>
      <c r="CIF165"/>
      <c r="CIG165"/>
      <c r="CIH165"/>
      <c r="CII165"/>
      <c r="CIJ165"/>
      <c r="CIK165"/>
      <c r="CIL165"/>
      <c r="CIM165"/>
      <c r="CIN165"/>
      <c r="CIO165"/>
      <c r="CIP165"/>
      <c r="CIQ165"/>
      <c r="CIR165"/>
      <c r="CIS165"/>
      <c r="CIT165"/>
      <c r="CIU165"/>
      <c r="CIV165"/>
      <c r="CIW165"/>
      <c r="CIX165"/>
      <c r="CIY165"/>
      <c r="CIZ165"/>
      <c r="CJA165"/>
      <c r="CJB165"/>
      <c r="CJC165"/>
      <c r="CJD165"/>
      <c r="CJE165"/>
      <c r="CJF165"/>
      <c r="CJG165"/>
      <c r="CJH165"/>
      <c r="CJI165"/>
      <c r="CJJ165"/>
      <c r="CJK165"/>
      <c r="CJL165"/>
      <c r="CJM165"/>
      <c r="CJN165"/>
      <c r="CJO165"/>
      <c r="CJP165"/>
      <c r="CJQ165"/>
      <c r="CJR165"/>
      <c r="CJS165"/>
      <c r="CJT165"/>
      <c r="CJU165"/>
      <c r="CJV165"/>
      <c r="CJW165"/>
      <c r="CJX165"/>
      <c r="CJY165"/>
      <c r="CJZ165"/>
      <c r="CKA165"/>
      <c r="CKB165"/>
      <c r="CKC165"/>
      <c r="CKD165"/>
      <c r="CKE165"/>
      <c r="CKF165"/>
      <c r="CKG165"/>
      <c r="CKH165"/>
      <c r="CKI165"/>
      <c r="CKJ165"/>
      <c r="CKK165"/>
      <c r="CKL165"/>
      <c r="CKM165"/>
      <c r="CKN165"/>
      <c r="CKO165"/>
      <c r="CKP165"/>
      <c r="CKQ165"/>
      <c r="CKR165"/>
      <c r="CKS165"/>
      <c r="CKT165"/>
      <c r="CKU165"/>
      <c r="CKV165"/>
      <c r="CKW165"/>
      <c r="CKX165"/>
      <c r="CKY165"/>
      <c r="CKZ165"/>
      <c r="CLA165"/>
      <c r="CLB165"/>
      <c r="CLC165"/>
      <c r="CLD165"/>
      <c r="CLE165"/>
      <c r="CLF165"/>
      <c r="CLG165"/>
      <c r="CLH165"/>
      <c r="CLI165"/>
      <c r="CLJ165"/>
      <c r="CLK165"/>
      <c r="CLL165"/>
      <c r="CLM165"/>
      <c r="CLN165"/>
      <c r="CLO165"/>
      <c r="CLP165"/>
      <c r="CLQ165"/>
      <c r="CLR165"/>
      <c r="CLS165"/>
      <c r="CLT165"/>
      <c r="CLU165"/>
      <c r="CLV165"/>
      <c r="CLW165"/>
      <c r="CLX165"/>
      <c r="CLY165"/>
      <c r="CLZ165"/>
      <c r="CMA165"/>
      <c r="CMB165"/>
      <c r="CMC165"/>
      <c r="CMD165"/>
      <c r="CME165"/>
      <c r="CMF165"/>
      <c r="CMG165"/>
      <c r="CMH165"/>
      <c r="CMI165"/>
      <c r="CMJ165"/>
      <c r="CMK165"/>
      <c r="CML165"/>
      <c r="CMM165"/>
      <c r="CMN165"/>
      <c r="CMO165"/>
      <c r="CMP165"/>
      <c r="CMQ165"/>
      <c r="CMR165"/>
      <c r="CMS165"/>
      <c r="CMT165"/>
      <c r="CMU165"/>
      <c r="CMV165"/>
      <c r="CMW165"/>
      <c r="CMX165"/>
      <c r="CMY165"/>
      <c r="CMZ165"/>
      <c r="CNA165"/>
      <c r="CNB165"/>
      <c r="CNC165"/>
      <c r="CND165"/>
      <c r="CNE165"/>
      <c r="CNF165"/>
      <c r="CNG165"/>
      <c r="CNH165"/>
      <c r="CNI165"/>
      <c r="CNJ165"/>
      <c r="CNK165"/>
      <c r="CNL165"/>
      <c r="CNM165"/>
      <c r="CNN165"/>
      <c r="CNO165"/>
      <c r="CNP165"/>
      <c r="CNQ165"/>
      <c r="CNR165"/>
      <c r="CNS165"/>
      <c r="CNT165"/>
      <c r="CNU165"/>
      <c r="CNV165"/>
      <c r="CNW165"/>
      <c r="CNX165"/>
      <c r="CNY165"/>
      <c r="CNZ165"/>
      <c r="COA165"/>
      <c r="COB165"/>
      <c r="COC165"/>
      <c r="COD165"/>
      <c r="COE165"/>
      <c r="COF165"/>
      <c r="COG165"/>
      <c r="COH165"/>
      <c r="COI165"/>
      <c r="COJ165"/>
      <c r="COK165"/>
      <c r="COL165"/>
      <c r="COM165"/>
      <c r="CON165"/>
      <c r="COO165"/>
      <c r="COP165"/>
      <c r="COQ165"/>
      <c r="COR165"/>
      <c r="COS165"/>
      <c r="COT165"/>
      <c r="COU165"/>
      <c r="COV165"/>
      <c r="COW165"/>
      <c r="COX165"/>
      <c r="COY165"/>
      <c r="COZ165"/>
      <c r="CPA165"/>
      <c r="CPB165"/>
      <c r="CPC165"/>
      <c r="CPD165"/>
      <c r="CPE165"/>
      <c r="CPF165"/>
      <c r="CPG165"/>
      <c r="CPH165"/>
      <c r="CPI165"/>
      <c r="CPJ165"/>
      <c r="CPK165"/>
      <c r="CPL165"/>
      <c r="CPM165"/>
      <c r="CPN165"/>
      <c r="CPO165"/>
      <c r="CPP165"/>
      <c r="CPQ165"/>
      <c r="CPR165"/>
      <c r="CPS165"/>
      <c r="CPT165"/>
      <c r="CPU165"/>
      <c r="CPV165"/>
      <c r="CPW165"/>
      <c r="CPX165"/>
      <c r="CPY165"/>
      <c r="CPZ165"/>
      <c r="CQA165"/>
      <c r="CQB165"/>
      <c r="CQC165"/>
      <c r="CQD165"/>
      <c r="CQE165"/>
      <c r="CQF165"/>
      <c r="CQG165"/>
      <c r="CQH165"/>
      <c r="CQI165"/>
      <c r="CQJ165"/>
      <c r="CQK165"/>
      <c r="CQL165"/>
      <c r="CQM165"/>
      <c r="CQN165"/>
      <c r="CQO165"/>
      <c r="CQP165"/>
      <c r="CQQ165"/>
      <c r="CQR165"/>
      <c r="CQS165"/>
      <c r="CQT165"/>
      <c r="CQU165"/>
      <c r="CQV165"/>
      <c r="CQW165"/>
      <c r="CQX165"/>
      <c r="CQY165"/>
      <c r="CQZ165"/>
      <c r="CRA165"/>
      <c r="CRB165"/>
      <c r="CRC165"/>
      <c r="CRD165"/>
      <c r="CRE165"/>
      <c r="CRF165"/>
      <c r="CRG165"/>
      <c r="CRH165"/>
      <c r="CRI165"/>
      <c r="CRJ165"/>
      <c r="CRK165"/>
      <c r="CRL165"/>
      <c r="CRM165"/>
      <c r="CRN165"/>
      <c r="CRO165"/>
      <c r="CRP165"/>
      <c r="CRQ165"/>
      <c r="CRR165"/>
      <c r="CRS165"/>
      <c r="CRT165"/>
      <c r="CRU165"/>
      <c r="CRV165"/>
      <c r="CRW165"/>
      <c r="CRX165"/>
      <c r="CRY165"/>
      <c r="CRZ165"/>
      <c r="CSA165"/>
      <c r="CSB165"/>
      <c r="CSC165"/>
      <c r="CSD165"/>
      <c r="CSE165"/>
      <c r="CSF165"/>
      <c r="CSG165"/>
      <c r="CSH165"/>
      <c r="CSI165"/>
      <c r="CSJ165"/>
      <c r="CSK165"/>
      <c r="CSL165"/>
      <c r="CSM165"/>
      <c r="CSN165"/>
      <c r="CSO165"/>
      <c r="CSP165"/>
      <c r="CSQ165"/>
      <c r="CSR165"/>
      <c r="CSS165"/>
      <c r="CST165"/>
      <c r="CSU165"/>
      <c r="CSV165"/>
      <c r="CSW165"/>
      <c r="CSX165"/>
      <c r="CSY165"/>
      <c r="CSZ165"/>
      <c r="CTA165"/>
      <c r="CTB165"/>
      <c r="CTC165"/>
      <c r="CTD165"/>
      <c r="CTE165"/>
      <c r="CTF165"/>
      <c r="CTG165"/>
      <c r="CTH165"/>
      <c r="CTI165"/>
      <c r="CTJ165"/>
      <c r="CTK165"/>
      <c r="CTL165"/>
      <c r="CTM165"/>
      <c r="CTN165"/>
      <c r="CTO165"/>
      <c r="CTP165"/>
      <c r="CTQ165"/>
      <c r="CTR165"/>
      <c r="CTS165"/>
      <c r="CTT165"/>
      <c r="CTU165"/>
      <c r="CTV165"/>
      <c r="CTW165"/>
      <c r="CTX165"/>
      <c r="CTY165"/>
      <c r="CTZ165"/>
      <c r="CUA165"/>
      <c r="CUB165"/>
      <c r="CUC165"/>
      <c r="CUD165"/>
      <c r="CUE165"/>
      <c r="CUF165"/>
      <c r="CUG165"/>
      <c r="CUH165"/>
      <c r="CUI165"/>
      <c r="CUJ165"/>
      <c r="CUK165"/>
      <c r="CUL165"/>
      <c r="CUM165"/>
      <c r="CUN165"/>
      <c r="CUO165"/>
      <c r="CUP165"/>
      <c r="CUQ165"/>
      <c r="CUR165"/>
      <c r="CUS165"/>
      <c r="CUT165"/>
      <c r="CUU165"/>
      <c r="CUV165"/>
      <c r="CUW165"/>
      <c r="CUX165"/>
      <c r="CUY165"/>
      <c r="CUZ165"/>
      <c r="CVA165"/>
      <c r="CVB165"/>
      <c r="CVC165"/>
      <c r="CVD165"/>
      <c r="CVE165"/>
      <c r="CVF165"/>
      <c r="CVG165"/>
      <c r="CVH165"/>
      <c r="CVI165"/>
      <c r="CVJ165"/>
      <c r="CVK165"/>
      <c r="CVL165"/>
      <c r="CVM165"/>
      <c r="CVN165"/>
      <c r="CVO165"/>
      <c r="CVP165"/>
      <c r="CVQ165"/>
      <c r="CVR165"/>
      <c r="CVS165"/>
      <c r="CVT165"/>
      <c r="CVU165"/>
      <c r="CVV165"/>
      <c r="CVW165"/>
      <c r="CVX165"/>
      <c r="CVY165"/>
      <c r="CVZ165"/>
      <c r="CWA165"/>
      <c r="CWB165"/>
      <c r="CWC165"/>
      <c r="CWD165"/>
      <c r="CWE165"/>
      <c r="CWF165"/>
      <c r="CWG165"/>
      <c r="CWH165"/>
      <c r="CWI165"/>
      <c r="CWJ165"/>
      <c r="CWK165"/>
      <c r="CWL165"/>
      <c r="CWM165"/>
      <c r="CWN165"/>
      <c r="CWO165"/>
      <c r="CWP165"/>
      <c r="CWQ165"/>
      <c r="CWR165"/>
      <c r="CWS165"/>
      <c r="CWT165"/>
      <c r="CWU165"/>
      <c r="CWV165"/>
      <c r="CWW165"/>
      <c r="CWX165"/>
      <c r="CWY165"/>
      <c r="CWZ165"/>
      <c r="CXA165"/>
      <c r="CXB165"/>
      <c r="CXC165"/>
      <c r="CXD165"/>
      <c r="CXE165"/>
      <c r="CXF165"/>
      <c r="CXG165"/>
      <c r="CXH165"/>
      <c r="CXI165"/>
      <c r="CXJ165"/>
      <c r="CXK165"/>
      <c r="CXL165"/>
      <c r="CXM165"/>
      <c r="CXN165"/>
      <c r="CXO165"/>
      <c r="CXP165"/>
      <c r="CXQ165"/>
      <c r="CXR165"/>
      <c r="CXS165"/>
      <c r="CXT165"/>
      <c r="CXU165"/>
      <c r="CXV165"/>
      <c r="CXW165"/>
      <c r="CXX165"/>
      <c r="CXY165"/>
      <c r="CXZ165"/>
      <c r="CYA165"/>
      <c r="CYB165"/>
      <c r="CYC165"/>
      <c r="CYD165"/>
      <c r="CYE165"/>
      <c r="CYF165"/>
      <c r="CYG165"/>
      <c r="CYH165"/>
      <c r="CYI165"/>
      <c r="CYJ165"/>
      <c r="CYK165"/>
      <c r="CYL165"/>
      <c r="CYM165"/>
      <c r="CYN165"/>
      <c r="CYO165"/>
      <c r="CYP165"/>
      <c r="CYQ165"/>
      <c r="CYR165"/>
      <c r="CYS165"/>
      <c r="CYT165"/>
      <c r="CYU165"/>
      <c r="CYV165"/>
      <c r="CYW165"/>
      <c r="CYX165"/>
      <c r="CYY165"/>
      <c r="CYZ165"/>
      <c r="CZA165"/>
      <c r="CZB165"/>
      <c r="CZC165"/>
      <c r="CZD165"/>
      <c r="CZE165"/>
      <c r="CZF165"/>
      <c r="CZG165"/>
      <c r="CZH165"/>
      <c r="CZI165"/>
      <c r="CZJ165"/>
      <c r="CZK165"/>
      <c r="CZL165"/>
      <c r="CZM165"/>
      <c r="CZN165"/>
      <c r="CZO165"/>
      <c r="CZP165"/>
      <c r="CZQ165"/>
      <c r="CZR165"/>
      <c r="CZS165"/>
      <c r="CZT165"/>
      <c r="CZU165"/>
      <c r="CZV165"/>
      <c r="CZW165"/>
      <c r="CZX165"/>
      <c r="CZY165"/>
      <c r="CZZ165"/>
      <c r="DAA165"/>
      <c r="DAB165"/>
      <c r="DAC165"/>
      <c r="DAD165"/>
      <c r="DAE165"/>
      <c r="DAF165"/>
      <c r="DAG165"/>
      <c r="DAH165"/>
      <c r="DAI165"/>
      <c r="DAJ165"/>
      <c r="DAK165"/>
      <c r="DAL165"/>
      <c r="DAM165"/>
      <c r="DAN165"/>
      <c r="DAO165"/>
      <c r="DAP165"/>
      <c r="DAQ165"/>
      <c r="DAR165"/>
      <c r="DAS165"/>
      <c r="DAT165"/>
      <c r="DAU165"/>
      <c r="DAV165"/>
      <c r="DAW165"/>
      <c r="DAX165"/>
      <c r="DAY165"/>
      <c r="DAZ165"/>
      <c r="DBA165"/>
      <c r="DBB165"/>
      <c r="DBC165"/>
      <c r="DBD165"/>
      <c r="DBE165"/>
      <c r="DBF165"/>
      <c r="DBG165"/>
      <c r="DBH165"/>
      <c r="DBI165"/>
      <c r="DBJ165"/>
      <c r="DBK165"/>
      <c r="DBL165"/>
      <c r="DBM165"/>
      <c r="DBN165"/>
      <c r="DBO165"/>
      <c r="DBP165"/>
      <c r="DBQ165"/>
      <c r="DBR165"/>
      <c r="DBS165"/>
      <c r="DBT165"/>
      <c r="DBU165"/>
      <c r="DBV165"/>
      <c r="DBW165"/>
      <c r="DBX165"/>
      <c r="DBY165"/>
      <c r="DBZ165"/>
      <c r="DCA165"/>
      <c r="DCB165"/>
      <c r="DCC165"/>
      <c r="DCD165"/>
      <c r="DCE165"/>
      <c r="DCF165"/>
      <c r="DCG165"/>
      <c r="DCH165"/>
      <c r="DCI165"/>
      <c r="DCJ165"/>
      <c r="DCK165"/>
      <c r="DCL165"/>
      <c r="DCM165"/>
      <c r="DCN165"/>
      <c r="DCO165"/>
      <c r="DCP165"/>
      <c r="DCQ165"/>
      <c r="DCR165"/>
      <c r="DCS165"/>
      <c r="DCT165"/>
      <c r="DCU165"/>
      <c r="DCV165"/>
      <c r="DCW165"/>
      <c r="DCX165"/>
      <c r="DCY165"/>
      <c r="DCZ165"/>
      <c r="DDA165"/>
      <c r="DDB165"/>
      <c r="DDC165"/>
      <c r="DDD165"/>
      <c r="DDE165"/>
      <c r="DDF165"/>
      <c r="DDG165"/>
      <c r="DDH165"/>
      <c r="DDI165"/>
      <c r="DDJ165"/>
      <c r="DDK165"/>
      <c r="DDL165"/>
      <c r="DDM165"/>
      <c r="DDN165"/>
      <c r="DDO165"/>
      <c r="DDP165"/>
      <c r="DDQ165"/>
      <c r="DDR165"/>
      <c r="DDS165"/>
      <c r="DDT165"/>
      <c r="DDU165"/>
      <c r="DDV165"/>
      <c r="DDW165"/>
      <c r="DDX165"/>
      <c r="DDY165"/>
      <c r="DDZ165"/>
      <c r="DEA165"/>
      <c r="DEB165"/>
      <c r="DEC165"/>
      <c r="DED165"/>
      <c r="DEE165"/>
      <c r="DEF165"/>
      <c r="DEG165"/>
      <c r="DEH165"/>
      <c r="DEI165"/>
      <c r="DEJ165"/>
      <c r="DEK165"/>
      <c r="DEL165"/>
      <c r="DEM165"/>
      <c r="DEN165"/>
      <c r="DEO165"/>
      <c r="DEP165"/>
      <c r="DEQ165"/>
      <c r="DER165"/>
      <c r="DES165"/>
      <c r="DET165"/>
      <c r="DEU165"/>
      <c r="DEV165"/>
      <c r="DEW165"/>
      <c r="DEX165"/>
      <c r="DEY165"/>
      <c r="DEZ165"/>
      <c r="DFA165"/>
      <c r="DFB165"/>
      <c r="DFC165"/>
      <c r="DFD165"/>
      <c r="DFE165"/>
      <c r="DFF165"/>
      <c r="DFG165"/>
      <c r="DFH165"/>
      <c r="DFI165"/>
      <c r="DFJ165"/>
      <c r="DFK165"/>
      <c r="DFL165"/>
      <c r="DFM165"/>
      <c r="DFN165"/>
      <c r="DFO165"/>
      <c r="DFP165"/>
      <c r="DFQ165"/>
      <c r="DFR165"/>
      <c r="DFS165"/>
      <c r="DFT165"/>
      <c r="DFU165"/>
      <c r="DFV165"/>
      <c r="DFW165"/>
      <c r="DFX165"/>
      <c r="DFY165"/>
      <c r="DFZ165"/>
      <c r="DGA165"/>
      <c r="DGB165"/>
      <c r="DGC165"/>
      <c r="DGD165"/>
      <c r="DGE165"/>
      <c r="DGF165"/>
      <c r="DGG165"/>
      <c r="DGH165"/>
      <c r="DGI165"/>
      <c r="DGJ165"/>
      <c r="DGK165"/>
      <c r="DGL165"/>
      <c r="DGM165"/>
      <c r="DGN165"/>
      <c r="DGO165"/>
      <c r="DGP165"/>
      <c r="DGQ165"/>
      <c r="DGR165"/>
      <c r="DGS165"/>
      <c r="DGT165"/>
      <c r="DGU165"/>
      <c r="DGV165"/>
      <c r="DGW165"/>
      <c r="DGX165"/>
      <c r="DGY165"/>
      <c r="DGZ165"/>
      <c r="DHA165"/>
      <c r="DHB165"/>
      <c r="DHC165"/>
      <c r="DHD165"/>
      <c r="DHE165"/>
      <c r="DHF165"/>
      <c r="DHG165"/>
      <c r="DHH165"/>
      <c r="DHI165"/>
      <c r="DHJ165"/>
      <c r="DHK165"/>
      <c r="DHL165"/>
      <c r="DHM165"/>
      <c r="DHN165"/>
      <c r="DHO165"/>
      <c r="DHP165"/>
      <c r="DHQ165"/>
      <c r="DHR165"/>
      <c r="DHS165"/>
      <c r="DHT165"/>
      <c r="DHU165"/>
      <c r="DHV165"/>
      <c r="DHW165"/>
      <c r="DHX165"/>
      <c r="DHY165"/>
      <c r="DHZ165"/>
      <c r="DIA165"/>
      <c r="DIB165"/>
      <c r="DIC165"/>
      <c r="DID165"/>
      <c r="DIE165"/>
      <c r="DIF165"/>
      <c r="DIG165"/>
      <c r="DIH165"/>
      <c r="DII165"/>
      <c r="DIJ165"/>
      <c r="DIK165"/>
      <c r="DIL165"/>
      <c r="DIM165"/>
      <c r="DIN165"/>
      <c r="DIO165"/>
      <c r="DIP165"/>
      <c r="DIQ165"/>
      <c r="DIR165"/>
      <c r="DIS165"/>
      <c r="DIT165"/>
      <c r="DIU165"/>
      <c r="DIV165"/>
      <c r="DIW165"/>
      <c r="DIX165"/>
      <c r="DIY165"/>
      <c r="DIZ165"/>
      <c r="DJA165"/>
      <c r="DJB165"/>
      <c r="DJC165"/>
      <c r="DJD165"/>
      <c r="DJE165"/>
      <c r="DJF165"/>
      <c r="DJG165"/>
      <c r="DJH165"/>
      <c r="DJI165"/>
      <c r="DJJ165"/>
      <c r="DJK165"/>
      <c r="DJL165"/>
      <c r="DJM165"/>
      <c r="DJN165"/>
      <c r="DJO165"/>
      <c r="DJP165"/>
      <c r="DJQ165"/>
      <c r="DJR165"/>
      <c r="DJS165"/>
      <c r="DJT165"/>
      <c r="DJU165"/>
      <c r="DJV165"/>
      <c r="DJW165"/>
      <c r="DJX165"/>
      <c r="DJY165"/>
      <c r="DJZ165"/>
      <c r="DKA165"/>
      <c r="DKB165"/>
      <c r="DKC165"/>
      <c r="DKD165"/>
      <c r="DKE165"/>
      <c r="DKF165"/>
      <c r="DKG165"/>
      <c r="DKH165"/>
      <c r="DKI165"/>
      <c r="DKJ165"/>
      <c r="DKK165"/>
      <c r="DKL165"/>
      <c r="DKM165"/>
      <c r="DKN165"/>
      <c r="DKO165"/>
      <c r="DKP165"/>
      <c r="DKQ165"/>
      <c r="DKR165"/>
      <c r="DKS165"/>
      <c r="DKT165"/>
      <c r="DKU165"/>
      <c r="DKV165"/>
      <c r="DKW165"/>
      <c r="DKX165"/>
      <c r="DKY165"/>
      <c r="DKZ165"/>
      <c r="DLA165"/>
      <c r="DLB165"/>
      <c r="DLC165"/>
      <c r="DLD165"/>
      <c r="DLE165"/>
      <c r="DLF165"/>
      <c r="DLG165"/>
      <c r="DLH165"/>
      <c r="DLI165"/>
      <c r="DLJ165"/>
      <c r="DLK165"/>
      <c r="DLL165"/>
      <c r="DLM165"/>
      <c r="DLN165"/>
      <c r="DLO165"/>
      <c r="DLP165"/>
      <c r="DLQ165"/>
      <c r="DLR165"/>
      <c r="DLS165"/>
      <c r="DLT165"/>
      <c r="DLU165"/>
      <c r="DLV165"/>
      <c r="DLW165"/>
      <c r="DLX165"/>
      <c r="DLY165"/>
      <c r="DLZ165"/>
      <c r="DMA165"/>
      <c r="DMB165"/>
      <c r="DMC165"/>
      <c r="DMD165"/>
      <c r="DME165"/>
      <c r="DMF165"/>
      <c r="DMG165"/>
      <c r="DMH165"/>
      <c r="DMI165"/>
      <c r="DMJ165"/>
      <c r="DMK165"/>
      <c r="DML165"/>
      <c r="DMM165"/>
      <c r="DMN165"/>
      <c r="DMO165"/>
      <c r="DMP165"/>
      <c r="DMQ165"/>
      <c r="DMR165"/>
      <c r="DMS165"/>
      <c r="DMT165"/>
      <c r="DMU165"/>
      <c r="DMV165"/>
      <c r="DMW165"/>
      <c r="DMX165"/>
      <c r="DMY165"/>
      <c r="DMZ165"/>
      <c r="DNA165"/>
      <c r="DNB165"/>
      <c r="DNC165"/>
      <c r="DND165"/>
      <c r="DNE165"/>
      <c r="DNF165"/>
      <c r="DNG165"/>
      <c r="DNH165"/>
      <c r="DNI165"/>
      <c r="DNJ165"/>
      <c r="DNK165"/>
      <c r="DNL165"/>
      <c r="DNM165"/>
      <c r="DNN165"/>
      <c r="DNO165"/>
      <c r="DNP165"/>
      <c r="DNQ165"/>
      <c r="DNR165"/>
      <c r="DNS165"/>
      <c r="DNT165"/>
      <c r="DNU165"/>
      <c r="DNV165"/>
      <c r="DNW165"/>
      <c r="DNX165"/>
      <c r="DNY165"/>
      <c r="DNZ165"/>
      <c r="DOA165"/>
      <c r="DOB165"/>
      <c r="DOC165"/>
      <c r="DOD165"/>
      <c r="DOE165"/>
      <c r="DOF165"/>
      <c r="DOG165"/>
      <c r="DOH165"/>
      <c r="DOI165"/>
      <c r="DOJ165"/>
      <c r="DOK165"/>
      <c r="DOL165"/>
      <c r="DOM165"/>
      <c r="DON165"/>
      <c r="DOO165"/>
      <c r="DOP165"/>
      <c r="DOQ165"/>
      <c r="DOR165"/>
      <c r="DOS165"/>
      <c r="DOT165"/>
      <c r="DOU165"/>
      <c r="DOV165"/>
      <c r="DOW165"/>
      <c r="DOX165"/>
      <c r="DOY165"/>
      <c r="DOZ165"/>
      <c r="DPA165"/>
      <c r="DPB165"/>
      <c r="DPC165"/>
      <c r="DPD165"/>
      <c r="DPE165"/>
      <c r="DPF165"/>
      <c r="DPG165"/>
      <c r="DPH165"/>
      <c r="DPI165"/>
      <c r="DPJ165"/>
      <c r="DPK165"/>
      <c r="DPL165"/>
      <c r="DPM165"/>
      <c r="DPN165"/>
      <c r="DPO165"/>
      <c r="DPP165"/>
      <c r="DPQ165"/>
      <c r="DPR165"/>
      <c r="DPS165"/>
      <c r="DPT165"/>
      <c r="DPU165"/>
      <c r="DPV165"/>
      <c r="DPW165"/>
      <c r="DPX165"/>
      <c r="DPY165"/>
      <c r="DPZ165"/>
      <c r="DQA165"/>
      <c r="DQB165"/>
      <c r="DQC165"/>
      <c r="DQD165"/>
      <c r="DQE165"/>
      <c r="DQF165"/>
      <c r="DQG165"/>
      <c r="DQH165"/>
      <c r="DQI165"/>
      <c r="DQJ165"/>
      <c r="DQK165"/>
      <c r="DQL165"/>
      <c r="DQM165"/>
      <c r="DQN165"/>
      <c r="DQO165"/>
      <c r="DQP165"/>
      <c r="DQQ165"/>
      <c r="DQR165"/>
      <c r="DQS165"/>
      <c r="DQT165"/>
      <c r="DQU165"/>
      <c r="DQV165"/>
      <c r="DQW165"/>
      <c r="DQX165"/>
      <c r="DQY165"/>
      <c r="DQZ165"/>
      <c r="DRA165"/>
      <c r="DRB165"/>
      <c r="DRC165"/>
      <c r="DRD165"/>
      <c r="DRE165"/>
      <c r="DRF165"/>
      <c r="DRG165"/>
      <c r="DRH165"/>
      <c r="DRI165"/>
      <c r="DRJ165"/>
      <c r="DRK165"/>
      <c r="DRL165"/>
      <c r="DRM165"/>
      <c r="DRN165"/>
      <c r="DRO165"/>
      <c r="DRP165"/>
      <c r="DRQ165"/>
      <c r="DRR165"/>
      <c r="DRS165"/>
      <c r="DRT165"/>
      <c r="DRU165"/>
      <c r="DRV165"/>
      <c r="DRW165"/>
      <c r="DRX165"/>
      <c r="DRY165"/>
      <c r="DRZ165"/>
      <c r="DSA165"/>
      <c r="DSB165"/>
      <c r="DSC165"/>
      <c r="DSD165"/>
      <c r="DSE165"/>
      <c r="DSF165"/>
      <c r="DSG165"/>
      <c r="DSH165"/>
      <c r="DSI165"/>
      <c r="DSJ165"/>
      <c r="DSK165"/>
      <c r="DSL165"/>
      <c r="DSM165"/>
      <c r="DSN165"/>
      <c r="DSO165"/>
      <c r="DSP165"/>
      <c r="DSQ165"/>
      <c r="DSR165"/>
      <c r="DSS165"/>
      <c r="DST165"/>
      <c r="DSU165"/>
      <c r="DSV165"/>
      <c r="DSW165"/>
      <c r="DSX165"/>
      <c r="DSY165"/>
      <c r="DSZ165"/>
      <c r="DTA165"/>
      <c r="DTB165"/>
      <c r="DTC165"/>
      <c r="DTD165"/>
      <c r="DTE165"/>
      <c r="DTF165"/>
      <c r="DTG165"/>
      <c r="DTH165"/>
      <c r="DTI165"/>
      <c r="DTJ165"/>
      <c r="DTK165"/>
      <c r="DTL165"/>
      <c r="DTM165"/>
      <c r="DTN165"/>
      <c r="DTO165"/>
      <c r="DTP165"/>
      <c r="DTQ165"/>
      <c r="DTR165"/>
      <c r="DTS165"/>
      <c r="DTT165"/>
      <c r="DTU165"/>
      <c r="DTV165"/>
      <c r="DTW165"/>
      <c r="DTX165"/>
      <c r="DTY165"/>
      <c r="DTZ165"/>
      <c r="DUA165"/>
      <c r="DUB165"/>
      <c r="DUC165"/>
      <c r="DUD165"/>
      <c r="DUE165"/>
      <c r="DUF165"/>
      <c r="DUG165"/>
      <c r="DUH165"/>
      <c r="DUI165"/>
      <c r="DUJ165"/>
      <c r="DUK165"/>
      <c r="DUL165"/>
      <c r="DUM165"/>
      <c r="DUN165"/>
      <c r="DUO165"/>
      <c r="DUP165"/>
      <c r="DUQ165"/>
      <c r="DUR165"/>
      <c r="DUS165"/>
      <c r="DUT165"/>
      <c r="DUU165"/>
      <c r="DUV165"/>
      <c r="DUW165"/>
      <c r="DUX165"/>
      <c r="DUY165"/>
      <c r="DUZ165"/>
      <c r="DVA165"/>
      <c r="DVB165"/>
      <c r="DVC165"/>
      <c r="DVD165"/>
      <c r="DVE165"/>
      <c r="DVF165"/>
      <c r="DVG165"/>
      <c r="DVH165"/>
      <c r="DVI165"/>
      <c r="DVJ165"/>
      <c r="DVK165"/>
      <c r="DVL165"/>
      <c r="DVM165"/>
      <c r="DVN165"/>
      <c r="DVO165"/>
      <c r="DVP165"/>
      <c r="DVQ165"/>
      <c r="DVR165"/>
      <c r="DVS165"/>
      <c r="DVT165"/>
      <c r="DVU165"/>
      <c r="DVV165"/>
      <c r="DVW165"/>
      <c r="DVX165"/>
      <c r="DVY165"/>
      <c r="DVZ165"/>
      <c r="DWA165"/>
      <c r="DWB165"/>
      <c r="DWC165"/>
      <c r="DWD165"/>
      <c r="DWE165"/>
      <c r="DWF165"/>
      <c r="DWG165"/>
      <c r="DWH165"/>
      <c r="DWI165"/>
      <c r="DWJ165"/>
      <c r="DWK165"/>
      <c r="DWL165"/>
      <c r="DWM165"/>
      <c r="DWN165"/>
      <c r="DWO165"/>
      <c r="DWP165"/>
      <c r="DWQ165"/>
      <c r="DWR165"/>
      <c r="DWS165"/>
      <c r="DWT165"/>
      <c r="DWU165"/>
      <c r="DWV165"/>
      <c r="DWW165"/>
      <c r="DWX165"/>
      <c r="DWY165"/>
      <c r="DWZ165"/>
      <c r="DXA165"/>
      <c r="DXB165"/>
      <c r="DXC165"/>
      <c r="DXD165"/>
      <c r="DXE165"/>
      <c r="DXF165"/>
      <c r="DXG165"/>
      <c r="DXH165"/>
      <c r="DXI165"/>
      <c r="DXJ165"/>
      <c r="DXK165"/>
      <c r="DXL165"/>
      <c r="DXM165"/>
      <c r="DXN165"/>
      <c r="DXO165"/>
      <c r="DXP165"/>
      <c r="DXQ165"/>
      <c r="DXR165"/>
      <c r="DXS165"/>
      <c r="DXT165"/>
      <c r="DXU165"/>
      <c r="DXV165"/>
      <c r="DXW165"/>
      <c r="DXX165"/>
      <c r="DXY165"/>
      <c r="DXZ165"/>
      <c r="DYA165"/>
      <c r="DYB165"/>
      <c r="DYC165"/>
      <c r="DYD165"/>
      <c r="DYE165"/>
      <c r="DYF165"/>
      <c r="DYG165"/>
      <c r="DYH165"/>
      <c r="DYI165"/>
      <c r="DYJ165"/>
      <c r="DYK165"/>
      <c r="DYL165"/>
      <c r="DYM165"/>
      <c r="DYN165"/>
      <c r="DYO165"/>
      <c r="DYP165"/>
      <c r="DYQ165"/>
      <c r="DYR165"/>
      <c r="DYS165"/>
      <c r="DYT165"/>
      <c r="DYU165"/>
      <c r="DYV165"/>
      <c r="DYW165"/>
      <c r="DYX165"/>
      <c r="DYY165"/>
      <c r="DYZ165"/>
      <c r="DZA165"/>
      <c r="DZB165"/>
      <c r="DZC165"/>
      <c r="DZD165"/>
      <c r="DZE165"/>
      <c r="DZF165"/>
      <c r="DZG165"/>
      <c r="DZH165"/>
      <c r="DZI165"/>
      <c r="DZJ165"/>
      <c r="DZK165"/>
      <c r="DZL165"/>
      <c r="DZM165"/>
      <c r="DZN165"/>
      <c r="DZO165"/>
      <c r="DZP165"/>
      <c r="DZQ165"/>
      <c r="DZR165"/>
      <c r="DZS165"/>
      <c r="DZT165"/>
      <c r="DZU165"/>
      <c r="DZV165"/>
      <c r="DZW165"/>
      <c r="DZX165"/>
      <c r="DZY165"/>
      <c r="DZZ165"/>
      <c r="EAA165"/>
      <c r="EAB165"/>
      <c r="EAC165"/>
      <c r="EAD165"/>
      <c r="EAE165"/>
      <c r="EAF165"/>
      <c r="EAG165"/>
      <c r="EAH165"/>
      <c r="EAI165"/>
      <c r="EAJ165"/>
      <c r="EAK165"/>
      <c r="EAL165"/>
      <c r="EAM165"/>
      <c r="EAN165"/>
      <c r="EAO165"/>
      <c r="EAP165"/>
      <c r="EAQ165"/>
      <c r="EAR165"/>
      <c r="EAS165"/>
      <c r="EAT165"/>
      <c r="EAU165"/>
      <c r="EAV165"/>
      <c r="EAW165"/>
      <c r="EAX165"/>
      <c r="EAY165"/>
      <c r="EAZ165"/>
      <c r="EBA165"/>
      <c r="EBB165"/>
      <c r="EBC165"/>
      <c r="EBD165"/>
      <c r="EBE165"/>
      <c r="EBF165"/>
      <c r="EBG165"/>
      <c r="EBH165"/>
      <c r="EBI165"/>
      <c r="EBJ165"/>
      <c r="EBK165"/>
      <c r="EBL165"/>
      <c r="EBM165"/>
      <c r="EBN165"/>
      <c r="EBO165"/>
      <c r="EBP165"/>
      <c r="EBQ165"/>
      <c r="EBR165"/>
      <c r="EBS165"/>
      <c r="EBT165"/>
      <c r="EBU165"/>
      <c r="EBV165"/>
      <c r="EBW165"/>
      <c r="EBX165"/>
      <c r="EBY165"/>
      <c r="EBZ165"/>
      <c r="ECA165"/>
      <c r="ECB165"/>
      <c r="ECC165"/>
      <c r="ECD165"/>
      <c r="ECE165"/>
      <c r="ECF165"/>
      <c r="ECG165"/>
      <c r="ECH165"/>
      <c r="ECI165"/>
      <c r="ECJ165"/>
      <c r="ECK165"/>
      <c r="ECL165"/>
      <c r="ECM165"/>
      <c r="ECN165"/>
      <c r="ECO165"/>
      <c r="ECP165"/>
      <c r="ECQ165"/>
      <c r="ECR165"/>
      <c r="ECS165"/>
      <c r="ECT165"/>
      <c r="ECU165"/>
      <c r="ECV165"/>
      <c r="ECW165"/>
      <c r="ECX165"/>
      <c r="ECY165"/>
      <c r="ECZ165"/>
      <c r="EDA165"/>
      <c r="EDB165"/>
      <c r="EDC165"/>
      <c r="EDD165"/>
      <c r="EDE165"/>
      <c r="EDF165"/>
      <c r="EDG165"/>
      <c r="EDH165"/>
      <c r="EDI165"/>
      <c r="EDJ165"/>
      <c r="EDK165"/>
      <c r="EDL165"/>
      <c r="EDM165"/>
      <c r="EDN165"/>
      <c r="EDO165"/>
      <c r="EDP165"/>
      <c r="EDQ165"/>
      <c r="EDR165"/>
      <c r="EDS165"/>
      <c r="EDT165"/>
      <c r="EDU165"/>
      <c r="EDV165"/>
      <c r="EDW165"/>
      <c r="EDX165"/>
      <c r="EDY165"/>
      <c r="EDZ165"/>
      <c r="EEA165"/>
      <c r="EEB165"/>
      <c r="EEC165"/>
      <c r="EED165"/>
      <c r="EEE165"/>
      <c r="EEF165"/>
      <c r="EEG165"/>
      <c r="EEH165"/>
      <c r="EEI165"/>
      <c r="EEJ165"/>
      <c r="EEK165"/>
      <c r="EEL165"/>
      <c r="EEM165"/>
      <c r="EEN165"/>
      <c r="EEO165"/>
      <c r="EEP165"/>
      <c r="EEQ165"/>
      <c r="EER165"/>
      <c r="EES165"/>
      <c r="EET165"/>
      <c r="EEU165"/>
      <c r="EEV165"/>
      <c r="EEW165"/>
      <c r="EEX165"/>
      <c r="EEY165"/>
      <c r="EEZ165"/>
      <c r="EFA165"/>
      <c r="EFB165"/>
      <c r="EFC165"/>
      <c r="EFD165"/>
      <c r="EFE165"/>
      <c r="EFF165"/>
      <c r="EFG165"/>
      <c r="EFH165"/>
      <c r="EFI165"/>
      <c r="EFJ165"/>
      <c r="EFK165"/>
      <c r="EFL165"/>
      <c r="EFM165"/>
      <c r="EFN165"/>
      <c r="EFO165"/>
      <c r="EFP165"/>
      <c r="EFQ165"/>
      <c r="EFR165"/>
      <c r="EFS165"/>
      <c r="EFT165"/>
      <c r="EFU165"/>
      <c r="EFV165"/>
      <c r="EFW165"/>
      <c r="EFX165"/>
      <c r="EFY165"/>
      <c r="EFZ165"/>
      <c r="EGA165"/>
      <c r="EGB165"/>
      <c r="EGC165"/>
      <c r="EGD165"/>
      <c r="EGE165"/>
      <c r="EGF165"/>
      <c r="EGG165"/>
      <c r="EGH165"/>
      <c r="EGI165"/>
      <c r="EGJ165"/>
      <c r="EGK165"/>
      <c r="EGL165"/>
      <c r="EGM165"/>
      <c r="EGN165"/>
      <c r="EGO165"/>
      <c r="EGP165"/>
      <c r="EGQ165"/>
      <c r="EGR165"/>
      <c r="EGS165"/>
      <c r="EGT165"/>
      <c r="EGU165"/>
      <c r="EGV165"/>
      <c r="EGW165"/>
      <c r="EGX165"/>
      <c r="EGY165"/>
      <c r="EGZ165"/>
      <c r="EHA165"/>
      <c r="EHB165"/>
      <c r="EHC165"/>
      <c r="EHD165"/>
      <c r="EHE165"/>
      <c r="EHF165"/>
      <c r="EHG165"/>
      <c r="EHH165"/>
      <c r="EHI165"/>
      <c r="EHJ165"/>
      <c r="EHK165"/>
      <c r="EHL165"/>
      <c r="EHM165"/>
      <c r="EHN165"/>
      <c r="EHO165"/>
      <c r="EHP165"/>
      <c r="EHQ165"/>
      <c r="EHR165"/>
      <c r="EHS165"/>
      <c r="EHT165"/>
      <c r="EHU165"/>
      <c r="EHV165"/>
      <c r="EHW165"/>
      <c r="EHX165"/>
      <c r="EHY165"/>
      <c r="EHZ165"/>
      <c r="EIA165"/>
      <c r="EIB165"/>
      <c r="EIC165"/>
      <c r="EID165"/>
      <c r="EIE165"/>
      <c r="EIF165"/>
      <c r="EIG165"/>
      <c r="EIH165"/>
      <c r="EII165"/>
      <c r="EIJ165"/>
      <c r="EIK165"/>
      <c r="EIL165"/>
      <c r="EIM165"/>
      <c r="EIN165"/>
      <c r="EIO165"/>
      <c r="EIP165"/>
      <c r="EIQ165"/>
      <c r="EIR165"/>
      <c r="EIS165"/>
      <c r="EIT165"/>
      <c r="EIU165"/>
      <c r="EIV165"/>
      <c r="EIW165"/>
      <c r="EIX165"/>
      <c r="EIY165"/>
      <c r="EIZ165"/>
      <c r="EJA165"/>
      <c r="EJB165"/>
      <c r="EJC165"/>
      <c r="EJD165"/>
      <c r="EJE165"/>
      <c r="EJF165"/>
      <c r="EJG165"/>
      <c r="EJH165"/>
      <c r="EJI165"/>
      <c r="EJJ165"/>
      <c r="EJK165"/>
      <c r="EJL165"/>
      <c r="EJM165"/>
      <c r="EJN165"/>
      <c r="EJO165"/>
      <c r="EJP165"/>
      <c r="EJQ165"/>
      <c r="EJR165"/>
      <c r="EJS165"/>
      <c r="EJT165"/>
      <c r="EJU165"/>
      <c r="EJV165"/>
      <c r="EJW165"/>
      <c r="EJX165"/>
      <c r="EJY165"/>
      <c r="EJZ165"/>
      <c r="EKA165"/>
      <c r="EKB165"/>
      <c r="EKC165"/>
      <c r="EKD165"/>
      <c r="EKE165"/>
      <c r="EKF165"/>
      <c r="EKG165"/>
      <c r="EKH165"/>
      <c r="EKI165"/>
      <c r="EKJ165"/>
      <c r="EKK165"/>
      <c r="EKL165"/>
      <c r="EKM165"/>
      <c r="EKN165"/>
      <c r="EKO165"/>
      <c r="EKP165"/>
      <c r="EKQ165"/>
      <c r="EKR165"/>
      <c r="EKS165"/>
      <c r="EKT165"/>
      <c r="EKU165"/>
      <c r="EKV165"/>
      <c r="EKW165"/>
      <c r="EKX165"/>
      <c r="EKY165"/>
      <c r="EKZ165"/>
      <c r="ELA165"/>
      <c r="ELB165"/>
      <c r="ELC165"/>
      <c r="ELD165"/>
      <c r="ELE165"/>
      <c r="ELF165"/>
      <c r="ELG165"/>
      <c r="ELH165"/>
      <c r="ELI165"/>
      <c r="ELJ165"/>
      <c r="ELK165"/>
      <c r="ELL165"/>
      <c r="ELM165"/>
      <c r="ELN165"/>
      <c r="ELO165"/>
      <c r="ELP165"/>
      <c r="ELQ165"/>
      <c r="ELR165"/>
      <c r="ELS165"/>
      <c r="ELT165"/>
      <c r="ELU165"/>
      <c r="ELV165"/>
      <c r="ELW165"/>
      <c r="ELX165"/>
      <c r="ELY165"/>
      <c r="ELZ165"/>
      <c r="EMA165"/>
      <c r="EMB165"/>
      <c r="EMC165"/>
      <c r="EMD165"/>
      <c r="EME165"/>
      <c r="EMF165"/>
      <c r="EMG165"/>
      <c r="EMH165"/>
      <c r="EMI165"/>
      <c r="EMJ165"/>
      <c r="EMK165"/>
      <c r="EML165"/>
      <c r="EMM165"/>
      <c r="EMN165"/>
      <c r="EMO165"/>
      <c r="EMP165"/>
      <c r="EMQ165"/>
      <c r="EMR165"/>
      <c r="EMS165"/>
      <c r="EMT165"/>
      <c r="EMU165"/>
      <c r="EMV165"/>
      <c r="EMW165"/>
      <c r="EMX165"/>
      <c r="EMY165"/>
      <c r="EMZ165"/>
      <c r="ENA165"/>
      <c r="ENB165"/>
      <c r="ENC165"/>
      <c r="END165"/>
      <c r="ENE165"/>
      <c r="ENF165"/>
      <c r="ENG165"/>
      <c r="ENH165"/>
      <c r="ENI165"/>
      <c r="ENJ165"/>
      <c r="ENK165"/>
      <c r="ENL165"/>
      <c r="ENM165"/>
      <c r="ENN165"/>
      <c r="ENO165"/>
      <c r="ENP165"/>
      <c r="ENQ165"/>
      <c r="ENR165"/>
      <c r="ENS165"/>
      <c r="ENT165"/>
      <c r="ENU165"/>
      <c r="ENV165"/>
      <c r="ENW165"/>
      <c r="ENX165"/>
      <c r="ENY165"/>
      <c r="ENZ165"/>
      <c r="EOA165"/>
      <c r="EOB165"/>
      <c r="EOC165"/>
      <c r="EOD165"/>
      <c r="EOE165"/>
      <c r="EOF165"/>
      <c r="EOG165"/>
      <c r="EOH165"/>
      <c r="EOI165"/>
      <c r="EOJ165"/>
      <c r="EOK165"/>
      <c r="EOL165"/>
      <c r="EOM165"/>
      <c r="EON165"/>
      <c r="EOO165"/>
      <c r="EOP165"/>
      <c r="EOQ165"/>
      <c r="EOR165"/>
      <c r="EOS165"/>
      <c r="EOT165"/>
      <c r="EOU165"/>
      <c r="EOV165"/>
      <c r="EOW165"/>
      <c r="EOX165"/>
      <c r="EOY165"/>
      <c r="EOZ165"/>
      <c r="EPA165"/>
      <c r="EPB165"/>
      <c r="EPC165"/>
      <c r="EPD165"/>
      <c r="EPE165"/>
      <c r="EPF165"/>
      <c r="EPG165"/>
      <c r="EPH165"/>
      <c r="EPI165"/>
      <c r="EPJ165"/>
      <c r="EPK165"/>
      <c r="EPL165"/>
      <c r="EPM165"/>
      <c r="EPN165"/>
      <c r="EPO165"/>
      <c r="EPP165"/>
      <c r="EPQ165"/>
      <c r="EPR165"/>
      <c r="EPS165"/>
      <c r="EPT165"/>
      <c r="EPU165"/>
      <c r="EPV165"/>
      <c r="EPW165"/>
      <c r="EPX165"/>
      <c r="EPY165"/>
      <c r="EPZ165"/>
      <c r="EQA165"/>
      <c r="EQB165"/>
      <c r="EQC165"/>
      <c r="EQD165"/>
      <c r="EQE165"/>
      <c r="EQF165"/>
      <c r="EQG165"/>
      <c r="EQH165"/>
      <c r="EQI165"/>
      <c r="EQJ165"/>
      <c r="EQK165"/>
      <c r="EQL165"/>
      <c r="EQM165"/>
      <c r="EQN165"/>
      <c r="EQO165"/>
      <c r="EQP165"/>
      <c r="EQQ165"/>
      <c r="EQR165"/>
      <c r="EQS165"/>
      <c r="EQT165"/>
      <c r="EQU165"/>
      <c r="EQV165"/>
      <c r="EQW165"/>
      <c r="EQX165"/>
      <c r="EQY165"/>
      <c r="EQZ165"/>
      <c r="ERA165"/>
      <c r="ERB165"/>
      <c r="ERC165"/>
      <c r="ERD165"/>
      <c r="ERE165"/>
      <c r="ERF165"/>
      <c r="ERG165"/>
      <c r="ERH165"/>
      <c r="ERI165"/>
      <c r="ERJ165"/>
      <c r="ERK165"/>
      <c r="ERL165"/>
      <c r="ERM165"/>
      <c r="ERN165"/>
      <c r="ERO165"/>
      <c r="ERP165"/>
      <c r="ERQ165"/>
      <c r="ERR165"/>
      <c r="ERS165"/>
      <c r="ERT165"/>
      <c r="ERU165"/>
      <c r="ERV165"/>
      <c r="ERW165"/>
      <c r="ERX165"/>
      <c r="ERY165"/>
      <c r="ERZ165"/>
      <c r="ESA165"/>
      <c r="ESB165"/>
      <c r="ESC165"/>
      <c r="ESD165"/>
      <c r="ESE165"/>
      <c r="ESF165"/>
      <c r="ESG165"/>
      <c r="ESH165"/>
      <c r="ESI165"/>
      <c r="ESJ165"/>
      <c r="ESK165"/>
      <c r="ESL165"/>
      <c r="ESM165"/>
      <c r="ESN165"/>
      <c r="ESO165"/>
      <c r="ESP165"/>
      <c r="ESQ165"/>
      <c r="ESR165"/>
      <c r="ESS165"/>
      <c r="EST165"/>
      <c r="ESU165"/>
      <c r="ESV165"/>
      <c r="ESW165"/>
      <c r="ESX165"/>
      <c r="ESY165"/>
      <c r="ESZ165"/>
      <c r="ETA165"/>
      <c r="ETB165"/>
      <c r="ETC165"/>
      <c r="ETD165"/>
      <c r="ETE165"/>
      <c r="ETF165"/>
      <c r="ETG165"/>
      <c r="ETH165"/>
      <c r="ETI165"/>
      <c r="ETJ165"/>
      <c r="ETK165"/>
      <c r="ETL165"/>
      <c r="ETM165"/>
      <c r="ETN165"/>
      <c r="ETO165"/>
      <c r="ETP165"/>
      <c r="ETQ165"/>
      <c r="ETR165"/>
      <c r="ETS165"/>
      <c r="ETT165"/>
      <c r="ETU165"/>
      <c r="ETV165"/>
      <c r="ETW165"/>
      <c r="ETX165"/>
      <c r="ETY165"/>
      <c r="ETZ165"/>
      <c r="EUA165"/>
      <c r="EUB165"/>
      <c r="EUC165"/>
      <c r="EUD165"/>
      <c r="EUE165"/>
      <c r="EUF165"/>
      <c r="EUG165"/>
      <c r="EUH165"/>
      <c r="EUI165"/>
      <c r="EUJ165"/>
      <c r="EUK165"/>
      <c r="EUL165"/>
      <c r="EUM165"/>
      <c r="EUN165"/>
      <c r="EUO165"/>
      <c r="EUP165"/>
      <c r="EUQ165"/>
      <c r="EUR165"/>
      <c r="EUS165"/>
      <c r="EUT165"/>
      <c r="EUU165"/>
      <c r="EUV165"/>
      <c r="EUW165"/>
      <c r="EUX165"/>
      <c r="EUY165"/>
      <c r="EUZ165"/>
      <c r="EVA165"/>
      <c r="EVB165"/>
      <c r="EVC165"/>
      <c r="EVD165"/>
      <c r="EVE165"/>
      <c r="EVF165"/>
      <c r="EVG165"/>
      <c r="EVH165"/>
      <c r="EVI165"/>
      <c r="EVJ165"/>
      <c r="EVK165"/>
      <c r="EVL165"/>
      <c r="EVM165"/>
      <c r="EVN165"/>
      <c r="EVO165"/>
      <c r="EVP165"/>
      <c r="EVQ165"/>
      <c r="EVR165"/>
      <c r="EVS165"/>
      <c r="EVT165"/>
      <c r="EVU165"/>
      <c r="EVV165"/>
      <c r="EVW165"/>
      <c r="EVX165"/>
      <c r="EVY165"/>
      <c r="EVZ165"/>
      <c r="EWA165"/>
      <c r="EWB165"/>
      <c r="EWC165"/>
      <c r="EWD165"/>
      <c r="EWE165"/>
      <c r="EWF165"/>
      <c r="EWG165"/>
      <c r="EWH165"/>
      <c r="EWI165"/>
      <c r="EWJ165"/>
      <c r="EWK165"/>
      <c r="EWL165"/>
      <c r="EWM165"/>
      <c r="EWN165"/>
      <c r="EWO165"/>
      <c r="EWP165"/>
      <c r="EWQ165"/>
      <c r="EWR165"/>
      <c r="EWS165"/>
      <c r="EWT165"/>
      <c r="EWU165"/>
      <c r="EWV165"/>
      <c r="EWW165"/>
      <c r="EWX165"/>
      <c r="EWY165"/>
      <c r="EWZ165"/>
      <c r="EXA165"/>
      <c r="EXB165"/>
      <c r="EXC165"/>
      <c r="EXD165"/>
      <c r="EXE165"/>
      <c r="EXF165"/>
      <c r="EXG165"/>
      <c r="EXH165"/>
      <c r="EXI165"/>
      <c r="EXJ165"/>
      <c r="EXK165"/>
      <c r="EXL165"/>
      <c r="EXM165"/>
      <c r="EXN165"/>
      <c r="EXO165"/>
      <c r="EXP165"/>
      <c r="EXQ165"/>
      <c r="EXR165"/>
      <c r="EXS165"/>
      <c r="EXT165"/>
      <c r="EXU165"/>
      <c r="EXV165"/>
      <c r="EXW165"/>
      <c r="EXX165"/>
      <c r="EXY165"/>
      <c r="EXZ165"/>
      <c r="EYA165"/>
      <c r="EYB165"/>
      <c r="EYC165"/>
      <c r="EYD165"/>
      <c r="EYE165"/>
      <c r="EYF165"/>
      <c r="EYG165"/>
      <c r="EYH165"/>
      <c r="EYI165"/>
      <c r="EYJ165"/>
      <c r="EYK165"/>
      <c r="EYL165"/>
      <c r="EYM165"/>
      <c r="EYN165"/>
      <c r="EYO165"/>
      <c r="EYP165"/>
      <c r="EYQ165"/>
      <c r="EYR165"/>
      <c r="EYS165"/>
      <c r="EYT165"/>
      <c r="EYU165"/>
      <c r="EYV165"/>
      <c r="EYW165"/>
      <c r="EYX165"/>
      <c r="EYY165"/>
      <c r="EYZ165"/>
      <c r="EZA165"/>
      <c r="EZB165"/>
      <c r="EZC165"/>
      <c r="EZD165"/>
      <c r="EZE165"/>
      <c r="EZF165"/>
      <c r="EZG165"/>
      <c r="EZH165"/>
      <c r="EZI165"/>
      <c r="EZJ165"/>
      <c r="EZK165"/>
      <c r="EZL165"/>
      <c r="EZM165"/>
      <c r="EZN165"/>
      <c r="EZO165"/>
      <c r="EZP165"/>
      <c r="EZQ165"/>
      <c r="EZR165"/>
      <c r="EZS165"/>
      <c r="EZT165"/>
      <c r="EZU165"/>
      <c r="EZV165"/>
      <c r="EZW165"/>
      <c r="EZX165"/>
      <c r="EZY165"/>
      <c r="EZZ165"/>
      <c r="FAA165"/>
      <c r="FAB165"/>
      <c r="FAC165"/>
      <c r="FAD165"/>
      <c r="FAE165"/>
      <c r="FAF165"/>
      <c r="FAG165"/>
      <c r="FAH165"/>
      <c r="FAI165"/>
      <c r="FAJ165"/>
      <c r="FAK165"/>
      <c r="FAL165"/>
      <c r="FAM165"/>
      <c r="FAN165"/>
      <c r="FAO165"/>
      <c r="FAP165"/>
      <c r="FAQ165"/>
      <c r="FAR165"/>
      <c r="FAS165"/>
      <c r="FAT165"/>
      <c r="FAU165"/>
      <c r="FAV165"/>
      <c r="FAW165"/>
      <c r="FAX165"/>
      <c r="FAY165"/>
      <c r="FAZ165"/>
      <c r="FBA165"/>
      <c r="FBB165"/>
      <c r="FBC165"/>
      <c r="FBD165"/>
      <c r="FBE165"/>
      <c r="FBF165"/>
      <c r="FBG165"/>
      <c r="FBH165"/>
      <c r="FBI165"/>
      <c r="FBJ165"/>
      <c r="FBK165"/>
      <c r="FBL165"/>
      <c r="FBM165"/>
      <c r="FBN165"/>
      <c r="FBO165"/>
      <c r="FBP165"/>
      <c r="FBQ165"/>
      <c r="FBR165"/>
      <c r="FBS165"/>
      <c r="FBT165"/>
      <c r="FBU165"/>
      <c r="FBV165"/>
      <c r="FBW165"/>
      <c r="FBX165"/>
      <c r="FBY165"/>
      <c r="FBZ165"/>
      <c r="FCA165"/>
      <c r="FCB165"/>
      <c r="FCC165"/>
      <c r="FCD165"/>
      <c r="FCE165"/>
      <c r="FCF165"/>
      <c r="FCG165"/>
      <c r="FCH165"/>
      <c r="FCI165"/>
      <c r="FCJ165"/>
      <c r="FCK165"/>
      <c r="FCL165"/>
      <c r="FCM165"/>
      <c r="FCN165"/>
      <c r="FCO165"/>
      <c r="FCP165"/>
      <c r="FCQ165"/>
      <c r="FCR165"/>
      <c r="FCS165"/>
      <c r="FCT165"/>
      <c r="FCU165"/>
      <c r="FCV165"/>
      <c r="FCW165"/>
      <c r="FCX165"/>
      <c r="FCY165"/>
      <c r="FCZ165"/>
      <c r="FDA165"/>
      <c r="FDB165"/>
      <c r="FDC165"/>
      <c r="FDD165"/>
      <c r="FDE165"/>
      <c r="FDF165"/>
      <c r="FDG165"/>
      <c r="FDH165"/>
      <c r="FDI165"/>
      <c r="FDJ165"/>
      <c r="FDK165"/>
      <c r="FDL165"/>
      <c r="FDM165"/>
      <c r="FDN165"/>
      <c r="FDO165"/>
      <c r="FDP165"/>
      <c r="FDQ165"/>
      <c r="FDR165"/>
      <c r="FDS165"/>
      <c r="FDT165"/>
      <c r="FDU165"/>
      <c r="FDV165"/>
      <c r="FDW165"/>
      <c r="FDX165"/>
      <c r="FDY165"/>
      <c r="FDZ165"/>
      <c r="FEA165"/>
      <c r="FEB165"/>
      <c r="FEC165"/>
      <c r="FED165"/>
      <c r="FEE165"/>
      <c r="FEF165"/>
      <c r="FEG165"/>
      <c r="FEH165"/>
      <c r="FEI165"/>
      <c r="FEJ165"/>
      <c r="FEK165"/>
      <c r="FEL165"/>
      <c r="FEM165"/>
      <c r="FEN165"/>
      <c r="FEO165"/>
      <c r="FEP165"/>
      <c r="FEQ165"/>
      <c r="FER165"/>
      <c r="FES165"/>
      <c r="FET165"/>
      <c r="FEU165"/>
      <c r="FEV165"/>
      <c r="FEW165"/>
      <c r="FEX165"/>
      <c r="FEY165"/>
      <c r="FEZ165"/>
      <c r="FFA165"/>
      <c r="FFB165"/>
      <c r="FFC165"/>
      <c r="FFD165"/>
      <c r="FFE165"/>
      <c r="FFF165"/>
      <c r="FFG165"/>
      <c r="FFH165"/>
      <c r="FFI165"/>
      <c r="FFJ165"/>
      <c r="FFK165"/>
      <c r="FFL165"/>
      <c r="FFM165"/>
      <c r="FFN165"/>
      <c r="FFO165"/>
      <c r="FFP165"/>
      <c r="FFQ165"/>
      <c r="FFR165"/>
      <c r="FFS165"/>
      <c r="FFT165"/>
      <c r="FFU165"/>
      <c r="FFV165"/>
      <c r="FFW165"/>
      <c r="FFX165"/>
      <c r="FFY165"/>
      <c r="FFZ165"/>
      <c r="FGA165"/>
      <c r="FGB165"/>
      <c r="FGC165"/>
      <c r="FGD165"/>
      <c r="FGE165"/>
      <c r="FGF165"/>
      <c r="FGG165"/>
      <c r="FGH165"/>
      <c r="FGI165"/>
      <c r="FGJ165"/>
      <c r="FGK165"/>
      <c r="FGL165"/>
      <c r="FGM165"/>
      <c r="FGN165"/>
      <c r="FGO165"/>
      <c r="FGP165"/>
      <c r="FGQ165"/>
      <c r="FGR165"/>
      <c r="FGS165"/>
      <c r="FGT165"/>
      <c r="FGU165"/>
      <c r="FGV165"/>
      <c r="FGW165"/>
      <c r="FGX165"/>
      <c r="FGY165"/>
      <c r="FGZ165"/>
      <c r="FHA165"/>
      <c r="FHB165"/>
      <c r="FHC165"/>
      <c r="FHD165"/>
      <c r="FHE165"/>
      <c r="FHF165"/>
      <c r="FHG165"/>
      <c r="FHH165"/>
      <c r="FHI165"/>
      <c r="FHJ165"/>
      <c r="FHK165"/>
      <c r="FHL165"/>
      <c r="FHM165"/>
      <c r="FHN165"/>
      <c r="FHO165"/>
      <c r="FHP165"/>
      <c r="FHQ165"/>
      <c r="FHR165"/>
      <c r="FHS165"/>
      <c r="FHT165"/>
      <c r="FHU165"/>
      <c r="FHV165"/>
      <c r="FHW165"/>
      <c r="FHX165"/>
      <c r="FHY165"/>
      <c r="FHZ165"/>
      <c r="FIA165"/>
      <c r="FIB165"/>
      <c r="FIC165"/>
      <c r="FID165"/>
      <c r="FIE165"/>
      <c r="FIF165"/>
      <c r="FIG165"/>
      <c r="FIH165"/>
      <c r="FII165"/>
      <c r="FIJ165"/>
      <c r="FIK165"/>
      <c r="FIL165"/>
      <c r="FIM165"/>
      <c r="FIN165"/>
      <c r="FIO165"/>
      <c r="FIP165"/>
      <c r="FIQ165"/>
      <c r="FIR165"/>
      <c r="FIS165"/>
      <c r="FIT165"/>
      <c r="FIU165"/>
      <c r="FIV165"/>
      <c r="FIW165"/>
      <c r="FIX165"/>
      <c r="FIY165"/>
      <c r="FIZ165"/>
      <c r="FJA165"/>
      <c r="FJB165"/>
      <c r="FJC165"/>
      <c r="FJD165"/>
      <c r="FJE165"/>
      <c r="FJF165"/>
      <c r="FJG165"/>
      <c r="FJH165"/>
      <c r="FJI165"/>
      <c r="FJJ165"/>
      <c r="FJK165"/>
      <c r="FJL165"/>
      <c r="FJM165"/>
      <c r="FJN165"/>
      <c r="FJO165"/>
      <c r="FJP165"/>
      <c r="FJQ165"/>
      <c r="FJR165"/>
      <c r="FJS165"/>
      <c r="FJT165"/>
      <c r="FJU165"/>
      <c r="FJV165"/>
      <c r="FJW165"/>
      <c r="FJX165"/>
      <c r="FJY165"/>
      <c r="FJZ165"/>
      <c r="FKA165"/>
      <c r="FKB165"/>
      <c r="FKC165"/>
      <c r="FKD165"/>
      <c r="FKE165"/>
      <c r="FKF165"/>
      <c r="FKG165"/>
      <c r="FKH165"/>
      <c r="FKI165"/>
      <c r="FKJ165"/>
      <c r="FKK165"/>
      <c r="FKL165"/>
      <c r="FKM165"/>
      <c r="FKN165"/>
      <c r="FKO165"/>
      <c r="FKP165"/>
      <c r="FKQ165"/>
      <c r="FKR165"/>
      <c r="FKS165"/>
      <c r="FKT165"/>
      <c r="FKU165"/>
      <c r="FKV165"/>
      <c r="FKW165"/>
      <c r="FKX165"/>
      <c r="FKY165"/>
      <c r="FKZ165"/>
      <c r="FLA165"/>
      <c r="FLB165"/>
      <c r="FLC165"/>
      <c r="FLD165"/>
      <c r="FLE165"/>
      <c r="FLF165"/>
      <c r="FLG165"/>
      <c r="FLH165"/>
      <c r="FLI165"/>
      <c r="FLJ165"/>
      <c r="FLK165"/>
      <c r="FLL165"/>
      <c r="FLM165"/>
      <c r="FLN165"/>
      <c r="FLO165"/>
      <c r="FLP165"/>
      <c r="FLQ165"/>
      <c r="FLR165"/>
      <c r="FLS165"/>
      <c r="FLT165"/>
      <c r="FLU165"/>
      <c r="FLV165"/>
      <c r="FLW165"/>
      <c r="FLX165"/>
      <c r="FLY165"/>
      <c r="FLZ165"/>
      <c r="FMA165"/>
      <c r="FMB165"/>
      <c r="FMC165"/>
      <c r="FMD165"/>
      <c r="FME165"/>
      <c r="FMF165"/>
      <c r="FMG165"/>
      <c r="FMH165"/>
      <c r="FMI165"/>
      <c r="FMJ165"/>
      <c r="FMK165"/>
      <c r="FML165"/>
      <c r="FMM165"/>
      <c r="FMN165"/>
      <c r="FMO165"/>
      <c r="FMP165"/>
      <c r="FMQ165"/>
      <c r="FMR165"/>
      <c r="FMS165"/>
      <c r="FMT165"/>
      <c r="FMU165"/>
      <c r="FMV165"/>
      <c r="FMW165"/>
      <c r="FMX165"/>
      <c r="FMY165"/>
      <c r="FMZ165"/>
      <c r="FNA165"/>
      <c r="FNB165"/>
      <c r="FNC165"/>
      <c r="FND165"/>
      <c r="FNE165"/>
      <c r="FNF165"/>
      <c r="FNG165"/>
      <c r="FNH165"/>
      <c r="FNI165"/>
      <c r="FNJ165"/>
      <c r="FNK165"/>
      <c r="FNL165"/>
      <c r="FNM165"/>
      <c r="FNN165"/>
      <c r="FNO165"/>
      <c r="FNP165"/>
      <c r="FNQ165"/>
      <c r="FNR165"/>
      <c r="FNS165"/>
      <c r="FNT165"/>
      <c r="FNU165"/>
      <c r="FNV165"/>
      <c r="FNW165"/>
      <c r="FNX165"/>
      <c r="FNY165"/>
      <c r="FNZ165"/>
      <c r="FOA165"/>
      <c r="FOB165"/>
      <c r="FOC165"/>
      <c r="FOD165"/>
      <c r="FOE165"/>
      <c r="FOF165"/>
      <c r="FOG165"/>
      <c r="FOH165"/>
      <c r="FOI165"/>
      <c r="FOJ165"/>
      <c r="FOK165"/>
      <c r="FOL165"/>
      <c r="FOM165"/>
      <c r="FON165"/>
      <c r="FOO165"/>
      <c r="FOP165"/>
      <c r="FOQ165"/>
      <c r="FOR165"/>
      <c r="FOS165"/>
      <c r="FOT165"/>
      <c r="FOU165"/>
      <c r="FOV165"/>
      <c r="FOW165"/>
      <c r="FOX165"/>
      <c r="FOY165"/>
      <c r="FOZ165"/>
      <c r="FPA165"/>
      <c r="FPB165"/>
      <c r="FPC165"/>
      <c r="FPD165"/>
      <c r="FPE165"/>
      <c r="FPF165"/>
      <c r="FPG165"/>
      <c r="FPH165"/>
      <c r="FPI165"/>
      <c r="FPJ165"/>
      <c r="FPK165"/>
      <c r="FPL165"/>
      <c r="FPM165"/>
      <c r="FPN165"/>
      <c r="FPO165"/>
      <c r="FPP165"/>
      <c r="FPQ165"/>
      <c r="FPR165"/>
      <c r="FPS165"/>
      <c r="FPT165"/>
      <c r="FPU165"/>
      <c r="FPV165"/>
      <c r="FPW165"/>
      <c r="FPX165"/>
      <c r="FPY165"/>
      <c r="FPZ165"/>
      <c r="FQA165"/>
      <c r="FQB165"/>
      <c r="FQC165"/>
      <c r="FQD165"/>
      <c r="FQE165"/>
      <c r="FQF165"/>
      <c r="FQG165"/>
      <c r="FQH165"/>
      <c r="FQI165"/>
      <c r="FQJ165"/>
      <c r="FQK165"/>
      <c r="FQL165"/>
      <c r="FQM165"/>
      <c r="FQN165"/>
      <c r="FQO165"/>
      <c r="FQP165"/>
      <c r="FQQ165"/>
      <c r="FQR165"/>
      <c r="FQS165"/>
      <c r="FQT165"/>
      <c r="FQU165"/>
      <c r="FQV165"/>
      <c r="FQW165"/>
      <c r="FQX165"/>
      <c r="FQY165"/>
      <c r="FQZ165"/>
      <c r="FRA165"/>
      <c r="FRB165"/>
      <c r="FRC165"/>
      <c r="FRD165"/>
      <c r="FRE165"/>
      <c r="FRF165"/>
      <c r="FRG165"/>
      <c r="FRH165"/>
      <c r="FRI165"/>
      <c r="FRJ165"/>
      <c r="FRK165"/>
      <c r="FRL165"/>
      <c r="FRM165"/>
      <c r="FRN165"/>
      <c r="FRO165"/>
      <c r="FRP165"/>
      <c r="FRQ165"/>
      <c r="FRR165"/>
      <c r="FRS165"/>
      <c r="FRT165"/>
      <c r="FRU165"/>
      <c r="FRV165"/>
      <c r="FRW165"/>
      <c r="FRX165"/>
      <c r="FRY165"/>
      <c r="FRZ165"/>
      <c r="FSA165"/>
      <c r="FSB165"/>
      <c r="FSC165"/>
      <c r="FSD165"/>
      <c r="FSE165"/>
      <c r="FSF165"/>
      <c r="FSG165"/>
      <c r="FSH165"/>
      <c r="FSI165"/>
      <c r="FSJ165"/>
      <c r="FSK165"/>
      <c r="FSL165"/>
      <c r="FSM165"/>
      <c r="FSN165"/>
      <c r="FSO165"/>
      <c r="FSP165"/>
      <c r="FSQ165"/>
      <c r="FSR165"/>
      <c r="FSS165"/>
      <c r="FST165"/>
      <c r="FSU165"/>
      <c r="FSV165"/>
      <c r="FSW165"/>
      <c r="FSX165"/>
      <c r="FSY165"/>
      <c r="FSZ165"/>
      <c r="FTA165"/>
      <c r="FTB165"/>
      <c r="FTC165"/>
      <c r="FTD165"/>
      <c r="FTE165"/>
      <c r="FTF165"/>
      <c r="FTG165"/>
      <c r="FTH165"/>
      <c r="FTI165"/>
      <c r="FTJ165"/>
      <c r="FTK165"/>
      <c r="FTL165"/>
      <c r="FTM165"/>
      <c r="FTN165"/>
      <c r="FTO165"/>
      <c r="FTP165"/>
      <c r="FTQ165"/>
      <c r="FTR165"/>
      <c r="FTS165"/>
      <c r="FTT165"/>
      <c r="FTU165"/>
      <c r="FTV165"/>
      <c r="FTW165"/>
      <c r="FTX165"/>
      <c r="FTY165"/>
      <c r="FTZ165"/>
      <c r="FUA165"/>
      <c r="FUB165"/>
      <c r="FUC165"/>
      <c r="FUD165"/>
      <c r="FUE165"/>
      <c r="FUF165"/>
      <c r="FUG165"/>
      <c r="FUH165"/>
      <c r="FUI165"/>
      <c r="FUJ165"/>
      <c r="FUK165"/>
      <c r="FUL165"/>
      <c r="FUM165"/>
      <c r="FUN165"/>
      <c r="FUO165"/>
      <c r="FUP165"/>
      <c r="FUQ165"/>
      <c r="FUR165"/>
      <c r="FUS165"/>
      <c r="FUT165"/>
      <c r="FUU165"/>
      <c r="FUV165"/>
      <c r="FUW165"/>
      <c r="FUX165"/>
      <c r="FUY165"/>
      <c r="FUZ165"/>
      <c r="FVA165"/>
      <c r="FVB165"/>
      <c r="FVC165"/>
      <c r="FVD165"/>
      <c r="FVE165"/>
      <c r="FVF165"/>
      <c r="FVG165"/>
      <c r="FVH165"/>
      <c r="FVI165"/>
      <c r="FVJ165"/>
      <c r="FVK165"/>
      <c r="FVL165"/>
      <c r="FVM165"/>
      <c r="FVN165"/>
      <c r="FVO165"/>
      <c r="FVP165"/>
      <c r="FVQ165"/>
      <c r="FVR165"/>
      <c r="FVS165"/>
      <c r="FVT165"/>
      <c r="FVU165"/>
      <c r="FVV165"/>
      <c r="FVW165"/>
      <c r="FVX165"/>
      <c r="FVY165"/>
      <c r="FVZ165"/>
      <c r="FWA165"/>
      <c r="FWB165"/>
      <c r="FWC165"/>
      <c r="FWD165"/>
      <c r="FWE165"/>
      <c r="FWF165"/>
      <c r="FWG165"/>
      <c r="FWH165"/>
      <c r="FWI165"/>
      <c r="FWJ165"/>
      <c r="FWK165"/>
      <c r="FWL165"/>
      <c r="FWM165"/>
      <c r="FWN165"/>
      <c r="FWO165"/>
      <c r="FWP165"/>
      <c r="FWQ165"/>
      <c r="FWR165"/>
      <c r="FWS165"/>
      <c r="FWT165"/>
      <c r="FWU165"/>
      <c r="FWV165"/>
      <c r="FWW165"/>
      <c r="FWX165"/>
      <c r="FWY165"/>
      <c r="FWZ165"/>
      <c r="FXA165"/>
      <c r="FXB165"/>
      <c r="FXC165"/>
      <c r="FXD165"/>
      <c r="FXE165"/>
      <c r="FXF165"/>
      <c r="FXG165"/>
      <c r="FXH165"/>
      <c r="FXI165"/>
      <c r="FXJ165"/>
      <c r="FXK165"/>
      <c r="FXL165"/>
      <c r="FXM165"/>
      <c r="FXN165"/>
      <c r="FXO165"/>
      <c r="FXP165"/>
      <c r="FXQ165"/>
      <c r="FXR165"/>
      <c r="FXS165"/>
      <c r="FXT165"/>
      <c r="FXU165"/>
      <c r="FXV165"/>
      <c r="FXW165"/>
      <c r="FXX165"/>
      <c r="FXY165"/>
      <c r="FXZ165"/>
      <c r="FYA165"/>
      <c r="FYB165"/>
      <c r="FYC165"/>
      <c r="FYD165"/>
      <c r="FYE165"/>
      <c r="FYF165"/>
      <c r="FYG165"/>
      <c r="FYH165"/>
      <c r="FYI165"/>
      <c r="FYJ165"/>
      <c r="FYK165"/>
      <c r="FYL165"/>
      <c r="FYM165"/>
      <c r="FYN165"/>
      <c r="FYO165"/>
      <c r="FYP165"/>
      <c r="FYQ165"/>
      <c r="FYR165"/>
      <c r="FYS165"/>
      <c r="FYT165"/>
      <c r="FYU165"/>
      <c r="FYV165"/>
      <c r="FYW165"/>
      <c r="FYX165"/>
      <c r="FYY165"/>
      <c r="FYZ165"/>
      <c r="FZA165"/>
      <c r="FZB165"/>
      <c r="FZC165"/>
      <c r="FZD165"/>
      <c r="FZE165"/>
      <c r="FZF165"/>
      <c r="FZG165"/>
      <c r="FZH165"/>
      <c r="FZI165"/>
      <c r="FZJ165"/>
      <c r="FZK165"/>
      <c r="FZL165"/>
      <c r="FZM165"/>
      <c r="FZN165"/>
      <c r="FZO165"/>
      <c r="FZP165"/>
      <c r="FZQ165"/>
      <c r="FZR165"/>
      <c r="FZS165"/>
      <c r="FZT165"/>
      <c r="FZU165"/>
      <c r="FZV165"/>
      <c r="FZW165"/>
      <c r="FZX165"/>
      <c r="FZY165"/>
      <c r="FZZ165"/>
      <c r="GAA165"/>
      <c r="GAB165"/>
      <c r="GAC165"/>
      <c r="GAD165"/>
      <c r="GAE165"/>
      <c r="GAF165"/>
      <c r="GAG165"/>
      <c r="GAH165"/>
      <c r="GAI165"/>
      <c r="GAJ165"/>
      <c r="GAK165"/>
      <c r="GAL165"/>
      <c r="GAM165"/>
      <c r="GAN165"/>
      <c r="GAO165"/>
      <c r="GAP165"/>
      <c r="GAQ165"/>
      <c r="GAR165"/>
      <c r="GAS165"/>
      <c r="GAT165"/>
      <c r="GAU165"/>
      <c r="GAV165"/>
      <c r="GAW165"/>
      <c r="GAX165"/>
      <c r="GAY165"/>
      <c r="GAZ165"/>
      <c r="GBA165"/>
      <c r="GBB165"/>
      <c r="GBC165"/>
      <c r="GBD165"/>
      <c r="GBE165"/>
      <c r="GBF165"/>
      <c r="GBG165"/>
      <c r="GBH165"/>
      <c r="GBI165"/>
      <c r="GBJ165"/>
      <c r="GBK165"/>
      <c r="GBL165"/>
      <c r="GBM165"/>
      <c r="GBN165"/>
      <c r="GBO165"/>
      <c r="GBP165"/>
      <c r="GBQ165"/>
      <c r="GBR165"/>
      <c r="GBS165"/>
      <c r="GBT165"/>
      <c r="GBU165"/>
      <c r="GBV165"/>
      <c r="GBW165"/>
      <c r="GBX165"/>
      <c r="GBY165"/>
      <c r="GBZ165"/>
      <c r="GCA165"/>
      <c r="GCB165"/>
      <c r="GCC165"/>
      <c r="GCD165"/>
      <c r="GCE165"/>
      <c r="GCF165"/>
      <c r="GCG165"/>
      <c r="GCH165"/>
      <c r="GCI165"/>
      <c r="GCJ165"/>
      <c r="GCK165"/>
      <c r="GCL165"/>
      <c r="GCM165"/>
      <c r="GCN165"/>
      <c r="GCO165"/>
      <c r="GCP165"/>
      <c r="GCQ165"/>
      <c r="GCR165"/>
      <c r="GCS165"/>
      <c r="GCT165"/>
      <c r="GCU165"/>
      <c r="GCV165"/>
      <c r="GCW165"/>
      <c r="GCX165"/>
      <c r="GCY165"/>
      <c r="GCZ165"/>
      <c r="GDA165"/>
      <c r="GDB165"/>
      <c r="GDC165"/>
      <c r="GDD165"/>
      <c r="GDE165"/>
      <c r="GDF165"/>
      <c r="GDG165"/>
      <c r="GDH165"/>
      <c r="GDI165"/>
      <c r="GDJ165"/>
      <c r="GDK165"/>
      <c r="GDL165"/>
      <c r="GDM165"/>
      <c r="GDN165"/>
      <c r="GDO165"/>
      <c r="GDP165"/>
      <c r="GDQ165"/>
      <c r="GDR165"/>
      <c r="GDS165"/>
      <c r="GDT165"/>
      <c r="GDU165"/>
      <c r="GDV165"/>
      <c r="GDW165"/>
      <c r="GDX165"/>
      <c r="GDY165"/>
      <c r="GDZ165"/>
      <c r="GEA165"/>
      <c r="GEB165"/>
      <c r="GEC165"/>
      <c r="GED165"/>
      <c r="GEE165"/>
      <c r="GEF165"/>
      <c r="GEG165"/>
      <c r="GEH165"/>
      <c r="GEI165"/>
      <c r="GEJ165"/>
      <c r="GEK165"/>
      <c r="GEL165"/>
      <c r="GEM165"/>
      <c r="GEN165"/>
      <c r="GEO165"/>
      <c r="GEP165"/>
      <c r="GEQ165"/>
      <c r="GER165"/>
      <c r="GES165"/>
      <c r="GET165"/>
      <c r="GEU165"/>
      <c r="GEV165"/>
      <c r="GEW165"/>
      <c r="GEX165"/>
      <c r="GEY165"/>
      <c r="GEZ165"/>
      <c r="GFA165"/>
      <c r="GFB165"/>
      <c r="GFC165"/>
      <c r="GFD165"/>
      <c r="GFE165"/>
      <c r="GFF165"/>
      <c r="GFG165"/>
      <c r="GFH165"/>
      <c r="GFI165"/>
      <c r="GFJ165"/>
      <c r="GFK165"/>
      <c r="GFL165"/>
      <c r="GFM165"/>
      <c r="GFN165"/>
      <c r="GFO165"/>
      <c r="GFP165"/>
      <c r="GFQ165"/>
      <c r="GFR165"/>
      <c r="GFS165"/>
      <c r="GFT165"/>
      <c r="GFU165"/>
      <c r="GFV165"/>
      <c r="GFW165"/>
      <c r="GFX165"/>
      <c r="GFY165"/>
      <c r="GFZ165"/>
      <c r="GGA165"/>
      <c r="GGB165"/>
      <c r="GGC165"/>
      <c r="GGD165"/>
      <c r="GGE165"/>
      <c r="GGF165"/>
      <c r="GGG165"/>
      <c r="GGH165"/>
      <c r="GGI165"/>
      <c r="GGJ165"/>
      <c r="GGK165"/>
      <c r="GGL165"/>
      <c r="GGM165"/>
      <c r="GGN165"/>
      <c r="GGO165"/>
      <c r="GGP165"/>
      <c r="GGQ165"/>
      <c r="GGR165"/>
      <c r="GGS165"/>
      <c r="GGT165"/>
      <c r="GGU165"/>
      <c r="GGV165"/>
      <c r="GGW165"/>
      <c r="GGX165"/>
      <c r="GGY165"/>
      <c r="GGZ165"/>
      <c r="GHA165"/>
      <c r="GHB165"/>
      <c r="GHC165"/>
      <c r="GHD165"/>
      <c r="GHE165"/>
      <c r="GHF165"/>
      <c r="GHG165"/>
      <c r="GHH165"/>
      <c r="GHI165"/>
      <c r="GHJ165"/>
      <c r="GHK165"/>
      <c r="GHL165"/>
      <c r="GHM165"/>
      <c r="GHN165"/>
      <c r="GHO165"/>
      <c r="GHP165"/>
      <c r="GHQ165"/>
      <c r="GHR165"/>
      <c r="GHS165"/>
      <c r="GHT165"/>
      <c r="GHU165"/>
      <c r="GHV165"/>
      <c r="GHW165"/>
      <c r="GHX165"/>
      <c r="GHY165"/>
      <c r="GHZ165"/>
      <c r="GIA165"/>
      <c r="GIB165"/>
      <c r="GIC165"/>
      <c r="GID165"/>
      <c r="GIE165"/>
      <c r="GIF165"/>
      <c r="GIG165"/>
      <c r="GIH165"/>
      <c r="GII165"/>
      <c r="GIJ165"/>
      <c r="GIK165"/>
      <c r="GIL165"/>
      <c r="GIM165"/>
      <c r="GIN165"/>
      <c r="GIO165"/>
      <c r="GIP165"/>
      <c r="GIQ165"/>
      <c r="GIR165"/>
      <c r="GIS165"/>
      <c r="GIT165"/>
      <c r="GIU165"/>
      <c r="GIV165"/>
      <c r="GIW165"/>
      <c r="GIX165"/>
      <c r="GIY165"/>
      <c r="GIZ165"/>
      <c r="GJA165"/>
      <c r="GJB165"/>
      <c r="GJC165"/>
      <c r="GJD165"/>
      <c r="GJE165"/>
      <c r="GJF165"/>
      <c r="GJG165"/>
      <c r="GJH165"/>
      <c r="GJI165"/>
      <c r="GJJ165"/>
      <c r="GJK165"/>
      <c r="GJL165"/>
      <c r="GJM165"/>
      <c r="GJN165"/>
      <c r="GJO165"/>
      <c r="GJP165"/>
      <c r="GJQ165"/>
      <c r="GJR165"/>
      <c r="GJS165"/>
      <c r="GJT165"/>
      <c r="GJU165"/>
      <c r="GJV165"/>
      <c r="GJW165"/>
      <c r="GJX165"/>
      <c r="GJY165"/>
      <c r="GJZ165"/>
      <c r="GKA165"/>
      <c r="GKB165"/>
      <c r="GKC165"/>
      <c r="GKD165"/>
      <c r="GKE165"/>
      <c r="GKF165"/>
      <c r="GKG165"/>
      <c r="GKH165"/>
      <c r="GKI165"/>
      <c r="GKJ165"/>
      <c r="GKK165"/>
      <c r="GKL165"/>
      <c r="GKM165"/>
      <c r="GKN165"/>
      <c r="GKO165"/>
      <c r="GKP165"/>
      <c r="GKQ165"/>
      <c r="GKR165"/>
      <c r="GKS165"/>
      <c r="GKT165"/>
      <c r="GKU165"/>
      <c r="GKV165"/>
      <c r="GKW165"/>
      <c r="GKX165"/>
      <c r="GKY165"/>
      <c r="GKZ165"/>
      <c r="GLA165"/>
      <c r="GLB165"/>
      <c r="GLC165"/>
      <c r="GLD165"/>
      <c r="GLE165"/>
      <c r="GLF165"/>
      <c r="GLG165"/>
      <c r="GLH165"/>
      <c r="GLI165"/>
      <c r="GLJ165"/>
      <c r="GLK165"/>
      <c r="GLL165"/>
      <c r="GLM165"/>
      <c r="GLN165"/>
      <c r="GLO165"/>
      <c r="GLP165"/>
      <c r="GLQ165"/>
      <c r="GLR165"/>
      <c r="GLS165"/>
      <c r="GLT165"/>
      <c r="GLU165"/>
      <c r="GLV165"/>
      <c r="GLW165"/>
      <c r="GLX165"/>
      <c r="GLY165"/>
      <c r="GLZ165"/>
      <c r="GMA165"/>
      <c r="GMB165"/>
      <c r="GMC165"/>
      <c r="GMD165"/>
      <c r="GME165"/>
      <c r="GMF165"/>
      <c r="GMG165"/>
      <c r="GMH165"/>
      <c r="GMI165"/>
      <c r="GMJ165"/>
      <c r="GMK165"/>
      <c r="GML165"/>
      <c r="GMM165"/>
      <c r="GMN165"/>
      <c r="GMO165"/>
      <c r="GMP165"/>
      <c r="GMQ165"/>
      <c r="GMR165"/>
      <c r="GMS165"/>
      <c r="GMT165"/>
      <c r="GMU165"/>
      <c r="GMV165"/>
      <c r="GMW165"/>
      <c r="GMX165"/>
      <c r="GMY165"/>
      <c r="GMZ165"/>
      <c r="GNA165"/>
      <c r="GNB165"/>
      <c r="GNC165"/>
      <c r="GND165"/>
      <c r="GNE165"/>
      <c r="GNF165"/>
      <c r="GNG165"/>
      <c r="GNH165"/>
      <c r="GNI165"/>
      <c r="GNJ165"/>
      <c r="GNK165"/>
      <c r="GNL165"/>
      <c r="GNM165"/>
      <c r="GNN165"/>
      <c r="GNO165"/>
      <c r="GNP165"/>
      <c r="GNQ165"/>
      <c r="GNR165"/>
      <c r="GNS165"/>
      <c r="GNT165"/>
      <c r="GNU165"/>
      <c r="GNV165"/>
      <c r="GNW165"/>
      <c r="GNX165"/>
      <c r="GNY165"/>
      <c r="GNZ165"/>
      <c r="GOA165"/>
      <c r="GOB165"/>
      <c r="GOC165"/>
      <c r="GOD165"/>
      <c r="GOE165"/>
      <c r="GOF165"/>
      <c r="GOG165"/>
      <c r="GOH165"/>
      <c r="GOI165"/>
      <c r="GOJ165"/>
      <c r="GOK165"/>
      <c r="GOL165"/>
      <c r="GOM165"/>
      <c r="GON165"/>
      <c r="GOO165"/>
      <c r="GOP165"/>
      <c r="GOQ165"/>
      <c r="GOR165"/>
      <c r="GOS165"/>
      <c r="GOT165"/>
      <c r="GOU165"/>
      <c r="GOV165"/>
      <c r="GOW165"/>
      <c r="GOX165"/>
      <c r="GOY165"/>
      <c r="GOZ165"/>
      <c r="GPA165"/>
      <c r="GPB165"/>
      <c r="GPC165"/>
      <c r="GPD165"/>
      <c r="GPE165"/>
      <c r="GPF165"/>
      <c r="GPG165"/>
      <c r="GPH165"/>
      <c r="GPI165"/>
      <c r="GPJ165"/>
      <c r="GPK165"/>
      <c r="GPL165"/>
      <c r="GPM165"/>
      <c r="GPN165"/>
      <c r="GPO165"/>
      <c r="GPP165"/>
      <c r="GPQ165"/>
      <c r="GPR165"/>
      <c r="GPS165"/>
      <c r="GPT165"/>
      <c r="GPU165"/>
      <c r="GPV165"/>
      <c r="GPW165"/>
      <c r="GPX165"/>
      <c r="GPY165"/>
      <c r="GPZ165"/>
      <c r="GQA165"/>
      <c r="GQB165"/>
      <c r="GQC165"/>
      <c r="GQD165"/>
      <c r="GQE165"/>
      <c r="GQF165"/>
      <c r="GQG165"/>
      <c r="GQH165"/>
      <c r="GQI165"/>
      <c r="GQJ165"/>
      <c r="GQK165"/>
      <c r="GQL165"/>
      <c r="GQM165"/>
      <c r="GQN165"/>
      <c r="GQO165"/>
      <c r="GQP165"/>
      <c r="GQQ165"/>
      <c r="GQR165"/>
      <c r="GQS165"/>
      <c r="GQT165"/>
      <c r="GQU165"/>
      <c r="GQV165"/>
      <c r="GQW165"/>
      <c r="GQX165"/>
      <c r="GQY165"/>
      <c r="GQZ165"/>
      <c r="GRA165"/>
      <c r="GRB165"/>
      <c r="GRC165"/>
      <c r="GRD165"/>
      <c r="GRE165"/>
      <c r="GRF165"/>
      <c r="GRG165"/>
      <c r="GRH165"/>
      <c r="GRI165"/>
      <c r="GRJ165"/>
      <c r="GRK165"/>
      <c r="GRL165"/>
      <c r="GRM165"/>
      <c r="GRN165"/>
      <c r="GRO165"/>
      <c r="GRP165"/>
      <c r="GRQ165"/>
      <c r="GRR165"/>
      <c r="GRS165"/>
      <c r="GRT165"/>
      <c r="GRU165"/>
      <c r="GRV165"/>
      <c r="GRW165"/>
      <c r="GRX165"/>
      <c r="GRY165"/>
      <c r="GRZ165"/>
      <c r="GSA165"/>
      <c r="GSB165"/>
      <c r="GSC165"/>
      <c r="GSD165"/>
      <c r="GSE165"/>
      <c r="GSF165"/>
      <c r="GSG165"/>
      <c r="GSH165"/>
      <c r="GSI165"/>
      <c r="GSJ165"/>
      <c r="GSK165"/>
      <c r="GSL165"/>
      <c r="GSM165"/>
      <c r="GSN165"/>
      <c r="GSO165"/>
      <c r="GSP165"/>
      <c r="GSQ165"/>
      <c r="GSR165"/>
      <c r="GSS165"/>
      <c r="GST165"/>
      <c r="GSU165"/>
      <c r="GSV165"/>
      <c r="GSW165"/>
      <c r="GSX165"/>
      <c r="GSY165"/>
      <c r="GSZ165"/>
      <c r="GTA165"/>
      <c r="GTB165"/>
      <c r="GTC165"/>
      <c r="GTD165"/>
      <c r="GTE165"/>
      <c r="GTF165"/>
      <c r="GTG165"/>
      <c r="GTH165"/>
      <c r="GTI165"/>
      <c r="GTJ165"/>
      <c r="GTK165"/>
      <c r="GTL165"/>
      <c r="GTM165"/>
      <c r="GTN165"/>
      <c r="GTO165"/>
      <c r="GTP165"/>
      <c r="GTQ165"/>
      <c r="GTR165"/>
      <c r="GTS165"/>
      <c r="GTT165"/>
      <c r="GTU165"/>
      <c r="GTV165"/>
      <c r="GTW165"/>
      <c r="GTX165"/>
      <c r="GTY165"/>
      <c r="GTZ165"/>
      <c r="GUA165"/>
      <c r="GUB165"/>
      <c r="GUC165"/>
      <c r="GUD165"/>
      <c r="GUE165"/>
      <c r="GUF165"/>
      <c r="GUG165"/>
      <c r="GUH165"/>
      <c r="GUI165"/>
      <c r="GUJ165"/>
      <c r="GUK165"/>
      <c r="GUL165"/>
      <c r="GUM165"/>
      <c r="GUN165"/>
      <c r="GUO165"/>
      <c r="GUP165"/>
      <c r="GUQ165"/>
      <c r="GUR165"/>
      <c r="GUS165"/>
      <c r="GUT165"/>
      <c r="GUU165"/>
      <c r="GUV165"/>
      <c r="GUW165"/>
      <c r="GUX165"/>
      <c r="GUY165"/>
      <c r="GUZ165"/>
      <c r="GVA165"/>
      <c r="GVB165"/>
      <c r="GVC165"/>
      <c r="GVD165"/>
      <c r="GVE165"/>
      <c r="GVF165"/>
      <c r="GVG165"/>
      <c r="GVH165"/>
      <c r="GVI165"/>
      <c r="GVJ165"/>
      <c r="GVK165"/>
      <c r="GVL165"/>
      <c r="GVM165"/>
      <c r="GVN165"/>
      <c r="GVO165"/>
      <c r="GVP165"/>
      <c r="GVQ165"/>
      <c r="GVR165"/>
      <c r="GVS165"/>
      <c r="GVT165"/>
      <c r="GVU165"/>
      <c r="GVV165"/>
      <c r="GVW165"/>
      <c r="GVX165"/>
      <c r="GVY165"/>
      <c r="GVZ165"/>
      <c r="GWA165"/>
      <c r="GWB165"/>
      <c r="GWC165"/>
      <c r="GWD165"/>
      <c r="GWE165"/>
      <c r="GWF165"/>
      <c r="GWG165"/>
      <c r="GWH165"/>
      <c r="GWI165"/>
      <c r="GWJ165"/>
      <c r="GWK165"/>
      <c r="GWL165"/>
      <c r="GWM165"/>
      <c r="GWN165"/>
      <c r="GWO165"/>
      <c r="GWP165"/>
      <c r="GWQ165"/>
      <c r="GWR165"/>
      <c r="GWS165"/>
      <c r="GWT165"/>
      <c r="GWU165"/>
      <c r="GWV165"/>
      <c r="GWW165"/>
      <c r="GWX165"/>
      <c r="GWY165"/>
      <c r="GWZ165"/>
      <c r="GXA165"/>
      <c r="GXB165"/>
      <c r="GXC165"/>
      <c r="GXD165"/>
      <c r="GXE165"/>
      <c r="GXF165"/>
      <c r="GXG165"/>
      <c r="GXH165"/>
      <c r="GXI165"/>
      <c r="GXJ165"/>
      <c r="GXK165"/>
      <c r="GXL165"/>
      <c r="GXM165"/>
      <c r="GXN165"/>
      <c r="GXO165"/>
      <c r="GXP165"/>
      <c r="GXQ165"/>
      <c r="GXR165"/>
      <c r="GXS165"/>
      <c r="GXT165"/>
      <c r="GXU165"/>
      <c r="GXV165"/>
      <c r="GXW165"/>
      <c r="GXX165"/>
      <c r="GXY165"/>
      <c r="GXZ165"/>
      <c r="GYA165"/>
      <c r="GYB165"/>
      <c r="GYC165"/>
      <c r="GYD165"/>
      <c r="GYE165"/>
      <c r="GYF165"/>
      <c r="GYG165"/>
      <c r="GYH165"/>
      <c r="GYI165"/>
      <c r="GYJ165"/>
      <c r="GYK165"/>
      <c r="GYL165"/>
      <c r="GYM165"/>
      <c r="GYN165"/>
      <c r="GYO165"/>
      <c r="GYP165"/>
      <c r="GYQ165"/>
      <c r="GYR165"/>
      <c r="GYS165"/>
      <c r="GYT165"/>
      <c r="GYU165"/>
      <c r="GYV165"/>
      <c r="GYW165"/>
      <c r="GYX165"/>
      <c r="GYY165"/>
      <c r="GYZ165"/>
      <c r="GZA165"/>
      <c r="GZB165"/>
      <c r="GZC165"/>
      <c r="GZD165"/>
      <c r="GZE165"/>
      <c r="GZF165"/>
      <c r="GZG165"/>
      <c r="GZH165"/>
      <c r="GZI165"/>
      <c r="GZJ165"/>
      <c r="GZK165"/>
      <c r="GZL165"/>
      <c r="GZM165"/>
      <c r="GZN165"/>
      <c r="GZO165"/>
      <c r="GZP165"/>
      <c r="GZQ165"/>
      <c r="GZR165"/>
      <c r="GZS165"/>
      <c r="GZT165"/>
      <c r="GZU165"/>
      <c r="GZV165"/>
      <c r="GZW165"/>
      <c r="GZX165"/>
      <c r="GZY165"/>
      <c r="GZZ165"/>
      <c r="HAA165"/>
      <c r="HAB165"/>
      <c r="HAC165"/>
      <c r="HAD165"/>
      <c r="HAE165"/>
      <c r="HAF165"/>
      <c r="HAG165"/>
      <c r="HAH165"/>
      <c r="HAI165"/>
      <c r="HAJ165"/>
      <c r="HAK165"/>
      <c r="HAL165"/>
      <c r="HAM165"/>
      <c r="HAN165"/>
      <c r="HAO165"/>
      <c r="HAP165"/>
      <c r="HAQ165"/>
      <c r="HAR165"/>
      <c r="HAS165"/>
      <c r="HAT165"/>
      <c r="HAU165"/>
      <c r="HAV165"/>
      <c r="HAW165"/>
      <c r="HAX165"/>
      <c r="HAY165"/>
      <c r="HAZ165"/>
      <c r="HBA165"/>
      <c r="HBB165"/>
      <c r="HBC165"/>
      <c r="HBD165"/>
      <c r="HBE165"/>
      <c r="HBF165"/>
      <c r="HBG165"/>
      <c r="HBH165"/>
      <c r="HBI165"/>
      <c r="HBJ165"/>
      <c r="HBK165"/>
      <c r="HBL165"/>
      <c r="HBM165"/>
      <c r="HBN165"/>
      <c r="HBO165"/>
      <c r="HBP165"/>
      <c r="HBQ165"/>
      <c r="HBR165"/>
      <c r="HBS165"/>
      <c r="HBT165"/>
      <c r="HBU165"/>
      <c r="HBV165"/>
      <c r="HBW165"/>
      <c r="HBX165"/>
      <c r="HBY165"/>
      <c r="HBZ165"/>
      <c r="HCA165"/>
      <c r="HCB165"/>
      <c r="HCC165"/>
      <c r="HCD165"/>
      <c r="HCE165"/>
      <c r="HCF165"/>
      <c r="HCG165"/>
      <c r="HCH165"/>
      <c r="HCI165"/>
      <c r="HCJ165"/>
      <c r="HCK165"/>
      <c r="HCL165"/>
      <c r="HCM165"/>
      <c r="HCN165"/>
      <c r="HCO165"/>
      <c r="HCP165"/>
      <c r="HCQ165"/>
      <c r="HCR165"/>
      <c r="HCS165"/>
      <c r="HCT165"/>
      <c r="HCU165"/>
      <c r="HCV165"/>
      <c r="HCW165"/>
      <c r="HCX165"/>
      <c r="HCY165"/>
      <c r="HCZ165"/>
      <c r="HDA165"/>
      <c r="HDB165"/>
      <c r="HDC165"/>
      <c r="HDD165"/>
      <c r="HDE165"/>
      <c r="HDF165"/>
      <c r="HDG165"/>
      <c r="HDH165"/>
      <c r="HDI165"/>
      <c r="HDJ165"/>
      <c r="HDK165"/>
      <c r="HDL165"/>
      <c r="HDM165"/>
      <c r="HDN165"/>
      <c r="HDO165"/>
      <c r="HDP165"/>
      <c r="HDQ165"/>
      <c r="HDR165"/>
      <c r="HDS165"/>
      <c r="HDT165"/>
      <c r="HDU165"/>
      <c r="HDV165"/>
      <c r="HDW165"/>
      <c r="HDX165"/>
      <c r="HDY165"/>
      <c r="HDZ165"/>
      <c r="HEA165"/>
      <c r="HEB165"/>
      <c r="HEC165"/>
      <c r="HED165"/>
      <c r="HEE165"/>
      <c r="HEF165"/>
      <c r="HEG165"/>
      <c r="HEH165"/>
      <c r="HEI165"/>
      <c r="HEJ165"/>
      <c r="HEK165"/>
      <c r="HEL165"/>
      <c r="HEM165"/>
      <c r="HEN165"/>
      <c r="HEO165"/>
      <c r="HEP165"/>
      <c r="HEQ165"/>
      <c r="HER165"/>
      <c r="HES165"/>
      <c r="HET165"/>
      <c r="HEU165"/>
      <c r="HEV165"/>
      <c r="HEW165"/>
      <c r="HEX165"/>
      <c r="HEY165"/>
      <c r="HEZ165"/>
      <c r="HFA165"/>
      <c r="HFB165"/>
      <c r="HFC165"/>
      <c r="HFD165"/>
      <c r="HFE165"/>
      <c r="HFF165"/>
      <c r="HFG165"/>
      <c r="HFH165"/>
      <c r="HFI165"/>
      <c r="HFJ165"/>
      <c r="HFK165"/>
      <c r="HFL165"/>
      <c r="HFM165"/>
      <c r="HFN165"/>
      <c r="HFO165"/>
      <c r="HFP165"/>
      <c r="HFQ165"/>
      <c r="HFR165"/>
      <c r="HFS165"/>
      <c r="HFT165"/>
      <c r="HFU165"/>
      <c r="HFV165"/>
      <c r="HFW165"/>
      <c r="HFX165"/>
      <c r="HFY165"/>
      <c r="HFZ165"/>
      <c r="HGA165"/>
      <c r="HGB165"/>
      <c r="HGC165"/>
      <c r="HGD165"/>
      <c r="HGE165"/>
      <c r="HGF165"/>
      <c r="HGG165"/>
      <c r="HGH165"/>
      <c r="HGI165"/>
      <c r="HGJ165"/>
      <c r="HGK165"/>
      <c r="HGL165"/>
      <c r="HGM165"/>
      <c r="HGN165"/>
      <c r="HGO165"/>
      <c r="HGP165"/>
      <c r="HGQ165"/>
      <c r="HGR165"/>
      <c r="HGS165"/>
      <c r="HGT165"/>
      <c r="HGU165"/>
      <c r="HGV165"/>
      <c r="HGW165"/>
      <c r="HGX165"/>
      <c r="HGY165"/>
      <c r="HGZ165"/>
      <c r="HHA165"/>
      <c r="HHB165"/>
      <c r="HHC165"/>
      <c r="HHD165"/>
      <c r="HHE165"/>
      <c r="HHF165"/>
      <c r="HHG165"/>
      <c r="HHH165"/>
      <c r="HHI165"/>
      <c r="HHJ165"/>
      <c r="HHK165"/>
      <c r="HHL165"/>
      <c r="HHM165"/>
      <c r="HHN165"/>
      <c r="HHO165"/>
      <c r="HHP165"/>
      <c r="HHQ165"/>
      <c r="HHR165"/>
      <c r="HHS165"/>
      <c r="HHT165"/>
      <c r="HHU165"/>
      <c r="HHV165"/>
      <c r="HHW165"/>
      <c r="HHX165"/>
      <c r="HHY165"/>
      <c r="HHZ165"/>
      <c r="HIA165"/>
      <c r="HIB165"/>
      <c r="HIC165"/>
      <c r="HID165"/>
      <c r="HIE165"/>
      <c r="HIF165"/>
      <c r="HIG165"/>
      <c r="HIH165"/>
      <c r="HII165"/>
      <c r="HIJ165"/>
      <c r="HIK165"/>
      <c r="HIL165"/>
      <c r="HIM165"/>
      <c r="HIN165"/>
      <c r="HIO165"/>
      <c r="HIP165"/>
      <c r="HIQ165"/>
      <c r="HIR165"/>
      <c r="HIS165"/>
      <c r="HIT165"/>
      <c r="HIU165"/>
      <c r="HIV165"/>
      <c r="HIW165"/>
      <c r="HIX165"/>
      <c r="HIY165"/>
      <c r="HIZ165"/>
      <c r="HJA165"/>
      <c r="HJB165"/>
      <c r="HJC165"/>
      <c r="HJD165"/>
      <c r="HJE165"/>
      <c r="HJF165"/>
      <c r="HJG165"/>
      <c r="HJH165"/>
      <c r="HJI165"/>
      <c r="HJJ165"/>
      <c r="HJK165"/>
      <c r="HJL165"/>
      <c r="HJM165"/>
      <c r="HJN165"/>
      <c r="HJO165"/>
      <c r="HJP165"/>
      <c r="HJQ165"/>
      <c r="HJR165"/>
      <c r="HJS165"/>
      <c r="HJT165"/>
      <c r="HJU165"/>
      <c r="HJV165"/>
      <c r="HJW165"/>
      <c r="HJX165"/>
      <c r="HJY165"/>
      <c r="HJZ165"/>
      <c r="HKA165"/>
      <c r="HKB165"/>
      <c r="HKC165"/>
      <c r="HKD165"/>
      <c r="HKE165"/>
      <c r="HKF165"/>
      <c r="HKG165"/>
      <c r="HKH165"/>
      <c r="HKI165"/>
      <c r="HKJ165"/>
      <c r="HKK165"/>
      <c r="HKL165"/>
      <c r="HKM165"/>
      <c r="HKN165"/>
      <c r="HKO165"/>
      <c r="HKP165"/>
      <c r="HKQ165"/>
      <c r="HKR165"/>
      <c r="HKS165"/>
      <c r="HKT165"/>
      <c r="HKU165"/>
      <c r="HKV165"/>
      <c r="HKW165"/>
      <c r="HKX165"/>
      <c r="HKY165"/>
      <c r="HKZ165"/>
      <c r="HLA165"/>
      <c r="HLB165"/>
      <c r="HLC165"/>
      <c r="HLD165"/>
      <c r="HLE165"/>
      <c r="HLF165"/>
      <c r="HLG165"/>
      <c r="HLH165"/>
      <c r="HLI165"/>
      <c r="HLJ165"/>
      <c r="HLK165"/>
      <c r="HLL165"/>
      <c r="HLM165"/>
      <c r="HLN165"/>
      <c r="HLO165"/>
      <c r="HLP165"/>
      <c r="HLQ165"/>
      <c r="HLR165"/>
      <c r="HLS165"/>
      <c r="HLT165"/>
      <c r="HLU165"/>
      <c r="HLV165"/>
      <c r="HLW165"/>
      <c r="HLX165"/>
      <c r="HLY165"/>
      <c r="HLZ165"/>
      <c r="HMA165"/>
      <c r="HMB165"/>
      <c r="HMC165"/>
      <c r="HMD165"/>
      <c r="HME165"/>
      <c r="HMF165"/>
      <c r="HMG165"/>
      <c r="HMH165"/>
      <c r="HMI165"/>
      <c r="HMJ165"/>
      <c r="HMK165"/>
      <c r="HML165"/>
      <c r="HMM165"/>
      <c r="HMN165"/>
      <c r="HMO165"/>
      <c r="HMP165"/>
      <c r="HMQ165"/>
      <c r="HMR165"/>
      <c r="HMS165"/>
      <c r="HMT165"/>
      <c r="HMU165"/>
      <c r="HMV165"/>
      <c r="HMW165"/>
      <c r="HMX165"/>
      <c r="HMY165"/>
      <c r="HMZ165"/>
      <c r="HNA165"/>
      <c r="HNB165"/>
      <c r="HNC165"/>
      <c r="HND165"/>
      <c r="HNE165"/>
      <c r="HNF165"/>
      <c r="HNG165"/>
      <c r="HNH165"/>
      <c r="HNI165"/>
      <c r="HNJ165"/>
      <c r="HNK165"/>
      <c r="HNL165"/>
      <c r="HNM165"/>
      <c r="HNN165"/>
      <c r="HNO165"/>
      <c r="HNP165"/>
      <c r="HNQ165"/>
      <c r="HNR165"/>
      <c r="HNS165"/>
      <c r="HNT165"/>
      <c r="HNU165"/>
      <c r="HNV165"/>
      <c r="HNW165"/>
      <c r="HNX165"/>
      <c r="HNY165"/>
      <c r="HNZ165"/>
      <c r="HOA165"/>
      <c r="HOB165"/>
      <c r="HOC165"/>
      <c r="HOD165"/>
      <c r="HOE165"/>
      <c r="HOF165"/>
      <c r="HOG165"/>
      <c r="HOH165"/>
      <c r="HOI165"/>
      <c r="HOJ165"/>
      <c r="HOK165"/>
      <c r="HOL165"/>
      <c r="HOM165"/>
      <c r="HON165"/>
      <c r="HOO165"/>
      <c r="HOP165"/>
      <c r="HOQ165"/>
      <c r="HOR165"/>
      <c r="HOS165"/>
      <c r="HOT165"/>
      <c r="HOU165"/>
      <c r="HOV165"/>
      <c r="HOW165"/>
      <c r="HOX165"/>
      <c r="HOY165"/>
      <c r="HOZ165"/>
      <c r="HPA165"/>
      <c r="HPB165"/>
      <c r="HPC165"/>
      <c r="HPD165"/>
      <c r="HPE165"/>
      <c r="HPF165"/>
      <c r="HPG165"/>
      <c r="HPH165"/>
      <c r="HPI165"/>
      <c r="HPJ165"/>
      <c r="HPK165"/>
      <c r="HPL165"/>
      <c r="HPM165"/>
      <c r="HPN165"/>
      <c r="HPO165"/>
      <c r="HPP165"/>
      <c r="HPQ165"/>
      <c r="HPR165"/>
      <c r="HPS165"/>
      <c r="HPT165"/>
      <c r="HPU165"/>
      <c r="HPV165"/>
      <c r="HPW165"/>
      <c r="HPX165"/>
      <c r="HPY165"/>
      <c r="HPZ165"/>
      <c r="HQA165"/>
      <c r="HQB165"/>
      <c r="HQC165"/>
      <c r="HQD165"/>
      <c r="HQE165"/>
      <c r="HQF165"/>
      <c r="HQG165"/>
      <c r="HQH165"/>
      <c r="HQI165"/>
      <c r="HQJ165"/>
      <c r="HQK165"/>
      <c r="HQL165"/>
      <c r="HQM165"/>
      <c r="HQN165"/>
      <c r="HQO165"/>
      <c r="HQP165"/>
      <c r="HQQ165"/>
      <c r="HQR165"/>
      <c r="HQS165"/>
      <c r="HQT165"/>
      <c r="HQU165"/>
      <c r="HQV165"/>
      <c r="HQW165"/>
      <c r="HQX165"/>
      <c r="HQY165"/>
      <c r="HQZ165"/>
      <c r="HRA165"/>
      <c r="HRB165"/>
      <c r="HRC165"/>
      <c r="HRD165"/>
      <c r="HRE165"/>
      <c r="HRF165"/>
      <c r="HRG165"/>
      <c r="HRH165"/>
      <c r="HRI165"/>
      <c r="HRJ165"/>
      <c r="HRK165"/>
      <c r="HRL165"/>
      <c r="HRM165"/>
      <c r="HRN165"/>
      <c r="HRO165"/>
      <c r="HRP165"/>
      <c r="HRQ165"/>
      <c r="HRR165"/>
      <c r="HRS165"/>
      <c r="HRT165"/>
      <c r="HRU165"/>
      <c r="HRV165"/>
      <c r="HRW165"/>
      <c r="HRX165"/>
      <c r="HRY165"/>
      <c r="HRZ165"/>
      <c r="HSA165"/>
      <c r="HSB165"/>
      <c r="HSC165"/>
      <c r="HSD165"/>
      <c r="HSE165"/>
      <c r="HSF165"/>
      <c r="HSG165"/>
      <c r="HSH165"/>
      <c r="HSI165"/>
      <c r="HSJ165"/>
      <c r="HSK165"/>
      <c r="HSL165"/>
      <c r="HSM165"/>
      <c r="HSN165"/>
      <c r="HSO165"/>
      <c r="HSP165"/>
      <c r="HSQ165"/>
      <c r="HSR165"/>
      <c r="HSS165"/>
      <c r="HST165"/>
      <c r="HSU165"/>
      <c r="HSV165"/>
      <c r="HSW165"/>
      <c r="HSX165"/>
      <c r="HSY165"/>
      <c r="HSZ165"/>
      <c r="HTA165"/>
      <c r="HTB165"/>
      <c r="HTC165"/>
      <c r="HTD165"/>
      <c r="HTE165"/>
      <c r="HTF165"/>
      <c r="HTG165"/>
      <c r="HTH165"/>
      <c r="HTI165"/>
      <c r="HTJ165"/>
      <c r="HTK165"/>
      <c r="HTL165"/>
      <c r="HTM165"/>
      <c r="HTN165"/>
      <c r="HTO165"/>
      <c r="HTP165"/>
      <c r="HTQ165"/>
      <c r="HTR165"/>
      <c r="HTS165"/>
      <c r="HTT165"/>
      <c r="HTU165"/>
      <c r="HTV165"/>
      <c r="HTW165"/>
      <c r="HTX165"/>
      <c r="HTY165"/>
      <c r="HTZ165"/>
      <c r="HUA165"/>
      <c r="HUB165"/>
      <c r="HUC165"/>
      <c r="HUD165"/>
      <c r="HUE165"/>
      <c r="HUF165"/>
      <c r="HUG165"/>
      <c r="HUH165"/>
      <c r="HUI165"/>
      <c r="HUJ165"/>
      <c r="HUK165"/>
      <c r="HUL165"/>
      <c r="HUM165"/>
      <c r="HUN165"/>
      <c r="HUO165"/>
      <c r="HUP165"/>
      <c r="HUQ165"/>
      <c r="HUR165"/>
      <c r="HUS165"/>
      <c r="HUT165"/>
      <c r="HUU165"/>
      <c r="HUV165"/>
      <c r="HUW165"/>
      <c r="HUX165"/>
      <c r="HUY165"/>
      <c r="HUZ165"/>
      <c r="HVA165"/>
      <c r="HVB165"/>
      <c r="HVC165"/>
      <c r="HVD165"/>
      <c r="HVE165"/>
      <c r="HVF165"/>
      <c r="HVG165"/>
      <c r="HVH165"/>
      <c r="HVI165"/>
      <c r="HVJ165"/>
      <c r="HVK165"/>
      <c r="HVL165"/>
      <c r="HVM165"/>
      <c r="HVN165"/>
      <c r="HVO165"/>
      <c r="HVP165"/>
      <c r="HVQ165"/>
      <c r="HVR165"/>
      <c r="HVS165"/>
      <c r="HVT165"/>
      <c r="HVU165"/>
      <c r="HVV165"/>
      <c r="HVW165"/>
      <c r="HVX165"/>
      <c r="HVY165"/>
      <c r="HVZ165"/>
      <c r="HWA165"/>
      <c r="HWB165"/>
      <c r="HWC165"/>
      <c r="HWD165"/>
      <c r="HWE165"/>
      <c r="HWF165"/>
      <c r="HWG165"/>
      <c r="HWH165"/>
      <c r="HWI165"/>
      <c r="HWJ165"/>
      <c r="HWK165"/>
      <c r="HWL165"/>
      <c r="HWM165"/>
      <c r="HWN165"/>
      <c r="HWO165"/>
      <c r="HWP165"/>
      <c r="HWQ165"/>
      <c r="HWR165"/>
      <c r="HWS165"/>
      <c r="HWT165"/>
      <c r="HWU165"/>
      <c r="HWV165"/>
      <c r="HWW165"/>
      <c r="HWX165"/>
      <c r="HWY165"/>
      <c r="HWZ165"/>
      <c r="HXA165"/>
      <c r="HXB165"/>
      <c r="HXC165"/>
      <c r="HXD165"/>
      <c r="HXE165"/>
      <c r="HXF165"/>
      <c r="HXG165"/>
      <c r="HXH165"/>
      <c r="HXI165"/>
      <c r="HXJ165"/>
      <c r="HXK165"/>
      <c r="HXL165"/>
      <c r="HXM165"/>
      <c r="HXN165"/>
      <c r="HXO165"/>
      <c r="HXP165"/>
      <c r="HXQ165"/>
      <c r="HXR165"/>
      <c r="HXS165"/>
      <c r="HXT165"/>
      <c r="HXU165"/>
      <c r="HXV165"/>
      <c r="HXW165"/>
      <c r="HXX165"/>
      <c r="HXY165"/>
      <c r="HXZ165"/>
      <c r="HYA165"/>
      <c r="HYB165"/>
      <c r="HYC165"/>
      <c r="HYD165"/>
      <c r="HYE165"/>
      <c r="HYF165"/>
      <c r="HYG165"/>
      <c r="HYH165"/>
      <c r="HYI165"/>
      <c r="HYJ165"/>
      <c r="HYK165"/>
      <c r="HYL165"/>
      <c r="HYM165"/>
      <c r="HYN165"/>
      <c r="HYO165"/>
      <c r="HYP165"/>
      <c r="HYQ165"/>
      <c r="HYR165"/>
      <c r="HYS165"/>
      <c r="HYT165"/>
      <c r="HYU165"/>
      <c r="HYV165"/>
      <c r="HYW165"/>
      <c r="HYX165"/>
      <c r="HYY165"/>
      <c r="HYZ165"/>
      <c r="HZA165"/>
      <c r="HZB165"/>
      <c r="HZC165"/>
      <c r="HZD165"/>
      <c r="HZE165"/>
      <c r="HZF165"/>
      <c r="HZG165"/>
      <c r="HZH165"/>
      <c r="HZI165"/>
      <c r="HZJ165"/>
      <c r="HZK165"/>
      <c r="HZL165"/>
      <c r="HZM165"/>
      <c r="HZN165"/>
      <c r="HZO165"/>
      <c r="HZP165"/>
      <c r="HZQ165"/>
      <c r="HZR165"/>
      <c r="HZS165"/>
      <c r="HZT165"/>
      <c r="HZU165"/>
      <c r="HZV165"/>
      <c r="HZW165"/>
      <c r="HZX165"/>
      <c r="HZY165"/>
      <c r="HZZ165"/>
      <c r="IAA165"/>
      <c r="IAB165"/>
      <c r="IAC165"/>
      <c r="IAD165"/>
      <c r="IAE165"/>
      <c r="IAF165"/>
      <c r="IAG165"/>
      <c r="IAH165"/>
      <c r="IAI165"/>
      <c r="IAJ165"/>
      <c r="IAK165"/>
      <c r="IAL165"/>
      <c r="IAM165"/>
      <c r="IAN165"/>
      <c r="IAO165"/>
      <c r="IAP165"/>
      <c r="IAQ165"/>
      <c r="IAR165"/>
      <c r="IAS165"/>
      <c r="IAT165"/>
      <c r="IAU165"/>
      <c r="IAV165"/>
      <c r="IAW165"/>
      <c r="IAX165"/>
      <c r="IAY165"/>
      <c r="IAZ165"/>
      <c r="IBA165"/>
      <c r="IBB165"/>
      <c r="IBC165"/>
      <c r="IBD165"/>
      <c r="IBE165"/>
      <c r="IBF165"/>
      <c r="IBG165"/>
      <c r="IBH165"/>
      <c r="IBI165"/>
      <c r="IBJ165"/>
      <c r="IBK165"/>
      <c r="IBL165"/>
      <c r="IBM165"/>
      <c r="IBN165"/>
      <c r="IBO165"/>
      <c r="IBP165"/>
      <c r="IBQ165"/>
      <c r="IBR165"/>
      <c r="IBS165"/>
      <c r="IBT165"/>
      <c r="IBU165"/>
      <c r="IBV165"/>
      <c r="IBW165"/>
      <c r="IBX165"/>
      <c r="IBY165"/>
      <c r="IBZ165"/>
      <c r="ICA165"/>
      <c r="ICB165"/>
      <c r="ICC165"/>
      <c r="ICD165"/>
      <c r="ICE165"/>
      <c r="ICF165"/>
      <c r="ICG165"/>
      <c r="ICH165"/>
      <c r="ICI165"/>
      <c r="ICJ165"/>
      <c r="ICK165"/>
      <c r="ICL165"/>
      <c r="ICM165"/>
      <c r="ICN165"/>
      <c r="ICO165"/>
      <c r="ICP165"/>
      <c r="ICQ165"/>
      <c r="ICR165"/>
      <c r="ICS165"/>
      <c r="ICT165"/>
      <c r="ICU165"/>
      <c r="ICV165"/>
      <c r="ICW165"/>
      <c r="ICX165"/>
      <c r="ICY165"/>
      <c r="ICZ165"/>
      <c r="IDA165"/>
      <c r="IDB165"/>
      <c r="IDC165"/>
      <c r="IDD165"/>
      <c r="IDE165"/>
      <c r="IDF165"/>
      <c r="IDG165"/>
      <c r="IDH165"/>
      <c r="IDI165"/>
      <c r="IDJ165"/>
      <c r="IDK165"/>
      <c r="IDL165"/>
      <c r="IDM165"/>
      <c r="IDN165"/>
      <c r="IDO165"/>
      <c r="IDP165"/>
      <c r="IDQ165"/>
      <c r="IDR165"/>
      <c r="IDS165"/>
      <c r="IDT165"/>
      <c r="IDU165"/>
      <c r="IDV165"/>
      <c r="IDW165"/>
      <c r="IDX165"/>
      <c r="IDY165"/>
      <c r="IDZ165"/>
      <c r="IEA165"/>
      <c r="IEB165"/>
      <c r="IEC165"/>
      <c r="IED165"/>
      <c r="IEE165"/>
      <c r="IEF165"/>
      <c r="IEG165"/>
      <c r="IEH165"/>
      <c r="IEI165"/>
      <c r="IEJ165"/>
      <c r="IEK165"/>
      <c r="IEL165"/>
      <c r="IEM165"/>
      <c r="IEN165"/>
      <c r="IEO165"/>
      <c r="IEP165"/>
      <c r="IEQ165"/>
      <c r="IER165"/>
      <c r="IES165"/>
      <c r="IET165"/>
      <c r="IEU165"/>
      <c r="IEV165"/>
      <c r="IEW165"/>
      <c r="IEX165"/>
      <c r="IEY165"/>
      <c r="IEZ165"/>
      <c r="IFA165"/>
      <c r="IFB165"/>
      <c r="IFC165"/>
      <c r="IFD165"/>
      <c r="IFE165"/>
      <c r="IFF165"/>
      <c r="IFG165"/>
      <c r="IFH165"/>
      <c r="IFI165"/>
      <c r="IFJ165"/>
      <c r="IFK165"/>
      <c r="IFL165"/>
      <c r="IFM165"/>
      <c r="IFN165"/>
      <c r="IFO165"/>
      <c r="IFP165"/>
      <c r="IFQ165"/>
      <c r="IFR165"/>
      <c r="IFS165"/>
      <c r="IFT165"/>
      <c r="IFU165"/>
      <c r="IFV165"/>
      <c r="IFW165"/>
      <c r="IFX165"/>
      <c r="IFY165"/>
      <c r="IFZ165"/>
      <c r="IGA165"/>
      <c r="IGB165"/>
      <c r="IGC165"/>
      <c r="IGD165"/>
      <c r="IGE165"/>
      <c r="IGF165"/>
      <c r="IGG165"/>
      <c r="IGH165"/>
      <c r="IGI165"/>
      <c r="IGJ165"/>
      <c r="IGK165"/>
      <c r="IGL165"/>
      <c r="IGM165"/>
      <c r="IGN165"/>
      <c r="IGO165"/>
      <c r="IGP165"/>
      <c r="IGQ165"/>
      <c r="IGR165"/>
      <c r="IGS165"/>
      <c r="IGT165"/>
      <c r="IGU165"/>
      <c r="IGV165"/>
      <c r="IGW165"/>
      <c r="IGX165"/>
      <c r="IGY165"/>
      <c r="IGZ165"/>
      <c r="IHA165"/>
      <c r="IHB165"/>
      <c r="IHC165"/>
      <c r="IHD165"/>
      <c r="IHE165"/>
      <c r="IHF165"/>
      <c r="IHG165"/>
      <c r="IHH165"/>
      <c r="IHI165"/>
      <c r="IHJ165"/>
      <c r="IHK165"/>
      <c r="IHL165"/>
      <c r="IHM165"/>
      <c r="IHN165"/>
      <c r="IHO165"/>
      <c r="IHP165"/>
      <c r="IHQ165"/>
      <c r="IHR165"/>
      <c r="IHS165"/>
      <c r="IHT165"/>
      <c r="IHU165"/>
      <c r="IHV165"/>
      <c r="IHW165"/>
      <c r="IHX165"/>
      <c r="IHY165"/>
      <c r="IHZ165"/>
      <c r="IIA165"/>
      <c r="IIB165"/>
      <c r="IIC165"/>
      <c r="IID165"/>
      <c r="IIE165"/>
      <c r="IIF165"/>
      <c r="IIG165"/>
      <c r="IIH165"/>
      <c r="III165"/>
      <c r="IIJ165"/>
      <c r="IIK165"/>
      <c r="IIL165"/>
      <c r="IIM165"/>
      <c r="IIN165"/>
      <c r="IIO165"/>
      <c r="IIP165"/>
      <c r="IIQ165"/>
      <c r="IIR165"/>
      <c r="IIS165"/>
      <c r="IIT165"/>
      <c r="IIU165"/>
      <c r="IIV165"/>
      <c r="IIW165"/>
      <c r="IIX165"/>
      <c r="IIY165"/>
      <c r="IIZ165"/>
      <c r="IJA165"/>
      <c r="IJB165"/>
      <c r="IJC165"/>
      <c r="IJD165"/>
      <c r="IJE165"/>
      <c r="IJF165"/>
      <c r="IJG165"/>
      <c r="IJH165"/>
      <c r="IJI165"/>
      <c r="IJJ165"/>
      <c r="IJK165"/>
      <c r="IJL165"/>
      <c r="IJM165"/>
      <c r="IJN165"/>
      <c r="IJO165"/>
      <c r="IJP165"/>
      <c r="IJQ165"/>
      <c r="IJR165"/>
      <c r="IJS165"/>
      <c r="IJT165"/>
      <c r="IJU165"/>
      <c r="IJV165"/>
      <c r="IJW165"/>
      <c r="IJX165"/>
      <c r="IJY165"/>
      <c r="IJZ165"/>
      <c r="IKA165"/>
      <c r="IKB165"/>
      <c r="IKC165"/>
      <c r="IKD165"/>
      <c r="IKE165"/>
      <c r="IKF165"/>
      <c r="IKG165"/>
      <c r="IKH165"/>
      <c r="IKI165"/>
      <c r="IKJ165"/>
      <c r="IKK165"/>
      <c r="IKL165"/>
      <c r="IKM165"/>
      <c r="IKN165"/>
      <c r="IKO165"/>
      <c r="IKP165"/>
      <c r="IKQ165"/>
      <c r="IKR165"/>
      <c r="IKS165"/>
      <c r="IKT165"/>
      <c r="IKU165"/>
      <c r="IKV165"/>
      <c r="IKW165"/>
      <c r="IKX165"/>
      <c r="IKY165"/>
      <c r="IKZ165"/>
      <c r="ILA165"/>
      <c r="ILB165"/>
      <c r="ILC165"/>
      <c r="ILD165"/>
      <c r="ILE165"/>
      <c r="ILF165"/>
      <c r="ILG165"/>
      <c r="ILH165"/>
      <c r="ILI165"/>
      <c r="ILJ165"/>
      <c r="ILK165"/>
      <c r="ILL165"/>
      <c r="ILM165"/>
      <c r="ILN165"/>
      <c r="ILO165"/>
      <c r="ILP165"/>
      <c r="ILQ165"/>
      <c r="ILR165"/>
      <c r="ILS165"/>
      <c r="ILT165"/>
      <c r="ILU165"/>
      <c r="ILV165"/>
      <c r="ILW165"/>
      <c r="ILX165"/>
      <c r="ILY165"/>
      <c r="ILZ165"/>
      <c r="IMA165"/>
      <c r="IMB165"/>
      <c r="IMC165"/>
      <c r="IMD165"/>
      <c r="IME165"/>
      <c r="IMF165"/>
      <c r="IMG165"/>
      <c r="IMH165"/>
      <c r="IMI165"/>
      <c r="IMJ165"/>
      <c r="IMK165"/>
      <c r="IML165"/>
      <c r="IMM165"/>
      <c r="IMN165"/>
      <c r="IMO165"/>
      <c r="IMP165"/>
      <c r="IMQ165"/>
      <c r="IMR165"/>
      <c r="IMS165"/>
      <c r="IMT165"/>
      <c r="IMU165"/>
      <c r="IMV165"/>
      <c r="IMW165"/>
      <c r="IMX165"/>
      <c r="IMY165"/>
      <c r="IMZ165"/>
      <c r="INA165"/>
      <c r="INB165"/>
      <c r="INC165"/>
      <c r="IND165"/>
      <c r="INE165"/>
      <c r="INF165"/>
      <c r="ING165"/>
      <c r="INH165"/>
      <c r="INI165"/>
      <c r="INJ165"/>
      <c r="INK165"/>
      <c r="INL165"/>
      <c r="INM165"/>
      <c r="INN165"/>
      <c r="INO165"/>
      <c r="INP165"/>
      <c r="INQ165"/>
      <c r="INR165"/>
      <c r="INS165"/>
      <c r="INT165"/>
      <c r="INU165"/>
      <c r="INV165"/>
      <c r="INW165"/>
      <c r="INX165"/>
      <c r="INY165"/>
      <c r="INZ165"/>
      <c r="IOA165"/>
      <c r="IOB165"/>
      <c r="IOC165"/>
      <c r="IOD165"/>
      <c r="IOE165"/>
      <c r="IOF165"/>
      <c r="IOG165"/>
      <c r="IOH165"/>
      <c r="IOI165"/>
      <c r="IOJ165"/>
      <c r="IOK165"/>
      <c r="IOL165"/>
      <c r="IOM165"/>
      <c r="ION165"/>
      <c r="IOO165"/>
      <c r="IOP165"/>
      <c r="IOQ165"/>
      <c r="IOR165"/>
      <c r="IOS165"/>
      <c r="IOT165"/>
      <c r="IOU165"/>
      <c r="IOV165"/>
      <c r="IOW165"/>
      <c r="IOX165"/>
      <c r="IOY165"/>
      <c r="IOZ165"/>
      <c r="IPA165"/>
      <c r="IPB165"/>
      <c r="IPC165"/>
      <c r="IPD165"/>
      <c r="IPE165"/>
      <c r="IPF165"/>
      <c r="IPG165"/>
      <c r="IPH165"/>
      <c r="IPI165"/>
      <c r="IPJ165"/>
      <c r="IPK165"/>
      <c r="IPL165"/>
      <c r="IPM165"/>
      <c r="IPN165"/>
      <c r="IPO165"/>
      <c r="IPP165"/>
      <c r="IPQ165"/>
      <c r="IPR165"/>
      <c r="IPS165"/>
      <c r="IPT165"/>
      <c r="IPU165"/>
      <c r="IPV165"/>
      <c r="IPW165"/>
      <c r="IPX165"/>
      <c r="IPY165"/>
      <c r="IPZ165"/>
      <c r="IQA165"/>
      <c r="IQB165"/>
      <c r="IQC165"/>
      <c r="IQD165"/>
      <c r="IQE165"/>
      <c r="IQF165"/>
      <c r="IQG165"/>
      <c r="IQH165"/>
      <c r="IQI165"/>
      <c r="IQJ165"/>
      <c r="IQK165"/>
      <c r="IQL165"/>
      <c r="IQM165"/>
      <c r="IQN165"/>
      <c r="IQO165"/>
      <c r="IQP165"/>
      <c r="IQQ165"/>
      <c r="IQR165"/>
      <c r="IQS165"/>
      <c r="IQT165"/>
      <c r="IQU165"/>
      <c r="IQV165"/>
      <c r="IQW165"/>
      <c r="IQX165"/>
      <c r="IQY165"/>
      <c r="IQZ165"/>
      <c r="IRA165"/>
      <c r="IRB165"/>
      <c r="IRC165"/>
      <c r="IRD165"/>
      <c r="IRE165"/>
      <c r="IRF165"/>
      <c r="IRG165"/>
      <c r="IRH165"/>
      <c r="IRI165"/>
      <c r="IRJ165"/>
      <c r="IRK165"/>
      <c r="IRL165"/>
      <c r="IRM165"/>
      <c r="IRN165"/>
      <c r="IRO165"/>
      <c r="IRP165"/>
      <c r="IRQ165"/>
      <c r="IRR165"/>
      <c r="IRS165"/>
      <c r="IRT165"/>
      <c r="IRU165"/>
      <c r="IRV165"/>
      <c r="IRW165"/>
      <c r="IRX165"/>
      <c r="IRY165"/>
      <c r="IRZ165"/>
      <c r="ISA165"/>
      <c r="ISB165"/>
      <c r="ISC165"/>
      <c r="ISD165"/>
      <c r="ISE165"/>
      <c r="ISF165"/>
      <c r="ISG165"/>
      <c r="ISH165"/>
      <c r="ISI165"/>
      <c r="ISJ165"/>
      <c r="ISK165"/>
      <c r="ISL165"/>
      <c r="ISM165"/>
      <c r="ISN165"/>
      <c r="ISO165"/>
      <c r="ISP165"/>
      <c r="ISQ165"/>
      <c r="ISR165"/>
      <c r="ISS165"/>
      <c r="IST165"/>
      <c r="ISU165"/>
      <c r="ISV165"/>
      <c r="ISW165"/>
      <c r="ISX165"/>
      <c r="ISY165"/>
      <c r="ISZ165"/>
      <c r="ITA165"/>
      <c r="ITB165"/>
      <c r="ITC165"/>
      <c r="ITD165"/>
      <c r="ITE165"/>
      <c r="ITF165"/>
      <c r="ITG165"/>
      <c r="ITH165"/>
      <c r="ITI165"/>
      <c r="ITJ165"/>
      <c r="ITK165"/>
      <c r="ITL165"/>
      <c r="ITM165"/>
      <c r="ITN165"/>
      <c r="ITO165"/>
      <c r="ITP165"/>
      <c r="ITQ165"/>
      <c r="ITR165"/>
      <c r="ITS165"/>
      <c r="ITT165"/>
      <c r="ITU165"/>
      <c r="ITV165"/>
      <c r="ITW165"/>
      <c r="ITX165"/>
      <c r="ITY165"/>
      <c r="ITZ165"/>
      <c r="IUA165"/>
      <c r="IUB165"/>
      <c r="IUC165"/>
      <c r="IUD165"/>
      <c r="IUE165"/>
      <c r="IUF165"/>
      <c r="IUG165"/>
      <c r="IUH165"/>
      <c r="IUI165"/>
      <c r="IUJ165"/>
      <c r="IUK165"/>
      <c r="IUL165"/>
      <c r="IUM165"/>
      <c r="IUN165"/>
      <c r="IUO165"/>
      <c r="IUP165"/>
      <c r="IUQ165"/>
      <c r="IUR165"/>
      <c r="IUS165"/>
      <c r="IUT165"/>
      <c r="IUU165"/>
      <c r="IUV165"/>
      <c r="IUW165"/>
      <c r="IUX165"/>
      <c r="IUY165"/>
      <c r="IUZ165"/>
      <c r="IVA165"/>
      <c r="IVB165"/>
      <c r="IVC165"/>
      <c r="IVD165"/>
      <c r="IVE165"/>
      <c r="IVF165"/>
      <c r="IVG165"/>
      <c r="IVH165"/>
      <c r="IVI165"/>
      <c r="IVJ165"/>
      <c r="IVK165"/>
      <c r="IVL165"/>
      <c r="IVM165"/>
      <c r="IVN165"/>
      <c r="IVO165"/>
      <c r="IVP165"/>
      <c r="IVQ165"/>
      <c r="IVR165"/>
      <c r="IVS165"/>
      <c r="IVT165"/>
      <c r="IVU165"/>
      <c r="IVV165"/>
      <c r="IVW165"/>
      <c r="IVX165"/>
      <c r="IVY165"/>
      <c r="IVZ165"/>
      <c r="IWA165"/>
      <c r="IWB165"/>
      <c r="IWC165"/>
      <c r="IWD165"/>
      <c r="IWE165"/>
      <c r="IWF165"/>
      <c r="IWG165"/>
      <c r="IWH165"/>
      <c r="IWI165"/>
      <c r="IWJ165"/>
      <c r="IWK165"/>
      <c r="IWL165"/>
      <c r="IWM165"/>
      <c r="IWN165"/>
      <c r="IWO165"/>
      <c r="IWP165"/>
      <c r="IWQ165"/>
      <c r="IWR165"/>
      <c r="IWS165"/>
      <c r="IWT165"/>
      <c r="IWU165"/>
      <c r="IWV165"/>
      <c r="IWW165"/>
      <c r="IWX165"/>
      <c r="IWY165"/>
      <c r="IWZ165"/>
      <c r="IXA165"/>
      <c r="IXB165"/>
      <c r="IXC165"/>
      <c r="IXD165"/>
      <c r="IXE165"/>
      <c r="IXF165"/>
      <c r="IXG165"/>
      <c r="IXH165"/>
      <c r="IXI165"/>
      <c r="IXJ165"/>
      <c r="IXK165"/>
      <c r="IXL165"/>
      <c r="IXM165"/>
      <c r="IXN165"/>
      <c r="IXO165"/>
      <c r="IXP165"/>
      <c r="IXQ165"/>
      <c r="IXR165"/>
      <c r="IXS165"/>
      <c r="IXT165"/>
      <c r="IXU165"/>
      <c r="IXV165"/>
      <c r="IXW165"/>
      <c r="IXX165"/>
      <c r="IXY165"/>
      <c r="IXZ165"/>
      <c r="IYA165"/>
      <c r="IYB165"/>
      <c r="IYC165"/>
      <c r="IYD165"/>
      <c r="IYE165"/>
      <c r="IYF165"/>
      <c r="IYG165"/>
      <c r="IYH165"/>
      <c r="IYI165"/>
      <c r="IYJ165"/>
      <c r="IYK165"/>
      <c r="IYL165"/>
      <c r="IYM165"/>
      <c r="IYN165"/>
      <c r="IYO165"/>
      <c r="IYP165"/>
      <c r="IYQ165"/>
      <c r="IYR165"/>
      <c r="IYS165"/>
      <c r="IYT165"/>
      <c r="IYU165"/>
      <c r="IYV165"/>
      <c r="IYW165"/>
      <c r="IYX165"/>
      <c r="IYY165"/>
      <c r="IYZ165"/>
      <c r="IZA165"/>
      <c r="IZB165"/>
      <c r="IZC165"/>
      <c r="IZD165"/>
      <c r="IZE165"/>
      <c r="IZF165"/>
      <c r="IZG165"/>
      <c r="IZH165"/>
      <c r="IZI165"/>
      <c r="IZJ165"/>
      <c r="IZK165"/>
      <c r="IZL165"/>
      <c r="IZM165"/>
      <c r="IZN165"/>
      <c r="IZO165"/>
      <c r="IZP165"/>
      <c r="IZQ165"/>
      <c r="IZR165"/>
      <c r="IZS165"/>
      <c r="IZT165"/>
      <c r="IZU165"/>
      <c r="IZV165"/>
      <c r="IZW165"/>
      <c r="IZX165"/>
      <c r="IZY165"/>
      <c r="IZZ165"/>
      <c r="JAA165"/>
      <c r="JAB165"/>
      <c r="JAC165"/>
      <c r="JAD165"/>
      <c r="JAE165"/>
      <c r="JAF165"/>
      <c r="JAG165"/>
      <c r="JAH165"/>
      <c r="JAI165"/>
      <c r="JAJ165"/>
      <c r="JAK165"/>
      <c r="JAL165"/>
      <c r="JAM165"/>
      <c r="JAN165"/>
      <c r="JAO165"/>
      <c r="JAP165"/>
      <c r="JAQ165"/>
      <c r="JAR165"/>
      <c r="JAS165"/>
      <c r="JAT165"/>
      <c r="JAU165"/>
      <c r="JAV165"/>
      <c r="JAW165"/>
      <c r="JAX165"/>
      <c r="JAY165"/>
      <c r="JAZ165"/>
      <c r="JBA165"/>
      <c r="JBB165"/>
      <c r="JBC165"/>
      <c r="JBD165"/>
      <c r="JBE165"/>
      <c r="JBF165"/>
      <c r="JBG165"/>
      <c r="JBH165"/>
      <c r="JBI165"/>
      <c r="JBJ165"/>
      <c r="JBK165"/>
      <c r="JBL165"/>
      <c r="JBM165"/>
      <c r="JBN165"/>
      <c r="JBO165"/>
      <c r="JBP165"/>
      <c r="JBQ165"/>
      <c r="JBR165"/>
      <c r="JBS165"/>
      <c r="JBT165"/>
      <c r="JBU165"/>
      <c r="JBV165"/>
      <c r="JBW165"/>
      <c r="JBX165"/>
      <c r="JBY165"/>
      <c r="JBZ165"/>
      <c r="JCA165"/>
      <c r="JCB165"/>
      <c r="JCC165"/>
      <c r="JCD165"/>
      <c r="JCE165"/>
      <c r="JCF165"/>
      <c r="JCG165"/>
      <c r="JCH165"/>
      <c r="JCI165"/>
      <c r="JCJ165"/>
      <c r="JCK165"/>
      <c r="JCL165"/>
      <c r="JCM165"/>
      <c r="JCN165"/>
      <c r="JCO165"/>
      <c r="JCP165"/>
      <c r="JCQ165"/>
      <c r="JCR165"/>
      <c r="JCS165"/>
      <c r="JCT165"/>
      <c r="JCU165"/>
      <c r="JCV165"/>
      <c r="JCW165"/>
      <c r="JCX165"/>
      <c r="JCY165"/>
      <c r="JCZ165"/>
      <c r="JDA165"/>
      <c r="JDB165"/>
      <c r="JDC165"/>
      <c r="JDD165"/>
      <c r="JDE165"/>
      <c r="JDF165"/>
      <c r="JDG165"/>
      <c r="JDH165"/>
      <c r="JDI165"/>
      <c r="JDJ165"/>
      <c r="JDK165"/>
      <c r="JDL165"/>
      <c r="JDM165"/>
      <c r="JDN165"/>
      <c r="JDO165"/>
      <c r="JDP165"/>
      <c r="JDQ165"/>
      <c r="JDR165"/>
      <c r="JDS165"/>
      <c r="JDT165"/>
      <c r="JDU165"/>
      <c r="JDV165"/>
      <c r="JDW165"/>
      <c r="JDX165"/>
      <c r="JDY165"/>
      <c r="JDZ165"/>
      <c r="JEA165"/>
      <c r="JEB165"/>
      <c r="JEC165"/>
      <c r="JED165"/>
      <c r="JEE165"/>
      <c r="JEF165"/>
      <c r="JEG165"/>
      <c r="JEH165"/>
      <c r="JEI165"/>
      <c r="JEJ165"/>
      <c r="JEK165"/>
      <c r="JEL165"/>
      <c r="JEM165"/>
      <c r="JEN165"/>
      <c r="JEO165"/>
      <c r="JEP165"/>
      <c r="JEQ165"/>
      <c r="JER165"/>
      <c r="JES165"/>
      <c r="JET165"/>
      <c r="JEU165"/>
      <c r="JEV165"/>
      <c r="JEW165"/>
      <c r="JEX165"/>
      <c r="JEY165"/>
      <c r="JEZ165"/>
      <c r="JFA165"/>
      <c r="JFB165"/>
      <c r="JFC165"/>
      <c r="JFD165"/>
      <c r="JFE165"/>
      <c r="JFF165"/>
      <c r="JFG165"/>
      <c r="JFH165"/>
      <c r="JFI165"/>
      <c r="JFJ165"/>
      <c r="JFK165"/>
      <c r="JFL165"/>
      <c r="JFM165"/>
      <c r="JFN165"/>
      <c r="JFO165"/>
      <c r="JFP165"/>
      <c r="JFQ165"/>
      <c r="JFR165"/>
      <c r="JFS165"/>
      <c r="JFT165"/>
      <c r="JFU165"/>
      <c r="JFV165"/>
      <c r="JFW165"/>
      <c r="JFX165"/>
      <c r="JFY165"/>
      <c r="JFZ165"/>
      <c r="JGA165"/>
      <c r="JGB165"/>
      <c r="JGC165"/>
      <c r="JGD165"/>
      <c r="JGE165"/>
      <c r="JGF165"/>
      <c r="JGG165"/>
      <c r="JGH165"/>
      <c r="JGI165"/>
      <c r="JGJ165"/>
      <c r="JGK165"/>
      <c r="JGL165"/>
      <c r="JGM165"/>
      <c r="JGN165"/>
      <c r="JGO165"/>
      <c r="JGP165"/>
      <c r="JGQ165"/>
      <c r="JGR165"/>
      <c r="JGS165"/>
      <c r="JGT165"/>
      <c r="JGU165"/>
      <c r="JGV165"/>
      <c r="JGW165"/>
      <c r="JGX165"/>
      <c r="JGY165"/>
      <c r="JGZ165"/>
      <c r="JHA165"/>
      <c r="JHB165"/>
      <c r="JHC165"/>
      <c r="JHD165"/>
      <c r="JHE165"/>
      <c r="JHF165"/>
      <c r="JHG165"/>
      <c r="JHH165"/>
      <c r="JHI165"/>
      <c r="JHJ165"/>
      <c r="JHK165"/>
      <c r="JHL165"/>
      <c r="JHM165"/>
      <c r="JHN165"/>
      <c r="JHO165"/>
      <c r="JHP165"/>
      <c r="JHQ165"/>
      <c r="JHR165"/>
      <c r="JHS165"/>
      <c r="JHT165"/>
      <c r="JHU165"/>
      <c r="JHV165"/>
      <c r="JHW165"/>
      <c r="JHX165"/>
      <c r="JHY165"/>
      <c r="JHZ165"/>
      <c r="JIA165"/>
      <c r="JIB165"/>
      <c r="JIC165"/>
      <c r="JID165"/>
      <c r="JIE165"/>
      <c r="JIF165"/>
      <c r="JIG165"/>
      <c r="JIH165"/>
      <c r="JII165"/>
      <c r="JIJ165"/>
      <c r="JIK165"/>
      <c r="JIL165"/>
      <c r="JIM165"/>
      <c r="JIN165"/>
      <c r="JIO165"/>
      <c r="JIP165"/>
      <c r="JIQ165"/>
      <c r="JIR165"/>
      <c r="JIS165"/>
      <c r="JIT165"/>
      <c r="JIU165"/>
      <c r="JIV165"/>
      <c r="JIW165"/>
      <c r="JIX165"/>
      <c r="JIY165"/>
      <c r="JIZ165"/>
      <c r="JJA165"/>
      <c r="JJB165"/>
      <c r="JJC165"/>
      <c r="JJD165"/>
      <c r="JJE165"/>
      <c r="JJF165"/>
      <c r="JJG165"/>
      <c r="JJH165"/>
      <c r="JJI165"/>
      <c r="JJJ165"/>
      <c r="JJK165"/>
      <c r="JJL165"/>
      <c r="JJM165"/>
      <c r="JJN165"/>
      <c r="JJO165"/>
      <c r="JJP165"/>
      <c r="JJQ165"/>
      <c r="JJR165"/>
      <c r="JJS165"/>
      <c r="JJT165"/>
      <c r="JJU165"/>
      <c r="JJV165"/>
      <c r="JJW165"/>
      <c r="JJX165"/>
      <c r="JJY165"/>
      <c r="JJZ165"/>
      <c r="JKA165"/>
      <c r="JKB165"/>
      <c r="JKC165"/>
      <c r="JKD165"/>
      <c r="JKE165"/>
      <c r="JKF165"/>
      <c r="JKG165"/>
      <c r="JKH165"/>
      <c r="JKI165"/>
      <c r="JKJ165"/>
      <c r="JKK165"/>
      <c r="JKL165"/>
      <c r="JKM165"/>
      <c r="JKN165"/>
      <c r="JKO165"/>
      <c r="JKP165"/>
      <c r="JKQ165"/>
      <c r="JKR165"/>
      <c r="JKS165"/>
      <c r="JKT165"/>
      <c r="JKU165"/>
      <c r="JKV165"/>
      <c r="JKW165"/>
      <c r="JKX165"/>
      <c r="JKY165"/>
      <c r="JKZ165"/>
      <c r="JLA165"/>
      <c r="JLB165"/>
      <c r="JLC165"/>
      <c r="JLD165"/>
      <c r="JLE165"/>
      <c r="JLF165"/>
      <c r="JLG165"/>
      <c r="JLH165"/>
      <c r="JLI165"/>
      <c r="JLJ165"/>
      <c r="JLK165"/>
      <c r="JLL165"/>
      <c r="JLM165"/>
      <c r="JLN165"/>
      <c r="JLO165"/>
      <c r="JLP165"/>
      <c r="JLQ165"/>
      <c r="JLR165"/>
      <c r="JLS165"/>
      <c r="JLT165"/>
      <c r="JLU165"/>
      <c r="JLV165"/>
      <c r="JLW165"/>
      <c r="JLX165"/>
      <c r="JLY165"/>
      <c r="JLZ165"/>
      <c r="JMA165"/>
      <c r="JMB165"/>
      <c r="JMC165"/>
      <c r="JMD165"/>
      <c r="JME165"/>
      <c r="JMF165"/>
      <c r="JMG165"/>
      <c r="JMH165"/>
      <c r="JMI165"/>
      <c r="JMJ165"/>
      <c r="JMK165"/>
      <c r="JML165"/>
      <c r="JMM165"/>
      <c r="JMN165"/>
      <c r="JMO165"/>
      <c r="JMP165"/>
      <c r="JMQ165"/>
      <c r="JMR165"/>
      <c r="JMS165"/>
      <c r="JMT165"/>
      <c r="JMU165"/>
      <c r="JMV165"/>
      <c r="JMW165"/>
      <c r="JMX165"/>
      <c r="JMY165"/>
      <c r="JMZ165"/>
      <c r="JNA165"/>
      <c r="JNB165"/>
      <c r="JNC165"/>
      <c r="JND165"/>
      <c r="JNE165"/>
      <c r="JNF165"/>
      <c r="JNG165"/>
      <c r="JNH165"/>
      <c r="JNI165"/>
      <c r="JNJ165"/>
      <c r="JNK165"/>
      <c r="JNL165"/>
      <c r="JNM165"/>
      <c r="JNN165"/>
      <c r="JNO165"/>
      <c r="JNP165"/>
      <c r="JNQ165"/>
      <c r="JNR165"/>
      <c r="JNS165"/>
      <c r="JNT165"/>
      <c r="JNU165"/>
      <c r="JNV165"/>
      <c r="JNW165"/>
      <c r="JNX165"/>
      <c r="JNY165"/>
      <c r="JNZ165"/>
      <c r="JOA165"/>
      <c r="JOB165"/>
      <c r="JOC165"/>
      <c r="JOD165"/>
      <c r="JOE165"/>
      <c r="JOF165"/>
      <c r="JOG165"/>
      <c r="JOH165"/>
      <c r="JOI165"/>
      <c r="JOJ165"/>
      <c r="JOK165"/>
      <c r="JOL165"/>
      <c r="JOM165"/>
      <c r="JON165"/>
      <c r="JOO165"/>
      <c r="JOP165"/>
      <c r="JOQ165"/>
      <c r="JOR165"/>
      <c r="JOS165"/>
      <c r="JOT165"/>
      <c r="JOU165"/>
      <c r="JOV165"/>
      <c r="JOW165"/>
      <c r="JOX165"/>
      <c r="JOY165"/>
      <c r="JOZ165"/>
      <c r="JPA165"/>
      <c r="JPB165"/>
      <c r="JPC165"/>
      <c r="JPD165"/>
      <c r="JPE165"/>
      <c r="JPF165"/>
      <c r="JPG165"/>
      <c r="JPH165"/>
      <c r="JPI165"/>
      <c r="JPJ165"/>
      <c r="JPK165"/>
      <c r="JPL165"/>
      <c r="JPM165"/>
      <c r="JPN165"/>
      <c r="JPO165"/>
      <c r="JPP165"/>
      <c r="JPQ165"/>
      <c r="JPR165"/>
      <c r="JPS165"/>
      <c r="JPT165"/>
      <c r="JPU165"/>
      <c r="JPV165"/>
      <c r="JPW165"/>
      <c r="JPX165"/>
      <c r="JPY165"/>
      <c r="JPZ165"/>
      <c r="JQA165"/>
      <c r="JQB165"/>
      <c r="JQC165"/>
      <c r="JQD165"/>
      <c r="JQE165"/>
      <c r="JQF165"/>
      <c r="JQG165"/>
      <c r="JQH165"/>
      <c r="JQI165"/>
      <c r="JQJ165"/>
      <c r="JQK165"/>
      <c r="JQL165"/>
      <c r="JQM165"/>
      <c r="JQN165"/>
      <c r="JQO165"/>
      <c r="JQP165"/>
      <c r="JQQ165"/>
      <c r="JQR165"/>
      <c r="JQS165"/>
      <c r="JQT165"/>
      <c r="JQU165"/>
      <c r="JQV165"/>
      <c r="JQW165"/>
      <c r="JQX165"/>
      <c r="JQY165"/>
      <c r="JQZ165"/>
      <c r="JRA165"/>
      <c r="JRB165"/>
      <c r="JRC165"/>
      <c r="JRD165"/>
      <c r="JRE165"/>
      <c r="JRF165"/>
      <c r="JRG165"/>
      <c r="JRH165"/>
      <c r="JRI165"/>
      <c r="JRJ165"/>
      <c r="JRK165"/>
      <c r="JRL165"/>
      <c r="JRM165"/>
      <c r="JRN165"/>
      <c r="JRO165"/>
      <c r="JRP165"/>
      <c r="JRQ165"/>
      <c r="JRR165"/>
      <c r="JRS165"/>
      <c r="JRT165"/>
      <c r="JRU165"/>
      <c r="JRV165"/>
      <c r="JRW165"/>
      <c r="JRX165"/>
      <c r="JRY165"/>
      <c r="JRZ165"/>
      <c r="JSA165"/>
      <c r="JSB165"/>
      <c r="JSC165"/>
      <c r="JSD165"/>
      <c r="JSE165"/>
      <c r="JSF165"/>
      <c r="JSG165"/>
      <c r="JSH165"/>
      <c r="JSI165"/>
      <c r="JSJ165"/>
      <c r="JSK165"/>
      <c r="JSL165"/>
      <c r="JSM165"/>
      <c r="JSN165"/>
      <c r="JSO165"/>
      <c r="JSP165"/>
      <c r="JSQ165"/>
      <c r="JSR165"/>
      <c r="JSS165"/>
      <c r="JST165"/>
      <c r="JSU165"/>
      <c r="JSV165"/>
      <c r="JSW165"/>
      <c r="JSX165"/>
      <c r="JSY165"/>
      <c r="JSZ165"/>
      <c r="JTA165"/>
      <c r="JTB165"/>
      <c r="JTC165"/>
      <c r="JTD165"/>
      <c r="JTE165"/>
      <c r="JTF165"/>
      <c r="JTG165"/>
      <c r="JTH165"/>
      <c r="JTI165"/>
      <c r="JTJ165"/>
      <c r="JTK165"/>
      <c r="JTL165"/>
      <c r="JTM165"/>
      <c r="JTN165"/>
      <c r="JTO165"/>
      <c r="JTP165"/>
      <c r="JTQ165"/>
      <c r="JTR165"/>
      <c r="JTS165"/>
      <c r="JTT165"/>
      <c r="JTU165"/>
      <c r="JTV165"/>
      <c r="JTW165"/>
      <c r="JTX165"/>
      <c r="JTY165"/>
      <c r="JTZ165"/>
      <c r="JUA165"/>
      <c r="JUB165"/>
      <c r="JUC165"/>
      <c r="JUD165"/>
      <c r="JUE165"/>
      <c r="JUF165"/>
      <c r="JUG165"/>
      <c r="JUH165"/>
      <c r="JUI165"/>
      <c r="JUJ165"/>
      <c r="JUK165"/>
      <c r="JUL165"/>
      <c r="JUM165"/>
      <c r="JUN165"/>
      <c r="JUO165"/>
      <c r="JUP165"/>
      <c r="JUQ165"/>
      <c r="JUR165"/>
      <c r="JUS165"/>
      <c r="JUT165"/>
      <c r="JUU165"/>
      <c r="JUV165"/>
      <c r="JUW165"/>
      <c r="JUX165"/>
      <c r="JUY165"/>
      <c r="JUZ165"/>
      <c r="JVA165"/>
      <c r="JVB165"/>
      <c r="JVC165"/>
      <c r="JVD165"/>
      <c r="JVE165"/>
      <c r="JVF165"/>
      <c r="JVG165"/>
      <c r="JVH165"/>
      <c r="JVI165"/>
      <c r="JVJ165"/>
      <c r="JVK165"/>
      <c r="JVL165"/>
      <c r="JVM165"/>
      <c r="JVN165"/>
      <c r="JVO165"/>
      <c r="JVP165"/>
      <c r="JVQ165"/>
      <c r="JVR165"/>
      <c r="JVS165"/>
      <c r="JVT165"/>
      <c r="JVU165"/>
      <c r="JVV165"/>
      <c r="JVW165"/>
      <c r="JVX165"/>
      <c r="JVY165"/>
      <c r="JVZ165"/>
      <c r="JWA165"/>
      <c r="JWB165"/>
      <c r="JWC165"/>
      <c r="JWD165"/>
      <c r="JWE165"/>
      <c r="JWF165"/>
      <c r="JWG165"/>
      <c r="JWH165"/>
      <c r="JWI165"/>
      <c r="JWJ165"/>
      <c r="JWK165"/>
      <c r="JWL165"/>
      <c r="JWM165"/>
      <c r="JWN165"/>
      <c r="JWO165"/>
      <c r="JWP165"/>
      <c r="JWQ165"/>
      <c r="JWR165"/>
      <c r="JWS165"/>
      <c r="JWT165"/>
      <c r="JWU165"/>
      <c r="JWV165"/>
      <c r="JWW165"/>
      <c r="JWX165"/>
      <c r="JWY165"/>
      <c r="JWZ165"/>
      <c r="JXA165"/>
      <c r="JXB165"/>
      <c r="JXC165"/>
      <c r="JXD165"/>
      <c r="JXE165"/>
      <c r="JXF165"/>
      <c r="JXG165"/>
      <c r="JXH165"/>
      <c r="JXI165"/>
      <c r="JXJ165"/>
      <c r="JXK165"/>
      <c r="JXL165"/>
      <c r="JXM165"/>
      <c r="JXN165"/>
      <c r="JXO165"/>
      <c r="JXP165"/>
      <c r="JXQ165"/>
      <c r="JXR165"/>
      <c r="JXS165"/>
      <c r="JXT165"/>
      <c r="JXU165"/>
      <c r="JXV165"/>
      <c r="JXW165"/>
      <c r="JXX165"/>
      <c r="JXY165"/>
      <c r="JXZ165"/>
      <c r="JYA165"/>
      <c r="JYB165"/>
      <c r="JYC165"/>
      <c r="JYD165"/>
      <c r="JYE165"/>
      <c r="JYF165"/>
      <c r="JYG165"/>
      <c r="JYH165"/>
      <c r="JYI165"/>
      <c r="JYJ165"/>
      <c r="JYK165"/>
      <c r="JYL165"/>
      <c r="JYM165"/>
      <c r="JYN165"/>
      <c r="JYO165"/>
      <c r="JYP165"/>
      <c r="JYQ165"/>
      <c r="JYR165"/>
      <c r="JYS165"/>
      <c r="JYT165"/>
      <c r="JYU165"/>
      <c r="JYV165"/>
      <c r="JYW165"/>
      <c r="JYX165"/>
      <c r="JYY165"/>
      <c r="JYZ165"/>
      <c r="JZA165"/>
      <c r="JZB165"/>
      <c r="JZC165"/>
      <c r="JZD165"/>
      <c r="JZE165"/>
      <c r="JZF165"/>
      <c r="JZG165"/>
      <c r="JZH165"/>
      <c r="JZI165"/>
      <c r="JZJ165"/>
      <c r="JZK165"/>
      <c r="JZL165"/>
      <c r="JZM165"/>
      <c r="JZN165"/>
      <c r="JZO165"/>
      <c r="JZP165"/>
      <c r="JZQ165"/>
      <c r="JZR165"/>
      <c r="JZS165"/>
      <c r="JZT165"/>
      <c r="JZU165"/>
      <c r="JZV165"/>
      <c r="JZW165"/>
      <c r="JZX165"/>
      <c r="JZY165"/>
      <c r="JZZ165"/>
      <c r="KAA165"/>
      <c r="KAB165"/>
      <c r="KAC165"/>
      <c r="KAD165"/>
      <c r="KAE165"/>
      <c r="KAF165"/>
      <c r="KAG165"/>
      <c r="KAH165"/>
      <c r="KAI165"/>
      <c r="KAJ165"/>
      <c r="KAK165"/>
      <c r="KAL165"/>
      <c r="KAM165"/>
      <c r="KAN165"/>
      <c r="KAO165"/>
      <c r="KAP165"/>
      <c r="KAQ165"/>
      <c r="KAR165"/>
      <c r="KAS165"/>
      <c r="KAT165"/>
      <c r="KAU165"/>
      <c r="KAV165"/>
      <c r="KAW165"/>
      <c r="KAX165"/>
      <c r="KAY165"/>
      <c r="KAZ165"/>
      <c r="KBA165"/>
      <c r="KBB165"/>
      <c r="KBC165"/>
      <c r="KBD165"/>
      <c r="KBE165"/>
      <c r="KBF165"/>
      <c r="KBG165"/>
      <c r="KBH165"/>
      <c r="KBI165"/>
      <c r="KBJ165"/>
      <c r="KBK165"/>
      <c r="KBL165"/>
      <c r="KBM165"/>
      <c r="KBN165"/>
      <c r="KBO165"/>
      <c r="KBP165"/>
      <c r="KBQ165"/>
      <c r="KBR165"/>
      <c r="KBS165"/>
      <c r="KBT165"/>
      <c r="KBU165"/>
      <c r="KBV165"/>
      <c r="KBW165"/>
      <c r="KBX165"/>
      <c r="KBY165"/>
      <c r="KBZ165"/>
      <c r="KCA165"/>
      <c r="KCB165"/>
      <c r="KCC165"/>
      <c r="KCD165"/>
      <c r="KCE165"/>
      <c r="KCF165"/>
      <c r="KCG165"/>
      <c r="KCH165"/>
      <c r="KCI165"/>
      <c r="KCJ165"/>
      <c r="KCK165"/>
      <c r="KCL165"/>
      <c r="KCM165"/>
      <c r="KCN165"/>
      <c r="KCO165"/>
      <c r="KCP165"/>
      <c r="KCQ165"/>
      <c r="KCR165"/>
      <c r="KCS165"/>
      <c r="KCT165"/>
      <c r="KCU165"/>
      <c r="KCV165"/>
      <c r="KCW165"/>
      <c r="KCX165"/>
      <c r="KCY165"/>
      <c r="KCZ165"/>
      <c r="KDA165"/>
      <c r="KDB165"/>
      <c r="KDC165"/>
      <c r="KDD165"/>
      <c r="KDE165"/>
      <c r="KDF165"/>
      <c r="KDG165"/>
      <c r="KDH165"/>
      <c r="KDI165"/>
      <c r="KDJ165"/>
      <c r="KDK165"/>
      <c r="KDL165"/>
      <c r="KDM165"/>
      <c r="KDN165"/>
      <c r="KDO165"/>
      <c r="KDP165"/>
      <c r="KDQ165"/>
      <c r="KDR165"/>
      <c r="KDS165"/>
      <c r="KDT165"/>
      <c r="KDU165"/>
      <c r="KDV165"/>
      <c r="KDW165"/>
      <c r="KDX165"/>
      <c r="KDY165"/>
      <c r="KDZ165"/>
      <c r="KEA165"/>
      <c r="KEB165"/>
      <c r="KEC165"/>
      <c r="KED165"/>
      <c r="KEE165"/>
      <c r="KEF165"/>
      <c r="KEG165"/>
      <c r="KEH165"/>
      <c r="KEI165"/>
      <c r="KEJ165"/>
      <c r="KEK165"/>
      <c r="KEL165"/>
      <c r="KEM165"/>
      <c r="KEN165"/>
      <c r="KEO165"/>
      <c r="KEP165"/>
      <c r="KEQ165"/>
      <c r="KER165"/>
      <c r="KES165"/>
      <c r="KET165"/>
      <c r="KEU165"/>
      <c r="KEV165"/>
      <c r="KEW165"/>
      <c r="KEX165"/>
      <c r="KEY165"/>
      <c r="KEZ165"/>
      <c r="KFA165"/>
      <c r="KFB165"/>
      <c r="KFC165"/>
      <c r="KFD165"/>
      <c r="KFE165"/>
      <c r="KFF165"/>
      <c r="KFG165"/>
      <c r="KFH165"/>
      <c r="KFI165"/>
      <c r="KFJ165"/>
      <c r="KFK165"/>
      <c r="KFL165"/>
      <c r="KFM165"/>
      <c r="KFN165"/>
      <c r="KFO165"/>
      <c r="KFP165"/>
      <c r="KFQ165"/>
      <c r="KFR165"/>
      <c r="KFS165"/>
      <c r="KFT165"/>
      <c r="KFU165"/>
      <c r="KFV165"/>
      <c r="KFW165"/>
      <c r="KFX165"/>
      <c r="KFY165"/>
      <c r="KFZ165"/>
      <c r="KGA165"/>
      <c r="KGB165"/>
      <c r="KGC165"/>
      <c r="KGD165"/>
      <c r="KGE165"/>
      <c r="KGF165"/>
      <c r="KGG165"/>
      <c r="KGH165"/>
      <c r="KGI165"/>
      <c r="KGJ165"/>
      <c r="KGK165"/>
      <c r="KGL165"/>
      <c r="KGM165"/>
      <c r="KGN165"/>
      <c r="KGO165"/>
      <c r="KGP165"/>
      <c r="KGQ165"/>
      <c r="KGR165"/>
      <c r="KGS165"/>
      <c r="KGT165"/>
      <c r="KGU165"/>
      <c r="KGV165"/>
      <c r="KGW165"/>
      <c r="KGX165"/>
      <c r="KGY165"/>
      <c r="KGZ165"/>
      <c r="KHA165"/>
      <c r="KHB165"/>
      <c r="KHC165"/>
      <c r="KHD165"/>
      <c r="KHE165"/>
      <c r="KHF165"/>
      <c r="KHG165"/>
      <c r="KHH165"/>
      <c r="KHI165"/>
      <c r="KHJ165"/>
      <c r="KHK165"/>
      <c r="KHL165"/>
      <c r="KHM165"/>
      <c r="KHN165"/>
      <c r="KHO165"/>
      <c r="KHP165"/>
      <c r="KHQ165"/>
      <c r="KHR165"/>
      <c r="KHS165"/>
      <c r="KHT165"/>
      <c r="KHU165"/>
      <c r="KHV165"/>
      <c r="KHW165"/>
      <c r="KHX165"/>
      <c r="KHY165"/>
      <c r="KHZ165"/>
      <c r="KIA165"/>
      <c r="KIB165"/>
      <c r="KIC165"/>
      <c r="KID165"/>
      <c r="KIE165"/>
      <c r="KIF165"/>
      <c r="KIG165"/>
      <c r="KIH165"/>
      <c r="KII165"/>
      <c r="KIJ165"/>
      <c r="KIK165"/>
      <c r="KIL165"/>
      <c r="KIM165"/>
      <c r="KIN165"/>
      <c r="KIO165"/>
      <c r="KIP165"/>
      <c r="KIQ165"/>
      <c r="KIR165"/>
      <c r="KIS165"/>
      <c r="KIT165"/>
      <c r="KIU165"/>
      <c r="KIV165"/>
      <c r="KIW165"/>
      <c r="KIX165"/>
      <c r="KIY165"/>
      <c r="KIZ165"/>
      <c r="KJA165"/>
      <c r="KJB165"/>
      <c r="KJC165"/>
      <c r="KJD165"/>
      <c r="KJE165"/>
      <c r="KJF165"/>
      <c r="KJG165"/>
      <c r="KJH165"/>
      <c r="KJI165"/>
      <c r="KJJ165"/>
      <c r="KJK165"/>
      <c r="KJL165"/>
      <c r="KJM165"/>
      <c r="KJN165"/>
      <c r="KJO165"/>
      <c r="KJP165"/>
      <c r="KJQ165"/>
      <c r="KJR165"/>
      <c r="KJS165"/>
      <c r="KJT165"/>
      <c r="KJU165"/>
      <c r="KJV165"/>
      <c r="KJW165"/>
      <c r="KJX165"/>
      <c r="KJY165"/>
      <c r="KJZ165"/>
      <c r="KKA165"/>
      <c r="KKB165"/>
      <c r="KKC165"/>
      <c r="KKD165"/>
      <c r="KKE165"/>
      <c r="KKF165"/>
      <c r="KKG165"/>
      <c r="KKH165"/>
      <c r="KKI165"/>
      <c r="KKJ165"/>
      <c r="KKK165"/>
      <c r="KKL165"/>
      <c r="KKM165"/>
      <c r="KKN165"/>
      <c r="KKO165"/>
      <c r="KKP165"/>
      <c r="KKQ165"/>
      <c r="KKR165"/>
      <c r="KKS165"/>
      <c r="KKT165"/>
      <c r="KKU165"/>
      <c r="KKV165"/>
      <c r="KKW165"/>
      <c r="KKX165"/>
      <c r="KKY165"/>
      <c r="KKZ165"/>
      <c r="KLA165"/>
      <c r="KLB165"/>
      <c r="KLC165"/>
      <c r="KLD165"/>
      <c r="KLE165"/>
      <c r="KLF165"/>
      <c r="KLG165"/>
      <c r="KLH165"/>
      <c r="KLI165"/>
      <c r="KLJ165"/>
      <c r="KLK165"/>
      <c r="KLL165"/>
      <c r="KLM165"/>
      <c r="KLN165"/>
      <c r="KLO165"/>
      <c r="KLP165"/>
      <c r="KLQ165"/>
      <c r="KLR165"/>
      <c r="KLS165"/>
      <c r="KLT165"/>
      <c r="KLU165"/>
      <c r="KLV165"/>
      <c r="KLW165"/>
      <c r="KLX165"/>
      <c r="KLY165"/>
      <c r="KLZ165"/>
      <c r="KMA165"/>
      <c r="KMB165"/>
      <c r="KMC165"/>
      <c r="KMD165"/>
      <c r="KME165"/>
      <c r="KMF165"/>
      <c r="KMG165"/>
      <c r="KMH165"/>
      <c r="KMI165"/>
      <c r="KMJ165"/>
      <c r="KMK165"/>
      <c r="KML165"/>
      <c r="KMM165"/>
      <c r="KMN165"/>
      <c r="KMO165"/>
      <c r="KMP165"/>
      <c r="KMQ165"/>
      <c r="KMR165"/>
      <c r="KMS165"/>
      <c r="KMT165"/>
      <c r="KMU165"/>
      <c r="KMV165"/>
      <c r="KMW165"/>
      <c r="KMX165"/>
      <c r="KMY165"/>
      <c r="KMZ165"/>
      <c r="KNA165"/>
      <c r="KNB165"/>
      <c r="KNC165"/>
      <c r="KND165"/>
      <c r="KNE165"/>
      <c r="KNF165"/>
      <c r="KNG165"/>
      <c r="KNH165"/>
      <c r="KNI165"/>
      <c r="KNJ165"/>
      <c r="KNK165"/>
      <c r="KNL165"/>
      <c r="KNM165"/>
      <c r="KNN165"/>
      <c r="KNO165"/>
      <c r="KNP165"/>
      <c r="KNQ165"/>
      <c r="KNR165"/>
      <c r="KNS165"/>
      <c r="KNT165"/>
      <c r="KNU165"/>
      <c r="KNV165"/>
      <c r="KNW165"/>
      <c r="KNX165"/>
      <c r="KNY165"/>
      <c r="KNZ165"/>
      <c r="KOA165"/>
      <c r="KOB165"/>
      <c r="KOC165"/>
      <c r="KOD165"/>
      <c r="KOE165"/>
      <c r="KOF165"/>
      <c r="KOG165"/>
      <c r="KOH165"/>
      <c r="KOI165"/>
      <c r="KOJ165"/>
      <c r="KOK165"/>
      <c r="KOL165"/>
      <c r="KOM165"/>
      <c r="KON165"/>
      <c r="KOO165"/>
      <c r="KOP165"/>
      <c r="KOQ165"/>
      <c r="KOR165"/>
      <c r="KOS165"/>
      <c r="KOT165"/>
      <c r="KOU165"/>
      <c r="KOV165"/>
      <c r="KOW165"/>
      <c r="KOX165"/>
      <c r="KOY165"/>
      <c r="KOZ165"/>
      <c r="KPA165"/>
      <c r="KPB165"/>
      <c r="KPC165"/>
      <c r="KPD165"/>
      <c r="KPE165"/>
      <c r="KPF165"/>
      <c r="KPG165"/>
      <c r="KPH165"/>
      <c r="KPI165"/>
      <c r="KPJ165"/>
      <c r="KPK165"/>
      <c r="KPL165"/>
      <c r="KPM165"/>
      <c r="KPN165"/>
      <c r="KPO165"/>
      <c r="KPP165"/>
      <c r="KPQ165"/>
      <c r="KPR165"/>
      <c r="KPS165"/>
      <c r="KPT165"/>
      <c r="KPU165"/>
      <c r="KPV165"/>
      <c r="KPW165"/>
      <c r="KPX165"/>
      <c r="KPY165"/>
      <c r="KPZ165"/>
      <c r="KQA165"/>
      <c r="KQB165"/>
      <c r="KQC165"/>
      <c r="KQD165"/>
      <c r="KQE165"/>
      <c r="KQF165"/>
      <c r="KQG165"/>
      <c r="KQH165"/>
      <c r="KQI165"/>
      <c r="KQJ165"/>
      <c r="KQK165"/>
      <c r="KQL165"/>
      <c r="KQM165"/>
      <c r="KQN165"/>
      <c r="KQO165"/>
      <c r="KQP165"/>
      <c r="KQQ165"/>
      <c r="KQR165"/>
      <c r="KQS165"/>
      <c r="KQT165"/>
      <c r="KQU165"/>
      <c r="KQV165"/>
      <c r="KQW165"/>
      <c r="KQX165"/>
      <c r="KQY165"/>
      <c r="KQZ165"/>
      <c r="KRA165"/>
      <c r="KRB165"/>
      <c r="KRC165"/>
      <c r="KRD165"/>
      <c r="KRE165"/>
      <c r="KRF165"/>
      <c r="KRG165"/>
      <c r="KRH165"/>
      <c r="KRI165"/>
      <c r="KRJ165"/>
      <c r="KRK165"/>
      <c r="KRL165"/>
      <c r="KRM165"/>
      <c r="KRN165"/>
      <c r="KRO165"/>
      <c r="KRP165"/>
      <c r="KRQ165"/>
      <c r="KRR165"/>
      <c r="KRS165"/>
      <c r="KRT165"/>
      <c r="KRU165"/>
      <c r="KRV165"/>
      <c r="KRW165"/>
      <c r="KRX165"/>
      <c r="KRY165"/>
      <c r="KRZ165"/>
      <c r="KSA165"/>
      <c r="KSB165"/>
      <c r="KSC165"/>
      <c r="KSD165"/>
      <c r="KSE165"/>
      <c r="KSF165"/>
      <c r="KSG165"/>
      <c r="KSH165"/>
      <c r="KSI165"/>
      <c r="KSJ165"/>
      <c r="KSK165"/>
      <c r="KSL165"/>
      <c r="KSM165"/>
      <c r="KSN165"/>
      <c r="KSO165"/>
      <c r="KSP165"/>
      <c r="KSQ165"/>
      <c r="KSR165"/>
      <c r="KSS165"/>
      <c r="KST165"/>
      <c r="KSU165"/>
      <c r="KSV165"/>
      <c r="KSW165"/>
      <c r="KSX165"/>
      <c r="KSY165"/>
      <c r="KSZ165"/>
      <c r="KTA165"/>
      <c r="KTB165"/>
      <c r="KTC165"/>
      <c r="KTD165"/>
      <c r="KTE165"/>
      <c r="KTF165"/>
      <c r="KTG165"/>
      <c r="KTH165"/>
      <c r="KTI165"/>
      <c r="KTJ165"/>
      <c r="KTK165"/>
      <c r="KTL165"/>
      <c r="KTM165"/>
      <c r="KTN165"/>
      <c r="KTO165"/>
      <c r="KTP165"/>
      <c r="KTQ165"/>
      <c r="KTR165"/>
      <c r="KTS165"/>
      <c r="KTT165"/>
      <c r="KTU165"/>
      <c r="KTV165"/>
      <c r="KTW165"/>
      <c r="KTX165"/>
      <c r="KTY165"/>
      <c r="KTZ165"/>
      <c r="KUA165"/>
      <c r="KUB165"/>
      <c r="KUC165"/>
      <c r="KUD165"/>
      <c r="KUE165"/>
      <c r="KUF165"/>
      <c r="KUG165"/>
      <c r="KUH165"/>
      <c r="KUI165"/>
      <c r="KUJ165"/>
      <c r="KUK165"/>
      <c r="KUL165"/>
      <c r="KUM165"/>
      <c r="KUN165"/>
      <c r="KUO165"/>
      <c r="KUP165"/>
      <c r="KUQ165"/>
      <c r="KUR165"/>
      <c r="KUS165"/>
      <c r="KUT165"/>
      <c r="KUU165"/>
      <c r="KUV165"/>
      <c r="KUW165"/>
      <c r="KUX165"/>
      <c r="KUY165"/>
      <c r="KUZ165"/>
      <c r="KVA165"/>
      <c r="KVB165"/>
      <c r="KVC165"/>
      <c r="KVD165"/>
      <c r="KVE165"/>
      <c r="KVF165"/>
      <c r="KVG165"/>
      <c r="KVH165"/>
      <c r="KVI165"/>
      <c r="KVJ165"/>
      <c r="KVK165"/>
      <c r="KVL165"/>
      <c r="KVM165"/>
      <c r="KVN165"/>
      <c r="KVO165"/>
      <c r="KVP165"/>
      <c r="KVQ165"/>
      <c r="KVR165"/>
      <c r="KVS165"/>
      <c r="KVT165"/>
      <c r="KVU165"/>
      <c r="KVV165"/>
      <c r="KVW165"/>
      <c r="KVX165"/>
      <c r="KVY165"/>
      <c r="KVZ165"/>
      <c r="KWA165"/>
      <c r="KWB165"/>
      <c r="KWC165"/>
      <c r="KWD165"/>
      <c r="KWE165"/>
      <c r="KWF165"/>
      <c r="KWG165"/>
      <c r="KWH165"/>
      <c r="KWI165"/>
      <c r="KWJ165"/>
      <c r="KWK165"/>
      <c r="KWL165"/>
      <c r="KWM165"/>
      <c r="KWN165"/>
      <c r="KWO165"/>
      <c r="KWP165"/>
      <c r="KWQ165"/>
      <c r="KWR165"/>
      <c r="KWS165"/>
      <c r="KWT165"/>
      <c r="KWU165"/>
      <c r="KWV165"/>
      <c r="KWW165"/>
      <c r="KWX165"/>
      <c r="KWY165"/>
      <c r="KWZ165"/>
      <c r="KXA165"/>
      <c r="KXB165"/>
      <c r="KXC165"/>
      <c r="KXD165"/>
      <c r="KXE165"/>
      <c r="KXF165"/>
      <c r="KXG165"/>
      <c r="KXH165"/>
      <c r="KXI165"/>
      <c r="KXJ165"/>
      <c r="KXK165"/>
      <c r="KXL165"/>
      <c r="KXM165"/>
      <c r="KXN165"/>
      <c r="KXO165"/>
      <c r="KXP165"/>
      <c r="KXQ165"/>
      <c r="KXR165"/>
      <c r="KXS165"/>
      <c r="KXT165"/>
      <c r="KXU165"/>
      <c r="KXV165"/>
      <c r="KXW165"/>
      <c r="KXX165"/>
      <c r="KXY165"/>
      <c r="KXZ165"/>
      <c r="KYA165"/>
      <c r="KYB165"/>
      <c r="KYC165"/>
      <c r="KYD165"/>
      <c r="KYE165"/>
      <c r="KYF165"/>
      <c r="KYG165"/>
      <c r="KYH165"/>
      <c r="KYI165"/>
      <c r="KYJ165"/>
      <c r="KYK165"/>
      <c r="KYL165"/>
      <c r="KYM165"/>
      <c r="KYN165"/>
      <c r="KYO165"/>
      <c r="KYP165"/>
      <c r="KYQ165"/>
      <c r="KYR165"/>
      <c r="KYS165"/>
      <c r="KYT165"/>
      <c r="KYU165"/>
      <c r="KYV165"/>
      <c r="KYW165"/>
      <c r="KYX165"/>
      <c r="KYY165"/>
      <c r="KYZ165"/>
      <c r="KZA165"/>
      <c r="KZB165"/>
      <c r="KZC165"/>
      <c r="KZD165"/>
      <c r="KZE165"/>
      <c r="KZF165"/>
      <c r="KZG165"/>
      <c r="KZH165"/>
      <c r="KZI165"/>
      <c r="KZJ165"/>
      <c r="KZK165"/>
      <c r="KZL165"/>
      <c r="KZM165"/>
      <c r="KZN165"/>
      <c r="KZO165"/>
      <c r="KZP165"/>
      <c r="KZQ165"/>
      <c r="KZR165"/>
      <c r="KZS165"/>
      <c r="KZT165"/>
      <c r="KZU165"/>
      <c r="KZV165"/>
      <c r="KZW165"/>
      <c r="KZX165"/>
      <c r="KZY165"/>
      <c r="KZZ165"/>
      <c r="LAA165"/>
      <c r="LAB165"/>
      <c r="LAC165"/>
      <c r="LAD165"/>
      <c r="LAE165"/>
      <c r="LAF165"/>
      <c r="LAG165"/>
      <c r="LAH165"/>
      <c r="LAI165"/>
      <c r="LAJ165"/>
      <c r="LAK165"/>
      <c r="LAL165"/>
      <c r="LAM165"/>
      <c r="LAN165"/>
      <c r="LAO165"/>
      <c r="LAP165"/>
      <c r="LAQ165"/>
      <c r="LAR165"/>
      <c r="LAS165"/>
      <c r="LAT165"/>
      <c r="LAU165"/>
      <c r="LAV165"/>
      <c r="LAW165"/>
      <c r="LAX165"/>
      <c r="LAY165"/>
      <c r="LAZ165"/>
      <c r="LBA165"/>
      <c r="LBB165"/>
      <c r="LBC165"/>
      <c r="LBD165"/>
      <c r="LBE165"/>
      <c r="LBF165"/>
      <c r="LBG165"/>
      <c r="LBH165"/>
      <c r="LBI165"/>
      <c r="LBJ165"/>
      <c r="LBK165"/>
      <c r="LBL165"/>
      <c r="LBM165"/>
      <c r="LBN165"/>
      <c r="LBO165"/>
      <c r="LBP165"/>
      <c r="LBQ165"/>
      <c r="LBR165"/>
      <c r="LBS165"/>
      <c r="LBT165"/>
      <c r="LBU165"/>
      <c r="LBV165"/>
      <c r="LBW165"/>
      <c r="LBX165"/>
      <c r="LBY165"/>
      <c r="LBZ165"/>
      <c r="LCA165"/>
      <c r="LCB165"/>
      <c r="LCC165"/>
      <c r="LCD165"/>
      <c r="LCE165"/>
      <c r="LCF165"/>
      <c r="LCG165"/>
      <c r="LCH165"/>
      <c r="LCI165"/>
      <c r="LCJ165"/>
      <c r="LCK165"/>
      <c r="LCL165"/>
      <c r="LCM165"/>
      <c r="LCN165"/>
      <c r="LCO165"/>
      <c r="LCP165"/>
      <c r="LCQ165"/>
      <c r="LCR165"/>
      <c r="LCS165"/>
      <c r="LCT165"/>
      <c r="LCU165"/>
      <c r="LCV165"/>
      <c r="LCW165"/>
      <c r="LCX165"/>
      <c r="LCY165"/>
      <c r="LCZ165"/>
      <c r="LDA165"/>
      <c r="LDB165"/>
      <c r="LDC165"/>
      <c r="LDD165"/>
      <c r="LDE165"/>
      <c r="LDF165"/>
      <c r="LDG165"/>
      <c r="LDH165"/>
      <c r="LDI165"/>
      <c r="LDJ165"/>
      <c r="LDK165"/>
      <c r="LDL165"/>
      <c r="LDM165"/>
      <c r="LDN165"/>
      <c r="LDO165"/>
      <c r="LDP165"/>
      <c r="LDQ165"/>
      <c r="LDR165"/>
      <c r="LDS165"/>
      <c r="LDT165"/>
      <c r="LDU165"/>
      <c r="LDV165"/>
      <c r="LDW165"/>
      <c r="LDX165"/>
      <c r="LDY165"/>
      <c r="LDZ165"/>
      <c r="LEA165"/>
      <c r="LEB165"/>
      <c r="LEC165"/>
      <c r="LED165"/>
      <c r="LEE165"/>
      <c r="LEF165"/>
      <c r="LEG165"/>
      <c r="LEH165"/>
      <c r="LEI165"/>
      <c r="LEJ165"/>
      <c r="LEK165"/>
      <c r="LEL165"/>
      <c r="LEM165"/>
      <c r="LEN165"/>
      <c r="LEO165"/>
      <c r="LEP165"/>
      <c r="LEQ165"/>
      <c r="LER165"/>
      <c r="LES165"/>
      <c r="LET165"/>
      <c r="LEU165"/>
      <c r="LEV165"/>
      <c r="LEW165"/>
      <c r="LEX165"/>
      <c r="LEY165"/>
      <c r="LEZ165"/>
      <c r="LFA165"/>
      <c r="LFB165"/>
      <c r="LFC165"/>
      <c r="LFD165"/>
      <c r="LFE165"/>
      <c r="LFF165"/>
      <c r="LFG165"/>
      <c r="LFH165"/>
      <c r="LFI165"/>
      <c r="LFJ165"/>
      <c r="LFK165"/>
      <c r="LFL165"/>
      <c r="LFM165"/>
      <c r="LFN165"/>
      <c r="LFO165"/>
      <c r="LFP165"/>
      <c r="LFQ165"/>
      <c r="LFR165"/>
      <c r="LFS165"/>
      <c r="LFT165"/>
      <c r="LFU165"/>
      <c r="LFV165"/>
      <c r="LFW165"/>
      <c r="LFX165"/>
      <c r="LFY165"/>
      <c r="LFZ165"/>
      <c r="LGA165"/>
      <c r="LGB165"/>
      <c r="LGC165"/>
      <c r="LGD165"/>
      <c r="LGE165"/>
      <c r="LGF165"/>
      <c r="LGG165"/>
      <c r="LGH165"/>
      <c r="LGI165"/>
      <c r="LGJ165"/>
      <c r="LGK165"/>
      <c r="LGL165"/>
      <c r="LGM165"/>
      <c r="LGN165"/>
      <c r="LGO165"/>
      <c r="LGP165"/>
      <c r="LGQ165"/>
      <c r="LGR165"/>
      <c r="LGS165"/>
      <c r="LGT165"/>
      <c r="LGU165"/>
      <c r="LGV165"/>
      <c r="LGW165"/>
      <c r="LGX165"/>
      <c r="LGY165"/>
      <c r="LGZ165"/>
      <c r="LHA165"/>
      <c r="LHB165"/>
      <c r="LHC165"/>
      <c r="LHD165"/>
      <c r="LHE165"/>
      <c r="LHF165"/>
      <c r="LHG165"/>
      <c r="LHH165"/>
      <c r="LHI165"/>
      <c r="LHJ165"/>
      <c r="LHK165"/>
      <c r="LHL165"/>
      <c r="LHM165"/>
      <c r="LHN165"/>
      <c r="LHO165"/>
      <c r="LHP165"/>
      <c r="LHQ165"/>
      <c r="LHR165"/>
      <c r="LHS165"/>
      <c r="LHT165"/>
      <c r="LHU165"/>
      <c r="LHV165"/>
      <c r="LHW165"/>
      <c r="LHX165"/>
      <c r="LHY165"/>
      <c r="LHZ165"/>
      <c r="LIA165"/>
      <c r="LIB165"/>
      <c r="LIC165"/>
      <c r="LID165"/>
      <c r="LIE165"/>
      <c r="LIF165"/>
      <c r="LIG165"/>
      <c r="LIH165"/>
      <c r="LII165"/>
      <c r="LIJ165"/>
      <c r="LIK165"/>
      <c r="LIL165"/>
      <c r="LIM165"/>
      <c r="LIN165"/>
      <c r="LIO165"/>
      <c r="LIP165"/>
      <c r="LIQ165"/>
      <c r="LIR165"/>
      <c r="LIS165"/>
      <c r="LIT165"/>
      <c r="LIU165"/>
      <c r="LIV165"/>
      <c r="LIW165"/>
      <c r="LIX165"/>
      <c r="LIY165"/>
      <c r="LIZ165"/>
      <c r="LJA165"/>
      <c r="LJB165"/>
      <c r="LJC165"/>
      <c r="LJD165"/>
      <c r="LJE165"/>
      <c r="LJF165"/>
      <c r="LJG165"/>
      <c r="LJH165"/>
      <c r="LJI165"/>
      <c r="LJJ165"/>
      <c r="LJK165"/>
      <c r="LJL165"/>
      <c r="LJM165"/>
      <c r="LJN165"/>
      <c r="LJO165"/>
      <c r="LJP165"/>
      <c r="LJQ165"/>
      <c r="LJR165"/>
      <c r="LJS165"/>
      <c r="LJT165"/>
      <c r="LJU165"/>
      <c r="LJV165"/>
      <c r="LJW165"/>
      <c r="LJX165"/>
      <c r="LJY165"/>
      <c r="LJZ165"/>
      <c r="LKA165"/>
      <c r="LKB165"/>
      <c r="LKC165"/>
      <c r="LKD165"/>
      <c r="LKE165"/>
      <c r="LKF165"/>
      <c r="LKG165"/>
      <c r="LKH165"/>
      <c r="LKI165"/>
      <c r="LKJ165"/>
      <c r="LKK165"/>
      <c r="LKL165"/>
      <c r="LKM165"/>
      <c r="LKN165"/>
      <c r="LKO165"/>
      <c r="LKP165"/>
      <c r="LKQ165"/>
      <c r="LKR165"/>
      <c r="LKS165"/>
      <c r="LKT165"/>
      <c r="LKU165"/>
      <c r="LKV165"/>
      <c r="LKW165"/>
      <c r="LKX165"/>
      <c r="LKY165"/>
      <c r="LKZ165"/>
      <c r="LLA165"/>
      <c r="LLB165"/>
      <c r="LLC165"/>
      <c r="LLD165"/>
      <c r="LLE165"/>
      <c r="LLF165"/>
      <c r="LLG165"/>
      <c r="LLH165"/>
      <c r="LLI165"/>
      <c r="LLJ165"/>
      <c r="LLK165"/>
      <c r="LLL165"/>
      <c r="LLM165"/>
      <c r="LLN165"/>
      <c r="LLO165"/>
      <c r="LLP165"/>
      <c r="LLQ165"/>
      <c r="LLR165"/>
      <c r="LLS165"/>
      <c r="LLT165"/>
      <c r="LLU165"/>
      <c r="LLV165"/>
      <c r="LLW165"/>
      <c r="LLX165"/>
      <c r="LLY165"/>
      <c r="LLZ165"/>
      <c r="LMA165"/>
      <c r="LMB165"/>
      <c r="LMC165"/>
      <c r="LMD165"/>
      <c r="LME165"/>
      <c r="LMF165"/>
      <c r="LMG165"/>
      <c r="LMH165"/>
      <c r="LMI165"/>
      <c r="LMJ165"/>
      <c r="LMK165"/>
      <c r="LML165"/>
      <c r="LMM165"/>
      <c r="LMN165"/>
      <c r="LMO165"/>
      <c r="LMP165"/>
      <c r="LMQ165"/>
      <c r="LMR165"/>
      <c r="LMS165"/>
      <c r="LMT165"/>
      <c r="LMU165"/>
      <c r="LMV165"/>
      <c r="LMW165"/>
      <c r="LMX165"/>
      <c r="LMY165"/>
      <c r="LMZ165"/>
      <c r="LNA165"/>
      <c r="LNB165"/>
      <c r="LNC165"/>
      <c r="LND165"/>
      <c r="LNE165"/>
      <c r="LNF165"/>
      <c r="LNG165"/>
      <c r="LNH165"/>
      <c r="LNI165"/>
      <c r="LNJ165"/>
      <c r="LNK165"/>
      <c r="LNL165"/>
      <c r="LNM165"/>
      <c r="LNN165"/>
      <c r="LNO165"/>
      <c r="LNP165"/>
      <c r="LNQ165"/>
      <c r="LNR165"/>
      <c r="LNS165"/>
      <c r="LNT165"/>
      <c r="LNU165"/>
      <c r="LNV165"/>
      <c r="LNW165"/>
      <c r="LNX165"/>
      <c r="LNY165"/>
      <c r="LNZ165"/>
      <c r="LOA165"/>
      <c r="LOB165"/>
      <c r="LOC165"/>
      <c r="LOD165"/>
      <c r="LOE165"/>
      <c r="LOF165"/>
      <c r="LOG165"/>
      <c r="LOH165"/>
      <c r="LOI165"/>
      <c r="LOJ165"/>
      <c r="LOK165"/>
      <c r="LOL165"/>
      <c r="LOM165"/>
      <c r="LON165"/>
      <c r="LOO165"/>
      <c r="LOP165"/>
      <c r="LOQ165"/>
      <c r="LOR165"/>
      <c r="LOS165"/>
      <c r="LOT165"/>
      <c r="LOU165"/>
      <c r="LOV165"/>
      <c r="LOW165"/>
      <c r="LOX165"/>
      <c r="LOY165"/>
      <c r="LOZ165"/>
      <c r="LPA165"/>
      <c r="LPB165"/>
      <c r="LPC165"/>
      <c r="LPD165"/>
      <c r="LPE165"/>
      <c r="LPF165"/>
      <c r="LPG165"/>
      <c r="LPH165"/>
      <c r="LPI165"/>
      <c r="LPJ165"/>
      <c r="LPK165"/>
      <c r="LPL165"/>
      <c r="LPM165"/>
      <c r="LPN165"/>
      <c r="LPO165"/>
      <c r="LPP165"/>
      <c r="LPQ165"/>
      <c r="LPR165"/>
      <c r="LPS165"/>
      <c r="LPT165"/>
      <c r="LPU165"/>
      <c r="LPV165"/>
      <c r="LPW165"/>
      <c r="LPX165"/>
      <c r="LPY165"/>
      <c r="LPZ165"/>
      <c r="LQA165"/>
      <c r="LQB165"/>
      <c r="LQC165"/>
      <c r="LQD165"/>
      <c r="LQE165"/>
      <c r="LQF165"/>
      <c r="LQG165"/>
      <c r="LQH165"/>
      <c r="LQI165"/>
      <c r="LQJ165"/>
      <c r="LQK165"/>
      <c r="LQL165"/>
      <c r="LQM165"/>
      <c r="LQN165"/>
      <c r="LQO165"/>
      <c r="LQP165"/>
      <c r="LQQ165"/>
      <c r="LQR165"/>
      <c r="LQS165"/>
      <c r="LQT165"/>
      <c r="LQU165"/>
      <c r="LQV165"/>
      <c r="LQW165"/>
      <c r="LQX165"/>
      <c r="LQY165"/>
      <c r="LQZ165"/>
      <c r="LRA165"/>
      <c r="LRB165"/>
      <c r="LRC165"/>
      <c r="LRD165"/>
      <c r="LRE165"/>
      <c r="LRF165"/>
      <c r="LRG165"/>
      <c r="LRH165"/>
      <c r="LRI165"/>
      <c r="LRJ165"/>
      <c r="LRK165"/>
      <c r="LRL165"/>
      <c r="LRM165"/>
      <c r="LRN165"/>
      <c r="LRO165"/>
      <c r="LRP165"/>
      <c r="LRQ165"/>
      <c r="LRR165"/>
      <c r="LRS165"/>
      <c r="LRT165"/>
      <c r="LRU165"/>
      <c r="LRV165"/>
      <c r="LRW165"/>
      <c r="LRX165"/>
      <c r="LRY165"/>
      <c r="LRZ165"/>
      <c r="LSA165"/>
      <c r="LSB165"/>
      <c r="LSC165"/>
      <c r="LSD165"/>
      <c r="LSE165"/>
      <c r="LSF165"/>
      <c r="LSG165"/>
      <c r="LSH165"/>
      <c r="LSI165"/>
      <c r="LSJ165"/>
      <c r="LSK165"/>
      <c r="LSL165"/>
      <c r="LSM165"/>
      <c r="LSN165"/>
      <c r="LSO165"/>
      <c r="LSP165"/>
      <c r="LSQ165"/>
      <c r="LSR165"/>
      <c r="LSS165"/>
      <c r="LST165"/>
      <c r="LSU165"/>
      <c r="LSV165"/>
      <c r="LSW165"/>
      <c r="LSX165"/>
      <c r="LSY165"/>
      <c r="LSZ165"/>
      <c r="LTA165"/>
      <c r="LTB165"/>
      <c r="LTC165"/>
      <c r="LTD165"/>
      <c r="LTE165"/>
      <c r="LTF165"/>
      <c r="LTG165"/>
      <c r="LTH165"/>
      <c r="LTI165"/>
      <c r="LTJ165"/>
      <c r="LTK165"/>
      <c r="LTL165"/>
      <c r="LTM165"/>
      <c r="LTN165"/>
      <c r="LTO165"/>
      <c r="LTP165"/>
      <c r="LTQ165"/>
      <c r="LTR165"/>
      <c r="LTS165"/>
      <c r="LTT165"/>
      <c r="LTU165"/>
      <c r="LTV165"/>
      <c r="LTW165"/>
      <c r="LTX165"/>
      <c r="LTY165"/>
      <c r="LTZ165"/>
      <c r="LUA165"/>
      <c r="LUB165"/>
      <c r="LUC165"/>
      <c r="LUD165"/>
      <c r="LUE165"/>
      <c r="LUF165"/>
      <c r="LUG165"/>
      <c r="LUH165"/>
      <c r="LUI165"/>
      <c r="LUJ165"/>
      <c r="LUK165"/>
      <c r="LUL165"/>
      <c r="LUM165"/>
      <c r="LUN165"/>
      <c r="LUO165"/>
      <c r="LUP165"/>
      <c r="LUQ165"/>
      <c r="LUR165"/>
      <c r="LUS165"/>
      <c r="LUT165"/>
      <c r="LUU165"/>
      <c r="LUV165"/>
      <c r="LUW165"/>
      <c r="LUX165"/>
      <c r="LUY165"/>
      <c r="LUZ165"/>
      <c r="LVA165"/>
      <c r="LVB165"/>
      <c r="LVC165"/>
      <c r="LVD165"/>
      <c r="LVE165"/>
      <c r="LVF165"/>
      <c r="LVG165"/>
      <c r="LVH165"/>
      <c r="LVI165"/>
      <c r="LVJ165"/>
      <c r="LVK165"/>
      <c r="LVL165"/>
      <c r="LVM165"/>
      <c r="LVN165"/>
      <c r="LVO165"/>
      <c r="LVP165"/>
      <c r="LVQ165"/>
      <c r="LVR165"/>
      <c r="LVS165"/>
      <c r="LVT165"/>
      <c r="LVU165"/>
      <c r="LVV165"/>
      <c r="LVW165"/>
      <c r="LVX165"/>
      <c r="LVY165"/>
      <c r="LVZ165"/>
      <c r="LWA165"/>
      <c r="LWB165"/>
      <c r="LWC165"/>
      <c r="LWD165"/>
      <c r="LWE165"/>
      <c r="LWF165"/>
      <c r="LWG165"/>
      <c r="LWH165"/>
      <c r="LWI165"/>
      <c r="LWJ165"/>
      <c r="LWK165"/>
      <c r="LWL165"/>
      <c r="LWM165"/>
      <c r="LWN165"/>
      <c r="LWO165"/>
      <c r="LWP165"/>
      <c r="LWQ165"/>
      <c r="LWR165"/>
      <c r="LWS165"/>
      <c r="LWT165"/>
      <c r="LWU165"/>
      <c r="LWV165"/>
      <c r="LWW165"/>
      <c r="LWX165"/>
      <c r="LWY165"/>
      <c r="LWZ165"/>
      <c r="LXA165"/>
      <c r="LXB165"/>
      <c r="LXC165"/>
      <c r="LXD165"/>
      <c r="LXE165"/>
      <c r="LXF165"/>
      <c r="LXG165"/>
      <c r="LXH165"/>
      <c r="LXI165"/>
      <c r="LXJ165"/>
      <c r="LXK165"/>
      <c r="LXL165"/>
      <c r="LXM165"/>
      <c r="LXN165"/>
      <c r="LXO165"/>
      <c r="LXP165"/>
      <c r="LXQ165"/>
      <c r="LXR165"/>
      <c r="LXS165"/>
      <c r="LXT165"/>
      <c r="LXU165"/>
      <c r="LXV165"/>
      <c r="LXW165"/>
      <c r="LXX165"/>
      <c r="LXY165"/>
      <c r="LXZ165"/>
      <c r="LYA165"/>
      <c r="LYB165"/>
      <c r="LYC165"/>
      <c r="LYD165"/>
      <c r="LYE165"/>
      <c r="LYF165"/>
      <c r="LYG165"/>
      <c r="LYH165"/>
      <c r="LYI165"/>
      <c r="LYJ165"/>
      <c r="LYK165"/>
      <c r="LYL165"/>
      <c r="LYM165"/>
      <c r="LYN165"/>
      <c r="LYO165"/>
      <c r="LYP165"/>
      <c r="LYQ165"/>
      <c r="LYR165"/>
      <c r="LYS165"/>
      <c r="LYT165"/>
      <c r="LYU165"/>
      <c r="LYV165"/>
      <c r="LYW165"/>
      <c r="LYX165"/>
      <c r="LYY165"/>
      <c r="LYZ165"/>
      <c r="LZA165"/>
      <c r="LZB165"/>
      <c r="LZC165"/>
      <c r="LZD165"/>
      <c r="LZE165"/>
      <c r="LZF165"/>
      <c r="LZG165"/>
      <c r="LZH165"/>
      <c r="LZI165"/>
      <c r="LZJ165"/>
      <c r="LZK165"/>
      <c r="LZL165"/>
      <c r="LZM165"/>
      <c r="LZN165"/>
      <c r="LZO165"/>
      <c r="LZP165"/>
      <c r="LZQ165"/>
      <c r="LZR165"/>
      <c r="LZS165"/>
      <c r="LZT165"/>
      <c r="LZU165"/>
      <c r="LZV165"/>
      <c r="LZW165"/>
      <c r="LZX165"/>
      <c r="LZY165"/>
      <c r="LZZ165"/>
      <c r="MAA165"/>
      <c r="MAB165"/>
      <c r="MAC165"/>
      <c r="MAD165"/>
      <c r="MAE165"/>
      <c r="MAF165"/>
      <c r="MAG165"/>
      <c r="MAH165"/>
      <c r="MAI165"/>
      <c r="MAJ165"/>
      <c r="MAK165"/>
      <c r="MAL165"/>
      <c r="MAM165"/>
      <c r="MAN165"/>
      <c r="MAO165"/>
      <c r="MAP165"/>
      <c r="MAQ165"/>
      <c r="MAR165"/>
      <c r="MAS165"/>
      <c r="MAT165"/>
      <c r="MAU165"/>
      <c r="MAV165"/>
      <c r="MAW165"/>
      <c r="MAX165"/>
      <c r="MAY165"/>
      <c r="MAZ165"/>
      <c r="MBA165"/>
      <c r="MBB165"/>
      <c r="MBC165"/>
      <c r="MBD165"/>
      <c r="MBE165"/>
      <c r="MBF165"/>
      <c r="MBG165"/>
      <c r="MBH165"/>
      <c r="MBI165"/>
      <c r="MBJ165"/>
      <c r="MBK165"/>
      <c r="MBL165"/>
      <c r="MBM165"/>
      <c r="MBN165"/>
      <c r="MBO165"/>
      <c r="MBP165"/>
      <c r="MBQ165"/>
      <c r="MBR165"/>
      <c r="MBS165"/>
      <c r="MBT165"/>
      <c r="MBU165"/>
      <c r="MBV165"/>
      <c r="MBW165"/>
      <c r="MBX165"/>
      <c r="MBY165"/>
      <c r="MBZ165"/>
      <c r="MCA165"/>
      <c r="MCB165"/>
      <c r="MCC165"/>
      <c r="MCD165"/>
      <c r="MCE165"/>
      <c r="MCF165"/>
      <c r="MCG165"/>
      <c r="MCH165"/>
      <c r="MCI165"/>
      <c r="MCJ165"/>
      <c r="MCK165"/>
      <c r="MCL165"/>
      <c r="MCM165"/>
      <c r="MCN165"/>
      <c r="MCO165"/>
      <c r="MCP165"/>
      <c r="MCQ165"/>
      <c r="MCR165"/>
      <c r="MCS165"/>
      <c r="MCT165"/>
      <c r="MCU165"/>
      <c r="MCV165"/>
      <c r="MCW165"/>
      <c r="MCX165"/>
      <c r="MCY165"/>
      <c r="MCZ165"/>
      <c r="MDA165"/>
      <c r="MDB165"/>
      <c r="MDC165"/>
      <c r="MDD165"/>
      <c r="MDE165"/>
      <c r="MDF165"/>
      <c r="MDG165"/>
      <c r="MDH165"/>
      <c r="MDI165"/>
      <c r="MDJ165"/>
      <c r="MDK165"/>
      <c r="MDL165"/>
      <c r="MDM165"/>
      <c r="MDN165"/>
      <c r="MDO165"/>
      <c r="MDP165"/>
      <c r="MDQ165"/>
      <c r="MDR165"/>
      <c r="MDS165"/>
      <c r="MDT165"/>
      <c r="MDU165"/>
      <c r="MDV165"/>
      <c r="MDW165"/>
      <c r="MDX165"/>
      <c r="MDY165"/>
      <c r="MDZ165"/>
      <c r="MEA165"/>
      <c r="MEB165"/>
      <c r="MEC165"/>
      <c r="MED165"/>
      <c r="MEE165"/>
      <c r="MEF165"/>
      <c r="MEG165"/>
      <c r="MEH165"/>
      <c r="MEI165"/>
      <c r="MEJ165"/>
      <c r="MEK165"/>
      <c r="MEL165"/>
      <c r="MEM165"/>
      <c r="MEN165"/>
      <c r="MEO165"/>
      <c r="MEP165"/>
      <c r="MEQ165"/>
      <c r="MER165"/>
      <c r="MES165"/>
      <c r="MET165"/>
      <c r="MEU165"/>
      <c r="MEV165"/>
      <c r="MEW165"/>
      <c r="MEX165"/>
      <c r="MEY165"/>
      <c r="MEZ165"/>
      <c r="MFA165"/>
      <c r="MFB165"/>
      <c r="MFC165"/>
      <c r="MFD165"/>
      <c r="MFE165"/>
      <c r="MFF165"/>
      <c r="MFG165"/>
      <c r="MFH165"/>
      <c r="MFI165"/>
      <c r="MFJ165"/>
      <c r="MFK165"/>
      <c r="MFL165"/>
      <c r="MFM165"/>
      <c r="MFN165"/>
      <c r="MFO165"/>
      <c r="MFP165"/>
      <c r="MFQ165"/>
      <c r="MFR165"/>
      <c r="MFS165"/>
      <c r="MFT165"/>
      <c r="MFU165"/>
      <c r="MFV165"/>
      <c r="MFW165"/>
      <c r="MFX165"/>
      <c r="MFY165"/>
      <c r="MFZ165"/>
      <c r="MGA165"/>
      <c r="MGB165"/>
      <c r="MGC165"/>
      <c r="MGD165"/>
      <c r="MGE165"/>
      <c r="MGF165"/>
      <c r="MGG165"/>
      <c r="MGH165"/>
      <c r="MGI165"/>
      <c r="MGJ165"/>
      <c r="MGK165"/>
      <c r="MGL165"/>
      <c r="MGM165"/>
      <c r="MGN165"/>
      <c r="MGO165"/>
      <c r="MGP165"/>
      <c r="MGQ165"/>
      <c r="MGR165"/>
      <c r="MGS165"/>
      <c r="MGT165"/>
      <c r="MGU165"/>
      <c r="MGV165"/>
      <c r="MGW165"/>
      <c r="MGX165"/>
      <c r="MGY165"/>
      <c r="MGZ165"/>
      <c r="MHA165"/>
      <c r="MHB165"/>
      <c r="MHC165"/>
      <c r="MHD165"/>
      <c r="MHE165"/>
      <c r="MHF165"/>
      <c r="MHG165"/>
      <c r="MHH165"/>
      <c r="MHI165"/>
      <c r="MHJ165"/>
      <c r="MHK165"/>
      <c r="MHL165"/>
      <c r="MHM165"/>
      <c r="MHN165"/>
      <c r="MHO165"/>
      <c r="MHP165"/>
      <c r="MHQ165"/>
      <c r="MHR165"/>
      <c r="MHS165"/>
      <c r="MHT165"/>
      <c r="MHU165"/>
      <c r="MHV165"/>
      <c r="MHW165"/>
      <c r="MHX165"/>
      <c r="MHY165"/>
      <c r="MHZ165"/>
      <c r="MIA165"/>
      <c r="MIB165"/>
      <c r="MIC165"/>
      <c r="MID165"/>
      <c r="MIE165"/>
      <c r="MIF165"/>
      <c r="MIG165"/>
      <c r="MIH165"/>
      <c r="MII165"/>
      <c r="MIJ165"/>
      <c r="MIK165"/>
      <c r="MIL165"/>
      <c r="MIM165"/>
      <c r="MIN165"/>
      <c r="MIO165"/>
      <c r="MIP165"/>
      <c r="MIQ165"/>
      <c r="MIR165"/>
      <c r="MIS165"/>
      <c r="MIT165"/>
      <c r="MIU165"/>
      <c r="MIV165"/>
      <c r="MIW165"/>
      <c r="MIX165"/>
      <c r="MIY165"/>
      <c r="MIZ165"/>
      <c r="MJA165"/>
      <c r="MJB165"/>
      <c r="MJC165"/>
      <c r="MJD165"/>
      <c r="MJE165"/>
      <c r="MJF165"/>
      <c r="MJG165"/>
      <c r="MJH165"/>
      <c r="MJI165"/>
      <c r="MJJ165"/>
      <c r="MJK165"/>
      <c r="MJL165"/>
      <c r="MJM165"/>
      <c r="MJN165"/>
      <c r="MJO165"/>
      <c r="MJP165"/>
      <c r="MJQ165"/>
      <c r="MJR165"/>
      <c r="MJS165"/>
      <c r="MJT165"/>
      <c r="MJU165"/>
      <c r="MJV165"/>
      <c r="MJW165"/>
      <c r="MJX165"/>
      <c r="MJY165"/>
      <c r="MJZ165"/>
      <c r="MKA165"/>
      <c r="MKB165"/>
      <c r="MKC165"/>
      <c r="MKD165"/>
      <c r="MKE165"/>
      <c r="MKF165"/>
      <c r="MKG165"/>
      <c r="MKH165"/>
      <c r="MKI165"/>
      <c r="MKJ165"/>
      <c r="MKK165"/>
      <c r="MKL165"/>
      <c r="MKM165"/>
      <c r="MKN165"/>
      <c r="MKO165"/>
      <c r="MKP165"/>
      <c r="MKQ165"/>
      <c r="MKR165"/>
      <c r="MKS165"/>
      <c r="MKT165"/>
      <c r="MKU165"/>
      <c r="MKV165"/>
      <c r="MKW165"/>
      <c r="MKX165"/>
      <c r="MKY165"/>
      <c r="MKZ165"/>
      <c r="MLA165"/>
      <c r="MLB165"/>
      <c r="MLC165"/>
      <c r="MLD165"/>
      <c r="MLE165"/>
      <c r="MLF165"/>
      <c r="MLG165"/>
      <c r="MLH165"/>
      <c r="MLI165"/>
      <c r="MLJ165"/>
      <c r="MLK165"/>
      <c r="MLL165"/>
      <c r="MLM165"/>
      <c r="MLN165"/>
      <c r="MLO165"/>
      <c r="MLP165"/>
      <c r="MLQ165"/>
      <c r="MLR165"/>
      <c r="MLS165"/>
      <c r="MLT165"/>
      <c r="MLU165"/>
      <c r="MLV165"/>
      <c r="MLW165"/>
      <c r="MLX165"/>
      <c r="MLY165"/>
      <c r="MLZ165"/>
      <c r="MMA165"/>
      <c r="MMB165"/>
      <c r="MMC165"/>
      <c r="MMD165"/>
      <c r="MME165"/>
      <c r="MMF165"/>
      <c r="MMG165"/>
      <c r="MMH165"/>
      <c r="MMI165"/>
      <c r="MMJ165"/>
      <c r="MMK165"/>
      <c r="MML165"/>
      <c r="MMM165"/>
      <c r="MMN165"/>
      <c r="MMO165"/>
      <c r="MMP165"/>
      <c r="MMQ165"/>
      <c r="MMR165"/>
      <c r="MMS165"/>
      <c r="MMT165"/>
      <c r="MMU165"/>
      <c r="MMV165"/>
      <c r="MMW165"/>
      <c r="MMX165"/>
      <c r="MMY165"/>
      <c r="MMZ165"/>
      <c r="MNA165"/>
      <c r="MNB165"/>
      <c r="MNC165"/>
      <c r="MND165"/>
      <c r="MNE165"/>
      <c r="MNF165"/>
      <c r="MNG165"/>
      <c r="MNH165"/>
      <c r="MNI165"/>
      <c r="MNJ165"/>
      <c r="MNK165"/>
      <c r="MNL165"/>
      <c r="MNM165"/>
      <c r="MNN165"/>
      <c r="MNO165"/>
      <c r="MNP165"/>
      <c r="MNQ165"/>
      <c r="MNR165"/>
      <c r="MNS165"/>
      <c r="MNT165"/>
      <c r="MNU165"/>
      <c r="MNV165"/>
      <c r="MNW165"/>
      <c r="MNX165"/>
      <c r="MNY165"/>
      <c r="MNZ165"/>
      <c r="MOA165"/>
      <c r="MOB165"/>
      <c r="MOC165"/>
      <c r="MOD165"/>
      <c r="MOE165"/>
      <c r="MOF165"/>
      <c r="MOG165"/>
      <c r="MOH165"/>
      <c r="MOI165"/>
      <c r="MOJ165"/>
      <c r="MOK165"/>
      <c r="MOL165"/>
      <c r="MOM165"/>
      <c r="MON165"/>
      <c r="MOO165"/>
      <c r="MOP165"/>
      <c r="MOQ165"/>
      <c r="MOR165"/>
      <c r="MOS165"/>
      <c r="MOT165"/>
      <c r="MOU165"/>
      <c r="MOV165"/>
      <c r="MOW165"/>
      <c r="MOX165"/>
      <c r="MOY165"/>
      <c r="MOZ165"/>
      <c r="MPA165"/>
      <c r="MPB165"/>
      <c r="MPC165"/>
      <c r="MPD165"/>
      <c r="MPE165"/>
      <c r="MPF165"/>
      <c r="MPG165"/>
      <c r="MPH165"/>
      <c r="MPI165"/>
      <c r="MPJ165"/>
      <c r="MPK165"/>
      <c r="MPL165"/>
      <c r="MPM165"/>
      <c r="MPN165"/>
      <c r="MPO165"/>
      <c r="MPP165"/>
      <c r="MPQ165"/>
      <c r="MPR165"/>
      <c r="MPS165"/>
      <c r="MPT165"/>
      <c r="MPU165"/>
      <c r="MPV165"/>
      <c r="MPW165"/>
      <c r="MPX165"/>
      <c r="MPY165"/>
      <c r="MPZ165"/>
      <c r="MQA165"/>
      <c r="MQB165"/>
      <c r="MQC165"/>
      <c r="MQD165"/>
      <c r="MQE165"/>
      <c r="MQF165"/>
      <c r="MQG165"/>
      <c r="MQH165"/>
      <c r="MQI165"/>
      <c r="MQJ165"/>
      <c r="MQK165"/>
      <c r="MQL165"/>
      <c r="MQM165"/>
      <c r="MQN165"/>
      <c r="MQO165"/>
      <c r="MQP165"/>
      <c r="MQQ165"/>
      <c r="MQR165"/>
      <c r="MQS165"/>
      <c r="MQT165"/>
      <c r="MQU165"/>
      <c r="MQV165"/>
      <c r="MQW165"/>
      <c r="MQX165"/>
      <c r="MQY165"/>
      <c r="MQZ165"/>
      <c r="MRA165"/>
      <c r="MRB165"/>
      <c r="MRC165"/>
      <c r="MRD165"/>
      <c r="MRE165"/>
      <c r="MRF165"/>
      <c r="MRG165"/>
      <c r="MRH165"/>
      <c r="MRI165"/>
      <c r="MRJ165"/>
      <c r="MRK165"/>
      <c r="MRL165"/>
      <c r="MRM165"/>
      <c r="MRN165"/>
      <c r="MRO165"/>
      <c r="MRP165"/>
      <c r="MRQ165"/>
      <c r="MRR165"/>
      <c r="MRS165"/>
      <c r="MRT165"/>
      <c r="MRU165"/>
      <c r="MRV165"/>
      <c r="MRW165"/>
      <c r="MRX165"/>
      <c r="MRY165"/>
      <c r="MRZ165"/>
      <c r="MSA165"/>
      <c r="MSB165"/>
      <c r="MSC165"/>
      <c r="MSD165"/>
      <c r="MSE165"/>
      <c r="MSF165"/>
      <c r="MSG165"/>
      <c r="MSH165"/>
      <c r="MSI165"/>
      <c r="MSJ165"/>
      <c r="MSK165"/>
      <c r="MSL165"/>
      <c r="MSM165"/>
      <c r="MSN165"/>
      <c r="MSO165"/>
      <c r="MSP165"/>
      <c r="MSQ165"/>
      <c r="MSR165"/>
      <c r="MSS165"/>
      <c r="MST165"/>
      <c r="MSU165"/>
      <c r="MSV165"/>
      <c r="MSW165"/>
      <c r="MSX165"/>
      <c r="MSY165"/>
      <c r="MSZ165"/>
      <c r="MTA165"/>
      <c r="MTB165"/>
      <c r="MTC165"/>
      <c r="MTD165"/>
      <c r="MTE165"/>
      <c r="MTF165"/>
      <c r="MTG165"/>
      <c r="MTH165"/>
      <c r="MTI165"/>
      <c r="MTJ165"/>
      <c r="MTK165"/>
      <c r="MTL165"/>
      <c r="MTM165"/>
      <c r="MTN165"/>
      <c r="MTO165"/>
      <c r="MTP165"/>
      <c r="MTQ165"/>
      <c r="MTR165"/>
      <c r="MTS165"/>
      <c r="MTT165"/>
      <c r="MTU165"/>
      <c r="MTV165"/>
      <c r="MTW165"/>
      <c r="MTX165"/>
      <c r="MTY165"/>
      <c r="MTZ165"/>
      <c r="MUA165"/>
      <c r="MUB165"/>
      <c r="MUC165"/>
      <c r="MUD165"/>
      <c r="MUE165"/>
      <c r="MUF165"/>
      <c r="MUG165"/>
      <c r="MUH165"/>
      <c r="MUI165"/>
      <c r="MUJ165"/>
      <c r="MUK165"/>
      <c r="MUL165"/>
      <c r="MUM165"/>
      <c r="MUN165"/>
      <c r="MUO165"/>
      <c r="MUP165"/>
      <c r="MUQ165"/>
      <c r="MUR165"/>
      <c r="MUS165"/>
      <c r="MUT165"/>
      <c r="MUU165"/>
      <c r="MUV165"/>
      <c r="MUW165"/>
      <c r="MUX165"/>
      <c r="MUY165"/>
      <c r="MUZ165"/>
      <c r="MVA165"/>
      <c r="MVB165"/>
      <c r="MVC165"/>
      <c r="MVD165"/>
      <c r="MVE165"/>
      <c r="MVF165"/>
      <c r="MVG165"/>
      <c r="MVH165"/>
      <c r="MVI165"/>
      <c r="MVJ165"/>
      <c r="MVK165"/>
      <c r="MVL165"/>
      <c r="MVM165"/>
      <c r="MVN165"/>
      <c r="MVO165"/>
      <c r="MVP165"/>
      <c r="MVQ165"/>
      <c r="MVR165"/>
      <c r="MVS165"/>
      <c r="MVT165"/>
      <c r="MVU165"/>
      <c r="MVV165"/>
      <c r="MVW165"/>
      <c r="MVX165"/>
      <c r="MVY165"/>
      <c r="MVZ165"/>
      <c r="MWA165"/>
      <c r="MWB165"/>
      <c r="MWC165"/>
      <c r="MWD165"/>
      <c r="MWE165"/>
      <c r="MWF165"/>
      <c r="MWG165"/>
      <c r="MWH165"/>
      <c r="MWI165"/>
      <c r="MWJ165"/>
      <c r="MWK165"/>
      <c r="MWL165"/>
      <c r="MWM165"/>
      <c r="MWN165"/>
      <c r="MWO165"/>
      <c r="MWP165"/>
      <c r="MWQ165"/>
      <c r="MWR165"/>
      <c r="MWS165"/>
      <c r="MWT165"/>
      <c r="MWU165"/>
      <c r="MWV165"/>
      <c r="MWW165"/>
      <c r="MWX165"/>
      <c r="MWY165"/>
      <c r="MWZ165"/>
      <c r="MXA165"/>
      <c r="MXB165"/>
      <c r="MXC165"/>
      <c r="MXD165"/>
      <c r="MXE165"/>
      <c r="MXF165"/>
      <c r="MXG165"/>
      <c r="MXH165"/>
      <c r="MXI165"/>
      <c r="MXJ165"/>
      <c r="MXK165"/>
      <c r="MXL165"/>
      <c r="MXM165"/>
      <c r="MXN165"/>
      <c r="MXO165"/>
      <c r="MXP165"/>
      <c r="MXQ165"/>
      <c r="MXR165"/>
      <c r="MXS165"/>
      <c r="MXT165"/>
      <c r="MXU165"/>
      <c r="MXV165"/>
      <c r="MXW165"/>
      <c r="MXX165"/>
      <c r="MXY165"/>
      <c r="MXZ165"/>
      <c r="MYA165"/>
      <c r="MYB165"/>
      <c r="MYC165"/>
      <c r="MYD165"/>
      <c r="MYE165"/>
      <c r="MYF165"/>
      <c r="MYG165"/>
      <c r="MYH165"/>
      <c r="MYI165"/>
      <c r="MYJ165"/>
      <c r="MYK165"/>
      <c r="MYL165"/>
      <c r="MYM165"/>
      <c r="MYN165"/>
      <c r="MYO165"/>
      <c r="MYP165"/>
      <c r="MYQ165"/>
      <c r="MYR165"/>
      <c r="MYS165"/>
      <c r="MYT165"/>
      <c r="MYU165"/>
      <c r="MYV165"/>
      <c r="MYW165"/>
      <c r="MYX165"/>
      <c r="MYY165"/>
      <c r="MYZ165"/>
      <c r="MZA165"/>
      <c r="MZB165"/>
      <c r="MZC165"/>
      <c r="MZD165"/>
      <c r="MZE165"/>
      <c r="MZF165"/>
      <c r="MZG165"/>
      <c r="MZH165"/>
      <c r="MZI165"/>
      <c r="MZJ165"/>
      <c r="MZK165"/>
      <c r="MZL165"/>
      <c r="MZM165"/>
      <c r="MZN165"/>
      <c r="MZO165"/>
      <c r="MZP165"/>
      <c r="MZQ165"/>
      <c r="MZR165"/>
      <c r="MZS165"/>
      <c r="MZT165"/>
      <c r="MZU165"/>
      <c r="MZV165"/>
      <c r="MZW165"/>
      <c r="MZX165"/>
      <c r="MZY165"/>
      <c r="MZZ165"/>
      <c r="NAA165"/>
      <c r="NAB165"/>
      <c r="NAC165"/>
      <c r="NAD165"/>
      <c r="NAE165"/>
      <c r="NAF165"/>
      <c r="NAG165"/>
      <c r="NAH165"/>
      <c r="NAI165"/>
      <c r="NAJ165"/>
      <c r="NAK165"/>
      <c r="NAL165"/>
      <c r="NAM165"/>
      <c r="NAN165"/>
      <c r="NAO165"/>
      <c r="NAP165"/>
      <c r="NAQ165"/>
      <c r="NAR165"/>
      <c r="NAS165"/>
      <c r="NAT165"/>
      <c r="NAU165"/>
      <c r="NAV165"/>
      <c r="NAW165"/>
      <c r="NAX165"/>
      <c r="NAY165"/>
      <c r="NAZ165"/>
      <c r="NBA165"/>
      <c r="NBB165"/>
      <c r="NBC165"/>
      <c r="NBD165"/>
      <c r="NBE165"/>
      <c r="NBF165"/>
      <c r="NBG165"/>
      <c r="NBH165"/>
      <c r="NBI165"/>
      <c r="NBJ165"/>
      <c r="NBK165"/>
      <c r="NBL165"/>
      <c r="NBM165"/>
      <c r="NBN165"/>
      <c r="NBO165"/>
      <c r="NBP165"/>
      <c r="NBQ165"/>
      <c r="NBR165"/>
      <c r="NBS165"/>
      <c r="NBT165"/>
      <c r="NBU165"/>
      <c r="NBV165"/>
      <c r="NBW165"/>
      <c r="NBX165"/>
      <c r="NBY165"/>
      <c r="NBZ165"/>
      <c r="NCA165"/>
      <c r="NCB165"/>
      <c r="NCC165"/>
      <c r="NCD165"/>
      <c r="NCE165"/>
      <c r="NCF165"/>
      <c r="NCG165"/>
      <c r="NCH165"/>
      <c r="NCI165"/>
      <c r="NCJ165"/>
      <c r="NCK165"/>
      <c r="NCL165"/>
      <c r="NCM165"/>
      <c r="NCN165"/>
      <c r="NCO165"/>
      <c r="NCP165"/>
      <c r="NCQ165"/>
      <c r="NCR165"/>
      <c r="NCS165"/>
      <c r="NCT165"/>
      <c r="NCU165"/>
      <c r="NCV165"/>
      <c r="NCW165"/>
      <c r="NCX165"/>
      <c r="NCY165"/>
      <c r="NCZ165"/>
      <c r="NDA165"/>
      <c r="NDB165"/>
      <c r="NDC165"/>
      <c r="NDD165"/>
      <c r="NDE165"/>
      <c r="NDF165"/>
      <c r="NDG165"/>
      <c r="NDH165"/>
      <c r="NDI165"/>
      <c r="NDJ165"/>
      <c r="NDK165"/>
      <c r="NDL165"/>
      <c r="NDM165"/>
      <c r="NDN165"/>
      <c r="NDO165"/>
      <c r="NDP165"/>
      <c r="NDQ165"/>
      <c r="NDR165"/>
      <c r="NDS165"/>
      <c r="NDT165"/>
      <c r="NDU165"/>
      <c r="NDV165"/>
      <c r="NDW165"/>
      <c r="NDX165"/>
      <c r="NDY165"/>
      <c r="NDZ165"/>
      <c r="NEA165"/>
      <c r="NEB165"/>
      <c r="NEC165"/>
      <c r="NED165"/>
      <c r="NEE165"/>
      <c r="NEF165"/>
      <c r="NEG165"/>
      <c r="NEH165"/>
      <c r="NEI165"/>
      <c r="NEJ165"/>
      <c r="NEK165"/>
      <c r="NEL165"/>
      <c r="NEM165"/>
      <c r="NEN165"/>
      <c r="NEO165"/>
      <c r="NEP165"/>
      <c r="NEQ165"/>
      <c r="NER165"/>
      <c r="NES165"/>
      <c r="NET165"/>
      <c r="NEU165"/>
      <c r="NEV165"/>
      <c r="NEW165"/>
      <c r="NEX165"/>
      <c r="NEY165"/>
      <c r="NEZ165"/>
      <c r="NFA165"/>
      <c r="NFB165"/>
      <c r="NFC165"/>
      <c r="NFD165"/>
      <c r="NFE165"/>
      <c r="NFF165"/>
      <c r="NFG165"/>
      <c r="NFH165"/>
      <c r="NFI165"/>
      <c r="NFJ165"/>
      <c r="NFK165"/>
      <c r="NFL165"/>
      <c r="NFM165"/>
      <c r="NFN165"/>
      <c r="NFO165"/>
      <c r="NFP165"/>
      <c r="NFQ165"/>
      <c r="NFR165"/>
      <c r="NFS165"/>
      <c r="NFT165"/>
      <c r="NFU165"/>
      <c r="NFV165"/>
      <c r="NFW165"/>
      <c r="NFX165"/>
      <c r="NFY165"/>
      <c r="NFZ165"/>
      <c r="NGA165"/>
      <c r="NGB165"/>
      <c r="NGC165"/>
      <c r="NGD165"/>
      <c r="NGE165"/>
      <c r="NGF165"/>
      <c r="NGG165"/>
      <c r="NGH165"/>
      <c r="NGI165"/>
      <c r="NGJ165"/>
      <c r="NGK165"/>
      <c r="NGL165"/>
      <c r="NGM165"/>
      <c r="NGN165"/>
      <c r="NGO165"/>
      <c r="NGP165"/>
      <c r="NGQ165"/>
      <c r="NGR165"/>
      <c r="NGS165"/>
      <c r="NGT165"/>
      <c r="NGU165"/>
      <c r="NGV165"/>
      <c r="NGW165"/>
      <c r="NGX165"/>
      <c r="NGY165"/>
      <c r="NGZ165"/>
      <c r="NHA165"/>
      <c r="NHB165"/>
      <c r="NHC165"/>
      <c r="NHD165"/>
      <c r="NHE165"/>
      <c r="NHF165"/>
      <c r="NHG165"/>
      <c r="NHH165"/>
      <c r="NHI165"/>
      <c r="NHJ165"/>
      <c r="NHK165"/>
      <c r="NHL165"/>
      <c r="NHM165"/>
      <c r="NHN165"/>
      <c r="NHO165"/>
      <c r="NHP165"/>
      <c r="NHQ165"/>
      <c r="NHR165"/>
      <c r="NHS165"/>
      <c r="NHT165"/>
      <c r="NHU165"/>
      <c r="NHV165"/>
      <c r="NHW165"/>
      <c r="NHX165"/>
      <c r="NHY165"/>
      <c r="NHZ165"/>
      <c r="NIA165"/>
      <c r="NIB165"/>
      <c r="NIC165"/>
      <c r="NID165"/>
      <c r="NIE165"/>
      <c r="NIF165"/>
      <c r="NIG165"/>
      <c r="NIH165"/>
      <c r="NII165"/>
      <c r="NIJ165"/>
      <c r="NIK165"/>
      <c r="NIL165"/>
      <c r="NIM165"/>
      <c r="NIN165"/>
      <c r="NIO165"/>
      <c r="NIP165"/>
      <c r="NIQ165"/>
      <c r="NIR165"/>
      <c r="NIS165"/>
      <c r="NIT165"/>
      <c r="NIU165"/>
      <c r="NIV165"/>
      <c r="NIW165"/>
      <c r="NIX165"/>
      <c r="NIY165"/>
      <c r="NIZ165"/>
      <c r="NJA165"/>
      <c r="NJB165"/>
      <c r="NJC165"/>
      <c r="NJD165"/>
      <c r="NJE165"/>
      <c r="NJF165"/>
      <c r="NJG165"/>
      <c r="NJH165"/>
      <c r="NJI165"/>
      <c r="NJJ165"/>
      <c r="NJK165"/>
      <c r="NJL165"/>
      <c r="NJM165"/>
      <c r="NJN165"/>
      <c r="NJO165"/>
      <c r="NJP165"/>
      <c r="NJQ165"/>
      <c r="NJR165"/>
      <c r="NJS165"/>
      <c r="NJT165"/>
      <c r="NJU165"/>
      <c r="NJV165"/>
      <c r="NJW165"/>
      <c r="NJX165"/>
      <c r="NJY165"/>
      <c r="NJZ165"/>
      <c r="NKA165"/>
      <c r="NKB165"/>
      <c r="NKC165"/>
      <c r="NKD165"/>
      <c r="NKE165"/>
      <c r="NKF165"/>
      <c r="NKG165"/>
      <c r="NKH165"/>
      <c r="NKI165"/>
      <c r="NKJ165"/>
      <c r="NKK165"/>
      <c r="NKL165"/>
      <c r="NKM165"/>
      <c r="NKN165"/>
      <c r="NKO165"/>
      <c r="NKP165"/>
      <c r="NKQ165"/>
      <c r="NKR165"/>
      <c r="NKS165"/>
      <c r="NKT165"/>
      <c r="NKU165"/>
      <c r="NKV165"/>
      <c r="NKW165"/>
      <c r="NKX165"/>
      <c r="NKY165"/>
      <c r="NKZ165"/>
      <c r="NLA165"/>
      <c r="NLB165"/>
      <c r="NLC165"/>
      <c r="NLD165"/>
      <c r="NLE165"/>
      <c r="NLF165"/>
      <c r="NLG165"/>
      <c r="NLH165"/>
      <c r="NLI165"/>
      <c r="NLJ165"/>
      <c r="NLK165"/>
      <c r="NLL165"/>
      <c r="NLM165"/>
      <c r="NLN165"/>
      <c r="NLO165"/>
      <c r="NLP165"/>
      <c r="NLQ165"/>
      <c r="NLR165"/>
      <c r="NLS165"/>
      <c r="NLT165"/>
      <c r="NLU165"/>
      <c r="NLV165"/>
      <c r="NLW165"/>
      <c r="NLX165"/>
      <c r="NLY165"/>
      <c r="NLZ165"/>
      <c r="NMA165"/>
      <c r="NMB165"/>
      <c r="NMC165"/>
      <c r="NMD165"/>
      <c r="NME165"/>
      <c r="NMF165"/>
      <c r="NMG165"/>
      <c r="NMH165"/>
      <c r="NMI165"/>
      <c r="NMJ165"/>
      <c r="NMK165"/>
      <c r="NML165"/>
      <c r="NMM165"/>
      <c r="NMN165"/>
      <c r="NMO165"/>
      <c r="NMP165"/>
      <c r="NMQ165"/>
      <c r="NMR165"/>
      <c r="NMS165"/>
      <c r="NMT165"/>
      <c r="NMU165"/>
      <c r="NMV165"/>
      <c r="NMW165"/>
      <c r="NMX165"/>
      <c r="NMY165"/>
      <c r="NMZ165"/>
      <c r="NNA165"/>
      <c r="NNB165"/>
      <c r="NNC165"/>
      <c r="NND165"/>
      <c r="NNE165"/>
      <c r="NNF165"/>
      <c r="NNG165"/>
      <c r="NNH165"/>
      <c r="NNI165"/>
      <c r="NNJ165"/>
      <c r="NNK165"/>
      <c r="NNL165"/>
      <c r="NNM165"/>
      <c r="NNN165"/>
      <c r="NNO165"/>
      <c r="NNP165"/>
      <c r="NNQ165"/>
      <c r="NNR165"/>
      <c r="NNS165"/>
      <c r="NNT165"/>
      <c r="NNU165"/>
      <c r="NNV165"/>
      <c r="NNW165"/>
      <c r="NNX165"/>
      <c r="NNY165"/>
      <c r="NNZ165"/>
      <c r="NOA165"/>
      <c r="NOB165"/>
      <c r="NOC165"/>
      <c r="NOD165"/>
      <c r="NOE165"/>
      <c r="NOF165"/>
      <c r="NOG165"/>
      <c r="NOH165"/>
      <c r="NOI165"/>
      <c r="NOJ165"/>
      <c r="NOK165"/>
      <c r="NOL165"/>
      <c r="NOM165"/>
      <c r="NON165"/>
      <c r="NOO165"/>
      <c r="NOP165"/>
      <c r="NOQ165"/>
      <c r="NOR165"/>
      <c r="NOS165"/>
      <c r="NOT165"/>
      <c r="NOU165"/>
      <c r="NOV165"/>
      <c r="NOW165"/>
      <c r="NOX165"/>
      <c r="NOY165"/>
      <c r="NOZ165"/>
      <c r="NPA165"/>
      <c r="NPB165"/>
      <c r="NPC165"/>
      <c r="NPD165"/>
      <c r="NPE165"/>
      <c r="NPF165"/>
      <c r="NPG165"/>
      <c r="NPH165"/>
      <c r="NPI165"/>
      <c r="NPJ165"/>
      <c r="NPK165"/>
      <c r="NPL165"/>
      <c r="NPM165"/>
      <c r="NPN165"/>
      <c r="NPO165"/>
      <c r="NPP165"/>
      <c r="NPQ165"/>
      <c r="NPR165"/>
      <c r="NPS165"/>
      <c r="NPT165"/>
      <c r="NPU165"/>
      <c r="NPV165"/>
      <c r="NPW165"/>
      <c r="NPX165"/>
      <c r="NPY165"/>
      <c r="NPZ165"/>
      <c r="NQA165"/>
      <c r="NQB165"/>
      <c r="NQC165"/>
      <c r="NQD165"/>
      <c r="NQE165"/>
      <c r="NQF165"/>
      <c r="NQG165"/>
      <c r="NQH165"/>
      <c r="NQI165"/>
      <c r="NQJ165"/>
      <c r="NQK165"/>
      <c r="NQL165"/>
      <c r="NQM165"/>
      <c r="NQN165"/>
      <c r="NQO165"/>
      <c r="NQP165"/>
      <c r="NQQ165"/>
      <c r="NQR165"/>
      <c r="NQS165"/>
      <c r="NQT165"/>
      <c r="NQU165"/>
      <c r="NQV165"/>
      <c r="NQW165"/>
      <c r="NQX165"/>
      <c r="NQY165"/>
      <c r="NQZ165"/>
      <c r="NRA165"/>
      <c r="NRB165"/>
      <c r="NRC165"/>
      <c r="NRD165"/>
      <c r="NRE165"/>
      <c r="NRF165"/>
      <c r="NRG165"/>
      <c r="NRH165"/>
      <c r="NRI165"/>
      <c r="NRJ165"/>
      <c r="NRK165"/>
      <c r="NRL165"/>
      <c r="NRM165"/>
      <c r="NRN165"/>
      <c r="NRO165"/>
      <c r="NRP165"/>
      <c r="NRQ165"/>
      <c r="NRR165"/>
      <c r="NRS165"/>
      <c r="NRT165"/>
      <c r="NRU165"/>
      <c r="NRV165"/>
      <c r="NRW165"/>
      <c r="NRX165"/>
      <c r="NRY165"/>
      <c r="NRZ165"/>
      <c r="NSA165"/>
      <c r="NSB165"/>
      <c r="NSC165"/>
      <c r="NSD165"/>
      <c r="NSE165"/>
      <c r="NSF165"/>
      <c r="NSG165"/>
      <c r="NSH165"/>
      <c r="NSI165"/>
      <c r="NSJ165"/>
      <c r="NSK165"/>
      <c r="NSL165"/>
      <c r="NSM165"/>
      <c r="NSN165"/>
      <c r="NSO165"/>
      <c r="NSP165"/>
      <c r="NSQ165"/>
      <c r="NSR165"/>
      <c r="NSS165"/>
      <c r="NST165"/>
      <c r="NSU165"/>
      <c r="NSV165"/>
      <c r="NSW165"/>
      <c r="NSX165"/>
      <c r="NSY165"/>
      <c r="NSZ165"/>
      <c r="NTA165"/>
      <c r="NTB165"/>
      <c r="NTC165"/>
      <c r="NTD165"/>
      <c r="NTE165"/>
      <c r="NTF165"/>
      <c r="NTG165"/>
      <c r="NTH165"/>
      <c r="NTI165"/>
      <c r="NTJ165"/>
      <c r="NTK165"/>
      <c r="NTL165"/>
      <c r="NTM165"/>
      <c r="NTN165"/>
      <c r="NTO165"/>
      <c r="NTP165"/>
      <c r="NTQ165"/>
      <c r="NTR165"/>
      <c r="NTS165"/>
      <c r="NTT165"/>
      <c r="NTU165"/>
      <c r="NTV165"/>
      <c r="NTW165"/>
      <c r="NTX165"/>
      <c r="NTY165"/>
      <c r="NTZ165"/>
      <c r="NUA165"/>
      <c r="NUB165"/>
      <c r="NUC165"/>
      <c r="NUD165"/>
      <c r="NUE165"/>
      <c r="NUF165"/>
      <c r="NUG165"/>
      <c r="NUH165"/>
      <c r="NUI165"/>
      <c r="NUJ165"/>
      <c r="NUK165"/>
      <c r="NUL165"/>
      <c r="NUM165"/>
      <c r="NUN165"/>
      <c r="NUO165"/>
      <c r="NUP165"/>
      <c r="NUQ165"/>
      <c r="NUR165"/>
      <c r="NUS165"/>
      <c r="NUT165"/>
      <c r="NUU165"/>
      <c r="NUV165"/>
      <c r="NUW165"/>
      <c r="NUX165"/>
      <c r="NUY165"/>
      <c r="NUZ165"/>
      <c r="NVA165"/>
      <c r="NVB165"/>
      <c r="NVC165"/>
      <c r="NVD165"/>
      <c r="NVE165"/>
      <c r="NVF165"/>
      <c r="NVG165"/>
      <c r="NVH165"/>
      <c r="NVI165"/>
      <c r="NVJ165"/>
      <c r="NVK165"/>
      <c r="NVL165"/>
      <c r="NVM165"/>
      <c r="NVN165"/>
      <c r="NVO165"/>
      <c r="NVP165"/>
      <c r="NVQ165"/>
      <c r="NVR165"/>
      <c r="NVS165"/>
      <c r="NVT165"/>
      <c r="NVU165"/>
      <c r="NVV165"/>
      <c r="NVW165"/>
      <c r="NVX165"/>
      <c r="NVY165"/>
      <c r="NVZ165"/>
      <c r="NWA165"/>
      <c r="NWB165"/>
      <c r="NWC165"/>
      <c r="NWD165"/>
      <c r="NWE165"/>
      <c r="NWF165"/>
      <c r="NWG165"/>
      <c r="NWH165"/>
      <c r="NWI165"/>
      <c r="NWJ165"/>
      <c r="NWK165"/>
      <c r="NWL165"/>
      <c r="NWM165"/>
      <c r="NWN165"/>
      <c r="NWO165"/>
      <c r="NWP165"/>
      <c r="NWQ165"/>
      <c r="NWR165"/>
      <c r="NWS165"/>
      <c r="NWT165"/>
      <c r="NWU165"/>
      <c r="NWV165"/>
      <c r="NWW165"/>
      <c r="NWX165"/>
      <c r="NWY165"/>
      <c r="NWZ165"/>
      <c r="NXA165"/>
      <c r="NXB165"/>
      <c r="NXC165"/>
      <c r="NXD165"/>
      <c r="NXE165"/>
      <c r="NXF165"/>
      <c r="NXG165"/>
      <c r="NXH165"/>
      <c r="NXI165"/>
      <c r="NXJ165"/>
      <c r="NXK165"/>
      <c r="NXL165"/>
      <c r="NXM165"/>
      <c r="NXN165"/>
      <c r="NXO165"/>
      <c r="NXP165"/>
      <c r="NXQ165"/>
      <c r="NXR165"/>
      <c r="NXS165"/>
      <c r="NXT165"/>
      <c r="NXU165"/>
      <c r="NXV165"/>
      <c r="NXW165"/>
      <c r="NXX165"/>
      <c r="NXY165"/>
      <c r="NXZ165"/>
      <c r="NYA165"/>
      <c r="NYB165"/>
      <c r="NYC165"/>
      <c r="NYD165"/>
      <c r="NYE165"/>
      <c r="NYF165"/>
      <c r="NYG165"/>
      <c r="NYH165"/>
      <c r="NYI165"/>
      <c r="NYJ165"/>
      <c r="NYK165"/>
      <c r="NYL165"/>
      <c r="NYM165"/>
      <c r="NYN165"/>
      <c r="NYO165"/>
      <c r="NYP165"/>
      <c r="NYQ165"/>
      <c r="NYR165"/>
      <c r="NYS165"/>
      <c r="NYT165"/>
      <c r="NYU165"/>
      <c r="NYV165"/>
      <c r="NYW165"/>
      <c r="NYX165"/>
      <c r="NYY165"/>
      <c r="NYZ165"/>
      <c r="NZA165"/>
      <c r="NZB165"/>
      <c r="NZC165"/>
      <c r="NZD165"/>
      <c r="NZE165"/>
      <c r="NZF165"/>
      <c r="NZG165"/>
      <c r="NZH165"/>
      <c r="NZI165"/>
      <c r="NZJ165"/>
      <c r="NZK165"/>
      <c r="NZL165"/>
      <c r="NZM165"/>
      <c r="NZN165"/>
      <c r="NZO165"/>
      <c r="NZP165"/>
      <c r="NZQ165"/>
      <c r="NZR165"/>
      <c r="NZS165"/>
      <c r="NZT165"/>
      <c r="NZU165"/>
      <c r="NZV165"/>
      <c r="NZW165"/>
      <c r="NZX165"/>
      <c r="NZY165"/>
      <c r="NZZ165"/>
      <c r="OAA165"/>
      <c r="OAB165"/>
      <c r="OAC165"/>
      <c r="OAD165"/>
      <c r="OAE165"/>
      <c r="OAF165"/>
      <c r="OAG165"/>
      <c r="OAH165"/>
      <c r="OAI165"/>
      <c r="OAJ165"/>
      <c r="OAK165"/>
      <c r="OAL165"/>
      <c r="OAM165"/>
      <c r="OAN165"/>
      <c r="OAO165"/>
      <c r="OAP165"/>
      <c r="OAQ165"/>
      <c r="OAR165"/>
      <c r="OAS165"/>
      <c r="OAT165"/>
      <c r="OAU165"/>
      <c r="OAV165"/>
      <c r="OAW165"/>
      <c r="OAX165"/>
      <c r="OAY165"/>
      <c r="OAZ165"/>
      <c r="OBA165"/>
      <c r="OBB165"/>
      <c r="OBC165"/>
      <c r="OBD165"/>
      <c r="OBE165"/>
      <c r="OBF165"/>
      <c r="OBG165"/>
      <c r="OBH165"/>
      <c r="OBI165"/>
      <c r="OBJ165"/>
      <c r="OBK165"/>
      <c r="OBL165"/>
      <c r="OBM165"/>
      <c r="OBN165"/>
      <c r="OBO165"/>
      <c r="OBP165"/>
      <c r="OBQ165"/>
      <c r="OBR165"/>
      <c r="OBS165"/>
      <c r="OBT165"/>
      <c r="OBU165"/>
      <c r="OBV165"/>
      <c r="OBW165"/>
      <c r="OBX165"/>
      <c r="OBY165"/>
      <c r="OBZ165"/>
      <c r="OCA165"/>
      <c r="OCB165"/>
      <c r="OCC165"/>
      <c r="OCD165"/>
      <c r="OCE165"/>
      <c r="OCF165"/>
      <c r="OCG165"/>
      <c r="OCH165"/>
      <c r="OCI165"/>
      <c r="OCJ165"/>
      <c r="OCK165"/>
      <c r="OCL165"/>
      <c r="OCM165"/>
      <c r="OCN165"/>
      <c r="OCO165"/>
      <c r="OCP165"/>
      <c r="OCQ165"/>
      <c r="OCR165"/>
      <c r="OCS165"/>
      <c r="OCT165"/>
      <c r="OCU165"/>
      <c r="OCV165"/>
      <c r="OCW165"/>
      <c r="OCX165"/>
      <c r="OCY165"/>
      <c r="OCZ165"/>
      <c r="ODA165"/>
      <c r="ODB165"/>
      <c r="ODC165"/>
      <c r="ODD165"/>
      <c r="ODE165"/>
      <c r="ODF165"/>
      <c r="ODG165"/>
      <c r="ODH165"/>
      <c r="ODI165"/>
      <c r="ODJ165"/>
      <c r="ODK165"/>
      <c r="ODL165"/>
      <c r="ODM165"/>
      <c r="ODN165"/>
      <c r="ODO165"/>
      <c r="ODP165"/>
      <c r="ODQ165"/>
      <c r="ODR165"/>
      <c r="ODS165"/>
      <c r="ODT165"/>
      <c r="ODU165"/>
      <c r="ODV165"/>
      <c r="ODW165"/>
      <c r="ODX165"/>
      <c r="ODY165"/>
      <c r="ODZ165"/>
      <c r="OEA165"/>
      <c r="OEB165"/>
      <c r="OEC165"/>
      <c r="OED165"/>
      <c r="OEE165"/>
      <c r="OEF165"/>
      <c r="OEG165"/>
      <c r="OEH165"/>
      <c r="OEI165"/>
      <c r="OEJ165"/>
      <c r="OEK165"/>
      <c r="OEL165"/>
      <c r="OEM165"/>
      <c r="OEN165"/>
      <c r="OEO165"/>
      <c r="OEP165"/>
      <c r="OEQ165"/>
      <c r="OER165"/>
      <c r="OES165"/>
      <c r="OET165"/>
      <c r="OEU165"/>
      <c r="OEV165"/>
      <c r="OEW165"/>
      <c r="OEX165"/>
      <c r="OEY165"/>
      <c r="OEZ165"/>
      <c r="OFA165"/>
      <c r="OFB165"/>
      <c r="OFC165"/>
      <c r="OFD165"/>
      <c r="OFE165"/>
      <c r="OFF165"/>
      <c r="OFG165"/>
      <c r="OFH165"/>
      <c r="OFI165"/>
      <c r="OFJ165"/>
      <c r="OFK165"/>
      <c r="OFL165"/>
      <c r="OFM165"/>
      <c r="OFN165"/>
      <c r="OFO165"/>
      <c r="OFP165"/>
      <c r="OFQ165"/>
      <c r="OFR165"/>
      <c r="OFS165"/>
      <c r="OFT165"/>
      <c r="OFU165"/>
      <c r="OFV165"/>
      <c r="OFW165"/>
      <c r="OFX165"/>
      <c r="OFY165"/>
      <c r="OFZ165"/>
      <c r="OGA165"/>
      <c r="OGB165"/>
      <c r="OGC165"/>
      <c r="OGD165"/>
      <c r="OGE165"/>
      <c r="OGF165"/>
      <c r="OGG165"/>
      <c r="OGH165"/>
      <c r="OGI165"/>
      <c r="OGJ165"/>
      <c r="OGK165"/>
      <c r="OGL165"/>
      <c r="OGM165"/>
      <c r="OGN165"/>
      <c r="OGO165"/>
      <c r="OGP165"/>
      <c r="OGQ165"/>
      <c r="OGR165"/>
      <c r="OGS165"/>
      <c r="OGT165"/>
      <c r="OGU165"/>
      <c r="OGV165"/>
      <c r="OGW165"/>
      <c r="OGX165"/>
      <c r="OGY165"/>
      <c r="OGZ165"/>
      <c r="OHA165"/>
      <c r="OHB165"/>
      <c r="OHC165"/>
      <c r="OHD165"/>
      <c r="OHE165"/>
      <c r="OHF165"/>
      <c r="OHG165"/>
      <c r="OHH165"/>
      <c r="OHI165"/>
      <c r="OHJ165"/>
      <c r="OHK165"/>
      <c r="OHL165"/>
      <c r="OHM165"/>
      <c r="OHN165"/>
      <c r="OHO165"/>
      <c r="OHP165"/>
      <c r="OHQ165"/>
      <c r="OHR165"/>
      <c r="OHS165"/>
      <c r="OHT165"/>
      <c r="OHU165"/>
      <c r="OHV165"/>
      <c r="OHW165"/>
      <c r="OHX165"/>
      <c r="OHY165"/>
      <c r="OHZ165"/>
      <c r="OIA165"/>
      <c r="OIB165"/>
      <c r="OIC165"/>
      <c r="OID165"/>
      <c r="OIE165"/>
      <c r="OIF165"/>
      <c r="OIG165"/>
      <c r="OIH165"/>
      <c r="OII165"/>
      <c r="OIJ165"/>
      <c r="OIK165"/>
      <c r="OIL165"/>
      <c r="OIM165"/>
      <c r="OIN165"/>
      <c r="OIO165"/>
      <c r="OIP165"/>
      <c r="OIQ165"/>
      <c r="OIR165"/>
      <c r="OIS165"/>
      <c r="OIT165"/>
      <c r="OIU165"/>
      <c r="OIV165"/>
      <c r="OIW165"/>
      <c r="OIX165"/>
      <c r="OIY165"/>
      <c r="OIZ165"/>
      <c r="OJA165"/>
      <c r="OJB165"/>
      <c r="OJC165"/>
      <c r="OJD165"/>
      <c r="OJE165"/>
      <c r="OJF165"/>
      <c r="OJG165"/>
      <c r="OJH165"/>
      <c r="OJI165"/>
      <c r="OJJ165"/>
      <c r="OJK165"/>
      <c r="OJL165"/>
      <c r="OJM165"/>
      <c r="OJN165"/>
      <c r="OJO165"/>
      <c r="OJP165"/>
      <c r="OJQ165"/>
      <c r="OJR165"/>
      <c r="OJS165"/>
      <c r="OJT165"/>
      <c r="OJU165"/>
      <c r="OJV165"/>
      <c r="OJW165"/>
      <c r="OJX165"/>
      <c r="OJY165"/>
      <c r="OJZ165"/>
      <c r="OKA165"/>
      <c r="OKB165"/>
      <c r="OKC165"/>
      <c r="OKD165"/>
      <c r="OKE165"/>
      <c r="OKF165"/>
      <c r="OKG165"/>
      <c r="OKH165"/>
      <c r="OKI165"/>
      <c r="OKJ165"/>
      <c r="OKK165"/>
      <c r="OKL165"/>
      <c r="OKM165"/>
      <c r="OKN165"/>
      <c r="OKO165"/>
      <c r="OKP165"/>
      <c r="OKQ165"/>
      <c r="OKR165"/>
      <c r="OKS165"/>
      <c r="OKT165"/>
      <c r="OKU165"/>
      <c r="OKV165"/>
      <c r="OKW165"/>
      <c r="OKX165"/>
      <c r="OKY165"/>
      <c r="OKZ165"/>
      <c r="OLA165"/>
      <c r="OLB165"/>
      <c r="OLC165"/>
      <c r="OLD165"/>
      <c r="OLE165"/>
      <c r="OLF165"/>
      <c r="OLG165"/>
      <c r="OLH165"/>
      <c r="OLI165"/>
      <c r="OLJ165"/>
      <c r="OLK165"/>
      <c r="OLL165"/>
      <c r="OLM165"/>
      <c r="OLN165"/>
      <c r="OLO165"/>
      <c r="OLP165"/>
      <c r="OLQ165"/>
      <c r="OLR165"/>
      <c r="OLS165"/>
      <c r="OLT165"/>
      <c r="OLU165"/>
      <c r="OLV165"/>
      <c r="OLW165"/>
      <c r="OLX165"/>
      <c r="OLY165"/>
      <c r="OLZ165"/>
      <c r="OMA165"/>
      <c r="OMB165"/>
      <c r="OMC165"/>
      <c r="OMD165"/>
      <c r="OME165"/>
      <c r="OMF165"/>
      <c r="OMG165"/>
      <c r="OMH165"/>
      <c r="OMI165"/>
      <c r="OMJ165"/>
      <c r="OMK165"/>
      <c r="OML165"/>
      <c r="OMM165"/>
      <c r="OMN165"/>
      <c r="OMO165"/>
      <c r="OMP165"/>
      <c r="OMQ165"/>
      <c r="OMR165"/>
      <c r="OMS165"/>
      <c r="OMT165"/>
      <c r="OMU165"/>
      <c r="OMV165"/>
      <c r="OMW165"/>
      <c r="OMX165"/>
      <c r="OMY165"/>
      <c r="OMZ165"/>
      <c r="ONA165"/>
      <c r="ONB165"/>
      <c r="ONC165"/>
      <c r="OND165"/>
      <c r="ONE165"/>
      <c r="ONF165"/>
      <c r="ONG165"/>
      <c r="ONH165"/>
      <c r="ONI165"/>
      <c r="ONJ165"/>
      <c r="ONK165"/>
      <c r="ONL165"/>
      <c r="ONM165"/>
      <c r="ONN165"/>
      <c r="ONO165"/>
      <c r="ONP165"/>
      <c r="ONQ165"/>
      <c r="ONR165"/>
      <c r="ONS165"/>
      <c r="ONT165"/>
      <c r="ONU165"/>
      <c r="ONV165"/>
      <c r="ONW165"/>
      <c r="ONX165"/>
      <c r="ONY165"/>
      <c r="ONZ165"/>
      <c r="OOA165"/>
      <c r="OOB165"/>
      <c r="OOC165"/>
      <c r="OOD165"/>
      <c r="OOE165"/>
      <c r="OOF165"/>
      <c r="OOG165"/>
      <c r="OOH165"/>
      <c r="OOI165"/>
      <c r="OOJ165"/>
      <c r="OOK165"/>
      <c r="OOL165"/>
      <c r="OOM165"/>
      <c r="OON165"/>
      <c r="OOO165"/>
      <c r="OOP165"/>
      <c r="OOQ165"/>
      <c r="OOR165"/>
      <c r="OOS165"/>
      <c r="OOT165"/>
      <c r="OOU165"/>
      <c r="OOV165"/>
      <c r="OOW165"/>
      <c r="OOX165"/>
      <c r="OOY165"/>
      <c r="OOZ165"/>
      <c r="OPA165"/>
      <c r="OPB165"/>
      <c r="OPC165"/>
      <c r="OPD165"/>
      <c r="OPE165"/>
      <c r="OPF165"/>
      <c r="OPG165"/>
      <c r="OPH165"/>
      <c r="OPI165"/>
      <c r="OPJ165"/>
      <c r="OPK165"/>
      <c r="OPL165"/>
      <c r="OPM165"/>
      <c r="OPN165"/>
      <c r="OPO165"/>
      <c r="OPP165"/>
      <c r="OPQ165"/>
      <c r="OPR165"/>
      <c r="OPS165"/>
      <c r="OPT165"/>
      <c r="OPU165"/>
      <c r="OPV165"/>
      <c r="OPW165"/>
      <c r="OPX165"/>
      <c r="OPY165"/>
      <c r="OPZ165"/>
      <c r="OQA165"/>
      <c r="OQB165"/>
      <c r="OQC165"/>
      <c r="OQD165"/>
      <c r="OQE165"/>
      <c r="OQF165"/>
      <c r="OQG165"/>
      <c r="OQH165"/>
      <c r="OQI165"/>
      <c r="OQJ165"/>
      <c r="OQK165"/>
      <c r="OQL165"/>
      <c r="OQM165"/>
      <c r="OQN165"/>
      <c r="OQO165"/>
      <c r="OQP165"/>
      <c r="OQQ165"/>
      <c r="OQR165"/>
      <c r="OQS165"/>
      <c r="OQT165"/>
      <c r="OQU165"/>
      <c r="OQV165"/>
      <c r="OQW165"/>
      <c r="OQX165"/>
      <c r="OQY165"/>
      <c r="OQZ165"/>
      <c r="ORA165"/>
      <c r="ORB165"/>
      <c r="ORC165"/>
      <c r="ORD165"/>
      <c r="ORE165"/>
      <c r="ORF165"/>
      <c r="ORG165"/>
      <c r="ORH165"/>
      <c r="ORI165"/>
      <c r="ORJ165"/>
      <c r="ORK165"/>
      <c r="ORL165"/>
      <c r="ORM165"/>
      <c r="ORN165"/>
      <c r="ORO165"/>
      <c r="ORP165"/>
      <c r="ORQ165"/>
      <c r="ORR165"/>
      <c r="ORS165"/>
      <c r="ORT165"/>
      <c r="ORU165"/>
      <c r="ORV165"/>
      <c r="ORW165"/>
      <c r="ORX165"/>
      <c r="ORY165"/>
      <c r="ORZ165"/>
      <c r="OSA165"/>
      <c r="OSB165"/>
      <c r="OSC165"/>
      <c r="OSD165"/>
      <c r="OSE165"/>
      <c r="OSF165"/>
      <c r="OSG165"/>
      <c r="OSH165"/>
      <c r="OSI165"/>
      <c r="OSJ165"/>
      <c r="OSK165"/>
      <c r="OSL165"/>
      <c r="OSM165"/>
      <c r="OSN165"/>
      <c r="OSO165"/>
      <c r="OSP165"/>
      <c r="OSQ165"/>
      <c r="OSR165"/>
      <c r="OSS165"/>
      <c r="OST165"/>
      <c r="OSU165"/>
      <c r="OSV165"/>
      <c r="OSW165"/>
      <c r="OSX165"/>
      <c r="OSY165"/>
      <c r="OSZ165"/>
      <c r="OTA165"/>
      <c r="OTB165"/>
      <c r="OTC165"/>
      <c r="OTD165"/>
      <c r="OTE165"/>
      <c r="OTF165"/>
      <c r="OTG165"/>
      <c r="OTH165"/>
      <c r="OTI165"/>
      <c r="OTJ165"/>
      <c r="OTK165"/>
      <c r="OTL165"/>
      <c r="OTM165"/>
      <c r="OTN165"/>
      <c r="OTO165"/>
      <c r="OTP165"/>
      <c r="OTQ165"/>
      <c r="OTR165"/>
      <c r="OTS165"/>
      <c r="OTT165"/>
      <c r="OTU165"/>
      <c r="OTV165"/>
      <c r="OTW165"/>
      <c r="OTX165"/>
      <c r="OTY165"/>
      <c r="OTZ165"/>
      <c r="OUA165"/>
      <c r="OUB165"/>
      <c r="OUC165"/>
      <c r="OUD165"/>
      <c r="OUE165"/>
      <c r="OUF165"/>
      <c r="OUG165"/>
      <c r="OUH165"/>
      <c r="OUI165"/>
      <c r="OUJ165"/>
      <c r="OUK165"/>
      <c r="OUL165"/>
      <c r="OUM165"/>
      <c r="OUN165"/>
      <c r="OUO165"/>
      <c r="OUP165"/>
      <c r="OUQ165"/>
      <c r="OUR165"/>
      <c r="OUS165"/>
      <c r="OUT165"/>
      <c r="OUU165"/>
      <c r="OUV165"/>
      <c r="OUW165"/>
      <c r="OUX165"/>
      <c r="OUY165"/>
      <c r="OUZ165"/>
      <c r="OVA165"/>
      <c r="OVB165"/>
      <c r="OVC165"/>
      <c r="OVD165"/>
      <c r="OVE165"/>
      <c r="OVF165"/>
      <c r="OVG165"/>
      <c r="OVH165"/>
      <c r="OVI165"/>
      <c r="OVJ165"/>
      <c r="OVK165"/>
      <c r="OVL165"/>
      <c r="OVM165"/>
      <c r="OVN165"/>
      <c r="OVO165"/>
      <c r="OVP165"/>
      <c r="OVQ165"/>
      <c r="OVR165"/>
      <c r="OVS165"/>
      <c r="OVT165"/>
      <c r="OVU165"/>
      <c r="OVV165"/>
      <c r="OVW165"/>
      <c r="OVX165"/>
      <c r="OVY165"/>
      <c r="OVZ165"/>
      <c r="OWA165"/>
      <c r="OWB165"/>
      <c r="OWC165"/>
      <c r="OWD165"/>
      <c r="OWE165"/>
      <c r="OWF165"/>
      <c r="OWG165"/>
      <c r="OWH165"/>
      <c r="OWI165"/>
      <c r="OWJ165"/>
      <c r="OWK165"/>
      <c r="OWL165"/>
      <c r="OWM165"/>
      <c r="OWN165"/>
      <c r="OWO165"/>
      <c r="OWP165"/>
      <c r="OWQ165"/>
      <c r="OWR165"/>
      <c r="OWS165"/>
      <c r="OWT165"/>
      <c r="OWU165"/>
      <c r="OWV165"/>
      <c r="OWW165"/>
      <c r="OWX165"/>
      <c r="OWY165"/>
      <c r="OWZ165"/>
      <c r="OXA165"/>
      <c r="OXB165"/>
      <c r="OXC165"/>
      <c r="OXD165"/>
      <c r="OXE165"/>
      <c r="OXF165"/>
      <c r="OXG165"/>
      <c r="OXH165"/>
      <c r="OXI165"/>
      <c r="OXJ165"/>
      <c r="OXK165"/>
      <c r="OXL165"/>
      <c r="OXM165"/>
      <c r="OXN165"/>
      <c r="OXO165"/>
      <c r="OXP165"/>
      <c r="OXQ165"/>
      <c r="OXR165"/>
      <c r="OXS165"/>
      <c r="OXT165"/>
      <c r="OXU165"/>
      <c r="OXV165"/>
      <c r="OXW165"/>
      <c r="OXX165"/>
      <c r="OXY165"/>
      <c r="OXZ165"/>
      <c r="OYA165"/>
      <c r="OYB165"/>
      <c r="OYC165"/>
      <c r="OYD165"/>
      <c r="OYE165"/>
      <c r="OYF165"/>
      <c r="OYG165"/>
      <c r="OYH165"/>
      <c r="OYI165"/>
      <c r="OYJ165"/>
      <c r="OYK165"/>
      <c r="OYL165"/>
      <c r="OYM165"/>
      <c r="OYN165"/>
      <c r="OYO165"/>
      <c r="OYP165"/>
      <c r="OYQ165"/>
      <c r="OYR165"/>
      <c r="OYS165"/>
      <c r="OYT165"/>
      <c r="OYU165"/>
      <c r="OYV165"/>
      <c r="OYW165"/>
      <c r="OYX165"/>
      <c r="OYY165"/>
      <c r="OYZ165"/>
      <c r="OZA165"/>
      <c r="OZB165"/>
      <c r="OZC165"/>
      <c r="OZD165"/>
      <c r="OZE165"/>
      <c r="OZF165"/>
      <c r="OZG165"/>
      <c r="OZH165"/>
      <c r="OZI165"/>
      <c r="OZJ165"/>
      <c r="OZK165"/>
      <c r="OZL165"/>
      <c r="OZM165"/>
      <c r="OZN165"/>
      <c r="OZO165"/>
      <c r="OZP165"/>
      <c r="OZQ165"/>
      <c r="OZR165"/>
      <c r="OZS165"/>
      <c r="OZT165"/>
      <c r="OZU165"/>
      <c r="OZV165"/>
      <c r="OZW165"/>
      <c r="OZX165"/>
      <c r="OZY165"/>
      <c r="OZZ165"/>
      <c r="PAA165"/>
      <c r="PAB165"/>
      <c r="PAC165"/>
      <c r="PAD165"/>
      <c r="PAE165"/>
      <c r="PAF165"/>
      <c r="PAG165"/>
      <c r="PAH165"/>
      <c r="PAI165"/>
      <c r="PAJ165"/>
      <c r="PAK165"/>
      <c r="PAL165"/>
      <c r="PAM165"/>
      <c r="PAN165"/>
      <c r="PAO165"/>
      <c r="PAP165"/>
      <c r="PAQ165"/>
      <c r="PAR165"/>
      <c r="PAS165"/>
      <c r="PAT165"/>
      <c r="PAU165"/>
      <c r="PAV165"/>
      <c r="PAW165"/>
      <c r="PAX165"/>
      <c r="PAY165"/>
      <c r="PAZ165"/>
      <c r="PBA165"/>
      <c r="PBB165"/>
      <c r="PBC165"/>
      <c r="PBD165"/>
      <c r="PBE165"/>
      <c r="PBF165"/>
      <c r="PBG165"/>
      <c r="PBH165"/>
      <c r="PBI165"/>
      <c r="PBJ165"/>
      <c r="PBK165"/>
      <c r="PBL165"/>
      <c r="PBM165"/>
      <c r="PBN165"/>
      <c r="PBO165"/>
      <c r="PBP165"/>
      <c r="PBQ165"/>
      <c r="PBR165"/>
      <c r="PBS165"/>
      <c r="PBT165"/>
      <c r="PBU165"/>
      <c r="PBV165"/>
      <c r="PBW165"/>
      <c r="PBX165"/>
      <c r="PBY165"/>
      <c r="PBZ165"/>
      <c r="PCA165"/>
      <c r="PCB165"/>
      <c r="PCC165"/>
      <c r="PCD165"/>
      <c r="PCE165"/>
      <c r="PCF165"/>
      <c r="PCG165"/>
      <c r="PCH165"/>
      <c r="PCI165"/>
      <c r="PCJ165"/>
      <c r="PCK165"/>
      <c r="PCL165"/>
      <c r="PCM165"/>
      <c r="PCN165"/>
      <c r="PCO165"/>
      <c r="PCP165"/>
      <c r="PCQ165"/>
      <c r="PCR165"/>
      <c r="PCS165"/>
      <c r="PCT165"/>
      <c r="PCU165"/>
      <c r="PCV165"/>
      <c r="PCW165"/>
      <c r="PCX165"/>
      <c r="PCY165"/>
      <c r="PCZ165"/>
      <c r="PDA165"/>
      <c r="PDB165"/>
      <c r="PDC165"/>
      <c r="PDD165"/>
      <c r="PDE165"/>
      <c r="PDF165"/>
      <c r="PDG165"/>
      <c r="PDH165"/>
      <c r="PDI165"/>
      <c r="PDJ165"/>
      <c r="PDK165"/>
      <c r="PDL165"/>
      <c r="PDM165"/>
      <c r="PDN165"/>
      <c r="PDO165"/>
      <c r="PDP165"/>
      <c r="PDQ165"/>
      <c r="PDR165"/>
      <c r="PDS165"/>
      <c r="PDT165"/>
      <c r="PDU165"/>
      <c r="PDV165"/>
      <c r="PDW165"/>
      <c r="PDX165"/>
      <c r="PDY165"/>
      <c r="PDZ165"/>
      <c r="PEA165"/>
      <c r="PEB165"/>
      <c r="PEC165"/>
      <c r="PED165"/>
      <c r="PEE165"/>
      <c r="PEF165"/>
      <c r="PEG165"/>
      <c r="PEH165"/>
      <c r="PEI165"/>
      <c r="PEJ165"/>
      <c r="PEK165"/>
      <c r="PEL165"/>
      <c r="PEM165"/>
      <c r="PEN165"/>
      <c r="PEO165"/>
      <c r="PEP165"/>
      <c r="PEQ165"/>
      <c r="PER165"/>
      <c r="PES165"/>
      <c r="PET165"/>
      <c r="PEU165"/>
      <c r="PEV165"/>
      <c r="PEW165"/>
      <c r="PEX165"/>
      <c r="PEY165"/>
      <c r="PEZ165"/>
      <c r="PFA165"/>
      <c r="PFB165"/>
      <c r="PFC165"/>
      <c r="PFD165"/>
      <c r="PFE165"/>
      <c r="PFF165"/>
      <c r="PFG165"/>
      <c r="PFH165"/>
      <c r="PFI165"/>
      <c r="PFJ165"/>
      <c r="PFK165"/>
      <c r="PFL165"/>
      <c r="PFM165"/>
      <c r="PFN165"/>
      <c r="PFO165"/>
      <c r="PFP165"/>
      <c r="PFQ165"/>
      <c r="PFR165"/>
      <c r="PFS165"/>
      <c r="PFT165"/>
      <c r="PFU165"/>
      <c r="PFV165"/>
      <c r="PFW165"/>
      <c r="PFX165"/>
      <c r="PFY165"/>
      <c r="PFZ165"/>
      <c r="PGA165"/>
      <c r="PGB165"/>
      <c r="PGC165"/>
      <c r="PGD165"/>
      <c r="PGE165"/>
      <c r="PGF165"/>
      <c r="PGG165"/>
      <c r="PGH165"/>
      <c r="PGI165"/>
      <c r="PGJ165"/>
      <c r="PGK165"/>
      <c r="PGL165"/>
      <c r="PGM165"/>
      <c r="PGN165"/>
      <c r="PGO165"/>
      <c r="PGP165"/>
      <c r="PGQ165"/>
      <c r="PGR165"/>
      <c r="PGS165"/>
      <c r="PGT165"/>
      <c r="PGU165"/>
      <c r="PGV165"/>
      <c r="PGW165"/>
      <c r="PGX165"/>
      <c r="PGY165"/>
      <c r="PGZ165"/>
      <c r="PHA165"/>
      <c r="PHB165"/>
      <c r="PHC165"/>
      <c r="PHD165"/>
      <c r="PHE165"/>
      <c r="PHF165"/>
      <c r="PHG165"/>
      <c r="PHH165"/>
      <c r="PHI165"/>
      <c r="PHJ165"/>
      <c r="PHK165"/>
      <c r="PHL165"/>
      <c r="PHM165"/>
      <c r="PHN165"/>
      <c r="PHO165"/>
      <c r="PHP165"/>
      <c r="PHQ165"/>
      <c r="PHR165"/>
      <c r="PHS165"/>
      <c r="PHT165"/>
      <c r="PHU165"/>
      <c r="PHV165"/>
      <c r="PHW165"/>
      <c r="PHX165"/>
      <c r="PHY165"/>
      <c r="PHZ165"/>
      <c r="PIA165"/>
      <c r="PIB165"/>
      <c r="PIC165"/>
      <c r="PID165"/>
      <c r="PIE165"/>
      <c r="PIF165"/>
      <c r="PIG165"/>
      <c r="PIH165"/>
      <c r="PII165"/>
      <c r="PIJ165"/>
      <c r="PIK165"/>
      <c r="PIL165"/>
      <c r="PIM165"/>
      <c r="PIN165"/>
      <c r="PIO165"/>
      <c r="PIP165"/>
      <c r="PIQ165"/>
      <c r="PIR165"/>
      <c r="PIS165"/>
      <c r="PIT165"/>
      <c r="PIU165"/>
      <c r="PIV165"/>
      <c r="PIW165"/>
      <c r="PIX165"/>
      <c r="PIY165"/>
      <c r="PIZ165"/>
      <c r="PJA165"/>
      <c r="PJB165"/>
      <c r="PJC165"/>
      <c r="PJD165"/>
      <c r="PJE165"/>
      <c r="PJF165"/>
      <c r="PJG165"/>
      <c r="PJH165"/>
      <c r="PJI165"/>
      <c r="PJJ165"/>
      <c r="PJK165"/>
      <c r="PJL165"/>
      <c r="PJM165"/>
      <c r="PJN165"/>
      <c r="PJO165"/>
      <c r="PJP165"/>
      <c r="PJQ165"/>
      <c r="PJR165"/>
      <c r="PJS165"/>
      <c r="PJT165"/>
      <c r="PJU165"/>
      <c r="PJV165"/>
      <c r="PJW165"/>
      <c r="PJX165"/>
      <c r="PJY165"/>
      <c r="PJZ165"/>
      <c r="PKA165"/>
      <c r="PKB165"/>
      <c r="PKC165"/>
      <c r="PKD165"/>
      <c r="PKE165"/>
      <c r="PKF165"/>
      <c r="PKG165"/>
      <c r="PKH165"/>
      <c r="PKI165"/>
      <c r="PKJ165"/>
      <c r="PKK165"/>
      <c r="PKL165"/>
      <c r="PKM165"/>
      <c r="PKN165"/>
      <c r="PKO165"/>
      <c r="PKP165"/>
      <c r="PKQ165"/>
      <c r="PKR165"/>
      <c r="PKS165"/>
      <c r="PKT165"/>
      <c r="PKU165"/>
      <c r="PKV165"/>
      <c r="PKW165"/>
      <c r="PKX165"/>
      <c r="PKY165"/>
      <c r="PKZ165"/>
      <c r="PLA165"/>
      <c r="PLB165"/>
      <c r="PLC165"/>
      <c r="PLD165"/>
      <c r="PLE165"/>
      <c r="PLF165"/>
      <c r="PLG165"/>
      <c r="PLH165"/>
      <c r="PLI165"/>
      <c r="PLJ165"/>
      <c r="PLK165"/>
      <c r="PLL165"/>
      <c r="PLM165"/>
      <c r="PLN165"/>
      <c r="PLO165"/>
      <c r="PLP165"/>
      <c r="PLQ165"/>
      <c r="PLR165"/>
      <c r="PLS165"/>
      <c r="PLT165"/>
      <c r="PLU165"/>
      <c r="PLV165"/>
      <c r="PLW165"/>
      <c r="PLX165"/>
      <c r="PLY165"/>
      <c r="PLZ165"/>
      <c r="PMA165"/>
      <c r="PMB165"/>
      <c r="PMC165"/>
      <c r="PMD165"/>
      <c r="PME165"/>
      <c r="PMF165"/>
      <c r="PMG165"/>
      <c r="PMH165"/>
      <c r="PMI165"/>
      <c r="PMJ165"/>
      <c r="PMK165"/>
      <c r="PML165"/>
      <c r="PMM165"/>
      <c r="PMN165"/>
      <c r="PMO165"/>
      <c r="PMP165"/>
      <c r="PMQ165"/>
      <c r="PMR165"/>
      <c r="PMS165"/>
      <c r="PMT165"/>
      <c r="PMU165"/>
      <c r="PMV165"/>
      <c r="PMW165"/>
      <c r="PMX165"/>
      <c r="PMY165"/>
      <c r="PMZ165"/>
      <c r="PNA165"/>
      <c r="PNB165"/>
      <c r="PNC165"/>
      <c r="PND165"/>
      <c r="PNE165"/>
      <c r="PNF165"/>
      <c r="PNG165"/>
      <c r="PNH165"/>
      <c r="PNI165"/>
      <c r="PNJ165"/>
      <c r="PNK165"/>
      <c r="PNL165"/>
      <c r="PNM165"/>
      <c r="PNN165"/>
      <c r="PNO165"/>
      <c r="PNP165"/>
      <c r="PNQ165"/>
      <c r="PNR165"/>
      <c r="PNS165"/>
      <c r="PNT165"/>
      <c r="PNU165"/>
      <c r="PNV165"/>
      <c r="PNW165"/>
      <c r="PNX165"/>
      <c r="PNY165"/>
      <c r="PNZ165"/>
      <c r="POA165"/>
      <c r="POB165"/>
      <c r="POC165"/>
      <c r="POD165"/>
      <c r="POE165"/>
      <c r="POF165"/>
      <c r="POG165"/>
      <c r="POH165"/>
      <c r="POI165"/>
      <c r="POJ165"/>
      <c r="POK165"/>
      <c r="POL165"/>
      <c r="POM165"/>
      <c r="PON165"/>
      <c r="POO165"/>
      <c r="POP165"/>
      <c r="POQ165"/>
      <c r="POR165"/>
      <c r="POS165"/>
      <c r="POT165"/>
      <c r="POU165"/>
      <c r="POV165"/>
      <c r="POW165"/>
      <c r="POX165"/>
      <c r="POY165"/>
      <c r="POZ165"/>
      <c r="PPA165"/>
      <c r="PPB165"/>
      <c r="PPC165"/>
      <c r="PPD165"/>
      <c r="PPE165"/>
      <c r="PPF165"/>
      <c r="PPG165"/>
      <c r="PPH165"/>
      <c r="PPI165"/>
      <c r="PPJ165"/>
      <c r="PPK165"/>
      <c r="PPL165"/>
      <c r="PPM165"/>
      <c r="PPN165"/>
      <c r="PPO165"/>
      <c r="PPP165"/>
      <c r="PPQ165"/>
      <c r="PPR165"/>
      <c r="PPS165"/>
      <c r="PPT165"/>
      <c r="PPU165"/>
      <c r="PPV165"/>
      <c r="PPW165"/>
      <c r="PPX165"/>
      <c r="PPY165"/>
      <c r="PPZ165"/>
      <c r="PQA165"/>
      <c r="PQB165"/>
      <c r="PQC165"/>
      <c r="PQD165"/>
      <c r="PQE165"/>
      <c r="PQF165"/>
      <c r="PQG165"/>
      <c r="PQH165"/>
      <c r="PQI165"/>
      <c r="PQJ165"/>
      <c r="PQK165"/>
      <c r="PQL165"/>
      <c r="PQM165"/>
      <c r="PQN165"/>
      <c r="PQO165"/>
      <c r="PQP165"/>
      <c r="PQQ165"/>
      <c r="PQR165"/>
      <c r="PQS165"/>
      <c r="PQT165"/>
      <c r="PQU165"/>
      <c r="PQV165"/>
      <c r="PQW165"/>
      <c r="PQX165"/>
      <c r="PQY165"/>
      <c r="PQZ165"/>
      <c r="PRA165"/>
      <c r="PRB165"/>
      <c r="PRC165"/>
      <c r="PRD165"/>
      <c r="PRE165"/>
      <c r="PRF165"/>
      <c r="PRG165"/>
      <c r="PRH165"/>
      <c r="PRI165"/>
      <c r="PRJ165"/>
      <c r="PRK165"/>
      <c r="PRL165"/>
      <c r="PRM165"/>
      <c r="PRN165"/>
      <c r="PRO165"/>
      <c r="PRP165"/>
      <c r="PRQ165"/>
      <c r="PRR165"/>
      <c r="PRS165"/>
      <c r="PRT165"/>
      <c r="PRU165"/>
      <c r="PRV165"/>
      <c r="PRW165"/>
      <c r="PRX165"/>
      <c r="PRY165"/>
      <c r="PRZ165"/>
      <c r="PSA165"/>
      <c r="PSB165"/>
      <c r="PSC165"/>
      <c r="PSD165"/>
      <c r="PSE165"/>
      <c r="PSF165"/>
      <c r="PSG165"/>
      <c r="PSH165"/>
      <c r="PSI165"/>
      <c r="PSJ165"/>
      <c r="PSK165"/>
      <c r="PSL165"/>
      <c r="PSM165"/>
      <c r="PSN165"/>
      <c r="PSO165"/>
      <c r="PSP165"/>
      <c r="PSQ165"/>
      <c r="PSR165"/>
      <c r="PSS165"/>
      <c r="PST165"/>
      <c r="PSU165"/>
      <c r="PSV165"/>
      <c r="PSW165"/>
      <c r="PSX165"/>
      <c r="PSY165"/>
      <c r="PSZ165"/>
      <c r="PTA165"/>
      <c r="PTB165"/>
      <c r="PTC165"/>
      <c r="PTD165"/>
      <c r="PTE165"/>
      <c r="PTF165"/>
      <c r="PTG165"/>
      <c r="PTH165"/>
      <c r="PTI165"/>
      <c r="PTJ165"/>
      <c r="PTK165"/>
      <c r="PTL165"/>
      <c r="PTM165"/>
      <c r="PTN165"/>
      <c r="PTO165"/>
      <c r="PTP165"/>
      <c r="PTQ165"/>
      <c r="PTR165"/>
      <c r="PTS165"/>
      <c r="PTT165"/>
      <c r="PTU165"/>
      <c r="PTV165"/>
      <c r="PTW165"/>
      <c r="PTX165"/>
      <c r="PTY165"/>
      <c r="PTZ165"/>
      <c r="PUA165"/>
      <c r="PUB165"/>
      <c r="PUC165"/>
      <c r="PUD165"/>
      <c r="PUE165"/>
      <c r="PUF165"/>
      <c r="PUG165"/>
      <c r="PUH165"/>
      <c r="PUI165"/>
      <c r="PUJ165"/>
      <c r="PUK165"/>
      <c r="PUL165"/>
      <c r="PUM165"/>
      <c r="PUN165"/>
      <c r="PUO165"/>
      <c r="PUP165"/>
      <c r="PUQ165"/>
      <c r="PUR165"/>
      <c r="PUS165"/>
      <c r="PUT165"/>
      <c r="PUU165"/>
      <c r="PUV165"/>
      <c r="PUW165"/>
      <c r="PUX165"/>
      <c r="PUY165"/>
      <c r="PUZ165"/>
      <c r="PVA165"/>
      <c r="PVB165"/>
      <c r="PVC165"/>
      <c r="PVD165"/>
      <c r="PVE165"/>
      <c r="PVF165"/>
      <c r="PVG165"/>
      <c r="PVH165"/>
      <c r="PVI165"/>
      <c r="PVJ165"/>
      <c r="PVK165"/>
      <c r="PVL165"/>
      <c r="PVM165"/>
      <c r="PVN165"/>
      <c r="PVO165"/>
      <c r="PVP165"/>
      <c r="PVQ165"/>
      <c r="PVR165"/>
      <c r="PVS165"/>
      <c r="PVT165"/>
      <c r="PVU165"/>
      <c r="PVV165"/>
      <c r="PVW165"/>
      <c r="PVX165"/>
      <c r="PVY165"/>
      <c r="PVZ165"/>
      <c r="PWA165"/>
      <c r="PWB165"/>
      <c r="PWC165"/>
      <c r="PWD165"/>
      <c r="PWE165"/>
      <c r="PWF165"/>
      <c r="PWG165"/>
      <c r="PWH165"/>
      <c r="PWI165"/>
      <c r="PWJ165"/>
      <c r="PWK165"/>
      <c r="PWL165"/>
      <c r="PWM165"/>
      <c r="PWN165"/>
      <c r="PWO165"/>
      <c r="PWP165"/>
      <c r="PWQ165"/>
      <c r="PWR165"/>
      <c r="PWS165"/>
      <c r="PWT165"/>
      <c r="PWU165"/>
      <c r="PWV165"/>
      <c r="PWW165"/>
      <c r="PWX165"/>
      <c r="PWY165"/>
      <c r="PWZ165"/>
      <c r="PXA165"/>
      <c r="PXB165"/>
      <c r="PXC165"/>
      <c r="PXD165"/>
      <c r="PXE165"/>
      <c r="PXF165"/>
      <c r="PXG165"/>
      <c r="PXH165"/>
      <c r="PXI165"/>
      <c r="PXJ165"/>
      <c r="PXK165"/>
      <c r="PXL165"/>
      <c r="PXM165"/>
      <c r="PXN165"/>
      <c r="PXO165"/>
      <c r="PXP165"/>
      <c r="PXQ165"/>
      <c r="PXR165"/>
      <c r="PXS165"/>
      <c r="PXT165"/>
      <c r="PXU165"/>
      <c r="PXV165"/>
      <c r="PXW165"/>
      <c r="PXX165"/>
      <c r="PXY165"/>
      <c r="PXZ165"/>
      <c r="PYA165"/>
      <c r="PYB165"/>
      <c r="PYC165"/>
      <c r="PYD165"/>
      <c r="PYE165"/>
      <c r="PYF165"/>
      <c r="PYG165"/>
      <c r="PYH165"/>
      <c r="PYI165"/>
      <c r="PYJ165"/>
      <c r="PYK165"/>
      <c r="PYL165"/>
      <c r="PYM165"/>
      <c r="PYN165"/>
      <c r="PYO165"/>
      <c r="PYP165"/>
      <c r="PYQ165"/>
      <c r="PYR165"/>
      <c r="PYS165"/>
      <c r="PYT165"/>
      <c r="PYU165"/>
      <c r="PYV165"/>
      <c r="PYW165"/>
      <c r="PYX165"/>
      <c r="PYY165"/>
      <c r="PYZ165"/>
      <c r="PZA165"/>
      <c r="PZB165"/>
      <c r="PZC165"/>
      <c r="PZD165"/>
      <c r="PZE165"/>
      <c r="PZF165"/>
      <c r="PZG165"/>
      <c r="PZH165"/>
      <c r="PZI165"/>
      <c r="PZJ165"/>
      <c r="PZK165"/>
      <c r="PZL165"/>
      <c r="PZM165"/>
      <c r="PZN165"/>
      <c r="PZO165"/>
      <c r="PZP165"/>
      <c r="PZQ165"/>
      <c r="PZR165"/>
      <c r="PZS165"/>
      <c r="PZT165"/>
      <c r="PZU165"/>
      <c r="PZV165"/>
      <c r="PZW165"/>
      <c r="PZX165"/>
      <c r="PZY165"/>
      <c r="PZZ165"/>
      <c r="QAA165"/>
      <c r="QAB165"/>
      <c r="QAC165"/>
      <c r="QAD165"/>
      <c r="QAE165"/>
      <c r="QAF165"/>
      <c r="QAG165"/>
      <c r="QAH165"/>
      <c r="QAI165"/>
      <c r="QAJ165"/>
      <c r="QAK165"/>
      <c r="QAL165"/>
      <c r="QAM165"/>
      <c r="QAN165"/>
      <c r="QAO165"/>
      <c r="QAP165"/>
      <c r="QAQ165"/>
      <c r="QAR165"/>
      <c r="QAS165"/>
      <c r="QAT165"/>
      <c r="QAU165"/>
      <c r="QAV165"/>
      <c r="QAW165"/>
      <c r="QAX165"/>
      <c r="QAY165"/>
      <c r="QAZ165"/>
      <c r="QBA165"/>
      <c r="QBB165"/>
      <c r="QBC165"/>
      <c r="QBD165"/>
      <c r="QBE165"/>
      <c r="QBF165"/>
      <c r="QBG165"/>
      <c r="QBH165"/>
      <c r="QBI165"/>
      <c r="QBJ165"/>
      <c r="QBK165"/>
      <c r="QBL165"/>
      <c r="QBM165"/>
      <c r="QBN165"/>
      <c r="QBO165"/>
      <c r="QBP165"/>
      <c r="QBQ165"/>
      <c r="QBR165"/>
      <c r="QBS165"/>
      <c r="QBT165"/>
      <c r="QBU165"/>
      <c r="QBV165"/>
      <c r="QBW165"/>
      <c r="QBX165"/>
      <c r="QBY165"/>
      <c r="QBZ165"/>
      <c r="QCA165"/>
      <c r="QCB165"/>
      <c r="QCC165"/>
      <c r="QCD165"/>
      <c r="QCE165"/>
      <c r="QCF165"/>
      <c r="QCG165"/>
      <c r="QCH165"/>
      <c r="QCI165"/>
      <c r="QCJ165"/>
      <c r="QCK165"/>
      <c r="QCL165"/>
      <c r="QCM165"/>
      <c r="QCN165"/>
      <c r="QCO165"/>
      <c r="QCP165"/>
      <c r="QCQ165"/>
      <c r="QCR165"/>
      <c r="QCS165"/>
      <c r="QCT165"/>
      <c r="QCU165"/>
      <c r="QCV165"/>
      <c r="QCW165"/>
      <c r="QCX165"/>
      <c r="QCY165"/>
      <c r="QCZ165"/>
      <c r="QDA165"/>
      <c r="QDB165"/>
      <c r="QDC165"/>
      <c r="QDD165"/>
      <c r="QDE165"/>
      <c r="QDF165"/>
      <c r="QDG165"/>
      <c r="QDH165"/>
      <c r="QDI165"/>
      <c r="QDJ165"/>
      <c r="QDK165"/>
      <c r="QDL165"/>
      <c r="QDM165"/>
      <c r="QDN165"/>
      <c r="QDO165"/>
      <c r="QDP165"/>
      <c r="QDQ165"/>
      <c r="QDR165"/>
      <c r="QDS165"/>
      <c r="QDT165"/>
      <c r="QDU165"/>
      <c r="QDV165"/>
      <c r="QDW165"/>
      <c r="QDX165"/>
      <c r="QDY165"/>
      <c r="QDZ165"/>
      <c r="QEA165"/>
      <c r="QEB165"/>
      <c r="QEC165"/>
      <c r="QED165"/>
      <c r="QEE165"/>
      <c r="QEF165"/>
      <c r="QEG165"/>
      <c r="QEH165"/>
      <c r="QEI165"/>
      <c r="QEJ165"/>
      <c r="QEK165"/>
      <c r="QEL165"/>
      <c r="QEM165"/>
      <c r="QEN165"/>
      <c r="QEO165"/>
      <c r="QEP165"/>
      <c r="QEQ165"/>
      <c r="QER165"/>
      <c r="QES165"/>
      <c r="QET165"/>
      <c r="QEU165"/>
      <c r="QEV165"/>
      <c r="QEW165"/>
      <c r="QEX165"/>
      <c r="QEY165"/>
      <c r="QEZ165"/>
      <c r="QFA165"/>
      <c r="QFB165"/>
      <c r="QFC165"/>
      <c r="QFD165"/>
      <c r="QFE165"/>
      <c r="QFF165"/>
      <c r="QFG165"/>
      <c r="QFH165"/>
      <c r="QFI165"/>
      <c r="QFJ165"/>
      <c r="QFK165"/>
      <c r="QFL165"/>
      <c r="QFM165"/>
      <c r="QFN165"/>
      <c r="QFO165"/>
      <c r="QFP165"/>
      <c r="QFQ165"/>
      <c r="QFR165"/>
      <c r="QFS165"/>
      <c r="QFT165"/>
      <c r="QFU165"/>
      <c r="QFV165"/>
      <c r="QFW165"/>
      <c r="QFX165"/>
      <c r="QFY165"/>
      <c r="QFZ165"/>
      <c r="QGA165"/>
      <c r="QGB165"/>
      <c r="QGC165"/>
      <c r="QGD165"/>
      <c r="QGE165"/>
      <c r="QGF165"/>
      <c r="QGG165"/>
      <c r="QGH165"/>
      <c r="QGI165"/>
      <c r="QGJ165"/>
      <c r="QGK165"/>
      <c r="QGL165"/>
      <c r="QGM165"/>
      <c r="QGN165"/>
      <c r="QGO165"/>
      <c r="QGP165"/>
      <c r="QGQ165"/>
      <c r="QGR165"/>
      <c r="QGS165"/>
      <c r="QGT165"/>
      <c r="QGU165"/>
      <c r="QGV165"/>
      <c r="QGW165"/>
      <c r="QGX165"/>
      <c r="QGY165"/>
      <c r="QGZ165"/>
      <c r="QHA165"/>
      <c r="QHB165"/>
      <c r="QHC165"/>
      <c r="QHD165"/>
      <c r="QHE165"/>
      <c r="QHF165"/>
      <c r="QHG165"/>
      <c r="QHH165"/>
      <c r="QHI165"/>
      <c r="QHJ165"/>
      <c r="QHK165"/>
      <c r="QHL165"/>
      <c r="QHM165"/>
      <c r="QHN165"/>
      <c r="QHO165"/>
      <c r="QHP165"/>
      <c r="QHQ165"/>
      <c r="QHR165"/>
      <c r="QHS165"/>
      <c r="QHT165"/>
      <c r="QHU165"/>
      <c r="QHV165"/>
      <c r="QHW165"/>
      <c r="QHX165"/>
      <c r="QHY165"/>
      <c r="QHZ165"/>
      <c r="QIA165"/>
      <c r="QIB165"/>
      <c r="QIC165"/>
      <c r="QID165"/>
      <c r="QIE165"/>
      <c r="QIF165"/>
      <c r="QIG165"/>
      <c r="QIH165"/>
      <c r="QII165"/>
      <c r="QIJ165"/>
      <c r="QIK165"/>
      <c r="QIL165"/>
      <c r="QIM165"/>
      <c r="QIN165"/>
      <c r="QIO165"/>
      <c r="QIP165"/>
      <c r="QIQ165"/>
      <c r="QIR165"/>
      <c r="QIS165"/>
      <c r="QIT165"/>
      <c r="QIU165"/>
      <c r="QIV165"/>
      <c r="QIW165"/>
      <c r="QIX165"/>
      <c r="QIY165"/>
      <c r="QIZ165"/>
      <c r="QJA165"/>
      <c r="QJB165"/>
      <c r="QJC165"/>
      <c r="QJD165"/>
      <c r="QJE165"/>
      <c r="QJF165"/>
      <c r="QJG165"/>
      <c r="QJH165"/>
      <c r="QJI165"/>
      <c r="QJJ165"/>
      <c r="QJK165"/>
      <c r="QJL165"/>
      <c r="QJM165"/>
      <c r="QJN165"/>
      <c r="QJO165"/>
      <c r="QJP165"/>
      <c r="QJQ165"/>
      <c r="QJR165"/>
      <c r="QJS165"/>
      <c r="QJT165"/>
      <c r="QJU165"/>
      <c r="QJV165"/>
      <c r="QJW165"/>
      <c r="QJX165"/>
      <c r="QJY165"/>
      <c r="QJZ165"/>
      <c r="QKA165"/>
      <c r="QKB165"/>
      <c r="QKC165"/>
      <c r="QKD165"/>
      <c r="QKE165"/>
      <c r="QKF165"/>
      <c r="QKG165"/>
      <c r="QKH165"/>
      <c r="QKI165"/>
      <c r="QKJ165"/>
      <c r="QKK165"/>
      <c r="QKL165"/>
      <c r="QKM165"/>
      <c r="QKN165"/>
      <c r="QKO165"/>
      <c r="QKP165"/>
      <c r="QKQ165"/>
      <c r="QKR165"/>
      <c r="QKS165"/>
      <c r="QKT165"/>
      <c r="QKU165"/>
      <c r="QKV165"/>
      <c r="QKW165"/>
      <c r="QKX165"/>
      <c r="QKY165"/>
      <c r="QKZ165"/>
      <c r="QLA165"/>
      <c r="QLB165"/>
      <c r="QLC165"/>
      <c r="QLD165"/>
      <c r="QLE165"/>
      <c r="QLF165"/>
      <c r="QLG165"/>
      <c r="QLH165"/>
      <c r="QLI165"/>
      <c r="QLJ165"/>
      <c r="QLK165"/>
      <c r="QLL165"/>
      <c r="QLM165"/>
      <c r="QLN165"/>
      <c r="QLO165"/>
      <c r="QLP165"/>
      <c r="QLQ165"/>
      <c r="QLR165"/>
      <c r="QLS165"/>
      <c r="QLT165"/>
      <c r="QLU165"/>
      <c r="QLV165"/>
      <c r="QLW165"/>
      <c r="QLX165"/>
      <c r="QLY165"/>
      <c r="QLZ165"/>
      <c r="QMA165"/>
      <c r="QMB165"/>
      <c r="QMC165"/>
      <c r="QMD165"/>
      <c r="QME165"/>
      <c r="QMF165"/>
      <c r="QMG165"/>
      <c r="QMH165"/>
      <c r="QMI165"/>
      <c r="QMJ165"/>
      <c r="QMK165"/>
      <c r="QML165"/>
      <c r="QMM165"/>
      <c r="QMN165"/>
      <c r="QMO165"/>
      <c r="QMP165"/>
      <c r="QMQ165"/>
      <c r="QMR165"/>
      <c r="QMS165"/>
      <c r="QMT165"/>
      <c r="QMU165"/>
      <c r="QMV165"/>
      <c r="QMW165"/>
      <c r="QMX165"/>
      <c r="QMY165"/>
      <c r="QMZ165"/>
      <c r="QNA165"/>
      <c r="QNB165"/>
      <c r="QNC165"/>
      <c r="QND165"/>
      <c r="QNE165"/>
      <c r="QNF165"/>
      <c r="QNG165"/>
      <c r="QNH165"/>
      <c r="QNI165"/>
      <c r="QNJ165"/>
      <c r="QNK165"/>
      <c r="QNL165"/>
      <c r="QNM165"/>
      <c r="QNN165"/>
      <c r="QNO165"/>
      <c r="QNP165"/>
      <c r="QNQ165"/>
      <c r="QNR165"/>
      <c r="QNS165"/>
      <c r="QNT165"/>
      <c r="QNU165"/>
      <c r="QNV165"/>
      <c r="QNW165"/>
      <c r="QNX165"/>
      <c r="QNY165"/>
      <c r="QNZ165"/>
      <c r="QOA165"/>
      <c r="QOB165"/>
      <c r="QOC165"/>
      <c r="QOD165"/>
      <c r="QOE165"/>
      <c r="QOF165"/>
      <c r="QOG165"/>
      <c r="QOH165"/>
      <c r="QOI165"/>
      <c r="QOJ165"/>
      <c r="QOK165"/>
      <c r="QOL165"/>
      <c r="QOM165"/>
      <c r="QON165"/>
      <c r="QOO165"/>
      <c r="QOP165"/>
      <c r="QOQ165"/>
      <c r="QOR165"/>
      <c r="QOS165"/>
      <c r="QOT165"/>
      <c r="QOU165"/>
      <c r="QOV165"/>
      <c r="QOW165"/>
      <c r="QOX165"/>
      <c r="QOY165"/>
      <c r="QOZ165"/>
      <c r="QPA165"/>
      <c r="QPB165"/>
      <c r="QPC165"/>
      <c r="QPD165"/>
      <c r="QPE165"/>
      <c r="QPF165"/>
      <c r="QPG165"/>
      <c r="QPH165"/>
      <c r="QPI165"/>
      <c r="QPJ165"/>
      <c r="QPK165"/>
      <c r="QPL165"/>
      <c r="QPM165"/>
      <c r="QPN165"/>
      <c r="QPO165"/>
      <c r="QPP165"/>
      <c r="QPQ165"/>
      <c r="QPR165"/>
      <c r="QPS165"/>
      <c r="QPT165"/>
      <c r="QPU165"/>
      <c r="QPV165"/>
      <c r="QPW165"/>
      <c r="QPX165"/>
      <c r="QPY165"/>
      <c r="QPZ165"/>
      <c r="QQA165"/>
      <c r="QQB165"/>
      <c r="QQC165"/>
      <c r="QQD165"/>
      <c r="QQE165"/>
      <c r="QQF165"/>
      <c r="QQG165"/>
      <c r="QQH165"/>
      <c r="QQI165"/>
      <c r="QQJ165"/>
      <c r="QQK165"/>
      <c r="QQL165"/>
      <c r="QQM165"/>
      <c r="QQN165"/>
      <c r="QQO165"/>
      <c r="QQP165"/>
      <c r="QQQ165"/>
      <c r="QQR165"/>
      <c r="QQS165"/>
      <c r="QQT165"/>
      <c r="QQU165"/>
      <c r="QQV165"/>
      <c r="QQW165"/>
      <c r="QQX165"/>
      <c r="QQY165"/>
      <c r="QQZ165"/>
      <c r="QRA165"/>
      <c r="QRB165"/>
      <c r="QRC165"/>
      <c r="QRD165"/>
      <c r="QRE165"/>
      <c r="QRF165"/>
      <c r="QRG165"/>
      <c r="QRH165"/>
      <c r="QRI165"/>
      <c r="QRJ165"/>
      <c r="QRK165"/>
      <c r="QRL165"/>
      <c r="QRM165"/>
      <c r="QRN165"/>
      <c r="QRO165"/>
      <c r="QRP165"/>
      <c r="QRQ165"/>
      <c r="QRR165"/>
      <c r="QRS165"/>
      <c r="QRT165"/>
      <c r="QRU165"/>
      <c r="QRV165"/>
      <c r="QRW165"/>
      <c r="QRX165"/>
      <c r="QRY165"/>
      <c r="QRZ165"/>
      <c r="QSA165"/>
      <c r="QSB165"/>
      <c r="QSC165"/>
      <c r="QSD165"/>
      <c r="QSE165"/>
      <c r="QSF165"/>
      <c r="QSG165"/>
      <c r="QSH165"/>
      <c r="QSI165"/>
      <c r="QSJ165"/>
      <c r="QSK165"/>
      <c r="QSL165"/>
      <c r="QSM165"/>
      <c r="QSN165"/>
      <c r="QSO165"/>
      <c r="QSP165"/>
      <c r="QSQ165"/>
      <c r="QSR165"/>
      <c r="QSS165"/>
      <c r="QST165"/>
      <c r="QSU165"/>
      <c r="QSV165"/>
      <c r="QSW165"/>
      <c r="QSX165"/>
      <c r="QSY165"/>
      <c r="QSZ165"/>
      <c r="QTA165"/>
      <c r="QTB165"/>
      <c r="QTC165"/>
      <c r="QTD165"/>
      <c r="QTE165"/>
      <c r="QTF165"/>
      <c r="QTG165"/>
      <c r="QTH165"/>
      <c r="QTI165"/>
      <c r="QTJ165"/>
      <c r="QTK165"/>
      <c r="QTL165"/>
      <c r="QTM165"/>
      <c r="QTN165"/>
      <c r="QTO165"/>
      <c r="QTP165"/>
      <c r="QTQ165"/>
      <c r="QTR165"/>
      <c r="QTS165"/>
      <c r="QTT165"/>
      <c r="QTU165"/>
      <c r="QTV165"/>
      <c r="QTW165"/>
      <c r="QTX165"/>
      <c r="QTY165"/>
      <c r="QTZ165"/>
      <c r="QUA165"/>
      <c r="QUB165"/>
      <c r="QUC165"/>
      <c r="QUD165"/>
      <c r="QUE165"/>
      <c r="QUF165"/>
      <c r="QUG165"/>
      <c r="QUH165"/>
      <c r="QUI165"/>
      <c r="QUJ165"/>
      <c r="QUK165"/>
      <c r="QUL165"/>
      <c r="QUM165"/>
      <c r="QUN165"/>
      <c r="QUO165"/>
      <c r="QUP165"/>
      <c r="QUQ165"/>
      <c r="QUR165"/>
      <c r="QUS165"/>
      <c r="QUT165"/>
      <c r="QUU165"/>
      <c r="QUV165"/>
      <c r="QUW165"/>
      <c r="QUX165"/>
      <c r="QUY165"/>
      <c r="QUZ165"/>
      <c r="QVA165"/>
      <c r="QVB165"/>
      <c r="QVC165"/>
      <c r="QVD165"/>
      <c r="QVE165"/>
      <c r="QVF165"/>
      <c r="QVG165"/>
      <c r="QVH165"/>
      <c r="QVI165"/>
      <c r="QVJ165"/>
      <c r="QVK165"/>
      <c r="QVL165"/>
      <c r="QVM165"/>
      <c r="QVN165"/>
      <c r="QVO165"/>
      <c r="QVP165"/>
      <c r="QVQ165"/>
      <c r="QVR165"/>
      <c r="QVS165"/>
      <c r="QVT165"/>
      <c r="QVU165"/>
      <c r="QVV165"/>
      <c r="QVW165"/>
      <c r="QVX165"/>
      <c r="QVY165"/>
      <c r="QVZ165"/>
      <c r="QWA165"/>
      <c r="QWB165"/>
      <c r="QWC165"/>
      <c r="QWD165"/>
      <c r="QWE165"/>
      <c r="QWF165"/>
      <c r="QWG165"/>
      <c r="QWH165"/>
      <c r="QWI165"/>
      <c r="QWJ165"/>
      <c r="QWK165"/>
      <c r="QWL165"/>
      <c r="QWM165"/>
      <c r="QWN165"/>
      <c r="QWO165"/>
      <c r="QWP165"/>
      <c r="QWQ165"/>
      <c r="QWR165"/>
      <c r="QWS165"/>
      <c r="QWT165"/>
      <c r="QWU165"/>
      <c r="QWV165"/>
      <c r="QWW165"/>
      <c r="QWX165"/>
      <c r="QWY165"/>
      <c r="QWZ165"/>
      <c r="QXA165"/>
      <c r="QXB165"/>
      <c r="QXC165"/>
      <c r="QXD165"/>
      <c r="QXE165"/>
      <c r="QXF165"/>
      <c r="QXG165"/>
      <c r="QXH165"/>
      <c r="QXI165"/>
      <c r="QXJ165"/>
      <c r="QXK165"/>
      <c r="QXL165"/>
      <c r="QXM165"/>
      <c r="QXN165"/>
      <c r="QXO165"/>
      <c r="QXP165"/>
      <c r="QXQ165"/>
      <c r="QXR165"/>
      <c r="QXS165"/>
      <c r="QXT165"/>
      <c r="QXU165"/>
      <c r="QXV165"/>
      <c r="QXW165"/>
      <c r="QXX165"/>
      <c r="QXY165"/>
      <c r="QXZ165"/>
      <c r="QYA165"/>
      <c r="QYB165"/>
      <c r="QYC165"/>
      <c r="QYD165"/>
      <c r="QYE165"/>
      <c r="QYF165"/>
      <c r="QYG165"/>
      <c r="QYH165"/>
      <c r="QYI165"/>
      <c r="QYJ165"/>
      <c r="QYK165"/>
      <c r="QYL165"/>
      <c r="QYM165"/>
      <c r="QYN165"/>
      <c r="QYO165"/>
      <c r="QYP165"/>
      <c r="QYQ165"/>
      <c r="QYR165"/>
      <c r="QYS165"/>
      <c r="QYT165"/>
      <c r="QYU165"/>
      <c r="QYV165"/>
      <c r="QYW165"/>
      <c r="QYX165"/>
      <c r="QYY165"/>
      <c r="QYZ165"/>
      <c r="QZA165"/>
      <c r="QZB165"/>
      <c r="QZC165"/>
      <c r="QZD165"/>
      <c r="QZE165"/>
      <c r="QZF165"/>
      <c r="QZG165"/>
      <c r="QZH165"/>
      <c r="QZI165"/>
      <c r="QZJ165"/>
      <c r="QZK165"/>
      <c r="QZL165"/>
      <c r="QZM165"/>
      <c r="QZN165"/>
      <c r="QZO165"/>
      <c r="QZP165"/>
      <c r="QZQ165"/>
      <c r="QZR165"/>
      <c r="QZS165"/>
      <c r="QZT165"/>
      <c r="QZU165"/>
      <c r="QZV165"/>
      <c r="QZW165"/>
      <c r="QZX165"/>
      <c r="QZY165"/>
      <c r="QZZ165"/>
      <c r="RAA165"/>
      <c r="RAB165"/>
      <c r="RAC165"/>
      <c r="RAD165"/>
      <c r="RAE165"/>
      <c r="RAF165"/>
      <c r="RAG165"/>
      <c r="RAH165"/>
      <c r="RAI165"/>
      <c r="RAJ165"/>
      <c r="RAK165"/>
      <c r="RAL165"/>
      <c r="RAM165"/>
      <c r="RAN165"/>
      <c r="RAO165"/>
      <c r="RAP165"/>
      <c r="RAQ165"/>
      <c r="RAR165"/>
      <c r="RAS165"/>
      <c r="RAT165"/>
      <c r="RAU165"/>
      <c r="RAV165"/>
      <c r="RAW165"/>
      <c r="RAX165"/>
      <c r="RAY165"/>
      <c r="RAZ165"/>
      <c r="RBA165"/>
      <c r="RBB165"/>
      <c r="RBC165"/>
      <c r="RBD165"/>
      <c r="RBE165"/>
      <c r="RBF165"/>
      <c r="RBG165"/>
      <c r="RBH165"/>
      <c r="RBI165"/>
      <c r="RBJ165"/>
      <c r="RBK165"/>
      <c r="RBL165"/>
      <c r="RBM165"/>
      <c r="RBN165"/>
      <c r="RBO165"/>
      <c r="RBP165"/>
      <c r="RBQ165"/>
      <c r="RBR165"/>
      <c r="RBS165"/>
      <c r="RBT165"/>
      <c r="RBU165"/>
      <c r="RBV165"/>
      <c r="RBW165"/>
      <c r="RBX165"/>
      <c r="RBY165"/>
      <c r="RBZ165"/>
      <c r="RCA165"/>
      <c r="RCB165"/>
      <c r="RCC165"/>
      <c r="RCD165"/>
      <c r="RCE165"/>
      <c r="RCF165"/>
      <c r="RCG165"/>
      <c r="RCH165"/>
      <c r="RCI165"/>
      <c r="RCJ165"/>
      <c r="RCK165"/>
      <c r="RCL165"/>
      <c r="RCM165"/>
      <c r="RCN165"/>
      <c r="RCO165"/>
      <c r="RCP165"/>
      <c r="RCQ165"/>
      <c r="RCR165"/>
      <c r="RCS165"/>
      <c r="RCT165"/>
      <c r="RCU165"/>
      <c r="RCV165"/>
      <c r="RCW165"/>
      <c r="RCX165"/>
      <c r="RCY165"/>
      <c r="RCZ165"/>
      <c r="RDA165"/>
      <c r="RDB165"/>
      <c r="RDC165"/>
      <c r="RDD165"/>
      <c r="RDE165"/>
      <c r="RDF165"/>
      <c r="RDG165"/>
      <c r="RDH165"/>
      <c r="RDI165"/>
      <c r="RDJ165"/>
      <c r="RDK165"/>
      <c r="RDL165"/>
      <c r="RDM165"/>
      <c r="RDN165"/>
      <c r="RDO165"/>
      <c r="RDP165"/>
      <c r="RDQ165"/>
      <c r="RDR165"/>
      <c r="RDS165"/>
      <c r="RDT165"/>
      <c r="RDU165"/>
      <c r="RDV165"/>
      <c r="RDW165"/>
      <c r="RDX165"/>
      <c r="RDY165"/>
      <c r="RDZ165"/>
      <c r="REA165"/>
      <c r="REB165"/>
      <c r="REC165"/>
      <c r="RED165"/>
      <c r="REE165"/>
      <c r="REF165"/>
      <c r="REG165"/>
      <c r="REH165"/>
      <c r="REI165"/>
      <c r="REJ165"/>
      <c r="REK165"/>
      <c r="REL165"/>
      <c r="REM165"/>
      <c r="REN165"/>
      <c r="REO165"/>
      <c r="REP165"/>
      <c r="REQ165"/>
      <c r="RER165"/>
      <c r="RES165"/>
      <c r="RET165"/>
      <c r="REU165"/>
      <c r="REV165"/>
      <c r="REW165"/>
      <c r="REX165"/>
      <c r="REY165"/>
      <c r="REZ165"/>
      <c r="RFA165"/>
      <c r="RFB165"/>
      <c r="RFC165"/>
      <c r="RFD165"/>
      <c r="RFE165"/>
      <c r="RFF165"/>
      <c r="RFG165"/>
      <c r="RFH165"/>
      <c r="RFI165"/>
      <c r="RFJ165"/>
      <c r="RFK165"/>
      <c r="RFL165"/>
      <c r="RFM165"/>
      <c r="RFN165"/>
      <c r="RFO165"/>
      <c r="RFP165"/>
      <c r="RFQ165"/>
      <c r="RFR165"/>
      <c r="RFS165"/>
      <c r="RFT165"/>
      <c r="RFU165"/>
      <c r="RFV165"/>
      <c r="RFW165"/>
      <c r="RFX165"/>
      <c r="RFY165"/>
      <c r="RFZ165"/>
      <c r="RGA165"/>
      <c r="RGB165"/>
      <c r="RGC165"/>
      <c r="RGD165"/>
      <c r="RGE165"/>
      <c r="RGF165"/>
      <c r="RGG165"/>
      <c r="RGH165"/>
      <c r="RGI165"/>
      <c r="RGJ165"/>
      <c r="RGK165"/>
      <c r="RGL165"/>
      <c r="RGM165"/>
      <c r="RGN165"/>
      <c r="RGO165"/>
      <c r="RGP165"/>
      <c r="RGQ165"/>
      <c r="RGR165"/>
      <c r="RGS165"/>
      <c r="RGT165"/>
      <c r="RGU165"/>
      <c r="RGV165"/>
      <c r="RGW165"/>
      <c r="RGX165"/>
      <c r="RGY165"/>
      <c r="RGZ165"/>
      <c r="RHA165"/>
      <c r="RHB165"/>
      <c r="RHC165"/>
      <c r="RHD165"/>
      <c r="RHE165"/>
      <c r="RHF165"/>
      <c r="RHG165"/>
      <c r="RHH165"/>
      <c r="RHI165"/>
      <c r="RHJ165"/>
      <c r="RHK165"/>
      <c r="RHL165"/>
      <c r="RHM165"/>
      <c r="RHN165"/>
      <c r="RHO165"/>
      <c r="RHP165"/>
      <c r="RHQ165"/>
      <c r="RHR165"/>
      <c r="RHS165"/>
      <c r="RHT165"/>
      <c r="RHU165"/>
      <c r="RHV165"/>
      <c r="RHW165"/>
      <c r="RHX165"/>
      <c r="RHY165"/>
      <c r="RHZ165"/>
      <c r="RIA165"/>
      <c r="RIB165"/>
      <c r="RIC165"/>
      <c r="RID165"/>
      <c r="RIE165"/>
      <c r="RIF165"/>
      <c r="RIG165"/>
      <c r="RIH165"/>
      <c r="RII165"/>
      <c r="RIJ165"/>
      <c r="RIK165"/>
      <c r="RIL165"/>
      <c r="RIM165"/>
      <c r="RIN165"/>
      <c r="RIO165"/>
      <c r="RIP165"/>
      <c r="RIQ165"/>
      <c r="RIR165"/>
      <c r="RIS165"/>
      <c r="RIT165"/>
      <c r="RIU165"/>
      <c r="RIV165"/>
      <c r="RIW165"/>
      <c r="RIX165"/>
      <c r="RIY165"/>
      <c r="RIZ165"/>
      <c r="RJA165"/>
      <c r="RJB165"/>
      <c r="RJC165"/>
      <c r="RJD165"/>
      <c r="RJE165"/>
      <c r="RJF165"/>
      <c r="RJG165"/>
      <c r="RJH165"/>
      <c r="RJI165"/>
      <c r="RJJ165"/>
      <c r="RJK165"/>
      <c r="RJL165"/>
      <c r="RJM165"/>
      <c r="RJN165"/>
      <c r="RJO165"/>
      <c r="RJP165"/>
      <c r="RJQ165"/>
      <c r="RJR165"/>
      <c r="RJS165"/>
      <c r="RJT165"/>
      <c r="RJU165"/>
      <c r="RJV165"/>
      <c r="RJW165"/>
      <c r="RJX165"/>
      <c r="RJY165"/>
      <c r="RJZ165"/>
      <c r="RKA165"/>
      <c r="RKB165"/>
      <c r="RKC165"/>
      <c r="RKD165"/>
      <c r="RKE165"/>
      <c r="RKF165"/>
      <c r="RKG165"/>
      <c r="RKH165"/>
      <c r="RKI165"/>
      <c r="RKJ165"/>
      <c r="RKK165"/>
      <c r="RKL165"/>
      <c r="RKM165"/>
      <c r="RKN165"/>
      <c r="RKO165"/>
      <c r="RKP165"/>
      <c r="RKQ165"/>
      <c r="RKR165"/>
      <c r="RKS165"/>
      <c r="RKT165"/>
      <c r="RKU165"/>
      <c r="RKV165"/>
      <c r="RKW165"/>
      <c r="RKX165"/>
      <c r="RKY165"/>
      <c r="RKZ165"/>
      <c r="RLA165"/>
      <c r="RLB165"/>
      <c r="RLC165"/>
      <c r="RLD165"/>
      <c r="RLE165"/>
      <c r="RLF165"/>
      <c r="RLG165"/>
      <c r="RLH165"/>
      <c r="RLI165"/>
      <c r="RLJ165"/>
      <c r="RLK165"/>
      <c r="RLL165"/>
      <c r="RLM165"/>
      <c r="RLN165"/>
      <c r="RLO165"/>
      <c r="RLP165"/>
      <c r="RLQ165"/>
      <c r="RLR165"/>
      <c r="RLS165"/>
      <c r="RLT165"/>
      <c r="RLU165"/>
      <c r="RLV165"/>
      <c r="RLW165"/>
      <c r="RLX165"/>
      <c r="RLY165"/>
      <c r="RLZ165"/>
      <c r="RMA165"/>
      <c r="RMB165"/>
      <c r="RMC165"/>
      <c r="RMD165"/>
      <c r="RME165"/>
      <c r="RMF165"/>
      <c r="RMG165"/>
      <c r="RMH165"/>
      <c r="RMI165"/>
      <c r="RMJ165"/>
      <c r="RMK165"/>
      <c r="RML165"/>
      <c r="RMM165"/>
      <c r="RMN165"/>
      <c r="RMO165"/>
      <c r="RMP165"/>
      <c r="RMQ165"/>
      <c r="RMR165"/>
      <c r="RMS165"/>
      <c r="RMT165"/>
      <c r="RMU165"/>
      <c r="RMV165"/>
      <c r="RMW165"/>
      <c r="RMX165"/>
      <c r="RMY165"/>
      <c r="RMZ165"/>
      <c r="RNA165"/>
      <c r="RNB165"/>
      <c r="RNC165"/>
      <c r="RND165"/>
      <c r="RNE165"/>
      <c r="RNF165"/>
      <c r="RNG165"/>
      <c r="RNH165"/>
      <c r="RNI165"/>
      <c r="RNJ165"/>
      <c r="RNK165"/>
      <c r="RNL165"/>
      <c r="RNM165"/>
      <c r="RNN165"/>
      <c r="RNO165"/>
      <c r="RNP165"/>
      <c r="RNQ165"/>
      <c r="RNR165"/>
      <c r="RNS165"/>
      <c r="RNT165"/>
      <c r="RNU165"/>
      <c r="RNV165"/>
      <c r="RNW165"/>
      <c r="RNX165"/>
      <c r="RNY165"/>
      <c r="RNZ165"/>
      <c r="ROA165"/>
      <c r="ROB165"/>
      <c r="ROC165"/>
      <c r="ROD165"/>
      <c r="ROE165"/>
      <c r="ROF165"/>
      <c r="ROG165"/>
      <c r="ROH165"/>
      <c r="ROI165"/>
      <c r="ROJ165"/>
      <c r="ROK165"/>
      <c r="ROL165"/>
      <c r="ROM165"/>
      <c r="RON165"/>
      <c r="ROO165"/>
      <c r="ROP165"/>
      <c r="ROQ165"/>
      <c r="ROR165"/>
      <c r="ROS165"/>
      <c r="ROT165"/>
      <c r="ROU165"/>
      <c r="ROV165"/>
      <c r="ROW165"/>
      <c r="ROX165"/>
      <c r="ROY165"/>
      <c r="ROZ165"/>
      <c r="RPA165"/>
      <c r="RPB165"/>
      <c r="RPC165"/>
      <c r="RPD165"/>
      <c r="RPE165"/>
      <c r="RPF165"/>
      <c r="RPG165"/>
      <c r="RPH165"/>
      <c r="RPI165"/>
      <c r="RPJ165"/>
      <c r="RPK165"/>
      <c r="RPL165"/>
      <c r="RPM165"/>
      <c r="RPN165"/>
      <c r="RPO165"/>
      <c r="RPP165"/>
      <c r="RPQ165"/>
      <c r="RPR165"/>
      <c r="RPS165"/>
      <c r="RPT165"/>
      <c r="RPU165"/>
      <c r="RPV165"/>
      <c r="RPW165"/>
      <c r="RPX165"/>
      <c r="RPY165"/>
      <c r="RPZ165"/>
      <c r="RQA165"/>
      <c r="RQB165"/>
      <c r="RQC165"/>
      <c r="RQD165"/>
      <c r="RQE165"/>
      <c r="RQF165"/>
      <c r="RQG165"/>
      <c r="RQH165"/>
      <c r="RQI165"/>
      <c r="RQJ165"/>
      <c r="RQK165"/>
      <c r="RQL165"/>
      <c r="RQM165"/>
      <c r="RQN165"/>
      <c r="RQO165"/>
      <c r="RQP165"/>
      <c r="RQQ165"/>
      <c r="RQR165"/>
      <c r="RQS165"/>
      <c r="RQT165"/>
      <c r="RQU165"/>
      <c r="RQV165"/>
      <c r="RQW165"/>
      <c r="RQX165"/>
      <c r="RQY165"/>
      <c r="RQZ165"/>
      <c r="RRA165"/>
      <c r="RRB165"/>
      <c r="RRC165"/>
      <c r="RRD165"/>
      <c r="RRE165"/>
      <c r="RRF165"/>
      <c r="RRG165"/>
      <c r="RRH165"/>
      <c r="RRI165"/>
      <c r="RRJ165"/>
      <c r="RRK165"/>
      <c r="RRL165"/>
      <c r="RRM165"/>
      <c r="RRN165"/>
      <c r="RRO165"/>
      <c r="RRP165"/>
      <c r="RRQ165"/>
      <c r="RRR165"/>
      <c r="RRS165"/>
      <c r="RRT165"/>
      <c r="RRU165"/>
      <c r="RRV165"/>
      <c r="RRW165"/>
      <c r="RRX165"/>
      <c r="RRY165"/>
      <c r="RRZ165"/>
      <c r="RSA165"/>
      <c r="RSB165"/>
      <c r="RSC165"/>
      <c r="RSD165"/>
      <c r="RSE165"/>
      <c r="RSF165"/>
      <c r="RSG165"/>
      <c r="RSH165"/>
      <c r="RSI165"/>
      <c r="RSJ165"/>
      <c r="RSK165"/>
      <c r="RSL165"/>
      <c r="RSM165"/>
      <c r="RSN165"/>
      <c r="RSO165"/>
      <c r="RSP165"/>
      <c r="RSQ165"/>
      <c r="RSR165"/>
      <c r="RSS165"/>
      <c r="RST165"/>
      <c r="RSU165"/>
      <c r="RSV165"/>
      <c r="RSW165"/>
      <c r="RSX165"/>
      <c r="RSY165"/>
      <c r="RSZ165"/>
      <c r="RTA165"/>
      <c r="RTB165"/>
      <c r="RTC165"/>
      <c r="RTD165"/>
      <c r="RTE165"/>
      <c r="RTF165"/>
      <c r="RTG165"/>
      <c r="RTH165"/>
      <c r="RTI165"/>
      <c r="RTJ165"/>
      <c r="RTK165"/>
      <c r="RTL165"/>
      <c r="RTM165"/>
      <c r="RTN165"/>
      <c r="RTO165"/>
      <c r="RTP165"/>
      <c r="RTQ165"/>
      <c r="RTR165"/>
      <c r="RTS165"/>
      <c r="RTT165"/>
      <c r="RTU165"/>
      <c r="RTV165"/>
      <c r="RTW165"/>
      <c r="RTX165"/>
      <c r="RTY165"/>
      <c r="RTZ165"/>
      <c r="RUA165"/>
      <c r="RUB165"/>
      <c r="RUC165"/>
      <c r="RUD165"/>
      <c r="RUE165"/>
      <c r="RUF165"/>
      <c r="RUG165"/>
      <c r="RUH165"/>
      <c r="RUI165"/>
      <c r="RUJ165"/>
      <c r="RUK165"/>
      <c r="RUL165"/>
      <c r="RUM165"/>
      <c r="RUN165"/>
      <c r="RUO165"/>
      <c r="RUP165"/>
      <c r="RUQ165"/>
      <c r="RUR165"/>
      <c r="RUS165"/>
      <c r="RUT165"/>
      <c r="RUU165"/>
      <c r="RUV165"/>
      <c r="RUW165"/>
      <c r="RUX165"/>
      <c r="RUY165"/>
      <c r="RUZ165"/>
      <c r="RVA165"/>
      <c r="RVB165"/>
      <c r="RVC165"/>
      <c r="RVD165"/>
      <c r="RVE165"/>
      <c r="RVF165"/>
      <c r="RVG165"/>
      <c r="RVH165"/>
      <c r="RVI165"/>
      <c r="RVJ165"/>
      <c r="RVK165"/>
      <c r="RVL165"/>
      <c r="RVM165"/>
      <c r="RVN165"/>
      <c r="RVO165"/>
      <c r="RVP165"/>
      <c r="RVQ165"/>
      <c r="RVR165"/>
      <c r="RVS165"/>
      <c r="RVT165"/>
      <c r="RVU165"/>
      <c r="RVV165"/>
      <c r="RVW165"/>
      <c r="RVX165"/>
      <c r="RVY165"/>
      <c r="RVZ165"/>
      <c r="RWA165"/>
      <c r="RWB165"/>
      <c r="RWC165"/>
      <c r="RWD165"/>
      <c r="RWE165"/>
      <c r="RWF165"/>
      <c r="RWG165"/>
      <c r="RWH165"/>
      <c r="RWI165"/>
      <c r="RWJ165"/>
      <c r="RWK165"/>
      <c r="RWL165"/>
      <c r="RWM165"/>
      <c r="RWN165"/>
      <c r="RWO165"/>
      <c r="RWP165"/>
      <c r="RWQ165"/>
      <c r="RWR165"/>
      <c r="RWS165"/>
      <c r="RWT165"/>
      <c r="RWU165"/>
      <c r="RWV165"/>
      <c r="RWW165"/>
      <c r="RWX165"/>
      <c r="RWY165"/>
      <c r="RWZ165"/>
      <c r="RXA165"/>
      <c r="RXB165"/>
      <c r="RXC165"/>
      <c r="RXD165"/>
      <c r="RXE165"/>
      <c r="RXF165"/>
      <c r="RXG165"/>
      <c r="RXH165"/>
      <c r="RXI165"/>
      <c r="RXJ165"/>
      <c r="RXK165"/>
      <c r="RXL165"/>
      <c r="RXM165"/>
      <c r="RXN165"/>
      <c r="RXO165"/>
      <c r="RXP165"/>
      <c r="RXQ165"/>
      <c r="RXR165"/>
      <c r="RXS165"/>
      <c r="RXT165"/>
      <c r="RXU165"/>
      <c r="RXV165"/>
      <c r="RXW165"/>
      <c r="RXX165"/>
      <c r="RXY165"/>
      <c r="RXZ165"/>
      <c r="RYA165"/>
      <c r="RYB165"/>
      <c r="RYC165"/>
      <c r="RYD165"/>
      <c r="RYE165"/>
      <c r="RYF165"/>
      <c r="RYG165"/>
      <c r="RYH165"/>
      <c r="RYI165"/>
      <c r="RYJ165"/>
      <c r="RYK165"/>
      <c r="RYL165"/>
      <c r="RYM165"/>
      <c r="RYN165"/>
      <c r="RYO165"/>
      <c r="RYP165"/>
      <c r="RYQ165"/>
      <c r="RYR165"/>
      <c r="RYS165"/>
      <c r="RYT165"/>
      <c r="RYU165"/>
      <c r="RYV165"/>
      <c r="RYW165"/>
      <c r="RYX165"/>
      <c r="RYY165"/>
      <c r="RYZ165"/>
      <c r="RZA165"/>
      <c r="RZB165"/>
      <c r="RZC165"/>
      <c r="RZD165"/>
      <c r="RZE165"/>
      <c r="RZF165"/>
      <c r="RZG165"/>
      <c r="RZH165"/>
      <c r="RZI165"/>
      <c r="RZJ165"/>
      <c r="RZK165"/>
      <c r="RZL165"/>
      <c r="RZM165"/>
      <c r="RZN165"/>
      <c r="RZO165"/>
      <c r="RZP165"/>
      <c r="RZQ165"/>
      <c r="RZR165"/>
      <c r="RZS165"/>
      <c r="RZT165"/>
      <c r="RZU165"/>
      <c r="RZV165"/>
      <c r="RZW165"/>
      <c r="RZX165"/>
      <c r="RZY165"/>
      <c r="RZZ165"/>
      <c r="SAA165"/>
      <c r="SAB165"/>
      <c r="SAC165"/>
      <c r="SAD165"/>
      <c r="SAE165"/>
      <c r="SAF165"/>
      <c r="SAG165"/>
      <c r="SAH165"/>
      <c r="SAI165"/>
      <c r="SAJ165"/>
      <c r="SAK165"/>
      <c r="SAL165"/>
      <c r="SAM165"/>
      <c r="SAN165"/>
      <c r="SAO165"/>
      <c r="SAP165"/>
      <c r="SAQ165"/>
      <c r="SAR165"/>
      <c r="SAS165"/>
      <c r="SAT165"/>
      <c r="SAU165"/>
      <c r="SAV165"/>
      <c r="SAW165"/>
      <c r="SAX165"/>
      <c r="SAY165"/>
      <c r="SAZ165"/>
      <c r="SBA165"/>
      <c r="SBB165"/>
      <c r="SBC165"/>
      <c r="SBD165"/>
      <c r="SBE165"/>
      <c r="SBF165"/>
      <c r="SBG165"/>
      <c r="SBH165"/>
      <c r="SBI165"/>
      <c r="SBJ165"/>
      <c r="SBK165"/>
      <c r="SBL165"/>
      <c r="SBM165"/>
      <c r="SBN165"/>
      <c r="SBO165"/>
      <c r="SBP165"/>
      <c r="SBQ165"/>
      <c r="SBR165"/>
      <c r="SBS165"/>
      <c r="SBT165"/>
      <c r="SBU165"/>
      <c r="SBV165"/>
      <c r="SBW165"/>
      <c r="SBX165"/>
      <c r="SBY165"/>
      <c r="SBZ165"/>
      <c r="SCA165"/>
      <c r="SCB165"/>
      <c r="SCC165"/>
      <c r="SCD165"/>
      <c r="SCE165"/>
      <c r="SCF165"/>
      <c r="SCG165"/>
      <c r="SCH165"/>
      <c r="SCI165"/>
      <c r="SCJ165"/>
      <c r="SCK165"/>
      <c r="SCL165"/>
      <c r="SCM165"/>
      <c r="SCN165"/>
      <c r="SCO165"/>
      <c r="SCP165"/>
      <c r="SCQ165"/>
      <c r="SCR165"/>
      <c r="SCS165"/>
      <c r="SCT165"/>
      <c r="SCU165"/>
      <c r="SCV165"/>
      <c r="SCW165"/>
      <c r="SCX165"/>
      <c r="SCY165"/>
      <c r="SCZ165"/>
      <c r="SDA165"/>
      <c r="SDB165"/>
      <c r="SDC165"/>
      <c r="SDD165"/>
      <c r="SDE165"/>
      <c r="SDF165"/>
      <c r="SDG165"/>
      <c r="SDH165"/>
      <c r="SDI165"/>
      <c r="SDJ165"/>
      <c r="SDK165"/>
      <c r="SDL165"/>
      <c r="SDM165"/>
      <c r="SDN165"/>
      <c r="SDO165"/>
      <c r="SDP165"/>
      <c r="SDQ165"/>
      <c r="SDR165"/>
      <c r="SDS165"/>
      <c r="SDT165"/>
      <c r="SDU165"/>
      <c r="SDV165"/>
      <c r="SDW165"/>
      <c r="SDX165"/>
      <c r="SDY165"/>
      <c r="SDZ165"/>
      <c r="SEA165"/>
      <c r="SEB165"/>
      <c r="SEC165"/>
      <c r="SED165"/>
      <c r="SEE165"/>
      <c r="SEF165"/>
      <c r="SEG165"/>
      <c r="SEH165"/>
      <c r="SEI165"/>
      <c r="SEJ165"/>
      <c r="SEK165"/>
      <c r="SEL165"/>
      <c r="SEM165"/>
      <c r="SEN165"/>
      <c r="SEO165"/>
      <c r="SEP165"/>
      <c r="SEQ165"/>
      <c r="SER165"/>
      <c r="SES165"/>
      <c r="SET165"/>
      <c r="SEU165"/>
      <c r="SEV165"/>
      <c r="SEW165"/>
      <c r="SEX165"/>
      <c r="SEY165"/>
      <c r="SEZ165"/>
      <c r="SFA165"/>
      <c r="SFB165"/>
      <c r="SFC165"/>
      <c r="SFD165"/>
      <c r="SFE165"/>
      <c r="SFF165"/>
      <c r="SFG165"/>
      <c r="SFH165"/>
      <c r="SFI165"/>
      <c r="SFJ165"/>
      <c r="SFK165"/>
      <c r="SFL165"/>
      <c r="SFM165"/>
      <c r="SFN165"/>
      <c r="SFO165"/>
      <c r="SFP165"/>
      <c r="SFQ165"/>
      <c r="SFR165"/>
      <c r="SFS165"/>
      <c r="SFT165"/>
      <c r="SFU165"/>
      <c r="SFV165"/>
      <c r="SFW165"/>
      <c r="SFX165"/>
      <c r="SFY165"/>
      <c r="SFZ165"/>
      <c r="SGA165"/>
      <c r="SGB165"/>
      <c r="SGC165"/>
      <c r="SGD165"/>
      <c r="SGE165"/>
      <c r="SGF165"/>
      <c r="SGG165"/>
      <c r="SGH165"/>
      <c r="SGI165"/>
      <c r="SGJ165"/>
      <c r="SGK165"/>
      <c r="SGL165"/>
      <c r="SGM165"/>
      <c r="SGN165"/>
      <c r="SGO165"/>
      <c r="SGP165"/>
      <c r="SGQ165"/>
      <c r="SGR165"/>
      <c r="SGS165"/>
      <c r="SGT165"/>
      <c r="SGU165"/>
      <c r="SGV165"/>
      <c r="SGW165"/>
      <c r="SGX165"/>
      <c r="SGY165"/>
      <c r="SGZ165"/>
      <c r="SHA165"/>
      <c r="SHB165"/>
      <c r="SHC165"/>
      <c r="SHD165"/>
      <c r="SHE165"/>
      <c r="SHF165"/>
      <c r="SHG165"/>
      <c r="SHH165"/>
      <c r="SHI165"/>
      <c r="SHJ165"/>
      <c r="SHK165"/>
      <c r="SHL165"/>
      <c r="SHM165"/>
      <c r="SHN165"/>
      <c r="SHO165"/>
      <c r="SHP165"/>
      <c r="SHQ165"/>
      <c r="SHR165"/>
      <c r="SHS165"/>
      <c r="SHT165"/>
      <c r="SHU165"/>
      <c r="SHV165"/>
      <c r="SHW165"/>
      <c r="SHX165"/>
      <c r="SHY165"/>
      <c r="SHZ165"/>
      <c r="SIA165"/>
      <c r="SIB165"/>
      <c r="SIC165"/>
      <c r="SID165"/>
      <c r="SIE165"/>
      <c r="SIF165"/>
      <c r="SIG165"/>
      <c r="SIH165"/>
      <c r="SII165"/>
      <c r="SIJ165"/>
      <c r="SIK165"/>
      <c r="SIL165"/>
      <c r="SIM165"/>
      <c r="SIN165"/>
      <c r="SIO165"/>
      <c r="SIP165"/>
      <c r="SIQ165"/>
      <c r="SIR165"/>
      <c r="SIS165"/>
      <c r="SIT165"/>
      <c r="SIU165"/>
      <c r="SIV165"/>
      <c r="SIW165"/>
      <c r="SIX165"/>
      <c r="SIY165"/>
      <c r="SIZ165"/>
      <c r="SJA165"/>
      <c r="SJB165"/>
      <c r="SJC165"/>
      <c r="SJD165"/>
      <c r="SJE165"/>
      <c r="SJF165"/>
      <c r="SJG165"/>
      <c r="SJH165"/>
      <c r="SJI165"/>
      <c r="SJJ165"/>
      <c r="SJK165"/>
      <c r="SJL165"/>
      <c r="SJM165"/>
      <c r="SJN165"/>
      <c r="SJO165"/>
      <c r="SJP165"/>
      <c r="SJQ165"/>
      <c r="SJR165"/>
      <c r="SJS165"/>
      <c r="SJT165"/>
      <c r="SJU165"/>
      <c r="SJV165"/>
      <c r="SJW165"/>
      <c r="SJX165"/>
      <c r="SJY165"/>
      <c r="SJZ165"/>
      <c r="SKA165"/>
      <c r="SKB165"/>
      <c r="SKC165"/>
      <c r="SKD165"/>
      <c r="SKE165"/>
      <c r="SKF165"/>
      <c r="SKG165"/>
      <c r="SKH165"/>
      <c r="SKI165"/>
      <c r="SKJ165"/>
      <c r="SKK165"/>
      <c r="SKL165"/>
      <c r="SKM165"/>
      <c r="SKN165"/>
      <c r="SKO165"/>
      <c r="SKP165"/>
      <c r="SKQ165"/>
      <c r="SKR165"/>
      <c r="SKS165"/>
      <c r="SKT165"/>
      <c r="SKU165"/>
      <c r="SKV165"/>
      <c r="SKW165"/>
      <c r="SKX165"/>
      <c r="SKY165"/>
      <c r="SKZ165"/>
      <c r="SLA165"/>
      <c r="SLB165"/>
      <c r="SLC165"/>
      <c r="SLD165"/>
      <c r="SLE165"/>
      <c r="SLF165"/>
      <c r="SLG165"/>
      <c r="SLH165"/>
      <c r="SLI165"/>
      <c r="SLJ165"/>
      <c r="SLK165"/>
      <c r="SLL165"/>
      <c r="SLM165"/>
      <c r="SLN165"/>
      <c r="SLO165"/>
      <c r="SLP165"/>
      <c r="SLQ165"/>
      <c r="SLR165"/>
      <c r="SLS165"/>
      <c r="SLT165"/>
      <c r="SLU165"/>
      <c r="SLV165"/>
      <c r="SLW165"/>
      <c r="SLX165"/>
      <c r="SLY165"/>
      <c r="SLZ165"/>
      <c r="SMA165"/>
      <c r="SMB165"/>
      <c r="SMC165"/>
      <c r="SMD165"/>
      <c r="SME165"/>
      <c r="SMF165"/>
      <c r="SMG165"/>
      <c r="SMH165"/>
      <c r="SMI165"/>
      <c r="SMJ165"/>
      <c r="SMK165"/>
      <c r="SML165"/>
      <c r="SMM165"/>
      <c r="SMN165"/>
      <c r="SMO165"/>
      <c r="SMP165"/>
      <c r="SMQ165"/>
      <c r="SMR165"/>
      <c r="SMS165"/>
      <c r="SMT165"/>
      <c r="SMU165"/>
      <c r="SMV165"/>
      <c r="SMW165"/>
      <c r="SMX165"/>
      <c r="SMY165"/>
      <c r="SMZ165"/>
      <c r="SNA165"/>
      <c r="SNB165"/>
      <c r="SNC165"/>
      <c r="SND165"/>
      <c r="SNE165"/>
      <c r="SNF165"/>
      <c r="SNG165"/>
      <c r="SNH165"/>
      <c r="SNI165"/>
      <c r="SNJ165"/>
      <c r="SNK165"/>
      <c r="SNL165"/>
      <c r="SNM165"/>
      <c r="SNN165"/>
      <c r="SNO165"/>
      <c r="SNP165"/>
      <c r="SNQ165"/>
      <c r="SNR165"/>
      <c r="SNS165"/>
      <c r="SNT165"/>
      <c r="SNU165"/>
      <c r="SNV165"/>
      <c r="SNW165"/>
      <c r="SNX165"/>
      <c r="SNY165"/>
      <c r="SNZ165"/>
      <c r="SOA165"/>
      <c r="SOB165"/>
      <c r="SOC165"/>
      <c r="SOD165"/>
      <c r="SOE165"/>
      <c r="SOF165"/>
      <c r="SOG165"/>
      <c r="SOH165"/>
      <c r="SOI165"/>
      <c r="SOJ165"/>
      <c r="SOK165"/>
      <c r="SOL165"/>
      <c r="SOM165"/>
      <c r="SON165"/>
      <c r="SOO165"/>
      <c r="SOP165"/>
      <c r="SOQ165"/>
      <c r="SOR165"/>
      <c r="SOS165"/>
      <c r="SOT165"/>
      <c r="SOU165"/>
      <c r="SOV165"/>
      <c r="SOW165"/>
      <c r="SOX165"/>
      <c r="SOY165"/>
      <c r="SOZ165"/>
      <c r="SPA165"/>
      <c r="SPB165"/>
      <c r="SPC165"/>
      <c r="SPD165"/>
      <c r="SPE165"/>
      <c r="SPF165"/>
      <c r="SPG165"/>
      <c r="SPH165"/>
      <c r="SPI165"/>
      <c r="SPJ165"/>
      <c r="SPK165"/>
      <c r="SPL165"/>
      <c r="SPM165"/>
      <c r="SPN165"/>
      <c r="SPO165"/>
      <c r="SPP165"/>
      <c r="SPQ165"/>
      <c r="SPR165"/>
      <c r="SPS165"/>
      <c r="SPT165"/>
      <c r="SPU165"/>
      <c r="SPV165"/>
      <c r="SPW165"/>
      <c r="SPX165"/>
      <c r="SPY165"/>
      <c r="SPZ165"/>
      <c r="SQA165"/>
      <c r="SQB165"/>
      <c r="SQC165"/>
      <c r="SQD165"/>
      <c r="SQE165"/>
      <c r="SQF165"/>
      <c r="SQG165"/>
      <c r="SQH165"/>
      <c r="SQI165"/>
      <c r="SQJ165"/>
      <c r="SQK165"/>
      <c r="SQL165"/>
      <c r="SQM165"/>
      <c r="SQN165"/>
      <c r="SQO165"/>
      <c r="SQP165"/>
      <c r="SQQ165"/>
      <c r="SQR165"/>
      <c r="SQS165"/>
      <c r="SQT165"/>
      <c r="SQU165"/>
      <c r="SQV165"/>
      <c r="SQW165"/>
      <c r="SQX165"/>
      <c r="SQY165"/>
      <c r="SQZ165"/>
      <c r="SRA165"/>
      <c r="SRB165"/>
      <c r="SRC165"/>
      <c r="SRD165"/>
      <c r="SRE165"/>
      <c r="SRF165"/>
      <c r="SRG165"/>
      <c r="SRH165"/>
      <c r="SRI165"/>
      <c r="SRJ165"/>
      <c r="SRK165"/>
      <c r="SRL165"/>
      <c r="SRM165"/>
      <c r="SRN165"/>
      <c r="SRO165"/>
      <c r="SRP165"/>
      <c r="SRQ165"/>
      <c r="SRR165"/>
      <c r="SRS165"/>
      <c r="SRT165"/>
      <c r="SRU165"/>
      <c r="SRV165"/>
      <c r="SRW165"/>
      <c r="SRX165"/>
      <c r="SRY165"/>
      <c r="SRZ165"/>
      <c r="SSA165"/>
      <c r="SSB165"/>
      <c r="SSC165"/>
      <c r="SSD165"/>
      <c r="SSE165"/>
      <c r="SSF165"/>
      <c r="SSG165"/>
      <c r="SSH165"/>
      <c r="SSI165"/>
      <c r="SSJ165"/>
      <c r="SSK165"/>
      <c r="SSL165"/>
      <c r="SSM165"/>
      <c r="SSN165"/>
      <c r="SSO165"/>
      <c r="SSP165"/>
      <c r="SSQ165"/>
      <c r="SSR165"/>
      <c r="SSS165"/>
      <c r="SST165"/>
      <c r="SSU165"/>
      <c r="SSV165"/>
      <c r="SSW165"/>
      <c r="SSX165"/>
      <c r="SSY165"/>
      <c r="SSZ165"/>
      <c r="STA165"/>
      <c r="STB165"/>
      <c r="STC165"/>
      <c r="STD165"/>
      <c r="STE165"/>
      <c r="STF165"/>
      <c r="STG165"/>
      <c r="STH165"/>
      <c r="STI165"/>
      <c r="STJ165"/>
      <c r="STK165"/>
      <c r="STL165"/>
      <c r="STM165"/>
      <c r="STN165"/>
      <c r="STO165"/>
      <c r="STP165"/>
      <c r="STQ165"/>
      <c r="STR165"/>
      <c r="STS165"/>
      <c r="STT165"/>
      <c r="STU165"/>
      <c r="STV165"/>
      <c r="STW165"/>
      <c r="STX165"/>
      <c r="STY165"/>
      <c r="STZ165"/>
      <c r="SUA165"/>
      <c r="SUB165"/>
      <c r="SUC165"/>
      <c r="SUD165"/>
      <c r="SUE165"/>
      <c r="SUF165"/>
      <c r="SUG165"/>
      <c r="SUH165"/>
      <c r="SUI165"/>
      <c r="SUJ165"/>
      <c r="SUK165"/>
      <c r="SUL165"/>
      <c r="SUM165"/>
      <c r="SUN165"/>
      <c r="SUO165"/>
      <c r="SUP165"/>
      <c r="SUQ165"/>
      <c r="SUR165"/>
      <c r="SUS165"/>
      <c r="SUT165"/>
      <c r="SUU165"/>
      <c r="SUV165"/>
      <c r="SUW165"/>
      <c r="SUX165"/>
      <c r="SUY165"/>
      <c r="SUZ165"/>
      <c r="SVA165"/>
      <c r="SVB165"/>
      <c r="SVC165"/>
      <c r="SVD165"/>
      <c r="SVE165"/>
      <c r="SVF165"/>
      <c r="SVG165"/>
      <c r="SVH165"/>
      <c r="SVI165"/>
      <c r="SVJ165"/>
      <c r="SVK165"/>
      <c r="SVL165"/>
      <c r="SVM165"/>
      <c r="SVN165"/>
      <c r="SVO165"/>
      <c r="SVP165"/>
      <c r="SVQ165"/>
      <c r="SVR165"/>
      <c r="SVS165"/>
      <c r="SVT165"/>
      <c r="SVU165"/>
      <c r="SVV165"/>
      <c r="SVW165"/>
      <c r="SVX165"/>
      <c r="SVY165"/>
      <c r="SVZ165"/>
      <c r="SWA165"/>
      <c r="SWB165"/>
      <c r="SWC165"/>
      <c r="SWD165"/>
      <c r="SWE165"/>
      <c r="SWF165"/>
      <c r="SWG165"/>
      <c r="SWH165"/>
      <c r="SWI165"/>
      <c r="SWJ165"/>
      <c r="SWK165"/>
      <c r="SWL165"/>
      <c r="SWM165"/>
      <c r="SWN165"/>
      <c r="SWO165"/>
      <c r="SWP165"/>
      <c r="SWQ165"/>
      <c r="SWR165"/>
      <c r="SWS165"/>
      <c r="SWT165"/>
      <c r="SWU165"/>
      <c r="SWV165"/>
      <c r="SWW165"/>
      <c r="SWX165"/>
      <c r="SWY165"/>
      <c r="SWZ165"/>
      <c r="SXA165"/>
      <c r="SXB165"/>
      <c r="SXC165"/>
      <c r="SXD165"/>
      <c r="SXE165"/>
      <c r="SXF165"/>
      <c r="SXG165"/>
      <c r="SXH165"/>
      <c r="SXI165"/>
      <c r="SXJ165"/>
      <c r="SXK165"/>
      <c r="SXL165"/>
      <c r="SXM165"/>
      <c r="SXN165"/>
      <c r="SXO165"/>
      <c r="SXP165"/>
      <c r="SXQ165"/>
      <c r="SXR165"/>
      <c r="SXS165"/>
      <c r="SXT165"/>
      <c r="SXU165"/>
      <c r="SXV165"/>
      <c r="SXW165"/>
      <c r="SXX165"/>
      <c r="SXY165"/>
      <c r="SXZ165"/>
      <c r="SYA165"/>
      <c r="SYB165"/>
      <c r="SYC165"/>
      <c r="SYD165"/>
      <c r="SYE165"/>
      <c r="SYF165"/>
      <c r="SYG165"/>
      <c r="SYH165"/>
      <c r="SYI165"/>
      <c r="SYJ165"/>
      <c r="SYK165"/>
      <c r="SYL165"/>
      <c r="SYM165"/>
      <c r="SYN165"/>
      <c r="SYO165"/>
      <c r="SYP165"/>
      <c r="SYQ165"/>
      <c r="SYR165"/>
      <c r="SYS165"/>
      <c r="SYT165"/>
      <c r="SYU165"/>
      <c r="SYV165"/>
      <c r="SYW165"/>
      <c r="SYX165"/>
      <c r="SYY165"/>
      <c r="SYZ165"/>
      <c r="SZA165"/>
      <c r="SZB165"/>
      <c r="SZC165"/>
      <c r="SZD165"/>
      <c r="SZE165"/>
      <c r="SZF165"/>
      <c r="SZG165"/>
      <c r="SZH165"/>
      <c r="SZI165"/>
      <c r="SZJ165"/>
      <c r="SZK165"/>
      <c r="SZL165"/>
      <c r="SZM165"/>
      <c r="SZN165"/>
      <c r="SZO165"/>
      <c r="SZP165"/>
      <c r="SZQ165"/>
      <c r="SZR165"/>
      <c r="SZS165"/>
      <c r="SZT165"/>
      <c r="SZU165"/>
      <c r="SZV165"/>
      <c r="SZW165"/>
      <c r="SZX165"/>
      <c r="SZY165"/>
      <c r="SZZ165"/>
      <c r="TAA165"/>
      <c r="TAB165"/>
      <c r="TAC165"/>
      <c r="TAD165"/>
      <c r="TAE165"/>
      <c r="TAF165"/>
      <c r="TAG165"/>
      <c r="TAH165"/>
      <c r="TAI165"/>
      <c r="TAJ165"/>
      <c r="TAK165"/>
      <c r="TAL165"/>
      <c r="TAM165"/>
      <c r="TAN165"/>
      <c r="TAO165"/>
      <c r="TAP165"/>
      <c r="TAQ165"/>
      <c r="TAR165"/>
      <c r="TAS165"/>
      <c r="TAT165"/>
      <c r="TAU165"/>
      <c r="TAV165"/>
      <c r="TAW165"/>
      <c r="TAX165"/>
      <c r="TAY165"/>
      <c r="TAZ165"/>
      <c r="TBA165"/>
      <c r="TBB165"/>
      <c r="TBC165"/>
      <c r="TBD165"/>
      <c r="TBE165"/>
      <c r="TBF165"/>
      <c r="TBG165"/>
      <c r="TBH165"/>
      <c r="TBI165"/>
      <c r="TBJ165"/>
      <c r="TBK165"/>
      <c r="TBL165"/>
      <c r="TBM165"/>
      <c r="TBN165"/>
      <c r="TBO165"/>
      <c r="TBP165"/>
      <c r="TBQ165"/>
      <c r="TBR165"/>
      <c r="TBS165"/>
      <c r="TBT165"/>
      <c r="TBU165"/>
      <c r="TBV165"/>
      <c r="TBW165"/>
      <c r="TBX165"/>
      <c r="TBY165"/>
      <c r="TBZ165"/>
      <c r="TCA165"/>
      <c r="TCB165"/>
      <c r="TCC165"/>
      <c r="TCD165"/>
      <c r="TCE165"/>
      <c r="TCF165"/>
      <c r="TCG165"/>
      <c r="TCH165"/>
      <c r="TCI165"/>
      <c r="TCJ165"/>
      <c r="TCK165"/>
      <c r="TCL165"/>
      <c r="TCM165"/>
      <c r="TCN165"/>
      <c r="TCO165"/>
      <c r="TCP165"/>
      <c r="TCQ165"/>
      <c r="TCR165"/>
      <c r="TCS165"/>
      <c r="TCT165"/>
      <c r="TCU165"/>
      <c r="TCV165"/>
      <c r="TCW165"/>
      <c r="TCX165"/>
      <c r="TCY165"/>
      <c r="TCZ165"/>
      <c r="TDA165"/>
      <c r="TDB165"/>
      <c r="TDC165"/>
      <c r="TDD165"/>
      <c r="TDE165"/>
      <c r="TDF165"/>
      <c r="TDG165"/>
      <c r="TDH165"/>
      <c r="TDI165"/>
      <c r="TDJ165"/>
      <c r="TDK165"/>
      <c r="TDL165"/>
      <c r="TDM165"/>
      <c r="TDN165"/>
      <c r="TDO165"/>
      <c r="TDP165"/>
      <c r="TDQ165"/>
      <c r="TDR165"/>
      <c r="TDS165"/>
      <c r="TDT165"/>
      <c r="TDU165"/>
      <c r="TDV165"/>
      <c r="TDW165"/>
      <c r="TDX165"/>
      <c r="TDY165"/>
      <c r="TDZ165"/>
      <c r="TEA165"/>
      <c r="TEB165"/>
      <c r="TEC165"/>
      <c r="TED165"/>
      <c r="TEE165"/>
      <c r="TEF165"/>
      <c r="TEG165"/>
      <c r="TEH165"/>
      <c r="TEI165"/>
      <c r="TEJ165"/>
      <c r="TEK165"/>
      <c r="TEL165"/>
      <c r="TEM165"/>
      <c r="TEN165"/>
      <c r="TEO165"/>
      <c r="TEP165"/>
      <c r="TEQ165"/>
      <c r="TER165"/>
      <c r="TES165"/>
      <c r="TET165"/>
      <c r="TEU165"/>
      <c r="TEV165"/>
      <c r="TEW165"/>
      <c r="TEX165"/>
      <c r="TEY165"/>
      <c r="TEZ165"/>
      <c r="TFA165"/>
      <c r="TFB165"/>
      <c r="TFC165"/>
      <c r="TFD165"/>
      <c r="TFE165"/>
      <c r="TFF165"/>
      <c r="TFG165"/>
      <c r="TFH165"/>
      <c r="TFI165"/>
      <c r="TFJ165"/>
      <c r="TFK165"/>
      <c r="TFL165"/>
      <c r="TFM165"/>
      <c r="TFN165"/>
      <c r="TFO165"/>
      <c r="TFP165"/>
      <c r="TFQ165"/>
      <c r="TFR165"/>
      <c r="TFS165"/>
      <c r="TFT165"/>
      <c r="TFU165"/>
      <c r="TFV165"/>
      <c r="TFW165"/>
      <c r="TFX165"/>
      <c r="TFY165"/>
      <c r="TFZ165"/>
      <c r="TGA165"/>
      <c r="TGB165"/>
      <c r="TGC165"/>
      <c r="TGD165"/>
      <c r="TGE165"/>
      <c r="TGF165"/>
      <c r="TGG165"/>
      <c r="TGH165"/>
      <c r="TGI165"/>
      <c r="TGJ165"/>
      <c r="TGK165"/>
      <c r="TGL165"/>
      <c r="TGM165"/>
      <c r="TGN165"/>
      <c r="TGO165"/>
      <c r="TGP165"/>
      <c r="TGQ165"/>
      <c r="TGR165"/>
      <c r="TGS165"/>
      <c r="TGT165"/>
      <c r="TGU165"/>
      <c r="TGV165"/>
      <c r="TGW165"/>
      <c r="TGX165"/>
      <c r="TGY165"/>
      <c r="TGZ165"/>
      <c r="THA165"/>
      <c r="THB165"/>
      <c r="THC165"/>
      <c r="THD165"/>
      <c r="THE165"/>
      <c r="THF165"/>
      <c r="THG165"/>
      <c r="THH165"/>
      <c r="THI165"/>
      <c r="THJ165"/>
      <c r="THK165"/>
      <c r="THL165"/>
      <c r="THM165"/>
      <c r="THN165"/>
      <c r="THO165"/>
      <c r="THP165"/>
      <c r="THQ165"/>
      <c r="THR165"/>
      <c r="THS165"/>
      <c r="THT165"/>
      <c r="THU165"/>
      <c r="THV165"/>
      <c r="THW165"/>
      <c r="THX165"/>
      <c r="THY165"/>
      <c r="THZ165"/>
      <c r="TIA165"/>
      <c r="TIB165"/>
      <c r="TIC165"/>
      <c r="TID165"/>
      <c r="TIE165"/>
      <c r="TIF165"/>
      <c r="TIG165"/>
      <c r="TIH165"/>
      <c r="TII165"/>
      <c r="TIJ165"/>
      <c r="TIK165"/>
      <c r="TIL165"/>
      <c r="TIM165"/>
      <c r="TIN165"/>
      <c r="TIO165"/>
      <c r="TIP165"/>
      <c r="TIQ165"/>
      <c r="TIR165"/>
      <c r="TIS165"/>
      <c r="TIT165"/>
      <c r="TIU165"/>
      <c r="TIV165"/>
      <c r="TIW165"/>
      <c r="TIX165"/>
      <c r="TIY165"/>
      <c r="TIZ165"/>
      <c r="TJA165"/>
      <c r="TJB165"/>
      <c r="TJC165"/>
      <c r="TJD165"/>
      <c r="TJE165"/>
      <c r="TJF165"/>
      <c r="TJG165"/>
      <c r="TJH165"/>
      <c r="TJI165"/>
      <c r="TJJ165"/>
      <c r="TJK165"/>
      <c r="TJL165"/>
      <c r="TJM165"/>
      <c r="TJN165"/>
      <c r="TJO165"/>
      <c r="TJP165"/>
      <c r="TJQ165"/>
      <c r="TJR165"/>
      <c r="TJS165"/>
      <c r="TJT165"/>
      <c r="TJU165"/>
      <c r="TJV165"/>
      <c r="TJW165"/>
      <c r="TJX165"/>
      <c r="TJY165"/>
      <c r="TJZ165"/>
      <c r="TKA165"/>
      <c r="TKB165"/>
      <c r="TKC165"/>
      <c r="TKD165"/>
      <c r="TKE165"/>
      <c r="TKF165"/>
      <c r="TKG165"/>
      <c r="TKH165"/>
      <c r="TKI165"/>
      <c r="TKJ165"/>
      <c r="TKK165"/>
      <c r="TKL165"/>
      <c r="TKM165"/>
      <c r="TKN165"/>
      <c r="TKO165"/>
      <c r="TKP165"/>
      <c r="TKQ165"/>
      <c r="TKR165"/>
      <c r="TKS165"/>
      <c r="TKT165"/>
      <c r="TKU165"/>
      <c r="TKV165"/>
      <c r="TKW165"/>
      <c r="TKX165"/>
      <c r="TKY165"/>
      <c r="TKZ165"/>
      <c r="TLA165"/>
      <c r="TLB165"/>
      <c r="TLC165"/>
      <c r="TLD165"/>
      <c r="TLE165"/>
      <c r="TLF165"/>
      <c r="TLG165"/>
      <c r="TLH165"/>
      <c r="TLI165"/>
      <c r="TLJ165"/>
      <c r="TLK165"/>
      <c r="TLL165"/>
      <c r="TLM165"/>
      <c r="TLN165"/>
      <c r="TLO165"/>
      <c r="TLP165"/>
      <c r="TLQ165"/>
      <c r="TLR165"/>
      <c r="TLS165"/>
      <c r="TLT165"/>
      <c r="TLU165"/>
      <c r="TLV165"/>
      <c r="TLW165"/>
      <c r="TLX165"/>
      <c r="TLY165"/>
      <c r="TLZ165"/>
      <c r="TMA165"/>
      <c r="TMB165"/>
      <c r="TMC165"/>
      <c r="TMD165"/>
      <c r="TME165"/>
      <c r="TMF165"/>
      <c r="TMG165"/>
      <c r="TMH165"/>
      <c r="TMI165"/>
      <c r="TMJ165"/>
      <c r="TMK165"/>
      <c r="TML165"/>
      <c r="TMM165"/>
      <c r="TMN165"/>
      <c r="TMO165"/>
      <c r="TMP165"/>
      <c r="TMQ165"/>
      <c r="TMR165"/>
      <c r="TMS165"/>
      <c r="TMT165"/>
      <c r="TMU165"/>
      <c r="TMV165"/>
      <c r="TMW165"/>
      <c r="TMX165"/>
      <c r="TMY165"/>
      <c r="TMZ165"/>
      <c r="TNA165"/>
      <c r="TNB165"/>
      <c r="TNC165"/>
      <c r="TND165"/>
      <c r="TNE165"/>
      <c r="TNF165"/>
      <c r="TNG165"/>
      <c r="TNH165"/>
      <c r="TNI165"/>
      <c r="TNJ165"/>
      <c r="TNK165"/>
      <c r="TNL165"/>
      <c r="TNM165"/>
      <c r="TNN165"/>
      <c r="TNO165"/>
      <c r="TNP165"/>
      <c r="TNQ165"/>
      <c r="TNR165"/>
      <c r="TNS165"/>
      <c r="TNT165"/>
      <c r="TNU165"/>
      <c r="TNV165"/>
      <c r="TNW165"/>
      <c r="TNX165"/>
      <c r="TNY165"/>
      <c r="TNZ165"/>
      <c r="TOA165"/>
      <c r="TOB165"/>
      <c r="TOC165"/>
      <c r="TOD165"/>
      <c r="TOE165"/>
      <c r="TOF165"/>
      <c r="TOG165"/>
      <c r="TOH165"/>
      <c r="TOI165"/>
      <c r="TOJ165"/>
      <c r="TOK165"/>
      <c r="TOL165"/>
      <c r="TOM165"/>
      <c r="TON165"/>
      <c r="TOO165"/>
      <c r="TOP165"/>
      <c r="TOQ165"/>
      <c r="TOR165"/>
      <c r="TOS165"/>
      <c r="TOT165"/>
      <c r="TOU165"/>
      <c r="TOV165"/>
      <c r="TOW165"/>
      <c r="TOX165"/>
      <c r="TOY165"/>
      <c r="TOZ165"/>
      <c r="TPA165"/>
      <c r="TPB165"/>
      <c r="TPC165"/>
      <c r="TPD165"/>
      <c r="TPE165"/>
      <c r="TPF165"/>
      <c r="TPG165"/>
      <c r="TPH165"/>
      <c r="TPI165"/>
      <c r="TPJ165"/>
      <c r="TPK165"/>
      <c r="TPL165"/>
      <c r="TPM165"/>
      <c r="TPN165"/>
      <c r="TPO165"/>
      <c r="TPP165"/>
      <c r="TPQ165"/>
      <c r="TPR165"/>
      <c r="TPS165"/>
      <c r="TPT165"/>
      <c r="TPU165"/>
      <c r="TPV165"/>
      <c r="TPW165"/>
      <c r="TPX165"/>
      <c r="TPY165"/>
      <c r="TPZ165"/>
      <c r="TQA165"/>
      <c r="TQB165"/>
      <c r="TQC165"/>
      <c r="TQD165"/>
      <c r="TQE165"/>
      <c r="TQF165"/>
      <c r="TQG165"/>
      <c r="TQH165"/>
      <c r="TQI165"/>
      <c r="TQJ165"/>
      <c r="TQK165"/>
      <c r="TQL165"/>
      <c r="TQM165"/>
      <c r="TQN165"/>
      <c r="TQO165"/>
      <c r="TQP165"/>
      <c r="TQQ165"/>
      <c r="TQR165"/>
      <c r="TQS165"/>
      <c r="TQT165"/>
      <c r="TQU165"/>
      <c r="TQV165"/>
      <c r="TQW165"/>
      <c r="TQX165"/>
      <c r="TQY165"/>
      <c r="TQZ165"/>
      <c r="TRA165"/>
      <c r="TRB165"/>
      <c r="TRC165"/>
      <c r="TRD165"/>
      <c r="TRE165"/>
      <c r="TRF165"/>
      <c r="TRG165"/>
      <c r="TRH165"/>
      <c r="TRI165"/>
      <c r="TRJ165"/>
      <c r="TRK165"/>
      <c r="TRL165"/>
      <c r="TRM165"/>
      <c r="TRN165"/>
      <c r="TRO165"/>
      <c r="TRP165"/>
      <c r="TRQ165"/>
      <c r="TRR165"/>
      <c r="TRS165"/>
      <c r="TRT165"/>
      <c r="TRU165"/>
      <c r="TRV165"/>
      <c r="TRW165"/>
      <c r="TRX165"/>
      <c r="TRY165"/>
      <c r="TRZ165"/>
      <c r="TSA165"/>
      <c r="TSB165"/>
      <c r="TSC165"/>
      <c r="TSD165"/>
      <c r="TSE165"/>
      <c r="TSF165"/>
      <c r="TSG165"/>
      <c r="TSH165"/>
      <c r="TSI165"/>
      <c r="TSJ165"/>
      <c r="TSK165"/>
      <c r="TSL165"/>
      <c r="TSM165"/>
      <c r="TSN165"/>
      <c r="TSO165"/>
      <c r="TSP165"/>
      <c r="TSQ165"/>
      <c r="TSR165"/>
      <c r="TSS165"/>
      <c r="TST165"/>
      <c r="TSU165"/>
      <c r="TSV165"/>
      <c r="TSW165"/>
      <c r="TSX165"/>
      <c r="TSY165"/>
      <c r="TSZ165"/>
      <c r="TTA165"/>
      <c r="TTB165"/>
      <c r="TTC165"/>
      <c r="TTD165"/>
      <c r="TTE165"/>
      <c r="TTF165"/>
      <c r="TTG165"/>
      <c r="TTH165"/>
      <c r="TTI165"/>
      <c r="TTJ165"/>
      <c r="TTK165"/>
      <c r="TTL165"/>
      <c r="TTM165"/>
      <c r="TTN165"/>
      <c r="TTO165"/>
      <c r="TTP165"/>
      <c r="TTQ165"/>
      <c r="TTR165"/>
      <c r="TTS165"/>
      <c r="TTT165"/>
      <c r="TTU165"/>
      <c r="TTV165"/>
      <c r="TTW165"/>
      <c r="TTX165"/>
      <c r="TTY165"/>
      <c r="TTZ165"/>
      <c r="TUA165"/>
      <c r="TUB165"/>
      <c r="TUC165"/>
      <c r="TUD165"/>
      <c r="TUE165"/>
      <c r="TUF165"/>
      <c r="TUG165"/>
      <c r="TUH165"/>
      <c r="TUI165"/>
      <c r="TUJ165"/>
      <c r="TUK165"/>
      <c r="TUL165"/>
      <c r="TUM165"/>
      <c r="TUN165"/>
      <c r="TUO165"/>
      <c r="TUP165"/>
      <c r="TUQ165"/>
      <c r="TUR165"/>
      <c r="TUS165"/>
      <c r="TUT165"/>
      <c r="TUU165"/>
      <c r="TUV165"/>
      <c r="TUW165"/>
      <c r="TUX165"/>
      <c r="TUY165"/>
      <c r="TUZ165"/>
      <c r="TVA165"/>
      <c r="TVB165"/>
      <c r="TVC165"/>
      <c r="TVD165"/>
      <c r="TVE165"/>
      <c r="TVF165"/>
      <c r="TVG165"/>
      <c r="TVH165"/>
      <c r="TVI165"/>
      <c r="TVJ165"/>
      <c r="TVK165"/>
      <c r="TVL165"/>
      <c r="TVM165"/>
      <c r="TVN165"/>
      <c r="TVO165"/>
      <c r="TVP165"/>
      <c r="TVQ165"/>
      <c r="TVR165"/>
      <c r="TVS165"/>
      <c r="TVT165"/>
      <c r="TVU165"/>
      <c r="TVV165"/>
      <c r="TVW165"/>
      <c r="TVX165"/>
      <c r="TVY165"/>
      <c r="TVZ165"/>
      <c r="TWA165"/>
      <c r="TWB165"/>
      <c r="TWC165"/>
      <c r="TWD165"/>
      <c r="TWE165"/>
      <c r="TWF165"/>
      <c r="TWG165"/>
      <c r="TWH165"/>
      <c r="TWI165"/>
      <c r="TWJ165"/>
      <c r="TWK165"/>
      <c r="TWL165"/>
      <c r="TWM165"/>
      <c r="TWN165"/>
      <c r="TWO165"/>
      <c r="TWP165"/>
      <c r="TWQ165"/>
      <c r="TWR165"/>
      <c r="TWS165"/>
      <c r="TWT165"/>
      <c r="TWU165"/>
      <c r="TWV165"/>
      <c r="TWW165"/>
      <c r="TWX165"/>
      <c r="TWY165"/>
      <c r="TWZ165"/>
      <c r="TXA165"/>
      <c r="TXB165"/>
      <c r="TXC165"/>
      <c r="TXD165"/>
      <c r="TXE165"/>
      <c r="TXF165"/>
      <c r="TXG165"/>
      <c r="TXH165"/>
      <c r="TXI165"/>
      <c r="TXJ165"/>
      <c r="TXK165"/>
      <c r="TXL165"/>
      <c r="TXM165"/>
      <c r="TXN165"/>
      <c r="TXO165"/>
      <c r="TXP165"/>
      <c r="TXQ165"/>
      <c r="TXR165"/>
      <c r="TXS165"/>
      <c r="TXT165"/>
      <c r="TXU165"/>
      <c r="TXV165"/>
      <c r="TXW165"/>
      <c r="TXX165"/>
      <c r="TXY165"/>
      <c r="TXZ165"/>
      <c r="TYA165"/>
      <c r="TYB165"/>
      <c r="TYC165"/>
      <c r="TYD165"/>
      <c r="TYE165"/>
      <c r="TYF165"/>
      <c r="TYG165"/>
      <c r="TYH165"/>
      <c r="TYI165"/>
      <c r="TYJ165"/>
      <c r="TYK165"/>
      <c r="TYL165"/>
      <c r="TYM165"/>
      <c r="TYN165"/>
      <c r="TYO165"/>
      <c r="TYP165"/>
      <c r="TYQ165"/>
      <c r="TYR165"/>
      <c r="TYS165"/>
      <c r="TYT165"/>
      <c r="TYU165"/>
      <c r="TYV165"/>
      <c r="TYW165"/>
      <c r="TYX165"/>
      <c r="TYY165"/>
      <c r="TYZ165"/>
      <c r="TZA165"/>
      <c r="TZB165"/>
      <c r="TZC165"/>
      <c r="TZD165"/>
      <c r="TZE165"/>
      <c r="TZF165"/>
      <c r="TZG165"/>
      <c r="TZH165"/>
      <c r="TZI165"/>
      <c r="TZJ165"/>
      <c r="TZK165"/>
      <c r="TZL165"/>
      <c r="TZM165"/>
      <c r="TZN165"/>
      <c r="TZO165"/>
      <c r="TZP165"/>
      <c r="TZQ165"/>
      <c r="TZR165"/>
      <c r="TZS165"/>
      <c r="TZT165"/>
      <c r="TZU165"/>
      <c r="TZV165"/>
      <c r="TZW165"/>
      <c r="TZX165"/>
      <c r="TZY165"/>
      <c r="TZZ165"/>
      <c r="UAA165"/>
      <c r="UAB165"/>
      <c r="UAC165"/>
      <c r="UAD165"/>
      <c r="UAE165"/>
      <c r="UAF165"/>
      <c r="UAG165"/>
      <c r="UAH165"/>
      <c r="UAI165"/>
      <c r="UAJ165"/>
      <c r="UAK165"/>
      <c r="UAL165"/>
      <c r="UAM165"/>
      <c r="UAN165"/>
      <c r="UAO165"/>
      <c r="UAP165"/>
      <c r="UAQ165"/>
      <c r="UAR165"/>
      <c r="UAS165"/>
      <c r="UAT165"/>
      <c r="UAU165"/>
      <c r="UAV165"/>
      <c r="UAW165"/>
      <c r="UAX165"/>
      <c r="UAY165"/>
      <c r="UAZ165"/>
      <c r="UBA165"/>
      <c r="UBB165"/>
      <c r="UBC165"/>
      <c r="UBD165"/>
      <c r="UBE165"/>
      <c r="UBF165"/>
      <c r="UBG165"/>
      <c r="UBH165"/>
      <c r="UBI165"/>
      <c r="UBJ165"/>
      <c r="UBK165"/>
      <c r="UBL165"/>
      <c r="UBM165"/>
      <c r="UBN165"/>
      <c r="UBO165"/>
      <c r="UBP165"/>
      <c r="UBQ165"/>
      <c r="UBR165"/>
      <c r="UBS165"/>
      <c r="UBT165"/>
      <c r="UBU165"/>
      <c r="UBV165"/>
      <c r="UBW165"/>
      <c r="UBX165"/>
      <c r="UBY165"/>
      <c r="UBZ165"/>
      <c r="UCA165"/>
      <c r="UCB165"/>
      <c r="UCC165"/>
      <c r="UCD165"/>
      <c r="UCE165"/>
      <c r="UCF165"/>
      <c r="UCG165"/>
      <c r="UCH165"/>
      <c r="UCI165"/>
      <c r="UCJ165"/>
      <c r="UCK165"/>
      <c r="UCL165"/>
      <c r="UCM165"/>
      <c r="UCN165"/>
      <c r="UCO165"/>
      <c r="UCP165"/>
      <c r="UCQ165"/>
      <c r="UCR165"/>
      <c r="UCS165"/>
      <c r="UCT165"/>
      <c r="UCU165"/>
      <c r="UCV165"/>
      <c r="UCW165"/>
      <c r="UCX165"/>
      <c r="UCY165"/>
      <c r="UCZ165"/>
      <c r="UDA165"/>
      <c r="UDB165"/>
      <c r="UDC165"/>
      <c r="UDD165"/>
      <c r="UDE165"/>
      <c r="UDF165"/>
      <c r="UDG165"/>
      <c r="UDH165"/>
      <c r="UDI165"/>
      <c r="UDJ165"/>
      <c r="UDK165"/>
      <c r="UDL165"/>
      <c r="UDM165"/>
      <c r="UDN165"/>
      <c r="UDO165"/>
      <c r="UDP165"/>
      <c r="UDQ165"/>
      <c r="UDR165"/>
      <c r="UDS165"/>
      <c r="UDT165"/>
      <c r="UDU165"/>
      <c r="UDV165"/>
      <c r="UDW165"/>
      <c r="UDX165"/>
      <c r="UDY165"/>
      <c r="UDZ165"/>
      <c r="UEA165"/>
      <c r="UEB165"/>
      <c r="UEC165"/>
      <c r="UED165"/>
      <c r="UEE165"/>
      <c r="UEF165"/>
      <c r="UEG165"/>
      <c r="UEH165"/>
      <c r="UEI165"/>
      <c r="UEJ165"/>
      <c r="UEK165"/>
      <c r="UEL165"/>
      <c r="UEM165"/>
      <c r="UEN165"/>
      <c r="UEO165"/>
      <c r="UEP165"/>
      <c r="UEQ165"/>
      <c r="UER165"/>
      <c r="UES165"/>
      <c r="UET165"/>
      <c r="UEU165"/>
      <c r="UEV165"/>
      <c r="UEW165"/>
      <c r="UEX165"/>
      <c r="UEY165"/>
      <c r="UEZ165"/>
      <c r="UFA165"/>
      <c r="UFB165"/>
      <c r="UFC165"/>
      <c r="UFD165"/>
      <c r="UFE165"/>
      <c r="UFF165"/>
      <c r="UFG165"/>
      <c r="UFH165"/>
      <c r="UFI165"/>
      <c r="UFJ165"/>
      <c r="UFK165"/>
      <c r="UFL165"/>
      <c r="UFM165"/>
      <c r="UFN165"/>
      <c r="UFO165"/>
      <c r="UFP165"/>
      <c r="UFQ165"/>
      <c r="UFR165"/>
      <c r="UFS165"/>
      <c r="UFT165"/>
      <c r="UFU165"/>
      <c r="UFV165"/>
      <c r="UFW165"/>
      <c r="UFX165"/>
      <c r="UFY165"/>
      <c r="UFZ165"/>
      <c r="UGA165"/>
      <c r="UGB165"/>
      <c r="UGC165"/>
      <c r="UGD165"/>
      <c r="UGE165"/>
      <c r="UGF165"/>
      <c r="UGG165"/>
      <c r="UGH165"/>
      <c r="UGI165"/>
      <c r="UGJ165"/>
      <c r="UGK165"/>
      <c r="UGL165"/>
      <c r="UGM165"/>
      <c r="UGN165"/>
      <c r="UGO165"/>
      <c r="UGP165"/>
      <c r="UGQ165"/>
      <c r="UGR165"/>
      <c r="UGS165"/>
      <c r="UGT165"/>
      <c r="UGU165"/>
      <c r="UGV165"/>
      <c r="UGW165"/>
      <c r="UGX165"/>
      <c r="UGY165"/>
      <c r="UGZ165"/>
      <c r="UHA165"/>
      <c r="UHB165"/>
      <c r="UHC165"/>
      <c r="UHD165"/>
      <c r="UHE165"/>
      <c r="UHF165"/>
      <c r="UHG165"/>
      <c r="UHH165"/>
      <c r="UHI165"/>
      <c r="UHJ165"/>
      <c r="UHK165"/>
      <c r="UHL165"/>
      <c r="UHM165"/>
      <c r="UHN165"/>
      <c r="UHO165"/>
      <c r="UHP165"/>
      <c r="UHQ165"/>
      <c r="UHR165"/>
      <c r="UHS165"/>
      <c r="UHT165"/>
      <c r="UHU165"/>
      <c r="UHV165"/>
      <c r="UHW165"/>
      <c r="UHX165"/>
      <c r="UHY165"/>
      <c r="UHZ165"/>
      <c r="UIA165"/>
      <c r="UIB165"/>
      <c r="UIC165"/>
      <c r="UID165"/>
      <c r="UIE165"/>
      <c r="UIF165"/>
      <c r="UIG165"/>
      <c r="UIH165"/>
      <c r="UII165"/>
      <c r="UIJ165"/>
      <c r="UIK165"/>
      <c r="UIL165"/>
      <c r="UIM165"/>
      <c r="UIN165"/>
      <c r="UIO165"/>
      <c r="UIP165"/>
      <c r="UIQ165"/>
      <c r="UIR165"/>
      <c r="UIS165"/>
      <c r="UIT165"/>
      <c r="UIU165"/>
      <c r="UIV165"/>
      <c r="UIW165"/>
      <c r="UIX165"/>
      <c r="UIY165"/>
      <c r="UIZ165"/>
      <c r="UJA165"/>
      <c r="UJB165"/>
      <c r="UJC165"/>
      <c r="UJD165"/>
      <c r="UJE165"/>
      <c r="UJF165"/>
      <c r="UJG165"/>
      <c r="UJH165"/>
      <c r="UJI165"/>
      <c r="UJJ165"/>
      <c r="UJK165"/>
      <c r="UJL165"/>
      <c r="UJM165"/>
      <c r="UJN165"/>
      <c r="UJO165"/>
      <c r="UJP165"/>
      <c r="UJQ165"/>
      <c r="UJR165"/>
      <c r="UJS165"/>
      <c r="UJT165"/>
      <c r="UJU165"/>
      <c r="UJV165"/>
      <c r="UJW165"/>
      <c r="UJX165"/>
      <c r="UJY165"/>
      <c r="UJZ165"/>
      <c r="UKA165"/>
      <c r="UKB165"/>
      <c r="UKC165"/>
      <c r="UKD165"/>
      <c r="UKE165"/>
      <c r="UKF165"/>
      <c r="UKG165"/>
      <c r="UKH165"/>
      <c r="UKI165"/>
      <c r="UKJ165"/>
      <c r="UKK165"/>
      <c r="UKL165"/>
      <c r="UKM165"/>
      <c r="UKN165"/>
      <c r="UKO165"/>
      <c r="UKP165"/>
      <c r="UKQ165"/>
      <c r="UKR165"/>
      <c r="UKS165"/>
      <c r="UKT165"/>
      <c r="UKU165"/>
      <c r="UKV165"/>
      <c r="UKW165"/>
      <c r="UKX165"/>
      <c r="UKY165"/>
      <c r="UKZ165"/>
      <c r="ULA165"/>
      <c r="ULB165"/>
      <c r="ULC165"/>
      <c r="ULD165"/>
      <c r="ULE165"/>
      <c r="ULF165"/>
      <c r="ULG165"/>
      <c r="ULH165"/>
      <c r="ULI165"/>
      <c r="ULJ165"/>
      <c r="ULK165"/>
      <c r="ULL165"/>
      <c r="ULM165"/>
      <c r="ULN165"/>
      <c r="ULO165"/>
      <c r="ULP165"/>
      <c r="ULQ165"/>
      <c r="ULR165"/>
      <c r="ULS165"/>
      <c r="ULT165"/>
      <c r="ULU165"/>
      <c r="ULV165"/>
      <c r="ULW165"/>
      <c r="ULX165"/>
      <c r="ULY165"/>
      <c r="ULZ165"/>
      <c r="UMA165"/>
      <c r="UMB165"/>
      <c r="UMC165"/>
      <c r="UMD165"/>
      <c r="UME165"/>
      <c r="UMF165"/>
      <c r="UMG165"/>
      <c r="UMH165"/>
      <c r="UMI165"/>
      <c r="UMJ165"/>
      <c r="UMK165"/>
      <c r="UML165"/>
      <c r="UMM165"/>
      <c r="UMN165"/>
      <c r="UMO165"/>
      <c r="UMP165"/>
      <c r="UMQ165"/>
      <c r="UMR165"/>
      <c r="UMS165"/>
      <c r="UMT165"/>
      <c r="UMU165"/>
      <c r="UMV165"/>
      <c r="UMW165"/>
      <c r="UMX165"/>
      <c r="UMY165"/>
      <c r="UMZ165"/>
      <c r="UNA165"/>
      <c r="UNB165"/>
      <c r="UNC165"/>
      <c r="UND165"/>
      <c r="UNE165"/>
      <c r="UNF165"/>
      <c r="UNG165"/>
      <c r="UNH165"/>
      <c r="UNI165"/>
      <c r="UNJ165"/>
      <c r="UNK165"/>
      <c r="UNL165"/>
      <c r="UNM165"/>
      <c r="UNN165"/>
      <c r="UNO165"/>
      <c r="UNP165"/>
      <c r="UNQ165"/>
      <c r="UNR165"/>
      <c r="UNS165"/>
      <c r="UNT165"/>
      <c r="UNU165"/>
      <c r="UNV165"/>
      <c r="UNW165"/>
      <c r="UNX165"/>
      <c r="UNY165"/>
      <c r="UNZ165"/>
      <c r="UOA165"/>
      <c r="UOB165"/>
      <c r="UOC165"/>
      <c r="UOD165"/>
      <c r="UOE165"/>
      <c r="UOF165"/>
      <c r="UOG165"/>
      <c r="UOH165"/>
      <c r="UOI165"/>
      <c r="UOJ165"/>
      <c r="UOK165"/>
      <c r="UOL165"/>
      <c r="UOM165"/>
      <c r="UON165"/>
      <c r="UOO165"/>
      <c r="UOP165"/>
      <c r="UOQ165"/>
      <c r="UOR165"/>
      <c r="UOS165"/>
      <c r="UOT165"/>
      <c r="UOU165"/>
      <c r="UOV165"/>
      <c r="UOW165"/>
      <c r="UOX165"/>
      <c r="UOY165"/>
      <c r="UOZ165"/>
      <c r="UPA165"/>
      <c r="UPB165"/>
      <c r="UPC165"/>
      <c r="UPD165"/>
      <c r="UPE165"/>
      <c r="UPF165"/>
      <c r="UPG165"/>
      <c r="UPH165"/>
      <c r="UPI165"/>
      <c r="UPJ165"/>
      <c r="UPK165"/>
      <c r="UPL165"/>
      <c r="UPM165"/>
      <c r="UPN165"/>
      <c r="UPO165"/>
      <c r="UPP165"/>
      <c r="UPQ165"/>
      <c r="UPR165"/>
      <c r="UPS165"/>
      <c r="UPT165"/>
      <c r="UPU165"/>
      <c r="UPV165"/>
      <c r="UPW165"/>
      <c r="UPX165"/>
      <c r="UPY165"/>
      <c r="UPZ165"/>
      <c r="UQA165"/>
      <c r="UQB165"/>
      <c r="UQC165"/>
      <c r="UQD165"/>
      <c r="UQE165"/>
      <c r="UQF165"/>
      <c r="UQG165"/>
      <c r="UQH165"/>
      <c r="UQI165"/>
      <c r="UQJ165"/>
      <c r="UQK165"/>
      <c r="UQL165"/>
      <c r="UQM165"/>
      <c r="UQN165"/>
      <c r="UQO165"/>
      <c r="UQP165"/>
      <c r="UQQ165"/>
      <c r="UQR165"/>
      <c r="UQS165"/>
      <c r="UQT165"/>
      <c r="UQU165"/>
      <c r="UQV165"/>
      <c r="UQW165"/>
      <c r="UQX165"/>
      <c r="UQY165"/>
      <c r="UQZ165"/>
      <c r="URA165"/>
      <c r="URB165"/>
      <c r="URC165"/>
      <c r="URD165"/>
      <c r="URE165"/>
      <c r="URF165"/>
      <c r="URG165"/>
      <c r="URH165"/>
      <c r="URI165"/>
      <c r="URJ165"/>
      <c r="URK165"/>
      <c r="URL165"/>
      <c r="URM165"/>
      <c r="URN165"/>
      <c r="URO165"/>
      <c r="URP165"/>
      <c r="URQ165"/>
      <c r="URR165"/>
      <c r="URS165"/>
      <c r="URT165"/>
      <c r="URU165"/>
      <c r="URV165"/>
      <c r="URW165"/>
      <c r="URX165"/>
      <c r="URY165"/>
      <c r="URZ165"/>
      <c r="USA165"/>
      <c r="USB165"/>
      <c r="USC165"/>
      <c r="USD165"/>
      <c r="USE165"/>
      <c r="USF165"/>
      <c r="USG165"/>
      <c r="USH165"/>
      <c r="USI165"/>
      <c r="USJ165"/>
      <c r="USK165"/>
      <c r="USL165"/>
      <c r="USM165"/>
      <c r="USN165"/>
      <c r="USO165"/>
      <c r="USP165"/>
      <c r="USQ165"/>
      <c r="USR165"/>
      <c r="USS165"/>
      <c r="UST165"/>
      <c r="USU165"/>
      <c r="USV165"/>
      <c r="USW165"/>
      <c r="USX165"/>
      <c r="USY165"/>
      <c r="USZ165"/>
      <c r="UTA165"/>
      <c r="UTB165"/>
      <c r="UTC165"/>
      <c r="UTD165"/>
      <c r="UTE165"/>
      <c r="UTF165"/>
      <c r="UTG165"/>
      <c r="UTH165"/>
      <c r="UTI165"/>
      <c r="UTJ165"/>
      <c r="UTK165"/>
      <c r="UTL165"/>
      <c r="UTM165"/>
      <c r="UTN165"/>
      <c r="UTO165"/>
      <c r="UTP165"/>
      <c r="UTQ165"/>
      <c r="UTR165"/>
      <c r="UTS165"/>
      <c r="UTT165"/>
      <c r="UTU165"/>
      <c r="UTV165"/>
      <c r="UTW165"/>
      <c r="UTX165"/>
      <c r="UTY165"/>
      <c r="UTZ165"/>
      <c r="UUA165"/>
      <c r="UUB165"/>
      <c r="UUC165"/>
      <c r="UUD165"/>
      <c r="UUE165"/>
      <c r="UUF165"/>
      <c r="UUG165"/>
      <c r="UUH165"/>
      <c r="UUI165"/>
      <c r="UUJ165"/>
      <c r="UUK165"/>
      <c r="UUL165"/>
      <c r="UUM165"/>
      <c r="UUN165"/>
      <c r="UUO165"/>
      <c r="UUP165"/>
      <c r="UUQ165"/>
      <c r="UUR165"/>
      <c r="UUS165"/>
      <c r="UUT165"/>
      <c r="UUU165"/>
      <c r="UUV165"/>
      <c r="UUW165"/>
      <c r="UUX165"/>
      <c r="UUY165"/>
      <c r="UUZ165"/>
      <c r="UVA165"/>
      <c r="UVB165"/>
      <c r="UVC165"/>
      <c r="UVD165"/>
      <c r="UVE165"/>
      <c r="UVF165"/>
      <c r="UVG165"/>
      <c r="UVH165"/>
      <c r="UVI165"/>
      <c r="UVJ165"/>
      <c r="UVK165"/>
      <c r="UVL165"/>
      <c r="UVM165"/>
      <c r="UVN165"/>
      <c r="UVO165"/>
      <c r="UVP165"/>
      <c r="UVQ165"/>
      <c r="UVR165"/>
      <c r="UVS165"/>
      <c r="UVT165"/>
      <c r="UVU165"/>
      <c r="UVV165"/>
      <c r="UVW165"/>
      <c r="UVX165"/>
      <c r="UVY165"/>
      <c r="UVZ165"/>
      <c r="UWA165"/>
      <c r="UWB165"/>
      <c r="UWC165"/>
      <c r="UWD165"/>
      <c r="UWE165"/>
      <c r="UWF165"/>
      <c r="UWG165"/>
      <c r="UWH165"/>
      <c r="UWI165"/>
      <c r="UWJ165"/>
      <c r="UWK165"/>
      <c r="UWL165"/>
      <c r="UWM165"/>
      <c r="UWN165"/>
      <c r="UWO165"/>
      <c r="UWP165"/>
      <c r="UWQ165"/>
      <c r="UWR165"/>
      <c r="UWS165"/>
      <c r="UWT165"/>
      <c r="UWU165"/>
      <c r="UWV165"/>
      <c r="UWW165"/>
      <c r="UWX165"/>
      <c r="UWY165"/>
      <c r="UWZ165"/>
      <c r="UXA165"/>
      <c r="UXB165"/>
      <c r="UXC165"/>
      <c r="UXD165"/>
      <c r="UXE165"/>
      <c r="UXF165"/>
      <c r="UXG165"/>
      <c r="UXH165"/>
      <c r="UXI165"/>
      <c r="UXJ165"/>
      <c r="UXK165"/>
      <c r="UXL165"/>
      <c r="UXM165"/>
      <c r="UXN165"/>
      <c r="UXO165"/>
      <c r="UXP165"/>
      <c r="UXQ165"/>
      <c r="UXR165"/>
      <c r="UXS165"/>
      <c r="UXT165"/>
      <c r="UXU165"/>
      <c r="UXV165"/>
      <c r="UXW165"/>
      <c r="UXX165"/>
      <c r="UXY165"/>
      <c r="UXZ165"/>
      <c r="UYA165"/>
      <c r="UYB165"/>
      <c r="UYC165"/>
      <c r="UYD165"/>
      <c r="UYE165"/>
      <c r="UYF165"/>
      <c r="UYG165"/>
      <c r="UYH165"/>
      <c r="UYI165"/>
      <c r="UYJ165"/>
      <c r="UYK165"/>
      <c r="UYL165"/>
      <c r="UYM165"/>
      <c r="UYN165"/>
      <c r="UYO165"/>
      <c r="UYP165"/>
      <c r="UYQ165"/>
      <c r="UYR165"/>
      <c r="UYS165"/>
      <c r="UYT165"/>
      <c r="UYU165"/>
      <c r="UYV165"/>
      <c r="UYW165"/>
      <c r="UYX165"/>
      <c r="UYY165"/>
      <c r="UYZ165"/>
      <c r="UZA165"/>
      <c r="UZB165"/>
      <c r="UZC165"/>
      <c r="UZD165"/>
      <c r="UZE165"/>
      <c r="UZF165"/>
      <c r="UZG165"/>
      <c r="UZH165"/>
      <c r="UZI165"/>
      <c r="UZJ165"/>
      <c r="UZK165"/>
      <c r="UZL165"/>
      <c r="UZM165"/>
      <c r="UZN165"/>
      <c r="UZO165"/>
      <c r="UZP165"/>
      <c r="UZQ165"/>
      <c r="UZR165"/>
      <c r="UZS165"/>
      <c r="UZT165"/>
      <c r="UZU165"/>
      <c r="UZV165"/>
      <c r="UZW165"/>
      <c r="UZX165"/>
      <c r="UZY165"/>
      <c r="UZZ165"/>
      <c r="VAA165"/>
      <c r="VAB165"/>
      <c r="VAC165"/>
      <c r="VAD165"/>
      <c r="VAE165"/>
      <c r="VAF165"/>
      <c r="VAG165"/>
      <c r="VAH165"/>
      <c r="VAI165"/>
      <c r="VAJ165"/>
      <c r="VAK165"/>
      <c r="VAL165"/>
      <c r="VAM165"/>
      <c r="VAN165"/>
      <c r="VAO165"/>
      <c r="VAP165"/>
      <c r="VAQ165"/>
      <c r="VAR165"/>
      <c r="VAS165"/>
      <c r="VAT165"/>
      <c r="VAU165"/>
      <c r="VAV165"/>
      <c r="VAW165"/>
      <c r="VAX165"/>
      <c r="VAY165"/>
      <c r="VAZ165"/>
      <c r="VBA165"/>
      <c r="VBB165"/>
      <c r="VBC165"/>
      <c r="VBD165"/>
      <c r="VBE165"/>
      <c r="VBF165"/>
      <c r="VBG165"/>
      <c r="VBH165"/>
      <c r="VBI165"/>
      <c r="VBJ165"/>
      <c r="VBK165"/>
      <c r="VBL165"/>
      <c r="VBM165"/>
      <c r="VBN165"/>
      <c r="VBO165"/>
      <c r="VBP165"/>
      <c r="VBQ165"/>
      <c r="VBR165"/>
      <c r="VBS165"/>
      <c r="VBT165"/>
      <c r="VBU165"/>
      <c r="VBV165"/>
      <c r="VBW165"/>
      <c r="VBX165"/>
      <c r="VBY165"/>
      <c r="VBZ165"/>
      <c r="VCA165"/>
      <c r="VCB165"/>
      <c r="VCC165"/>
      <c r="VCD165"/>
      <c r="VCE165"/>
      <c r="VCF165"/>
      <c r="VCG165"/>
      <c r="VCH165"/>
      <c r="VCI165"/>
      <c r="VCJ165"/>
      <c r="VCK165"/>
      <c r="VCL165"/>
      <c r="VCM165"/>
      <c r="VCN165"/>
      <c r="VCO165"/>
      <c r="VCP165"/>
      <c r="VCQ165"/>
      <c r="VCR165"/>
      <c r="VCS165"/>
      <c r="VCT165"/>
      <c r="VCU165"/>
      <c r="VCV165"/>
      <c r="VCW165"/>
      <c r="VCX165"/>
      <c r="VCY165"/>
      <c r="VCZ165"/>
      <c r="VDA165"/>
      <c r="VDB165"/>
      <c r="VDC165"/>
      <c r="VDD165"/>
      <c r="VDE165"/>
      <c r="VDF165"/>
      <c r="VDG165"/>
      <c r="VDH165"/>
      <c r="VDI165"/>
      <c r="VDJ165"/>
      <c r="VDK165"/>
      <c r="VDL165"/>
      <c r="VDM165"/>
      <c r="VDN165"/>
      <c r="VDO165"/>
      <c r="VDP165"/>
      <c r="VDQ165"/>
      <c r="VDR165"/>
      <c r="VDS165"/>
      <c r="VDT165"/>
      <c r="VDU165"/>
      <c r="VDV165"/>
      <c r="VDW165"/>
      <c r="VDX165"/>
      <c r="VDY165"/>
      <c r="VDZ165"/>
      <c r="VEA165"/>
      <c r="VEB165"/>
      <c r="VEC165"/>
      <c r="VED165"/>
      <c r="VEE165"/>
      <c r="VEF165"/>
      <c r="VEG165"/>
      <c r="VEH165"/>
      <c r="VEI165"/>
      <c r="VEJ165"/>
      <c r="VEK165"/>
      <c r="VEL165"/>
      <c r="VEM165"/>
      <c r="VEN165"/>
      <c r="VEO165"/>
      <c r="VEP165"/>
      <c r="VEQ165"/>
      <c r="VER165"/>
      <c r="VES165"/>
      <c r="VET165"/>
      <c r="VEU165"/>
      <c r="VEV165"/>
      <c r="VEW165"/>
      <c r="VEX165"/>
      <c r="VEY165"/>
      <c r="VEZ165"/>
      <c r="VFA165"/>
      <c r="VFB165"/>
      <c r="VFC165"/>
      <c r="VFD165"/>
      <c r="VFE165"/>
      <c r="VFF165"/>
      <c r="VFG165"/>
      <c r="VFH165"/>
      <c r="VFI165"/>
      <c r="VFJ165"/>
      <c r="VFK165"/>
      <c r="VFL165"/>
      <c r="VFM165"/>
      <c r="VFN165"/>
      <c r="VFO165"/>
      <c r="VFP165"/>
      <c r="VFQ165"/>
      <c r="VFR165"/>
      <c r="VFS165"/>
      <c r="VFT165"/>
      <c r="VFU165"/>
      <c r="VFV165"/>
      <c r="VFW165"/>
      <c r="VFX165"/>
      <c r="VFY165"/>
      <c r="VFZ165"/>
      <c r="VGA165"/>
      <c r="VGB165"/>
      <c r="VGC165"/>
      <c r="VGD165"/>
      <c r="VGE165"/>
      <c r="VGF165"/>
      <c r="VGG165"/>
      <c r="VGH165"/>
      <c r="VGI165"/>
      <c r="VGJ165"/>
      <c r="VGK165"/>
      <c r="VGL165"/>
      <c r="VGM165"/>
      <c r="VGN165"/>
      <c r="VGO165"/>
      <c r="VGP165"/>
      <c r="VGQ165"/>
      <c r="VGR165"/>
      <c r="VGS165"/>
      <c r="VGT165"/>
      <c r="VGU165"/>
      <c r="VGV165"/>
      <c r="VGW165"/>
      <c r="VGX165"/>
      <c r="VGY165"/>
      <c r="VGZ165"/>
      <c r="VHA165"/>
      <c r="VHB165"/>
      <c r="VHC165"/>
      <c r="VHD165"/>
      <c r="VHE165"/>
      <c r="VHF165"/>
      <c r="VHG165"/>
      <c r="VHH165"/>
      <c r="VHI165"/>
      <c r="VHJ165"/>
      <c r="VHK165"/>
      <c r="VHL165"/>
      <c r="VHM165"/>
      <c r="VHN165"/>
      <c r="VHO165"/>
      <c r="VHP165"/>
      <c r="VHQ165"/>
      <c r="VHR165"/>
      <c r="VHS165"/>
      <c r="VHT165"/>
      <c r="VHU165"/>
      <c r="VHV165"/>
      <c r="VHW165"/>
      <c r="VHX165"/>
      <c r="VHY165"/>
      <c r="VHZ165"/>
      <c r="VIA165"/>
      <c r="VIB165"/>
      <c r="VIC165"/>
      <c r="VID165"/>
      <c r="VIE165"/>
      <c r="VIF165"/>
      <c r="VIG165"/>
      <c r="VIH165"/>
      <c r="VII165"/>
      <c r="VIJ165"/>
      <c r="VIK165"/>
      <c r="VIL165"/>
      <c r="VIM165"/>
      <c r="VIN165"/>
      <c r="VIO165"/>
      <c r="VIP165"/>
      <c r="VIQ165"/>
      <c r="VIR165"/>
      <c r="VIS165"/>
      <c r="VIT165"/>
      <c r="VIU165"/>
      <c r="VIV165"/>
      <c r="VIW165"/>
      <c r="VIX165"/>
      <c r="VIY165"/>
      <c r="VIZ165"/>
      <c r="VJA165"/>
      <c r="VJB165"/>
      <c r="VJC165"/>
      <c r="VJD165"/>
      <c r="VJE165"/>
      <c r="VJF165"/>
      <c r="VJG165"/>
      <c r="VJH165"/>
      <c r="VJI165"/>
      <c r="VJJ165"/>
      <c r="VJK165"/>
      <c r="VJL165"/>
      <c r="VJM165"/>
      <c r="VJN165"/>
      <c r="VJO165"/>
      <c r="VJP165"/>
      <c r="VJQ165"/>
      <c r="VJR165"/>
      <c r="VJS165"/>
      <c r="VJT165"/>
      <c r="VJU165"/>
      <c r="VJV165"/>
      <c r="VJW165"/>
      <c r="VJX165"/>
      <c r="VJY165"/>
      <c r="VJZ165"/>
      <c r="VKA165"/>
      <c r="VKB165"/>
      <c r="VKC165"/>
      <c r="VKD165"/>
      <c r="VKE165"/>
      <c r="VKF165"/>
      <c r="VKG165"/>
      <c r="VKH165"/>
      <c r="VKI165"/>
      <c r="VKJ165"/>
      <c r="VKK165"/>
      <c r="VKL165"/>
      <c r="VKM165"/>
      <c r="VKN165"/>
      <c r="VKO165"/>
      <c r="VKP165"/>
      <c r="VKQ165"/>
      <c r="VKR165"/>
      <c r="VKS165"/>
      <c r="VKT165"/>
      <c r="VKU165"/>
      <c r="VKV165"/>
      <c r="VKW165"/>
      <c r="VKX165"/>
      <c r="VKY165"/>
      <c r="VKZ165"/>
      <c r="VLA165"/>
      <c r="VLB165"/>
      <c r="VLC165"/>
      <c r="VLD165"/>
      <c r="VLE165"/>
      <c r="VLF165"/>
      <c r="VLG165"/>
      <c r="VLH165"/>
      <c r="VLI165"/>
      <c r="VLJ165"/>
      <c r="VLK165"/>
      <c r="VLL165"/>
      <c r="VLM165"/>
      <c r="VLN165"/>
      <c r="VLO165"/>
      <c r="VLP165"/>
      <c r="VLQ165"/>
      <c r="VLR165"/>
      <c r="VLS165"/>
      <c r="VLT165"/>
      <c r="VLU165"/>
      <c r="VLV165"/>
      <c r="VLW165"/>
      <c r="VLX165"/>
      <c r="VLY165"/>
      <c r="VLZ165"/>
      <c r="VMA165"/>
      <c r="VMB165"/>
      <c r="VMC165"/>
      <c r="VMD165"/>
      <c r="VME165"/>
      <c r="VMF165"/>
      <c r="VMG165"/>
      <c r="VMH165"/>
      <c r="VMI165"/>
      <c r="VMJ165"/>
      <c r="VMK165"/>
      <c r="VML165"/>
      <c r="VMM165"/>
      <c r="VMN165"/>
      <c r="VMO165"/>
      <c r="VMP165"/>
      <c r="VMQ165"/>
      <c r="VMR165"/>
      <c r="VMS165"/>
      <c r="VMT165"/>
      <c r="VMU165"/>
      <c r="VMV165"/>
      <c r="VMW165"/>
      <c r="VMX165"/>
      <c r="VMY165"/>
      <c r="VMZ165"/>
      <c r="VNA165"/>
      <c r="VNB165"/>
      <c r="VNC165"/>
      <c r="VND165"/>
      <c r="VNE165"/>
      <c r="VNF165"/>
      <c r="VNG165"/>
      <c r="VNH165"/>
      <c r="VNI165"/>
      <c r="VNJ165"/>
      <c r="VNK165"/>
      <c r="VNL165"/>
      <c r="VNM165"/>
      <c r="VNN165"/>
      <c r="VNO165"/>
      <c r="VNP165"/>
      <c r="VNQ165"/>
      <c r="VNR165"/>
      <c r="VNS165"/>
      <c r="VNT165"/>
      <c r="VNU165"/>
      <c r="VNV165"/>
      <c r="VNW165"/>
      <c r="VNX165"/>
      <c r="VNY165"/>
      <c r="VNZ165"/>
      <c r="VOA165"/>
      <c r="VOB165"/>
      <c r="VOC165"/>
      <c r="VOD165"/>
      <c r="VOE165"/>
      <c r="VOF165"/>
      <c r="VOG165"/>
      <c r="VOH165"/>
      <c r="VOI165"/>
      <c r="VOJ165"/>
      <c r="VOK165"/>
      <c r="VOL165"/>
      <c r="VOM165"/>
      <c r="VON165"/>
      <c r="VOO165"/>
      <c r="VOP165"/>
      <c r="VOQ165"/>
      <c r="VOR165"/>
      <c r="VOS165"/>
      <c r="VOT165"/>
      <c r="VOU165"/>
      <c r="VOV165"/>
      <c r="VOW165"/>
      <c r="VOX165"/>
      <c r="VOY165"/>
      <c r="VOZ165"/>
      <c r="VPA165"/>
      <c r="VPB165"/>
      <c r="VPC165"/>
      <c r="VPD165"/>
      <c r="VPE165"/>
      <c r="VPF165"/>
      <c r="VPG165"/>
      <c r="VPH165"/>
      <c r="VPI165"/>
      <c r="VPJ165"/>
      <c r="VPK165"/>
      <c r="VPL165"/>
      <c r="VPM165"/>
      <c r="VPN165"/>
      <c r="VPO165"/>
      <c r="VPP165"/>
      <c r="VPQ165"/>
      <c r="VPR165"/>
      <c r="VPS165"/>
      <c r="VPT165"/>
      <c r="VPU165"/>
      <c r="VPV165"/>
      <c r="VPW165"/>
      <c r="VPX165"/>
      <c r="VPY165"/>
      <c r="VPZ165"/>
      <c r="VQA165"/>
      <c r="VQB165"/>
      <c r="VQC165"/>
      <c r="VQD165"/>
      <c r="VQE165"/>
      <c r="VQF165"/>
      <c r="VQG165"/>
      <c r="VQH165"/>
      <c r="VQI165"/>
      <c r="VQJ165"/>
      <c r="VQK165"/>
      <c r="VQL165"/>
      <c r="VQM165"/>
      <c r="VQN165"/>
      <c r="VQO165"/>
      <c r="VQP165"/>
      <c r="VQQ165"/>
      <c r="VQR165"/>
      <c r="VQS165"/>
      <c r="VQT165"/>
      <c r="VQU165"/>
      <c r="VQV165"/>
      <c r="VQW165"/>
      <c r="VQX165"/>
      <c r="VQY165"/>
      <c r="VQZ165"/>
      <c r="VRA165"/>
      <c r="VRB165"/>
      <c r="VRC165"/>
      <c r="VRD165"/>
      <c r="VRE165"/>
      <c r="VRF165"/>
      <c r="VRG165"/>
      <c r="VRH165"/>
      <c r="VRI165"/>
      <c r="VRJ165"/>
      <c r="VRK165"/>
      <c r="VRL165"/>
      <c r="VRM165"/>
      <c r="VRN165"/>
      <c r="VRO165"/>
      <c r="VRP165"/>
      <c r="VRQ165"/>
      <c r="VRR165"/>
      <c r="VRS165"/>
      <c r="VRT165"/>
      <c r="VRU165"/>
      <c r="VRV165"/>
      <c r="VRW165"/>
      <c r="VRX165"/>
      <c r="VRY165"/>
      <c r="VRZ165"/>
      <c r="VSA165"/>
      <c r="VSB165"/>
      <c r="VSC165"/>
      <c r="VSD165"/>
      <c r="VSE165"/>
      <c r="VSF165"/>
      <c r="VSG165"/>
      <c r="VSH165"/>
      <c r="VSI165"/>
      <c r="VSJ165"/>
      <c r="VSK165"/>
      <c r="VSL165"/>
      <c r="VSM165"/>
      <c r="VSN165"/>
      <c r="VSO165"/>
      <c r="VSP165"/>
      <c r="VSQ165"/>
      <c r="VSR165"/>
      <c r="VSS165"/>
      <c r="VST165"/>
      <c r="VSU165"/>
      <c r="VSV165"/>
      <c r="VSW165"/>
      <c r="VSX165"/>
      <c r="VSY165"/>
      <c r="VSZ165"/>
      <c r="VTA165"/>
      <c r="VTB165"/>
      <c r="VTC165"/>
      <c r="VTD165"/>
      <c r="VTE165"/>
      <c r="VTF165"/>
      <c r="VTG165"/>
      <c r="VTH165"/>
      <c r="VTI165"/>
      <c r="VTJ165"/>
      <c r="VTK165"/>
      <c r="VTL165"/>
      <c r="VTM165"/>
      <c r="VTN165"/>
      <c r="VTO165"/>
      <c r="VTP165"/>
      <c r="VTQ165"/>
      <c r="VTR165"/>
      <c r="VTS165"/>
      <c r="VTT165"/>
      <c r="VTU165"/>
      <c r="VTV165"/>
      <c r="VTW165"/>
      <c r="VTX165"/>
      <c r="VTY165"/>
      <c r="VTZ165"/>
      <c r="VUA165"/>
      <c r="VUB165"/>
      <c r="VUC165"/>
      <c r="VUD165"/>
      <c r="VUE165"/>
      <c r="VUF165"/>
      <c r="VUG165"/>
      <c r="VUH165"/>
      <c r="VUI165"/>
      <c r="VUJ165"/>
      <c r="VUK165"/>
      <c r="VUL165"/>
      <c r="VUM165"/>
      <c r="VUN165"/>
      <c r="VUO165"/>
      <c r="VUP165"/>
      <c r="VUQ165"/>
      <c r="VUR165"/>
      <c r="VUS165"/>
      <c r="VUT165"/>
      <c r="VUU165"/>
      <c r="VUV165"/>
      <c r="VUW165"/>
      <c r="VUX165"/>
      <c r="VUY165"/>
      <c r="VUZ165"/>
      <c r="VVA165"/>
      <c r="VVB165"/>
      <c r="VVC165"/>
      <c r="VVD165"/>
      <c r="VVE165"/>
      <c r="VVF165"/>
      <c r="VVG165"/>
      <c r="VVH165"/>
      <c r="VVI165"/>
      <c r="VVJ165"/>
      <c r="VVK165"/>
      <c r="VVL165"/>
      <c r="VVM165"/>
      <c r="VVN165"/>
      <c r="VVO165"/>
      <c r="VVP165"/>
      <c r="VVQ165"/>
      <c r="VVR165"/>
      <c r="VVS165"/>
      <c r="VVT165"/>
      <c r="VVU165"/>
      <c r="VVV165"/>
      <c r="VVW165"/>
      <c r="VVX165"/>
      <c r="VVY165"/>
      <c r="VVZ165"/>
      <c r="VWA165"/>
      <c r="VWB165"/>
      <c r="VWC165"/>
      <c r="VWD165"/>
      <c r="VWE165"/>
      <c r="VWF165"/>
      <c r="VWG165"/>
      <c r="VWH165"/>
      <c r="VWI165"/>
      <c r="VWJ165"/>
      <c r="VWK165"/>
      <c r="VWL165"/>
      <c r="VWM165"/>
      <c r="VWN165"/>
      <c r="VWO165"/>
      <c r="VWP165"/>
      <c r="VWQ165"/>
      <c r="VWR165"/>
      <c r="VWS165"/>
      <c r="VWT165"/>
      <c r="VWU165"/>
      <c r="VWV165"/>
      <c r="VWW165"/>
      <c r="VWX165"/>
      <c r="VWY165"/>
      <c r="VWZ165"/>
      <c r="VXA165"/>
      <c r="VXB165"/>
      <c r="VXC165"/>
      <c r="VXD165"/>
      <c r="VXE165"/>
      <c r="VXF165"/>
      <c r="VXG165"/>
      <c r="VXH165"/>
      <c r="VXI165"/>
      <c r="VXJ165"/>
      <c r="VXK165"/>
      <c r="VXL165"/>
      <c r="VXM165"/>
      <c r="VXN165"/>
      <c r="VXO165"/>
      <c r="VXP165"/>
      <c r="VXQ165"/>
      <c r="VXR165"/>
      <c r="VXS165"/>
      <c r="VXT165"/>
      <c r="VXU165"/>
      <c r="VXV165"/>
      <c r="VXW165"/>
      <c r="VXX165"/>
      <c r="VXY165"/>
      <c r="VXZ165"/>
      <c r="VYA165"/>
      <c r="VYB165"/>
      <c r="VYC165"/>
      <c r="VYD165"/>
      <c r="VYE165"/>
      <c r="VYF165"/>
      <c r="VYG165"/>
      <c r="VYH165"/>
      <c r="VYI165"/>
      <c r="VYJ165"/>
      <c r="VYK165"/>
      <c r="VYL165"/>
      <c r="VYM165"/>
      <c r="VYN165"/>
      <c r="VYO165"/>
      <c r="VYP165"/>
      <c r="VYQ165"/>
      <c r="VYR165"/>
      <c r="VYS165"/>
      <c r="VYT165"/>
      <c r="VYU165"/>
      <c r="VYV165"/>
      <c r="VYW165"/>
      <c r="VYX165"/>
      <c r="VYY165"/>
      <c r="VYZ165"/>
      <c r="VZA165"/>
      <c r="VZB165"/>
      <c r="VZC165"/>
      <c r="VZD165"/>
      <c r="VZE165"/>
      <c r="VZF165"/>
      <c r="VZG165"/>
      <c r="VZH165"/>
      <c r="VZI165"/>
      <c r="VZJ165"/>
      <c r="VZK165"/>
      <c r="VZL165"/>
      <c r="VZM165"/>
      <c r="VZN165"/>
      <c r="VZO165"/>
      <c r="VZP165"/>
      <c r="VZQ165"/>
      <c r="VZR165"/>
      <c r="VZS165"/>
      <c r="VZT165"/>
      <c r="VZU165"/>
      <c r="VZV165"/>
      <c r="VZW165"/>
      <c r="VZX165"/>
      <c r="VZY165"/>
      <c r="VZZ165"/>
      <c r="WAA165"/>
      <c r="WAB165"/>
      <c r="WAC165"/>
      <c r="WAD165"/>
      <c r="WAE165"/>
      <c r="WAF165"/>
      <c r="WAG165"/>
      <c r="WAH165"/>
      <c r="WAI165"/>
      <c r="WAJ165"/>
      <c r="WAK165"/>
      <c r="WAL165"/>
      <c r="WAM165"/>
      <c r="WAN165"/>
      <c r="WAO165"/>
      <c r="WAP165"/>
      <c r="WAQ165"/>
      <c r="WAR165"/>
      <c r="WAS165"/>
      <c r="WAT165"/>
      <c r="WAU165"/>
      <c r="WAV165"/>
      <c r="WAW165"/>
      <c r="WAX165"/>
      <c r="WAY165"/>
      <c r="WAZ165"/>
      <c r="WBA165"/>
      <c r="WBB165"/>
      <c r="WBC165"/>
      <c r="WBD165"/>
      <c r="WBE165"/>
      <c r="WBF165"/>
      <c r="WBG165"/>
      <c r="WBH165"/>
      <c r="WBI165"/>
      <c r="WBJ165"/>
      <c r="WBK165"/>
      <c r="WBL165"/>
      <c r="WBM165"/>
      <c r="WBN165"/>
      <c r="WBO165"/>
      <c r="WBP165"/>
      <c r="WBQ165"/>
      <c r="WBR165"/>
      <c r="WBS165"/>
      <c r="WBT165"/>
      <c r="WBU165"/>
      <c r="WBV165"/>
      <c r="WBW165"/>
      <c r="WBX165"/>
      <c r="WBY165"/>
      <c r="WBZ165"/>
      <c r="WCA165"/>
      <c r="WCB165"/>
      <c r="WCC165"/>
      <c r="WCD165"/>
      <c r="WCE165"/>
      <c r="WCF165"/>
      <c r="WCG165"/>
      <c r="WCH165"/>
      <c r="WCI165"/>
      <c r="WCJ165"/>
      <c r="WCK165"/>
      <c r="WCL165"/>
      <c r="WCM165"/>
      <c r="WCN165"/>
      <c r="WCO165"/>
      <c r="WCP165"/>
      <c r="WCQ165"/>
      <c r="WCR165"/>
      <c r="WCS165"/>
      <c r="WCT165"/>
      <c r="WCU165"/>
      <c r="WCV165"/>
      <c r="WCW165"/>
      <c r="WCX165"/>
      <c r="WCY165"/>
      <c r="WCZ165"/>
      <c r="WDA165"/>
      <c r="WDB165"/>
      <c r="WDC165"/>
      <c r="WDD165"/>
      <c r="WDE165"/>
      <c r="WDF165"/>
      <c r="WDG165"/>
      <c r="WDH165"/>
      <c r="WDI165"/>
      <c r="WDJ165"/>
      <c r="WDK165"/>
      <c r="WDL165"/>
      <c r="WDM165"/>
      <c r="WDN165"/>
      <c r="WDO165"/>
      <c r="WDP165"/>
      <c r="WDQ165"/>
      <c r="WDR165"/>
      <c r="WDS165"/>
      <c r="WDT165"/>
      <c r="WDU165"/>
      <c r="WDV165"/>
      <c r="WDW165"/>
      <c r="WDX165"/>
      <c r="WDY165"/>
      <c r="WDZ165"/>
      <c r="WEA165"/>
      <c r="WEB165"/>
      <c r="WEC165"/>
      <c r="WED165"/>
      <c r="WEE165"/>
      <c r="WEF165"/>
      <c r="WEG165"/>
      <c r="WEH165"/>
      <c r="WEI165"/>
      <c r="WEJ165"/>
      <c r="WEK165"/>
      <c r="WEL165"/>
      <c r="WEM165"/>
      <c r="WEN165"/>
      <c r="WEO165"/>
      <c r="WEP165"/>
      <c r="WEQ165"/>
      <c r="WER165"/>
      <c r="WES165"/>
      <c r="WET165"/>
      <c r="WEU165"/>
      <c r="WEV165"/>
      <c r="WEW165"/>
      <c r="WEX165"/>
      <c r="WEY165"/>
      <c r="WEZ165"/>
      <c r="WFA165"/>
      <c r="WFB165"/>
      <c r="WFC165"/>
      <c r="WFD165"/>
      <c r="WFE165"/>
      <c r="WFF165"/>
      <c r="WFG165"/>
      <c r="WFH165"/>
      <c r="WFI165"/>
      <c r="WFJ165"/>
      <c r="WFK165"/>
      <c r="WFL165"/>
      <c r="WFM165"/>
      <c r="WFN165"/>
      <c r="WFO165"/>
      <c r="WFP165"/>
      <c r="WFQ165"/>
      <c r="WFR165"/>
      <c r="WFS165"/>
      <c r="WFT165"/>
      <c r="WFU165"/>
      <c r="WFV165"/>
      <c r="WFW165"/>
      <c r="WFX165"/>
      <c r="WFY165"/>
      <c r="WFZ165"/>
      <c r="WGA165"/>
      <c r="WGB165"/>
      <c r="WGC165"/>
      <c r="WGD165"/>
      <c r="WGE165"/>
      <c r="WGF165"/>
      <c r="WGG165"/>
      <c r="WGH165"/>
      <c r="WGI165"/>
      <c r="WGJ165"/>
      <c r="WGK165"/>
      <c r="WGL165"/>
      <c r="WGM165"/>
      <c r="WGN165"/>
      <c r="WGO165"/>
      <c r="WGP165"/>
      <c r="WGQ165"/>
      <c r="WGR165"/>
      <c r="WGS165"/>
      <c r="WGT165"/>
      <c r="WGU165"/>
      <c r="WGV165"/>
      <c r="WGW165"/>
      <c r="WGX165"/>
      <c r="WGY165"/>
      <c r="WGZ165"/>
      <c r="WHA165"/>
      <c r="WHB165"/>
      <c r="WHC165"/>
      <c r="WHD165"/>
      <c r="WHE165"/>
      <c r="WHF165"/>
      <c r="WHG165"/>
      <c r="WHH165"/>
      <c r="WHI165"/>
      <c r="WHJ165"/>
      <c r="WHK165"/>
      <c r="WHL165"/>
      <c r="WHM165"/>
      <c r="WHN165"/>
      <c r="WHO165"/>
      <c r="WHP165"/>
      <c r="WHQ165"/>
      <c r="WHR165"/>
      <c r="WHS165"/>
      <c r="WHT165"/>
      <c r="WHU165"/>
      <c r="WHV165"/>
      <c r="WHW165"/>
      <c r="WHX165"/>
      <c r="WHY165"/>
      <c r="WHZ165"/>
      <c r="WIA165"/>
      <c r="WIB165"/>
      <c r="WIC165"/>
      <c r="WID165"/>
      <c r="WIE165"/>
      <c r="WIF165"/>
      <c r="WIG165"/>
      <c r="WIH165"/>
      <c r="WII165"/>
      <c r="WIJ165"/>
      <c r="WIK165"/>
      <c r="WIL165"/>
      <c r="WIM165"/>
      <c r="WIN165"/>
      <c r="WIO165"/>
      <c r="WIP165"/>
      <c r="WIQ165"/>
      <c r="WIR165"/>
      <c r="WIS165"/>
      <c r="WIT165"/>
      <c r="WIU165"/>
      <c r="WIV165"/>
      <c r="WIW165"/>
      <c r="WIX165"/>
      <c r="WIY165"/>
      <c r="WIZ165"/>
      <c r="WJA165"/>
      <c r="WJB165"/>
      <c r="WJC165"/>
      <c r="WJD165"/>
      <c r="WJE165"/>
      <c r="WJF165"/>
      <c r="WJG165"/>
      <c r="WJH165"/>
      <c r="WJI165"/>
      <c r="WJJ165"/>
      <c r="WJK165"/>
      <c r="WJL165"/>
      <c r="WJM165"/>
      <c r="WJN165"/>
      <c r="WJO165"/>
      <c r="WJP165"/>
      <c r="WJQ165"/>
      <c r="WJR165"/>
      <c r="WJS165"/>
      <c r="WJT165"/>
      <c r="WJU165"/>
      <c r="WJV165"/>
      <c r="WJW165"/>
      <c r="WJX165"/>
      <c r="WJY165"/>
      <c r="WJZ165"/>
      <c r="WKA165"/>
      <c r="WKB165"/>
      <c r="WKC165"/>
      <c r="WKD165"/>
      <c r="WKE165"/>
      <c r="WKF165"/>
      <c r="WKG165"/>
      <c r="WKH165"/>
      <c r="WKI165"/>
      <c r="WKJ165"/>
      <c r="WKK165"/>
      <c r="WKL165"/>
      <c r="WKM165"/>
      <c r="WKN165"/>
      <c r="WKO165"/>
      <c r="WKP165"/>
      <c r="WKQ165"/>
      <c r="WKR165"/>
      <c r="WKS165"/>
      <c r="WKT165"/>
      <c r="WKU165"/>
      <c r="WKV165"/>
      <c r="WKW165"/>
      <c r="WKX165"/>
      <c r="WKY165"/>
      <c r="WKZ165"/>
      <c r="WLA165"/>
      <c r="WLB165"/>
      <c r="WLC165"/>
      <c r="WLD165"/>
      <c r="WLE165"/>
      <c r="WLF165"/>
      <c r="WLG165"/>
      <c r="WLH165"/>
      <c r="WLI165"/>
      <c r="WLJ165"/>
      <c r="WLK165"/>
      <c r="WLL165"/>
      <c r="WLM165"/>
      <c r="WLN165"/>
      <c r="WLO165"/>
      <c r="WLP165"/>
      <c r="WLQ165"/>
      <c r="WLR165"/>
      <c r="WLS165"/>
      <c r="WLT165"/>
      <c r="WLU165"/>
      <c r="WLV165"/>
      <c r="WLW165"/>
      <c r="WLX165"/>
      <c r="WLY165"/>
      <c r="WLZ165"/>
      <c r="WMA165"/>
      <c r="WMB165"/>
      <c r="WMC165"/>
      <c r="WMD165"/>
      <c r="WME165"/>
      <c r="WMF165"/>
      <c r="WMG165"/>
      <c r="WMH165"/>
      <c r="WMI165"/>
      <c r="WMJ165"/>
      <c r="WMK165"/>
      <c r="WML165"/>
      <c r="WMM165"/>
      <c r="WMN165"/>
      <c r="WMO165"/>
      <c r="WMP165"/>
      <c r="WMQ165"/>
      <c r="WMR165"/>
      <c r="WMS165"/>
      <c r="WMT165"/>
      <c r="WMU165"/>
      <c r="WMV165"/>
      <c r="WMW165"/>
      <c r="WMX165"/>
      <c r="WMY165"/>
      <c r="WMZ165"/>
      <c r="WNA165"/>
      <c r="WNB165"/>
      <c r="WNC165"/>
      <c r="WND165"/>
      <c r="WNE165"/>
      <c r="WNF165"/>
      <c r="WNG165"/>
      <c r="WNH165"/>
      <c r="WNI165"/>
      <c r="WNJ165"/>
      <c r="WNK165"/>
      <c r="WNL165"/>
      <c r="WNM165"/>
      <c r="WNN165"/>
      <c r="WNO165"/>
      <c r="WNP165"/>
      <c r="WNQ165"/>
      <c r="WNR165"/>
      <c r="WNS165"/>
      <c r="WNT165"/>
      <c r="WNU165"/>
      <c r="WNV165"/>
      <c r="WNW165"/>
      <c r="WNX165"/>
      <c r="WNY165"/>
      <c r="WNZ165"/>
      <c r="WOA165"/>
      <c r="WOB165"/>
      <c r="WOC165"/>
      <c r="WOD165"/>
      <c r="WOE165"/>
      <c r="WOF165"/>
      <c r="WOG165"/>
      <c r="WOH165"/>
      <c r="WOI165"/>
      <c r="WOJ165"/>
      <c r="WOK165"/>
      <c r="WOL165"/>
      <c r="WOM165"/>
      <c r="WON165"/>
      <c r="WOO165"/>
      <c r="WOP165"/>
      <c r="WOQ165"/>
      <c r="WOR165"/>
      <c r="WOS165"/>
      <c r="WOT165"/>
      <c r="WOU165"/>
      <c r="WOV165"/>
      <c r="WOW165"/>
      <c r="WOX165"/>
      <c r="WOY165"/>
      <c r="WOZ165"/>
      <c r="WPA165"/>
      <c r="WPB165"/>
      <c r="WPC165"/>
      <c r="WPD165"/>
      <c r="WPE165"/>
      <c r="WPF165"/>
      <c r="WPG165"/>
      <c r="WPH165"/>
      <c r="WPI165"/>
      <c r="WPJ165"/>
      <c r="WPK165"/>
      <c r="WPL165"/>
      <c r="WPM165"/>
      <c r="WPN165"/>
      <c r="WPO165"/>
      <c r="WPP165"/>
      <c r="WPQ165"/>
      <c r="WPR165"/>
      <c r="WPS165"/>
      <c r="WPT165"/>
      <c r="WPU165"/>
      <c r="WPV165"/>
      <c r="WPW165"/>
      <c r="WPX165"/>
      <c r="WPY165"/>
      <c r="WPZ165"/>
      <c r="WQA165"/>
      <c r="WQB165"/>
      <c r="WQC165"/>
      <c r="WQD165"/>
      <c r="WQE165"/>
      <c r="WQF165"/>
      <c r="WQG165"/>
      <c r="WQH165"/>
      <c r="WQI165"/>
      <c r="WQJ165"/>
      <c r="WQK165"/>
      <c r="WQL165"/>
      <c r="WQM165"/>
      <c r="WQN165"/>
      <c r="WQO165"/>
      <c r="WQP165"/>
      <c r="WQQ165"/>
      <c r="WQR165"/>
      <c r="WQS165"/>
      <c r="WQT165"/>
      <c r="WQU165"/>
      <c r="WQV165"/>
      <c r="WQW165"/>
      <c r="WQX165"/>
      <c r="WQY165"/>
      <c r="WQZ165"/>
      <c r="WRA165"/>
      <c r="WRB165"/>
      <c r="WRC165"/>
      <c r="WRD165"/>
      <c r="WRE165"/>
      <c r="WRF165"/>
      <c r="WRG165"/>
      <c r="WRH165"/>
      <c r="WRI165"/>
      <c r="WRJ165"/>
      <c r="WRK165"/>
      <c r="WRL165"/>
      <c r="WRM165"/>
      <c r="WRN165"/>
      <c r="WRO165"/>
      <c r="WRP165"/>
      <c r="WRQ165"/>
      <c r="WRR165"/>
      <c r="WRS165"/>
      <c r="WRT165"/>
      <c r="WRU165"/>
      <c r="WRV165"/>
      <c r="WRW165"/>
      <c r="WRX165"/>
      <c r="WRY165"/>
      <c r="WRZ165"/>
      <c r="WSA165"/>
      <c r="WSB165"/>
      <c r="WSC165"/>
      <c r="WSD165"/>
      <c r="WSE165"/>
      <c r="WSF165"/>
      <c r="WSG165"/>
      <c r="WSH165"/>
      <c r="WSI165"/>
      <c r="WSJ165"/>
      <c r="WSK165"/>
      <c r="WSL165"/>
      <c r="WSM165"/>
      <c r="WSN165"/>
      <c r="WSO165"/>
      <c r="WSP165"/>
      <c r="WSQ165"/>
      <c r="WSR165"/>
      <c r="WSS165"/>
      <c r="WST165"/>
      <c r="WSU165"/>
      <c r="WSV165"/>
      <c r="WSW165"/>
      <c r="WSX165"/>
      <c r="WSY165"/>
      <c r="WSZ165"/>
      <c r="WTA165"/>
      <c r="WTB165"/>
      <c r="WTC165"/>
      <c r="WTD165"/>
      <c r="WTE165"/>
      <c r="WTF165"/>
      <c r="WTG165"/>
      <c r="WTH165"/>
      <c r="WTI165"/>
      <c r="WTJ165"/>
      <c r="WTK165"/>
      <c r="WTL165"/>
      <c r="WTM165"/>
      <c r="WTN165"/>
      <c r="WTO165"/>
      <c r="WTP165"/>
      <c r="WTQ165"/>
      <c r="WTR165"/>
      <c r="WTS165"/>
      <c r="WTT165"/>
      <c r="WTU165"/>
      <c r="WTV165"/>
      <c r="WTW165"/>
      <c r="WTX165"/>
      <c r="WTY165"/>
      <c r="WTZ165"/>
      <c r="WUA165"/>
      <c r="WUB165"/>
      <c r="WUC165"/>
      <c r="WUD165"/>
      <c r="WUE165"/>
      <c r="WUF165"/>
      <c r="WUG165"/>
      <c r="WUH165"/>
      <c r="WUI165"/>
      <c r="WUJ165"/>
      <c r="WUK165"/>
      <c r="WUL165"/>
      <c r="WUM165"/>
      <c r="WUN165"/>
      <c r="WUO165"/>
      <c r="WUP165"/>
      <c r="WUQ165"/>
      <c r="WUR165"/>
      <c r="WUS165"/>
      <c r="WUT165"/>
      <c r="WUU165"/>
      <c r="WUV165"/>
      <c r="WUW165"/>
      <c r="WUX165"/>
      <c r="WUY165"/>
      <c r="WUZ165"/>
      <c r="WVA165"/>
      <c r="WVB165"/>
      <c r="WVC165"/>
      <c r="WVD165"/>
      <c r="WVE165"/>
      <c r="WVF165"/>
      <c r="WVG165"/>
      <c r="WVH165"/>
      <c r="WVI165"/>
      <c r="WVJ165"/>
      <c r="WVK165"/>
      <c r="WVL165"/>
      <c r="WVM165"/>
      <c r="WVN165"/>
      <c r="WVO165"/>
      <c r="WVP165"/>
      <c r="WVQ165"/>
      <c r="WVR165"/>
      <c r="WVS165"/>
      <c r="WVT165"/>
      <c r="WVU165"/>
      <c r="WVV165"/>
      <c r="WVW165"/>
      <c r="WVX165"/>
      <c r="WVY165"/>
      <c r="WVZ165"/>
      <c r="WWA165"/>
      <c r="WWB165"/>
      <c r="WWC165"/>
      <c r="WWD165"/>
      <c r="WWE165"/>
      <c r="WWF165"/>
      <c r="WWG165"/>
      <c r="WWH165"/>
      <c r="WWI165"/>
      <c r="WWJ165"/>
      <c r="WWK165"/>
      <c r="WWL165"/>
      <c r="WWM165"/>
      <c r="WWN165"/>
      <c r="WWO165"/>
      <c r="WWP165"/>
      <c r="WWQ165"/>
      <c r="WWR165"/>
      <c r="WWS165"/>
      <c r="WWT165"/>
      <c r="WWU165"/>
      <c r="WWV165"/>
      <c r="WWW165"/>
      <c r="WWX165"/>
      <c r="WWY165"/>
      <c r="WWZ165"/>
      <c r="WXA165"/>
      <c r="WXB165"/>
      <c r="WXC165"/>
      <c r="WXD165"/>
      <c r="WXE165"/>
      <c r="WXF165"/>
      <c r="WXG165"/>
      <c r="WXH165"/>
      <c r="WXI165"/>
      <c r="WXJ165"/>
      <c r="WXK165"/>
      <c r="WXL165"/>
      <c r="WXM165"/>
      <c r="WXN165"/>
      <c r="WXO165"/>
      <c r="WXP165"/>
      <c r="WXQ165"/>
      <c r="WXR165"/>
      <c r="WXS165"/>
      <c r="WXT165"/>
      <c r="WXU165"/>
      <c r="WXV165"/>
      <c r="WXW165"/>
      <c r="WXX165"/>
      <c r="WXY165"/>
      <c r="WXZ165"/>
      <c r="WYA165"/>
      <c r="WYB165"/>
      <c r="WYC165"/>
      <c r="WYD165"/>
      <c r="WYE165"/>
      <c r="WYF165"/>
      <c r="WYG165"/>
      <c r="WYH165"/>
      <c r="WYI165"/>
      <c r="WYJ165"/>
      <c r="WYK165"/>
      <c r="WYL165"/>
      <c r="WYM165"/>
      <c r="WYN165"/>
      <c r="WYO165"/>
      <c r="WYP165"/>
      <c r="WYQ165"/>
      <c r="WYR165"/>
      <c r="WYS165"/>
      <c r="WYT165"/>
      <c r="WYU165"/>
      <c r="WYV165"/>
      <c r="WYW165"/>
      <c r="WYX165"/>
      <c r="WYY165"/>
      <c r="WYZ165"/>
      <c r="WZA165"/>
      <c r="WZB165"/>
      <c r="WZC165"/>
      <c r="WZD165"/>
      <c r="WZE165"/>
      <c r="WZF165"/>
      <c r="WZG165"/>
      <c r="WZH165"/>
      <c r="WZI165"/>
      <c r="WZJ165"/>
      <c r="WZK165"/>
      <c r="WZL165"/>
      <c r="WZM165"/>
      <c r="WZN165"/>
      <c r="WZO165"/>
      <c r="WZP165"/>
      <c r="WZQ165"/>
      <c r="WZR165"/>
      <c r="WZS165"/>
      <c r="WZT165"/>
      <c r="WZU165"/>
      <c r="WZV165"/>
      <c r="WZW165"/>
      <c r="WZX165"/>
      <c r="WZY165"/>
      <c r="WZZ165"/>
      <c r="XAA165"/>
      <c r="XAB165"/>
      <c r="XAC165"/>
      <c r="XAD165"/>
      <c r="XAE165"/>
      <c r="XAF165"/>
      <c r="XAG165"/>
      <c r="XAH165"/>
      <c r="XAI165"/>
      <c r="XAJ165"/>
      <c r="XAK165"/>
      <c r="XAL165"/>
      <c r="XAM165"/>
      <c r="XAN165"/>
      <c r="XAO165"/>
      <c r="XAP165"/>
      <c r="XAQ165"/>
      <c r="XAR165"/>
      <c r="XAS165"/>
      <c r="XAT165"/>
      <c r="XAU165"/>
      <c r="XAV165"/>
      <c r="XAW165"/>
      <c r="XAX165"/>
      <c r="XAY165"/>
      <c r="XAZ165"/>
      <c r="XBA165"/>
      <c r="XBB165"/>
      <c r="XBC165"/>
      <c r="XBD165"/>
      <c r="XBE165"/>
      <c r="XBF165"/>
      <c r="XBG165"/>
      <c r="XBH165"/>
      <c r="XBI165"/>
      <c r="XBJ165"/>
      <c r="XBK165"/>
      <c r="XBL165"/>
      <c r="XBM165"/>
      <c r="XBN165"/>
      <c r="XBO165"/>
      <c r="XBP165"/>
      <c r="XBQ165"/>
      <c r="XBR165"/>
      <c r="XBS165"/>
      <c r="XBT165"/>
      <c r="XBU165"/>
      <c r="XBV165"/>
      <c r="XBW165"/>
      <c r="XBX165"/>
      <c r="XBY165"/>
      <c r="XBZ165"/>
      <c r="XCA165"/>
      <c r="XCB165"/>
      <c r="XCC165"/>
      <c r="XCD165"/>
      <c r="XCE165"/>
      <c r="XCF165"/>
      <c r="XCG165"/>
      <c r="XCH165"/>
      <c r="XCI165"/>
      <c r="XCJ165"/>
      <c r="XCK165"/>
      <c r="XCL165"/>
      <c r="XCM165"/>
      <c r="XCN165"/>
      <c r="XCO165"/>
      <c r="XCP165"/>
      <c r="XCQ165"/>
      <c r="XCR165"/>
      <c r="XCS165"/>
      <c r="XCT165"/>
      <c r="XCU165"/>
      <c r="XCV165"/>
      <c r="XCW165"/>
      <c r="XCX165"/>
      <c r="XCY165"/>
      <c r="XCZ165"/>
      <c r="XDA165"/>
      <c r="XDB165"/>
      <c r="XDC165"/>
      <c r="XDD165"/>
      <c r="XDE165"/>
      <c r="XDF165"/>
      <c r="XDG165"/>
      <c r="XDH165"/>
      <c r="XDI165"/>
      <c r="XDJ165"/>
      <c r="XDK165"/>
      <c r="XDL165"/>
      <c r="XDM165"/>
      <c r="XDN165"/>
      <c r="XDO165"/>
      <c r="XDP165"/>
      <c r="XDQ165"/>
      <c r="XDR165"/>
      <c r="XDS165"/>
      <c r="XDT165"/>
      <c r="XDU165"/>
      <c r="XDV165"/>
      <c r="XDW165"/>
      <c r="XDX165"/>
      <c r="XDY165"/>
      <c r="XDZ165"/>
      <c r="XEA165"/>
      <c r="XEB165"/>
      <c r="XEC165"/>
      <c r="XED165"/>
      <c r="XEE165"/>
      <c r="XEF165"/>
      <c r="XEG165"/>
      <c r="XEH165"/>
      <c r="XEI165"/>
      <c r="XEJ165"/>
      <c r="XEK165"/>
      <c r="XEL165"/>
      <c r="XEM165"/>
      <c r="XEN165"/>
      <c r="XEO165"/>
      <c r="XEP165"/>
      <c r="XEQ165"/>
      <c r="XER165"/>
      <c r="XES165"/>
      <c r="XET165"/>
      <c r="XEU165"/>
      <c r="XEV165"/>
      <c r="XEW165"/>
      <c r="XEX165"/>
      <c r="XEY165"/>
      <c r="XEZ165"/>
      <c r="XFA165"/>
      <c r="XFB165"/>
      <c r="XFC165"/>
      <c r="XFD165"/>
    </row>
    <row r="166" spans="1:16384" s="40" customFormat="1" x14ac:dyDescent="0.25">
      <c r="A166"/>
      <c r="B166" s="39" t="s">
        <v>881</v>
      </c>
      <c r="C166" s="187" t="s">
        <v>575</v>
      </c>
      <c r="D166" s="2">
        <f t="shared" si="26"/>
        <v>1</v>
      </c>
      <c r="E166" s="104">
        <v>0</v>
      </c>
      <c r="F166" s="104">
        <v>0</v>
      </c>
      <c r="G166" s="104">
        <v>1</v>
      </c>
      <c r="H166" s="104">
        <v>0</v>
      </c>
      <c r="I166" s="104">
        <v>0</v>
      </c>
      <c r="J166" s="104">
        <v>0</v>
      </c>
      <c r="K166" s="104">
        <v>0</v>
      </c>
      <c r="L166" s="104">
        <v>0</v>
      </c>
      <c r="M166" s="104">
        <v>0</v>
      </c>
      <c r="N166" s="99"/>
      <c r="O166" s="99"/>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c r="AMK166"/>
      <c r="AML166"/>
      <c r="AMM166"/>
      <c r="AMN166"/>
      <c r="AMO166"/>
      <c r="AMP166"/>
      <c r="AMQ166"/>
      <c r="AMR166"/>
      <c r="AMS166"/>
      <c r="AMT166"/>
      <c r="AMU166"/>
      <c r="AMV166"/>
      <c r="AMW166"/>
      <c r="AMX166"/>
      <c r="AMY166"/>
      <c r="AMZ166"/>
      <c r="ANA166"/>
      <c r="ANB166"/>
      <c r="ANC166"/>
      <c r="AND166"/>
      <c r="ANE166"/>
      <c r="ANF166"/>
      <c r="ANG166"/>
      <c r="ANH166"/>
      <c r="ANI166"/>
      <c r="ANJ166"/>
      <c r="ANK166"/>
      <c r="ANL166"/>
      <c r="ANM166"/>
      <c r="ANN166"/>
      <c r="ANO166"/>
      <c r="ANP166"/>
      <c r="ANQ166"/>
      <c r="ANR166"/>
      <c r="ANS166"/>
      <c r="ANT166"/>
      <c r="ANU166"/>
      <c r="ANV166"/>
      <c r="ANW166"/>
      <c r="ANX166"/>
      <c r="ANY166"/>
      <c r="ANZ166"/>
      <c r="AOA166"/>
      <c r="AOB166"/>
      <c r="AOC166"/>
      <c r="AOD166"/>
      <c r="AOE166"/>
      <c r="AOF166"/>
      <c r="AOG166"/>
      <c r="AOH166"/>
      <c r="AOI166"/>
      <c r="AOJ166"/>
      <c r="AOK166"/>
      <c r="AOL166"/>
      <c r="AOM166"/>
      <c r="AON166"/>
      <c r="AOO166"/>
      <c r="AOP166"/>
      <c r="AOQ166"/>
      <c r="AOR166"/>
      <c r="AOS166"/>
      <c r="AOT166"/>
      <c r="AOU166"/>
      <c r="AOV166"/>
      <c r="AOW166"/>
      <c r="AOX166"/>
      <c r="AOY166"/>
      <c r="AOZ166"/>
      <c r="APA166"/>
      <c r="APB166"/>
      <c r="APC166"/>
      <c r="APD166"/>
      <c r="APE166"/>
      <c r="APF166"/>
      <c r="APG166"/>
      <c r="APH166"/>
      <c r="API166"/>
      <c r="APJ166"/>
      <c r="APK166"/>
      <c r="APL166"/>
      <c r="APM166"/>
      <c r="APN166"/>
      <c r="APO166"/>
      <c r="APP166"/>
      <c r="APQ166"/>
      <c r="APR166"/>
      <c r="APS166"/>
      <c r="APT166"/>
      <c r="APU166"/>
      <c r="APV166"/>
      <c r="APW166"/>
      <c r="APX166"/>
      <c r="APY166"/>
      <c r="APZ166"/>
      <c r="AQA166"/>
      <c r="AQB166"/>
      <c r="AQC166"/>
      <c r="AQD166"/>
      <c r="AQE166"/>
      <c r="AQF166"/>
      <c r="AQG166"/>
      <c r="AQH166"/>
      <c r="AQI166"/>
      <c r="AQJ166"/>
      <c r="AQK166"/>
      <c r="AQL166"/>
      <c r="AQM166"/>
      <c r="AQN166"/>
      <c r="AQO166"/>
      <c r="AQP166"/>
      <c r="AQQ166"/>
      <c r="AQR166"/>
      <c r="AQS166"/>
      <c r="AQT166"/>
      <c r="AQU166"/>
      <c r="AQV166"/>
      <c r="AQW166"/>
      <c r="AQX166"/>
      <c r="AQY166"/>
      <c r="AQZ166"/>
      <c r="ARA166"/>
      <c r="ARB166"/>
      <c r="ARC166"/>
      <c r="ARD166"/>
      <c r="ARE166"/>
      <c r="ARF166"/>
      <c r="ARG166"/>
      <c r="ARH166"/>
      <c r="ARI166"/>
      <c r="ARJ166"/>
      <c r="ARK166"/>
      <c r="ARL166"/>
      <c r="ARM166"/>
      <c r="ARN166"/>
      <c r="ARO166"/>
      <c r="ARP166"/>
      <c r="ARQ166"/>
      <c r="ARR166"/>
      <c r="ARS166"/>
      <c r="ART166"/>
      <c r="ARU166"/>
      <c r="ARV166"/>
      <c r="ARW166"/>
      <c r="ARX166"/>
      <c r="ARY166"/>
      <c r="ARZ166"/>
      <c r="ASA166"/>
      <c r="ASB166"/>
      <c r="ASC166"/>
      <c r="ASD166"/>
      <c r="ASE166"/>
      <c r="ASF166"/>
      <c r="ASG166"/>
      <c r="ASH166"/>
      <c r="ASI166"/>
      <c r="ASJ166"/>
      <c r="ASK166"/>
      <c r="ASL166"/>
      <c r="ASM166"/>
      <c r="ASN166"/>
      <c r="ASO166"/>
      <c r="ASP166"/>
      <c r="ASQ166"/>
      <c r="ASR166"/>
      <c r="ASS166"/>
      <c r="AST166"/>
      <c r="ASU166"/>
      <c r="ASV166"/>
      <c r="ASW166"/>
      <c r="ASX166"/>
      <c r="ASY166"/>
      <c r="ASZ166"/>
      <c r="ATA166"/>
      <c r="ATB166"/>
      <c r="ATC166"/>
      <c r="ATD166"/>
      <c r="ATE166"/>
      <c r="ATF166"/>
      <c r="ATG166"/>
      <c r="ATH166"/>
      <c r="ATI166"/>
      <c r="ATJ166"/>
      <c r="ATK166"/>
      <c r="ATL166"/>
      <c r="ATM166"/>
      <c r="ATN166"/>
      <c r="ATO166"/>
      <c r="ATP166"/>
      <c r="ATQ166"/>
      <c r="ATR166"/>
      <c r="ATS166"/>
      <c r="ATT166"/>
      <c r="ATU166"/>
      <c r="ATV166"/>
      <c r="ATW166"/>
      <c r="ATX166"/>
      <c r="ATY166"/>
      <c r="ATZ166"/>
      <c r="AUA166"/>
      <c r="AUB166"/>
      <c r="AUC166"/>
      <c r="AUD166"/>
      <c r="AUE166"/>
      <c r="AUF166"/>
      <c r="AUG166"/>
      <c r="AUH166"/>
      <c r="AUI166"/>
      <c r="AUJ166"/>
      <c r="AUK166"/>
      <c r="AUL166"/>
      <c r="AUM166"/>
      <c r="AUN166"/>
      <c r="AUO166"/>
      <c r="AUP166"/>
      <c r="AUQ166"/>
      <c r="AUR166"/>
      <c r="AUS166"/>
      <c r="AUT166"/>
      <c r="AUU166"/>
      <c r="AUV166"/>
      <c r="AUW166"/>
      <c r="AUX166"/>
      <c r="AUY166"/>
      <c r="AUZ166"/>
      <c r="AVA166"/>
      <c r="AVB166"/>
      <c r="AVC166"/>
      <c r="AVD166"/>
      <c r="AVE166"/>
      <c r="AVF166"/>
      <c r="AVG166"/>
      <c r="AVH166"/>
      <c r="AVI166"/>
      <c r="AVJ166"/>
      <c r="AVK166"/>
      <c r="AVL166"/>
      <c r="AVM166"/>
      <c r="AVN166"/>
      <c r="AVO166"/>
      <c r="AVP166"/>
      <c r="AVQ166"/>
      <c r="AVR166"/>
      <c r="AVS166"/>
      <c r="AVT166"/>
      <c r="AVU166"/>
      <c r="AVV166"/>
      <c r="AVW166"/>
      <c r="AVX166"/>
      <c r="AVY166"/>
      <c r="AVZ166"/>
      <c r="AWA166"/>
      <c r="AWB166"/>
      <c r="AWC166"/>
      <c r="AWD166"/>
      <c r="AWE166"/>
      <c r="AWF166"/>
      <c r="AWG166"/>
      <c r="AWH166"/>
      <c r="AWI166"/>
      <c r="AWJ166"/>
      <c r="AWK166"/>
      <c r="AWL166"/>
      <c r="AWM166"/>
      <c r="AWN166"/>
      <c r="AWO166"/>
      <c r="AWP166"/>
      <c r="AWQ166"/>
      <c r="AWR166"/>
      <c r="AWS166"/>
      <c r="AWT166"/>
      <c r="AWU166"/>
      <c r="AWV166"/>
      <c r="AWW166"/>
      <c r="AWX166"/>
      <c r="AWY166"/>
      <c r="AWZ166"/>
      <c r="AXA166"/>
      <c r="AXB166"/>
      <c r="AXC166"/>
      <c r="AXD166"/>
      <c r="AXE166"/>
      <c r="AXF166"/>
      <c r="AXG166"/>
      <c r="AXH166"/>
      <c r="AXI166"/>
      <c r="AXJ166"/>
      <c r="AXK166"/>
      <c r="AXL166"/>
      <c r="AXM166"/>
      <c r="AXN166"/>
      <c r="AXO166"/>
      <c r="AXP166"/>
      <c r="AXQ166"/>
      <c r="AXR166"/>
      <c r="AXS166"/>
      <c r="AXT166"/>
      <c r="AXU166"/>
      <c r="AXV166"/>
      <c r="AXW166"/>
      <c r="AXX166"/>
      <c r="AXY166"/>
      <c r="AXZ166"/>
      <c r="AYA166"/>
      <c r="AYB166"/>
      <c r="AYC166"/>
      <c r="AYD166"/>
      <c r="AYE166"/>
      <c r="AYF166"/>
      <c r="AYG166"/>
      <c r="AYH166"/>
      <c r="AYI166"/>
      <c r="AYJ166"/>
      <c r="AYK166"/>
      <c r="AYL166"/>
      <c r="AYM166"/>
      <c r="AYN166"/>
      <c r="AYO166"/>
      <c r="AYP166"/>
      <c r="AYQ166"/>
      <c r="AYR166"/>
      <c r="AYS166"/>
      <c r="AYT166"/>
      <c r="AYU166"/>
      <c r="AYV166"/>
      <c r="AYW166"/>
      <c r="AYX166"/>
      <c r="AYY166"/>
      <c r="AYZ166"/>
      <c r="AZA166"/>
      <c r="AZB166"/>
      <c r="AZC166"/>
      <c r="AZD166"/>
      <c r="AZE166"/>
      <c r="AZF166"/>
      <c r="AZG166"/>
      <c r="AZH166"/>
      <c r="AZI166"/>
      <c r="AZJ166"/>
      <c r="AZK166"/>
      <c r="AZL166"/>
      <c r="AZM166"/>
      <c r="AZN166"/>
      <c r="AZO166"/>
      <c r="AZP166"/>
      <c r="AZQ166"/>
      <c r="AZR166"/>
      <c r="AZS166"/>
      <c r="AZT166"/>
      <c r="AZU166"/>
      <c r="AZV166"/>
      <c r="AZW166"/>
      <c r="AZX166"/>
      <c r="AZY166"/>
      <c r="AZZ166"/>
      <c r="BAA166"/>
      <c r="BAB166"/>
      <c r="BAC166"/>
      <c r="BAD166"/>
      <c r="BAE166"/>
      <c r="BAF166"/>
      <c r="BAG166"/>
      <c r="BAH166"/>
      <c r="BAI166"/>
      <c r="BAJ166"/>
      <c r="BAK166"/>
      <c r="BAL166"/>
      <c r="BAM166"/>
      <c r="BAN166"/>
      <c r="BAO166"/>
      <c r="BAP166"/>
      <c r="BAQ166"/>
      <c r="BAR166"/>
      <c r="BAS166"/>
      <c r="BAT166"/>
      <c r="BAU166"/>
      <c r="BAV166"/>
      <c r="BAW166"/>
      <c r="BAX166"/>
      <c r="BAY166"/>
      <c r="BAZ166"/>
      <c r="BBA166"/>
      <c r="BBB166"/>
      <c r="BBC166"/>
      <c r="BBD166"/>
      <c r="BBE166"/>
      <c r="BBF166"/>
      <c r="BBG166"/>
      <c r="BBH166"/>
      <c r="BBI166"/>
      <c r="BBJ166"/>
      <c r="BBK166"/>
      <c r="BBL166"/>
      <c r="BBM166"/>
      <c r="BBN166"/>
      <c r="BBO166"/>
      <c r="BBP166"/>
      <c r="BBQ166"/>
      <c r="BBR166"/>
      <c r="BBS166"/>
      <c r="BBT166"/>
      <c r="BBU166"/>
      <c r="BBV166"/>
      <c r="BBW166"/>
      <c r="BBX166"/>
      <c r="BBY166"/>
      <c r="BBZ166"/>
      <c r="BCA166"/>
      <c r="BCB166"/>
      <c r="BCC166"/>
      <c r="BCD166"/>
      <c r="BCE166"/>
      <c r="BCF166"/>
      <c r="BCG166"/>
      <c r="BCH166"/>
      <c r="BCI166"/>
      <c r="BCJ166"/>
      <c r="BCK166"/>
      <c r="BCL166"/>
      <c r="BCM166"/>
      <c r="BCN166"/>
      <c r="BCO166"/>
      <c r="BCP166"/>
      <c r="BCQ166"/>
      <c r="BCR166"/>
      <c r="BCS166"/>
      <c r="BCT166"/>
      <c r="BCU166"/>
      <c r="BCV166"/>
      <c r="BCW166"/>
      <c r="BCX166"/>
      <c r="BCY166"/>
      <c r="BCZ166"/>
      <c r="BDA166"/>
      <c r="BDB166"/>
      <c r="BDC166"/>
      <c r="BDD166"/>
      <c r="BDE166"/>
      <c r="BDF166"/>
      <c r="BDG166"/>
      <c r="BDH166"/>
      <c r="BDI166"/>
      <c r="BDJ166"/>
      <c r="BDK166"/>
      <c r="BDL166"/>
      <c r="BDM166"/>
      <c r="BDN166"/>
      <c r="BDO166"/>
      <c r="BDP166"/>
      <c r="BDQ166"/>
      <c r="BDR166"/>
      <c r="BDS166"/>
      <c r="BDT166"/>
      <c r="BDU166"/>
      <c r="BDV166"/>
      <c r="BDW166"/>
      <c r="BDX166"/>
      <c r="BDY166"/>
      <c r="BDZ166"/>
      <c r="BEA166"/>
      <c r="BEB166"/>
      <c r="BEC166"/>
      <c r="BED166"/>
      <c r="BEE166"/>
      <c r="BEF166"/>
      <c r="BEG166"/>
      <c r="BEH166"/>
      <c r="BEI166"/>
      <c r="BEJ166"/>
      <c r="BEK166"/>
      <c r="BEL166"/>
      <c r="BEM166"/>
      <c r="BEN166"/>
      <c r="BEO166"/>
      <c r="BEP166"/>
      <c r="BEQ166"/>
      <c r="BER166"/>
      <c r="BES166"/>
      <c r="BET166"/>
      <c r="BEU166"/>
      <c r="BEV166"/>
      <c r="BEW166"/>
      <c r="BEX166"/>
      <c r="BEY166"/>
      <c r="BEZ166"/>
      <c r="BFA166"/>
      <c r="BFB166"/>
      <c r="BFC166"/>
      <c r="BFD166"/>
      <c r="BFE166"/>
      <c r="BFF166"/>
      <c r="BFG166"/>
      <c r="BFH166"/>
      <c r="BFI166"/>
      <c r="BFJ166"/>
      <c r="BFK166"/>
      <c r="BFL166"/>
      <c r="BFM166"/>
      <c r="BFN166"/>
      <c r="BFO166"/>
      <c r="BFP166"/>
      <c r="BFQ166"/>
      <c r="BFR166"/>
      <c r="BFS166"/>
      <c r="BFT166"/>
      <c r="BFU166"/>
      <c r="BFV166"/>
      <c r="BFW166"/>
      <c r="BFX166"/>
      <c r="BFY166"/>
      <c r="BFZ166"/>
      <c r="BGA166"/>
      <c r="BGB166"/>
      <c r="BGC166"/>
      <c r="BGD166"/>
      <c r="BGE166"/>
      <c r="BGF166"/>
      <c r="BGG166"/>
      <c r="BGH166"/>
      <c r="BGI166"/>
      <c r="BGJ166"/>
      <c r="BGK166"/>
      <c r="BGL166"/>
      <c r="BGM166"/>
      <c r="BGN166"/>
      <c r="BGO166"/>
      <c r="BGP166"/>
      <c r="BGQ166"/>
      <c r="BGR166"/>
      <c r="BGS166"/>
      <c r="BGT166"/>
      <c r="BGU166"/>
      <c r="BGV166"/>
      <c r="BGW166"/>
      <c r="BGX166"/>
      <c r="BGY166"/>
      <c r="BGZ166"/>
      <c r="BHA166"/>
      <c r="BHB166"/>
      <c r="BHC166"/>
      <c r="BHD166"/>
      <c r="BHE166"/>
      <c r="BHF166"/>
      <c r="BHG166"/>
      <c r="BHH166"/>
      <c r="BHI166"/>
      <c r="BHJ166"/>
      <c r="BHK166"/>
      <c r="BHL166"/>
      <c r="BHM166"/>
      <c r="BHN166"/>
      <c r="BHO166"/>
      <c r="BHP166"/>
      <c r="BHQ166"/>
      <c r="BHR166"/>
      <c r="BHS166"/>
      <c r="BHT166"/>
      <c r="BHU166"/>
      <c r="BHV166"/>
      <c r="BHW166"/>
      <c r="BHX166"/>
      <c r="BHY166"/>
      <c r="BHZ166"/>
      <c r="BIA166"/>
      <c r="BIB166"/>
      <c r="BIC166"/>
      <c r="BID166"/>
      <c r="BIE166"/>
      <c r="BIF166"/>
      <c r="BIG166"/>
      <c r="BIH166"/>
      <c r="BII166"/>
      <c r="BIJ166"/>
      <c r="BIK166"/>
      <c r="BIL166"/>
      <c r="BIM166"/>
      <c r="BIN166"/>
      <c r="BIO166"/>
      <c r="BIP166"/>
      <c r="BIQ166"/>
      <c r="BIR166"/>
      <c r="BIS166"/>
      <c r="BIT166"/>
      <c r="BIU166"/>
      <c r="BIV166"/>
      <c r="BIW166"/>
      <c r="BIX166"/>
      <c r="BIY166"/>
      <c r="BIZ166"/>
      <c r="BJA166"/>
      <c r="BJB166"/>
      <c r="BJC166"/>
      <c r="BJD166"/>
      <c r="BJE166"/>
      <c r="BJF166"/>
      <c r="BJG166"/>
      <c r="BJH166"/>
      <c r="BJI166"/>
      <c r="BJJ166"/>
      <c r="BJK166"/>
      <c r="BJL166"/>
      <c r="BJM166"/>
      <c r="BJN166"/>
      <c r="BJO166"/>
      <c r="BJP166"/>
      <c r="BJQ166"/>
      <c r="BJR166"/>
      <c r="BJS166"/>
      <c r="BJT166"/>
      <c r="BJU166"/>
      <c r="BJV166"/>
      <c r="BJW166"/>
      <c r="BJX166"/>
      <c r="BJY166"/>
      <c r="BJZ166"/>
      <c r="BKA166"/>
      <c r="BKB166"/>
      <c r="BKC166"/>
      <c r="BKD166"/>
      <c r="BKE166"/>
      <c r="BKF166"/>
      <c r="BKG166"/>
      <c r="BKH166"/>
      <c r="BKI166"/>
      <c r="BKJ166"/>
      <c r="BKK166"/>
      <c r="BKL166"/>
      <c r="BKM166"/>
      <c r="BKN166"/>
      <c r="BKO166"/>
      <c r="BKP166"/>
      <c r="BKQ166"/>
      <c r="BKR166"/>
      <c r="BKS166"/>
      <c r="BKT166"/>
      <c r="BKU166"/>
      <c r="BKV166"/>
      <c r="BKW166"/>
      <c r="BKX166"/>
      <c r="BKY166"/>
      <c r="BKZ166"/>
      <c r="BLA166"/>
      <c r="BLB166"/>
      <c r="BLC166"/>
      <c r="BLD166"/>
      <c r="BLE166"/>
      <c r="BLF166"/>
      <c r="BLG166"/>
      <c r="BLH166"/>
      <c r="BLI166"/>
      <c r="BLJ166"/>
      <c r="BLK166"/>
      <c r="BLL166"/>
      <c r="BLM166"/>
      <c r="BLN166"/>
      <c r="BLO166"/>
      <c r="BLP166"/>
      <c r="BLQ166"/>
      <c r="BLR166"/>
      <c r="BLS166"/>
      <c r="BLT166"/>
      <c r="BLU166"/>
      <c r="BLV166"/>
      <c r="BLW166"/>
      <c r="BLX166"/>
      <c r="BLY166"/>
      <c r="BLZ166"/>
      <c r="BMA166"/>
      <c r="BMB166"/>
      <c r="BMC166"/>
      <c r="BMD166"/>
      <c r="BME166"/>
      <c r="BMF166"/>
      <c r="BMG166"/>
      <c r="BMH166"/>
      <c r="BMI166"/>
      <c r="BMJ166"/>
      <c r="BMK166"/>
      <c r="BML166"/>
      <c r="BMM166"/>
      <c r="BMN166"/>
      <c r="BMO166"/>
      <c r="BMP166"/>
      <c r="BMQ166"/>
      <c r="BMR166"/>
      <c r="BMS166"/>
      <c r="BMT166"/>
      <c r="BMU166"/>
      <c r="BMV166"/>
      <c r="BMW166"/>
      <c r="BMX166"/>
      <c r="BMY166"/>
      <c r="BMZ166"/>
      <c r="BNA166"/>
      <c r="BNB166"/>
      <c r="BNC166"/>
      <c r="BND166"/>
      <c r="BNE166"/>
      <c r="BNF166"/>
      <c r="BNG166"/>
      <c r="BNH166"/>
      <c r="BNI166"/>
      <c r="BNJ166"/>
      <c r="BNK166"/>
      <c r="BNL166"/>
      <c r="BNM166"/>
      <c r="BNN166"/>
      <c r="BNO166"/>
      <c r="BNP166"/>
      <c r="BNQ166"/>
      <c r="BNR166"/>
      <c r="BNS166"/>
      <c r="BNT166"/>
      <c r="BNU166"/>
      <c r="BNV166"/>
      <c r="BNW166"/>
      <c r="BNX166"/>
      <c r="BNY166"/>
      <c r="BNZ166"/>
      <c r="BOA166"/>
      <c r="BOB166"/>
      <c r="BOC166"/>
      <c r="BOD166"/>
      <c r="BOE166"/>
      <c r="BOF166"/>
      <c r="BOG166"/>
      <c r="BOH166"/>
      <c r="BOI166"/>
      <c r="BOJ166"/>
      <c r="BOK166"/>
      <c r="BOL166"/>
      <c r="BOM166"/>
      <c r="BON166"/>
      <c r="BOO166"/>
      <c r="BOP166"/>
      <c r="BOQ166"/>
      <c r="BOR166"/>
      <c r="BOS166"/>
      <c r="BOT166"/>
      <c r="BOU166"/>
      <c r="BOV166"/>
      <c r="BOW166"/>
      <c r="BOX166"/>
      <c r="BOY166"/>
      <c r="BOZ166"/>
      <c r="BPA166"/>
      <c r="BPB166"/>
      <c r="BPC166"/>
      <c r="BPD166"/>
      <c r="BPE166"/>
      <c r="BPF166"/>
      <c r="BPG166"/>
      <c r="BPH166"/>
      <c r="BPI166"/>
      <c r="BPJ166"/>
      <c r="BPK166"/>
      <c r="BPL166"/>
      <c r="BPM166"/>
      <c r="BPN166"/>
      <c r="BPO166"/>
      <c r="BPP166"/>
      <c r="BPQ166"/>
      <c r="BPR166"/>
      <c r="BPS166"/>
      <c r="BPT166"/>
      <c r="BPU166"/>
      <c r="BPV166"/>
      <c r="BPW166"/>
      <c r="BPX166"/>
      <c r="BPY166"/>
      <c r="BPZ166"/>
      <c r="BQA166"/>
      <c r="BQB166"/>
      <c r="BQC166"/>
      <c r="BQD166"/>
      <c r="BQE166"/>
      <c r="BQF166"/>
      <c r="BQG166"/>
      <c r="BQH166"/>
      <c r="BQI166"/>
      <c r="BQJ166"/>
      <c r="BQK166"/>
      <c r="BQL166"/>
      <c r="BQM166"/>
      <c r="BQN166"/>
      <c r="BQO166"/>
      <c r="BQP166"/>
      <c r="BQQ166"/>
      <c r="BQR166"/>
      <c r="BQS166"/>
      <c r="BQT166"/>
      <c r="BQU166"/>
      <c r="BQV166"/>
      <c r="BQW166"/>
      <c r="BQX166"/>
      <c r="BQY166"/>
      <c r="BQZ166"/>
      <c r="BRA166"/>
      <c r="BRB166"/>
      <c r="BRC166"/>
      <c r="BRD166"/>
      <c r="BRE166"/>
      <c r="BRF166"/>
      <c r="BRG166"/>
      <c r="BRH166"/>
      <c r="BRI166"/>
      <c r="BRJ166"/>
      <c r="BRK166"/>
      <c r="BRL166"/>
      <c r="BRM166"/>
      <c r="BRN166"/>
      <c r="BRO166"/>
      <c r="BRP166"/>
      <c r="BRQ166"/>
      <c r="BRR166"/>
      <c r="BRS166"/>
      <c r="BRT166"/>
      <c r="BRU166"/>
      <c r="BRV166"/>
      <c r="BRW166"/>
      <c r="BRX166"/>
      <c r="BRY166"/>
      <c r="BRZ166"/>
      <c r="BSA166"/>
      <c r="BSB166"/>
      <c r="BSC166"/>
      <c r="BSD166"/>
      <c r="BSE166"/>
      <c r="BSF166"/>
      <c r="BSG166"/>
      <c r="BSH166"/>
      <c r="BSI166"/>
      <c r="BSJ166"/>
      <c r="BSK166"/>
      <c r="BSL166"/>
      <c r="BSM166"/>
      <c r="BSN166"/>
      <c r="BSO166"/>
      <c r="BSP166"/>
      <c r="BSQ166"/>
      <c r="BSR166"/>
      <c r="BSS166"/>
      <c r="BST166"/>
      <c r="BSU166"/>
      <c r="BSV166"/>
      <c r="BSW166"/>
      <c r="BSX166"/>
      <c r="BSY166"/>
      <c r="BSZ166"/>
      <c r="BTA166"/>
      <c r="BTB166"/>
      <c r="BTC166"/>
      <c r="BTD166"/>
      <c r="BTE166"/>
      <c r="BTF166"/>
      <c r="BTG166"/>
      <c r="BTH166"/>
      <c r="BTI166"/>
      <c r="BTJ166"/>
      <c r="BTK166"/>
      <c r="BTL166"/>
      <c r="BTM166"/>
      <c r="BTN166"/>
      <c r="BTO166"/>
      <c r="BTP166"/>
      <c r="BTQ166"/>
      <c r="BTR166"/>
      <c r="BTS166"/>
      <c r="BTT166"/>
      <c r="BTU166"/>
      <c r="BTV166"/>
      <c r="BTW166"/>
      <c r="BTX166"/>
      <c r="BTY166"/>
      <c r="BTZ166"/>
      <c r="BUA166"/>
      <c r="BUB166"/>
      <c r="BUC166"/>
      <c r="BUD166"/>
      <c r="BUE166"/>
      <c r="BUF166"/>
      <c r="BUG166"/>
      <c r="BUH166"/>
      <c r="BUI166"/>
      <c r="BUJ166"/>
      <c r="BUK166"/>
      <c r="BUL166"/>
      <c r="BUM166"/>
      <c r="BUN166"/>
      <c r="BUO166"/>
      <c r="BUP166"/>
      <c r="BUQ166"/>
      <c r="BUR166"/>
      <c r="BUS166"/>
      <c r="BUT166"/>
      <c r="BUU166"/>
      <c r="BUV166"/>
      <c r="BUW166"/>
      <c r="BUX166"/>
      <c r="BUY166"/>
      <c r="BUZ166"/>
      <c r="BVA166"/>
      <c r="BVB166"/>
      <c r="BVC166"/>
      <c r="BVD166"/>
      <c r="BVE166"/>
      <c r="BVF166"/>
      <c r="BVG166"/>
      <c r="BVH166"/>
      <c r="BVI166"/>
      <c r="BVJ166"/>
      <c r="BVK166"/>
      <c r="BVL166"/>
      <c r="BVM166"/>
      <c r="BVN166"/>
      <c r="BVO166"/>
      <c r="BVP166"/>
      <c r="BVQ166"/>
      <c r="BVR166"/>
      <c r="BVS166"/>
      <c r="BVT166"/>
      <c r="BVU166"/>
      <c r="BVV166"/>
      <c r="BVW166"/>
      <c r="BVX166"/>
      <c r="BVY166"/>
      <c r="BVZ166"/>
      <c r="BWA166"/>
      <c r="BWB166"/>
      <c r="BWC166"/>
      <c r="BWD166"/>
      <c r="BWE166"/>
      <c r="BWF166"/>
      <c r="BWG166"/>
      <c r="BWH166"/>
      <c r="BWI166"/>
      <c r="BWJ166"/>
      <c r="BWK166"/>
      <c r="BWL166"/>
      <c r="BWM166"/>
      <c r="BWN166"/>
      <c r="BWO166"/>
      <c r="BWP166"/>
      <c r="BWQ166"/>
      <c r="BWR166"/>
      <c r="BWS166"/>
      <c r="BWT166"/>
      <c r="BWU166"/>
      <c r="BWV166"/>
      <c r="BWW166"/>
      <c r="BWX166"/>
      <c r="BWY166"/>
      <c r="BWZ166"/>
      <c r="BXA166"/>
      <c r="BXB166"/>
      <c r="BXC166"/>
      <c r="BXD166"/>
      <c r="BXE166"/>
      <c r="BXF166"/>
      <c r="BXG166"/>
      <c r="BXH166"/>
      <c r="BXI166"/>
      <c r="BXJ166"/>
      <c r="BXK166"/>
      <c r="BXL166"/>
      <c r="BXM166"/>
      <c r="BXN166"/>
      <c r="BXO166"/>
      <c r="BXP166"/>
      <c r="BXQ166"/>
      <c r="BXR166"/>
      <c r="BXS166"/>
      <c r="BXT166"/>
      <c r="BXU166"/>
      <c r="BXV166"/>
      <c r="BXW166"/>
      <c r="BXX166"/>
      <c r="BXY166"/>
      <c r="BXZ166"/>
      <c r="BYA166"/>
      <c r="BYB166"/>
      <c r="BYC166"/>
      <c r="BYD166"/>
      <c r="BYE166"/>
      <c r="BYF166"/>
      <c r="BYG166"/>
      <c r="BYH166"/>
      <c r="BYI166"/>
      <c r="BYJ166"/>
      <c r="BYK166"/>
      <c r="BYL166"/>
      <c r="BYM166"/>
      <c r="BYN166"/>
      <c r="BYO166"/>
      <c r="BYP166"/>
      <c r="BYQ166"/>
      <c r="BYR166"/>
      <c r="BYS166"/>
      <c r="BYT166"/>
      <c r="BYU166"/>
      <c r="BYV166"/>
      <c r="BYW166"/>
      <c r="BYX166"/>
      <c r="BYY166"/>
      <c r="BYZ166"/>
      <c r="BZA166"/>
      <c r="BZB166"/>
      <c r="BZC166"/>
      <c r="BZD166"/>
      <c r="BZE166"/>
      <c r="BZF166"/>
      <c r="BZG166"/>
      <c r="BZH166"/>
      <c r="BZI166"/>
      <c r="BZJ166"/>
      <c r="BZK166"/>
      <c r="BZL166"/>
      <c r="BZM166"/>
      <c r="BZN166"/>
      <c r="BZO166"/>
      <c r="BZP166"/>
      <c r="BZQ166"/>
      <c r="BZR166"/>
      <c r="BZS166"/>
      <c r="BZT166"/>
      <c r="BZU166"/>
      <c r="BZV166"/>
      <c r="BZW166"/>
      <c r="BZX166"/>
      <c r="BZY166"/>
      <c r="BZZ166"/>
      <c r="CAA166"/>
      <c r="CAB166"/>
      <c r="CAC166"/>
      <c r="CAD166"/>
      <c r="CAE166"/>
      <c r="CAF166"/>
      <c r="CAG166"/>
      <c r="CAH166"/>
      <c r="CAI166"/>
      <c r="CAJ166"/>
      <c r="CAK166"/>
      <c r="CAL166"/>
      <c r="CAM166"/>
      <c r="CAN166"/>
      <c r="CAO166"/>
      <c r="CAP166"/>
      <c r="CAQ166"/>
      <c r="CAR166"/>
      <c r="CAS166"/>
      <c r="CAT166"/>
      <c r="CAU166"/>
      <c r="CAV166"/>
      <c r="CAW166"/>
      <c r="CAX166"/>
      <c r="CAY166"/>
      <c r="CAZ166"/>
      <c r="CBA166"/>
      <c r="CBB166"/>
      <c r="CBC166"/>
      <c r="CBD166"/>
      <c r="CBE166"/>
      <c r="CBF166"/>
      <c r="CBG166"/>
      <c r="CBH166"/>
      <c r="CBI166"/>
      <c r="CBJ166"/>
      <c r="CBK166"/>
      <c r="CBL166"/>
      <c r="CBM166"/>
      <c r="CBN166"/>
      <c r="CBO166"/>
      <c r="CBP166"/>
      <c r="CBQ166"/>
      <c r="CBR166"/>
      <c r="CBS166"/>
      <c r="CBT166"/>
      <c r="CBU166"/>
      <c r="CBV166"/>
      <c r="CBW166"/>
      <c r="CBX166"/>
      <c r="CBY166"/>
      <c r="CBZ166"/>
      <c r="CCA166"/>
      <c r="CCB166"/>
      <c r="CCC166"/>
      <c r="CCD166"/>
      <c r="CCE166"/>
      <c r="CCF166"/>
      <c r="CCG166"/>
      <c r="CCH166"/>
      <c r="CCI166"/>
      <c r="CCJ166"/>
      <c r="CCK166"/>
      <c r="CCL166"/>
      <c r="CCM166"/>
      <c r="CCN166"/>
      <c r="CCO166"/>
      <c r="CCP166"/>
      <c r="CCQ166"/>
      <c r="CCR166"/>
      <c r="CCS166"/>
      <c r="CCT166"/>
      <c r="CCU166"/>
      <c r="CCV166"/>
      <c r="CCW166"/>
      <c r="CCX166"/>
      <c r="CCY166"/>
      <c r="CCZ166"/>
      <c r="CDA166"/>
      <c r="CDB166"/>
      <c r="CDC166"/>
      <c r="CDD166"/>
      <c r="CDE166"/>
      <c r="CDF166"/>
      <c r="CDG166"/>
      <c r="CDH166"/>
      <c r="CDI166"/>
      <c r="CDJ166"/>
      <c r="CDK166"/>
      <c r="CDL166"/>
      <c r="CDM166"/>
      <c r="CDN166"/>
      <c r="CDO166"/>
      <c r="CDP166"/>
      <c r="CDQ166"/>
      <c r="CDR166"/>
      <c r="CDS166"/>
      <c r="CDT166"/>
      <c r="CDU166"/>
      <c r="CDV166"/>
      <c r="CDW166"/>
      <c r="CDX166"/>
      <c r="CDY166"/>
      <c r="CDZ166"/>
      <c r="CEA166"/>
      <c r="CEB166"/>
      <c r="CEC166"/>
      <c r="CED166"/>
      <c r="CEE166"/>
      <c r="CEF166"/>
      <c r="CEG166"/>
      <c r="CEH166"/>
      <c r="CEI166"/>
      <c r="CEJ166"/>
      <c r="CEK166"/>
      <c r="CEL166"/>
      <c r="CEM166"/>
      <c r="CEN166"/>
      <c r="CEO166"/>
      <c r="CEP166"/>
      <c r="CEQ166"/>
      <c r="CER166"/>
      <c r="CES166"/>
      <c r="CET166"/>
      <c r="CEU166"/>
      <c r="CEV166"/>
      <c r="CEW166"/>
      <c r="CEX166"/>
      <c r="CEY166"/>
      <c r="CEZ166"/>
      <c r="CFA166"/>
      <c r="CFB166"/>
      <c r="CFC166"/>
      <c r="CFD166"/>
      <c r="CFE166"/>
      <c r="CFF166"/>
      <c r="CFG166"/>
      <c r="CFH166"/>
      <c r="CFI166"/>
      <c r="CFJ166"/>
      <c r="CFK166"/>
      <c r="CFL166"/>
      <c r="CFM166"/>
      <c r="CFN166"/>
      <c r="CFO166"/>
      <c r="CFP166"/>
      <c r="CFQ166"/>
      <c r="CFR166"/>
      <c r="CFS166"/>
      <c r="CFT166"/>
      <c r="CFU166"/>
      <c r="CFV166"/>
      <c r="CFW166"/>
      <c r="CFX166"/>
      <c r="CFY166"/>
      <c r="CFZ166"/>
      <c r="CGA166"/>
      <c r="CGB166"/>
      <c r="CGC166"/>
      <c r="CGD166"/>
      <c r="CGE166"/>
      <c r="CGF166"/>
      <c r="CGG166"/>
      <c r="CGH166"/>
      <c r="CGI166"/>
      <c r="CGJ166"/>
      <c r="CGK166"/>
      <c r="CGL166"/>
      <c r="CGM166"/>
      <c r="CGN166"/>
      <c r="CGO166"/>
      <c r="CGP166"/>
      <c r="CGQ166"/>
      <c r="CGR166"/>
      <c r="CGS166"/>
      <c r="CGT166"/>
      <c r="CGU166"/>
      <c r="CGV166"/>
      <c r="CGW166"/>
      <c r="CGX166"/>
      <c r="CGY166"/>
      <c r="CGZ166"/>
      <c r="CHA166"/>
      <c r="CHB166"/>
      <c r="CHC166"/>
      <c r="CHD166"/>
      <c r="CHE166"/>
      <c r="CHF166"/>
      <c r="CHG166"/>
      <c r="CHH166"/>
      <c r="CHI166"/>
      <c r="CHJ166"/>
      <c r="CHK166"/>
      <c r="CHL166"/>
      <c r="CHM166"/>
      <c r="CHN166"/>
      <c r="CHO166"/>
      <c r="CHP166"/>
      <c r="CHQ166"/>
      <c r="CHR166"/>
      <c r="CHS166"/>
      <c r="CHT166"/>
      <c r="CHU166"/>
      <c r="CHV166"/>
      <c r="CHW166"/>
      <c r="CHX166"/>
      <c r="CHY166"/>
      <c r="CHZ166"/>
      <c r="CIA166"/>
      <c r="CIB166"/>
      <c r="CIC166"/>
      <c r="CID166"/>
      <c r="CIE166"/>
      <c r="CIF166"/>
      <c r="CIG166"/>
      <c r="CIH166"/>
      <c r="CII166"/>
      <c r="CIJ166"/>
      <c r="CIK166"/>
      <c r="CIL166"/>
      <c r="CIM166"/>
      <c r="CIN166"/>
      <c r="CIO166"/>
      <c r="CIP166"/>
      <c r="CIQ166"/>
      <c r="CIR166"/>
      <c r="CIS166"/>
      <c r="CIT166"/>
      <c r="CIU166"/>
      <c r="CIV166"/>
      <c r="CIW166"/>
      <c r="CIX166"/>
      <c r="CIY166"/>
      <c r="CIZ166"/>
      <c r="CJA166"/>
      <c r="CJB166"/>
      <c r="CJC166"/>
      <c r="CJD166"/>
      <c r="CJE166"/>
      <c r="CJF166"/>
      <c r="CJG166"/>
      <c r="CJH166"/>
      <c r="CJI166"/>
      <c r="CJJ166"/>
      <c r="CJK166"/>
      <c r="CJL166"/>
      <c r="CJM166"/>
      <c r="CJN166"/>
      <c r="CJO166"/>
      <c r="CJP166"/>
      <c r="CJQ166"/>
      <c r="CJR166"/>
      <c r="CJS166"/>
      <c r="CJT166"/>
      <c r="CJU166"/>
      <c r="CJV166"/>
      <c r="CJW166"/>
      <c r="CJX166"/>
      <c r="CJY166"/>
      <c r="CJZ166"/>
      <c r="CKA166"/>
      <c r="CKB166"/>
      <c r="CKC166"/>
      <c r="CKD166"/>
      <c r="CKE166"/>
      <c r="CKF166"/>
      <c r="CKG166"/>
      <c r="CKH166"/>
      <c r="CKI166"/>
      <c r="CKJ166"/>
      <c r="CKK166"/>
      <c r="CKL166"/>
      <c r="CKM166"/>
      <c r="CKN166"/>
      <c r="CKO166"/>
      <c r="CKP166"/>
      <c r="CKQ166"/>
      <c r="CKR166"/>
      <c r="CKS166"/>
      <c r="CKT166"/>
      <c r="CKU166"/>
      <c r="CKV166"/>
      <c r="CKW166"/>
      <c r="CKX166"/>
      <c r="CKY166"/>
      <c r="CKZ166"/>
      <c r="CLA166"/>
      <c r="CLB166"/>
      <c r="CLC166"/>
      <c r="CLD166"/>
      <c r="CLE166"/>
      <c r="CLF166"/>
      <c r="CLG166"/>
      <c r="CLH166"/>
      <c r="CLI166"/>
      <c r="CLJ166"/>
      <c r="CLK166"/>
      <c r="CLL166"/>
      <c r="CLM166"/>
      <c r="CLN166"/>
      <c r="CLO166"/>
      <c r="CLP166"/>
      <c r="CLQ166"/>
      <c r="CLR166"/>
      <c r="CLS166"/>
      <c r="CLT166"/>
      <c r="CLU166"/>
      <c r="CLV166"/>
      <c r="CLW166"/>
      <c r="CLX166"/>
      <c r="CLY166"/>
      <c r="CLZ166"/>
      <c r="CMA166"/>
      <c r="CMB166"/>
      <c r="CMC166"/>
      <c r="CMD166"/>
      <c r="CME166"/>
      <c r="CMF166"/>
      <c r="CMG166"/>
      <c r="CMH166"/>
      <c r="CMI166"/>
      <c r="CMJ166"/>
      <c r="CMK166"/>
      <c r="CML166"/>
      <c r="CMM166"/>
      <c r="CMN166"/>
      <c r="CMO166"/>
      <c r="CMP166"/>
      <c r="CMQ166"/>
      <c r="CMR166"/>
      <c r="CMS166"/>
      <c r="CMT166"/>
      <c r="CMU166"/>
      <c r="CMV166"/>
      <c r="CMW166"/>
      <c r="CMX166"/>
      <c r="CMY166"/>
      <c r="CMZ166"/>
      <c r="CNA166"/>
      <c r="CNB166"/>
      <c r="CNC166"/>
      <c r="CND166"/>
      <c r="CNE166"/>
      <c r="CNF166"/>
      <c r="CNG166"/>
      <c r="CNH166"/>
      <c r="CNI166"/>
      <c r="CNJ166"/>
      <c r="CNK166"/>
      <c r="CNL166"/>
      <c r="CNM166"/>
      <c r="CNN166"/>
      <c r="CNO166"/>
      <c r="CNP166"/>
      <c r="CNQ166"/>
      <c r="CNR166"/>
      <c r="CNS166"/>
      <c r="CNT166"/>
      <c r="CNU166"/>
      <c r="CNV166"/>
      <c r="CNW166"/>
      <c r="CNX166"/>
      <c r="CNY166"/>
      <c r="CNZ166"/>
      <c r="COA166"/>
      <c r="COB166"/>
      <c r="COC166"/>
      <c r="COD166"/>
      <c r="COE166"/>
      <c r="COF166"/>
      <c r="COG166"/>
      <c r="COH166"/>
      <c r="COI166"/>
      <c r="COJ166"/>
      <c r="COK166"/>
      <c r="COL166"/>
      <c r="COM166"/>
      <c r="CON166"/>
      <c r="COO166"/>
      <c r="COP166"/>
      <c r="COQ166"/>
      <c r="COR166"/>
      <c r="COS166"/>
      <c r="COT166"/>
      <c r="COU166"/>
      <c r="COV166"/>
      <c r="COW166"/>
      <c r="COX166"/>
      <c r="COY166"/>
      <c r="COZ166"/>
      <c r="CPA166"/>
      <c r="CPB166"/>
      <c r="CPC166"/>
      <c r="CPD166"/>
      <c r="CPE166"/>
      <c r="CPF166"/>
      <c r="CPG166"/>
      <c r="CPH166"/>
      <c r="CPI166"/>
      <c r="CPJ166"/>
      <c r="CPK166"/>
      <c r="CPL166"/>
      <c r="CPM166"/>
      <c r="CPN166"/>
      <c r="CPO166"/>
      <c r="CPP166"/>
      <c r="CPQ166"/>
      <c r="CPR166"/>
      <c r="CPS166"/>
      <c r="CPT166"/>
      <c r="CPU166"/>
      <c r="CPV166"/>
      <c r="CPW166"/>
      <c r="CPX166"/>
      <c r="CPY166"/>
      <c r="CPZ166"/>
      <c r="CQA166"/>
      <c r="CQB166"/>
      <c r="CQC166"/>
      <c r="CQD166"/>
      <c r="CQE166"/>
      <c r="CQF166"/>
      <c r="CQG166"/>
      <c r="CQH166"/>
      <c r="CQI166"/>
      <c r="CQJ166"/>
      <c r="CQK166"/>
      <c r="CQL166"/>
      <c r="CQM166"/>
      <c r="CQN166"/>
      <c r="CQO166"/>
      <c r="CQP166"/>
      <c r="CQQ166"/>
      <c r="CQR166"/>
      <c r="CQS166"/>
      <c r="CQT166"/>
      <c r="CQU166"/>
      <c r="CQV166"/>
      <c r="CQW166"/>
      <c r="CQX166"/>
      <c r="CQY166"/>
      <c r="CQZ166"/>
      <c r="CRA166"/>
      <c r="CRB166"/>
      <c r="CRC166"/>
      <c r="CRD166"/>
      <c r="CRE166"/>
      <c r="CRF166"/>
      <c r="CRG166"/>
      <c r="CRH166"/>
      <c r="CRI166"/>
      <c r="CRJ166"/>
      <c r="CRK166"/>
      <c r="CRL166"/>
      <c r="CRM166"/>
      <c r="CRN166"/>
      <c r="CRO166"/>
      <c r="CRP166"/>
      <c r="CRQ166"/>
      <c r="CRR166"/>
      <c r="CRS166"/>
      <c r="CRT166"/>
      <c r="CRU166"/>
      <c r="CRV166"/>
      <c r="CRW166"/>
      <c r="CRX166"/>
      <c r="CRY166"/>
      <c r="CRZ166"/>
      <c r="CSA166"/>
      <c r="CSB166"/>
      <c r="CSC166"/>
      <c r="CSD166"/>
      <c r="CSE166"/>
      <c r="CSF166"/>
      <c r="CSG166"/>
      <c r="CSH166"/>
      <c r="CSI166"/>
      <c r="CSJ166"/>
      <c r="CSK166"/>
      <c r="CSL166"/>
      <c r="CSM166"/>
      <c r="CSN166"/>
      <c r="CSO166"/>
      <c r="CSP166"/>
      <c r="CSQ166"/>
      <c r="CSR166"/>
      <c r="CSS166"/>
      <c r="CST166"/>
      <c r="CSU166"/>
      <c r="CSV166"/>
      <c r="CSW166"/>
      <c r="CSX166"/>
      <c r="CSY166"/>
      <c r="CSZ166"/>
      <c r="CTA166"/>
      <c r="CTB166"/>
      <c r="CTC166"/>
      <c r="CTD166"/>
      <c r="CTE166"/>
      <c r="CTF166"/>
      <c r="CTG166"/>
      <c r="CTH166"/>
      <c r="CTI166"/>
      <c r="CTJ166"/>
      <c r="CTK166"/>
      <c r="CTL166"/>
      <c r="CTM166"/>
      <c r="CTN166"/>
      <c r="CTO166"/>
      <c r="CTP166"/>
      <c r="CTQ166"/>
      <c r="CTR166"/>
      <c r="CTS166"/>
      <c r="CTT166"/>
      <c r="CTU166"/>
      <c r="CTV166"/>
      <c r="CTW166"/>
      <c r="CTX166"/>
      <c r="CTY166"/>
      <c r="CTZ166"/>
      <c r="CUA166"/>
      <c r="CUB166"/>
      <c r="CUC166"/>
      <c r="CUD166"/>
      <c r="CUE166"/>
      <c r="CUF166"/>
      <c r="CUG166"/>
      <c r="CUH166"/>
      <c r="CUI166"/>
      <c r="CUJ166"/>
      <c r="CUK166"/>
      <c r="CUL166"/>
      <c r="CUM166"/>
      <c r="CUN166"/>
      <c r="CUO166"/>
      <c r="CUP166"/>
      <c r="CUQ166"/>
      <c r="CUR166"/>
      <c r="CUS166"/>
      <c r="CUT166"/>
      <c r="CUU166"/>
      <c r="CUV166"/>
      <c r="CUW166"/>
      <c r="CUX166"/>
      <c r="CUY166"/>
      <c r="CUZ166"/>
      <c r="CVA166"/>
      <c r="CVB166"/>
      <c r="CVC166"/>
      <c r="CVD166"/>
      <c r="CVE166"/>
      <c r="CVF166"/>
      <c r="CVG166"/>
      <c r="CVH166"/>
      <c r="CVI166"/>
      <c r="CVJ166"/>
      <c r="CVK166"/>
      <c r="CVL166"/>
      <c r="CVM166"/>
      <c r="CVN166"/>
      <c r="CVO166"/>
      <c r="CVP166"/>
      <c r="CVQ166"/>
      <c r="CVR166"/>
      <c r="CVS166"/>
      <c r="CVT166"/>
      <c r="CVU166"/>
      <c r="CVV166"/>
      <c r="CVW166"/>
      <c r="CVX166"/>
      <c r="CVY166"/>
      <c r="CVZ166"/>
      <c r="CWA166"/>
      <c r="CWB166"/>
      <c r="CWC166"/>
      <c r="CWD166"/>
      <c r="CWE166"/>
      <c r="CWF166"/>
      <c r="CWG166"/>
      <c r="CWH166"/>
      <c r="CWI166"/>
      <c r="CWJ166"/>
      <c r="CWK166"/>
      <c r="CWL166"/>
      <c r="CWM166"/>
      <c r="CWN166"/>
      <c r="CWO166"/>
      <c r="CWP166"/>
      <c r="CWQ166"/>
      <c r="CWR166"/>
      <c r="CWS166"/>
      <c r="CWT166"/>
      <c r="CWU166"/>
      <c r="CWV166"/>
      <c r="CWW166"/>
      <c r="CWX166"/>
      <c r="CWY166"/>
      <c r="CWZ166"/>
      <c r="CXA166"/>
      <c r="CXB166"/>
      <c r="CXC166"/>
      <c r="CXD166"/>
      <c r="CXE166"/>
      <c r="CXF166"/>
      <c r="CXG166"/>
      <c r="CXH166"/>
      <c r="CXI166"/>
      <c r="CXJ166"/>
      <c r="CXK166"/>
      <c r="CXL166"/>
      <c r="CXM166"/>
      <c r="CXN166"/>
      <c r="CXO166"/>
      <c r="CXP166"/>
      <c r="CXQ166"/>
      <c r="CXR166"/>
      <c r="CXS166"/>
      <c r="CXT166"/>
      <c r="CXU166"/>
      <c r="CXV166"/>
      <c r="CXW166"/>
      <c r="CXX166"/>
      <c r="CXY166"/>
      <c r="CXZ166"/>
      <c r="CYA166"/>
      <c r="CYB166"/>
      <c r="CYC166"/>
      <c r="CYD166"/>
      <c r="CYE166"/>
      <c r="CYF166"/>
      <c r="CYG166"/>
      <c r="CYH166"/>
      <c r="CYI166"/>
      <c r="CYJ166"/>
      <c r="CYK166"/>
      <c r="CYL166"/>
      <c r="CYM166"/>
      <c r="CYN166"/>
      <c r="CYO166"/>
      <c r="CYP166"/>
      <c r="CYQ166"/>
      <c r="CYR166"/>
      <c r="CYS166"/>
      <c r="CYT166"/>
      <c r="CYU166"/>
      <c r="CYV166"/>
      <c r="CYW166"/>
      <c r="CYX166"/>
      <c r="CYY166"/>
      <c r="CYZ166"/>
      <c r="CZA166"/>
      <c r="CZB166"/>
      <c r="CZC166"/>
      <c r="CZD166"/>
      <c r="CZE166"/>
      <c r="CZF166"/>
      <c r="CZG166"/>
      <c r="CZH166"/>
      <c r="CZI166"/>
      <c r="CZJ166"/>
      <c r="CZK166"/>
      <c r="CZL166"/>
      <c r="CZM166"/>
      <c r="CZN166"/>
      <c r="CZO166"/>
      <c r="CZP166"/>
      <c r="CZQ166"/>
      <c r="CZR166"/>
      <c r="CZS166"/>
      <c r="CZT166"/>
      <c r="CZU166"/>
      <c r="CZV166"/>
      <c r="CZW166"/>
      <c r="CZX166"/>
      <c r="CZY166"/>
      <c r="CZZ166"/>
      <c r="DAA166"/>
      <c r="DAB166"/>
      <c r="DAC166"/>
      <c r="DAD166"/>
      <c r="DAE166"/>
      <c r="DAF166"/>
      <c r="DAG166"/>
      <c r="DAH166"/>
      <c r="DAI166"/>
      <c r="DAJ166"/>
      <c r="DAK166"/>
      <c r="DAL166"/>
      <c r="DAM166"/>
      <c r="DAN166"/>
      <c r="DAO166"/>
      <c r="DAP166"/>
      <c r="DAQ166"/>
      <c r="DAR166"/>
      <c r="DAS166"/>
      <c r="DAT166"/>
      <c r="DAU166"/>
      <c r="DAV166"/>
      <c r="DAW166"/>
      <c r="DAX166"/>
      <c r="DAY166"/>
      <c r="DAZ166"/>
      <c r="DBA166"/>
      <c r="DBB166"/>
      <c r="DBC166"/>
      <c r="DBD166"/>
      <c r="DBE166"/>
      <c r="DBF166"/>
      <c r="DBG166"/>
      <c r="DBH166"/>
      <c r="DBI166"/>
      <c r="DBJ166"/>
      <c r="DBK166"/>
      <c r="DBL166"/>
      <c r="DBM166"/>
      <c r="DBN166"/>
      <c r="DBO166"/>
      <c r="DBP166"/>
      <c r="DBQ166"/>
      <c r="DBR166"/>
      <c r="DBS166"/>
      <c r="DBT166"/>
      <c r="DBU166"/>
      <c r="DBV166"/>
      <c r="DBW166"/>
      <c r="DBX166"/>
      <c r="DBY166"/>
      <c r="DBZ166"/>
      <c r="DCA166"/>
      <c r="DCB166"/>
      <c r="DCC166"/>
      <c r="DCD166"/>
      <c r="DCE166"/>
      <c r="DCF166"/>
      <c r="DCG166"/>
      <c r="DCH166"/>
      <c r="DCI166"/>
      <c r="DCJ166"/>
      <c r="DCK166"/>
      <c r="DCL166"/>
      <c r="DCM166"/>
      <c r="DCN166"/>
      <c r="DCO166"/>
      <c r="DCP166"/>
      <c r="DCQ166"/>
      <c r="DCR166"/>
      <c r="DCS166"/>
      <c r="DCT166"/>
      <c r="DCU166"/>
      <c r="DCV166"/>
      <c r="DCW166"/>
      <c r="DCX166"/>
      <c r="DCY166"/>
      <c r="DCZ166"/>
      <c r="DDA166"/>
      <c r="DDB166"/>
      <c r="DDC166"/>
      <c r="DDD166"/>
      <c r="DDE166"/>
      <c r="DDF166"/>
      <c r="DDG166"/>
      <c r="DDH166"/>
      <c r="DDI166"/>
      <c r="DDJ166"/>
      <c r="DDK166"/>
      <c r="DDL166"/>
      <c r="DDM166"/>
      <c r="DDN166"/>
      <c r="DDO166"/>
      <c r="DDP166"/>
      <c r="DDQ166"/>
      <c r="DDR166"/>
      <c r="DDS166"/>
      <c r="DDT166"/>
      <c r="DDU166"/>
      <c r="DDV166"/>
      <c r="DDW166"/>
      <c r="DDX166"/>
      <c r="DDY166"/>
      <c r="DDZ166"/>
      <c r="DEA166"/>
      <c r="DEB166"/>
      <c r="DEC166"/>
      <c r="DED166"/>
      <c r="DEE166"/>
      <c r="DEF166"/>
      <c r="DEG166"/>
      <c r="DEH166"/>
      <c r="DEI166"/>
      <c r="DEJ166"/>
      <c r="DEK166"/>
      <c r="DEL166"/>
      <c r="DEM166"/>
      <c r="DEN166"/>
      <c r="DEO166"/>
      <c r="DEP166"/>
      <c r="DEQ166"/>
      <c r="DER166"/>
      <c r="DES166"/>
      <c r="DET166"/>
      <c r="DEU166"/>
      <c r="DEV166"/>
      <c r="DEW166"/>
      <c r="DEX166"/>
      <c r="DEY166"/>
      <c r="DEZ166"/>
      <c r="DFA166"/>
      <c r="DFB166"/>
      <c r="DFC166"/>
      <c r="DFD166"/>
      <c r="DFE166"/>
      <c r="DFF166"/>
      <c r="DFG166"/>
      <c r="DFH166"/>
      <c r="DFI166"/>
      <c r="DFJ166"/>
      <c r="DFK166"/>
      <c r="DFL166"/>
      <c r="DFM166"/>
      <c r="DFN166"/>
      <c r="DFO166"/>
      <c r="DFP166"/>
      <c r="DFQ166"/>
      <c r="DFR166"/>
      <c r="DFS166"/>
      <c r="DFT166"/>
      <c r="DFU166"/>
      <c r="DFV166"/>
      <c r="DFW166"/>
      <c r="DFX166"/>
      <c r="DFY166"/>
      <c r="DFZ166"/>
      <c r="DGA166"/>
      <c r="DGB166"/>
      <c r="DGC166"/>
      <c r="DGD166"/>
      <c r="DGE166"/>
      <c r="DGF166"/>
      <c r="DGG166"/>
      <c r="DGH166"/>
      <c r="DGI166"/>
      <c r="DGJ166"/>
      <c r="DGK166"/>
      <c r="DGL166"/>
      <c r="DGM166"/>
      <c r="DGN166"/>
      <c r="DGO166"/>
      <c r="DGP166"/>
      <c r="DGQ166"/>
      <c r="DGR166"/>
      <c r="DGS166"/>
      <c r="DGT166"/>
      <c r="DGU166"/>
      <c r="DGV166"/>
      <c r="DGW166"/>
      <c r="DGX166"/>
      <c r="DGY166"/>
      <c r="DGZ166"/>
      <c r="DHA166"/>
      <c r="DHB166"/>
      <c r="DHC166"/>
      <c r="DHD166"/>
      <c r="DHE166"/>
      <c r="DHF166"/>
      <c r="DHG166"/>
      <c r="DHH166"/>
      <c r="DHI166"/>
      <c r="DHJ166"/>
      <c r="DHK166"/>
      <c r="DHL166"/>
      <c r="DHM166"/>
      <c r="DHN166"/>
      <c r="DHO166"/>
      <c r="DHP166"/>
      <c r="DHQ166"/>
      <c r="DHR166"/>
      <c r="DHS166"/>
      <c r="DHT166"/>
      <c r="DHU166"/>
      <c r="DHV166"/>
      <c r="DHW166"/>
      <c r="DHX166"/>
      <c r="DHY166"/>
      <c r="DHZ166"/>
      <c r="DIA166"/>
      <c r="DIB166"/>
      <c r="DIC166"/>
      <c r="DID166"/>
      <c r="DIE166"/>
      <c r="DIF166"/>
      <c r="DIG166"/>
      <c r="DIH166"/>
      <c r="DII166"/>
      <c r="DIJ166"/>
      <c r="DIK166"/>
      <c r="DIL166"/>
      <c r="DIM166"/>
      <c r="DIN166"/>
      <c r="DIO166"/>
      <c r="DIP166"/>
      <c r="DIQ166"/>
      <c r="DIR166"/>
      <c r="DIS166"/>
      <c r="DIT166"/>
      <c r="DIU166"/>
      <c r="DIV166"/>
      <c r="DIW166"/>
      <c r="DIX166"/>
      <c r="DIY166"/>
      <c r="DIZ166"/>
      <c r="DJA166"/>
      <c r="DJB166"/>
      <c r="DJC166"/>
      <c r="DJD166"/>
      <c r="DJE166"/>
      <c r="DJF166"/>
      <c r="DJG166"/>
      <c r="DJH166"/>
      <c r="DJI166"/>
      <c r="DJJ166"/>
      <c r="DJK166"/>
      <c r="DJL166"/>
      <c r="DJM166"/>
      <c r="DJN166"/>
      <c r="DJO166"/>
      <c r="DJP166"/>
      <c r="DJQ166"/>
      <c r="DJR166"/>
      <c r="DJS166"/>
      <c r="DJT166"/>
      <c r="DJU166"/>
      <c r="DJV166"/>
      <c r="DJW166"/>
      <c r="DJX166"/>
      <c r="DJY166"/>
      <c r="DJZ166"/>
      <c r="DKA166"/>
      <c r="DKB166"/>
      <c r="DKC166"/>
      <c r="DKD166"/>
      <c r="DKE166"/>
      <c r="DKF166"/>
      <c r="DKG166"/>
      <c r="DKH166"/>
      <c r="DKI166"/>
      <c r="DKJ166"/>
      <c r="DKK166"/>
      <c r="DKL166"/>
      <c r="DKM166"/>
      <c r="DKN166"/>
      <c r="DKO166"/>
      <c r="DKP166"/>
      <c r="DKQ166"/>
      <c r="DKR166"/>
      <c r="DKS166"/>
      <c r="DKT166"/>
      <c r="DKU166"/>
      <c r="DKV166"/>
      <c r="DKW166"/>
      <c r="DKX166"/>
      <c r="DKY166"/>
      <c r="DKZ166"/>
      <c r="DLA166"/>
      <c r="DLB166"/>
      <c r="DLC166"/>
      <c r="DLD166"/>
      <c r="DLE166"/>
      <c r="DLF166"/>
      <c r="DLG166"/>
      <c r="DLH166"/>
      <c r="DLI166"/>
      <c r="DLJ166"/>
      <c r="DLK166"/>
      <c r="DLL166"/>
      <c r="DLM166"/>
      <c r="DLN166"/>
      <c r="DLO166"/>
      <c r="DLP166"/>
      <c r="DLQ166"/>
      <c r="DLR166"/>
      <c r="DLS166"/>
      <c r="DLT166"/>
      <c r="DLU166"/>
      <c r="DLV166"/>
      <c r="DLW166"/>
      <c r="DLX166"/>
      <c r="DLY166"/>
      <c r="DLZ166"/>
      <c r="DMA166"/>
      <c r="DMB166"/>
      <c r="DMC166"/>
      <c r="DMD166"/>
      <c r="DME166"/>
      <c r="DMF166"/>
      <c r="DMG166"/>
      <c r="DMH166"/>
      <c r="DMI166"/>
      <c r="DMJ166"/>
      <c r="DMK166"/>
      <c r="DML166"/>
      <c r="DMM166"/>
      <c r="DMN166"/>
      <c r="DMO166"/>
      <c r="DMP166"/>
      <c r="DMQ166"/>
      <c r="DMR166"/>
      <c r="DMS166"/>
      <c r="DMT166"/>
      <c r="DMU166"/>
      <c r="DMV166"/>
      <c r="DMW166"/>
      <c r="DMX166"/>
      <c r="DMY166"/>
      <c r="DMZ166"/>
      <c r="DNA166"/>
      <c r="DNB166"/>
      <c r="DNC166"/>
      <c r="DND166"/>
      <c r="DNE166"/>
      <c r="DNF166"/>
      <c r="DNG166"/>
      <c r="DNH166"/>
      <c r="DNI166"/>
      <c r="DNJ166"/>
      <c r="DNK166"/>
      <c r="DNL166"/>
      <c r="DNM166"/>
      <c r="DNN166"/>
      <c r="DNO166"/>
      <c r="DNP166"/>
      <c r="DNQ166"/>
      <c r="DNR166"/>
      <c r="DNS166"/>
      <c r="DNT166"/>
      <c r="DNU166"/>
      <c r="DNV166"/>
      <c r="DNW166"/>
      <c r="DNX166"/>
      <c r="DNY166"/>
      <c r="DNZ166"/>
      <c r="DOA166"/>
      <c r="DOB166"/>
      <c r="DOC166"/>
      <c r="DOD166"/>
      <c r="DOE166"/>
      <c r="DOF166"/>
      <c r="DOG166"/>
      <c r="DOH166"/>
      <c r="DOI166"/>
      <c r="DOJ166"/>
      <c r="DOK166"/>
      <c r="DOL166"/>
      <c r="DOM166"/>
      <c r="DON166"/>
      <c r="DOO166"/>
      <c r="DOP166"/>
      <c r="DOQ166"/>
      <c r="DOR166"/>
      <c r="DOS166"/>
      <c r="DOT166"/>
      <c r="DOU166"/>
      <c r="DOV166"/>
      <c r="DOW166"/>
      <c r="DOX166"/>
      <c r="DOY166"/>
      <c r="DOZ166"/>
      <c r="DPA166"/>
      <c r="DPB166"/>
      <c r="DPC166"/>
      <c r="DPD166"/>
      <c r="DPE166"/>
      <c r="DPF166"/>
      <c r="DPG166"/>
      <c r="DPH166"/>
      <c r="DPI166"/>
      <c r="DPJ166"/>
      <c r="DPK166"/>
      <c r="DPL166"/>
      <c r="DPM166"/>
      <c r="DPN166"/>
      <c r="DPO166"/>
      <c r="DPP166"/>
      <c r="DPQ166"/>
      <c r="DPR166"/>
      <c r="DPS166"/>
      <c r="DPT166"/>
      <c r="DPU166"/>
      <c r="DPV166"/>
      <c r="DPW166"/>
      <c r="DPX166"/>
      <c r="DPY166"/>
      <c r="DPZ166"/>
      <c r="DQA166"/>
      <c r="DQB166"/>
      <c r="DQC166"/>
      <c r="DQD166"/>
      <c r="DQE166"/>
      <c r="DQF166"/>
      <c r="DQG166"/>
      <c r="DQH166"/>
      <c r="DQI166"/>
      <c r="DQJ166"/>
      <c r="DQK166"/>
      <c r="DQL166"/>
      <c r="DQM166"/>
      <c r="DQN166"/>
      <c r="DQO166"/>
      <c r="DQP166"/>
      <c r="DQQ166"/>
      <c r="DQR166"/>
      <c r="DQS166"/>
      <c r="DQT166"/>
      <c r="DQU166"/>
      <c r="DQV166"/>
      <c r="DQW166"/>
      <c r="DQX166"/>
      <c r="DQY166"/>
      <c r="DQZ166"/>
      <c r="DRA166"/>
      <c r="DRB166"/>
      <c r="DRC166"/>
      <c r="DRD166"/>
      <c r="DRE166"/>
      <c r="DRF166"/>
      <c r="DRG166"/>
      <c r="DRH166"/>
      <c r="DRI166"/>
      <c r="DRJ166"/>
      <c r="DRK166"/>
      <c r="DRL166"/>
      <c r="DRM166"/>
      <c r="DRN166"/>
      <c r="DRO166"/>
      <c r="DRP166"/>
      <c r="DRQ166"/>
      <c r="DRR166"/>
      <c r="DRS166"/>
      <c r="DRT166"/>
      <c r="DRU166"/>
      <c r="DRV166"/>
      <c r="DRW166"/>
      <c r="DRX166"/>
      <c r="DRY166"/>
      <c r="DRZ166"/>
      <c r="DSA166"/>
      <c r="DSB166"/>
      <c r="DSC166"/>
      <c r="DSD166"/>
      <c r="DSE166"/>
      <c r="DSF166"/>
      <c r="DSG166"/>
      <c r="DSH166"/>
      <c r="DSI166"/>
      <c r="DSJ166"/>
      <c r="DSK166"/>
      <c r="DSL166"/>
      <c r="DSM166"/>
      <c r="DSN166"/>
      <c r="DSO166"/>
      <c r="DSP166"/>
      <c r="DSQ166"/>
      <c r="DSR166"/>
      <c r="DSS166"/>
      <c r="DST166"/>
      <c r="DSU166"/>
      <c r="DSV166"/>
      <c r="DSW166"/>
      <c r="DSX166"/>
      <c r="DSY166"/>
      <c r="DSZ166"/>
      <c r="DTA166"/>
      <c r="DTB166"/>
      <c r="DTC166"/>
      <c r="DTD166"/>
      <c r="DTE166"/>
      <c r="DTF166"/>
      <c r="DTG166"/>
      <c r="DTH166"/>
      <c r="DTI166"/>
      <c r="DTJ166"/>
      <c r="DTK166"/>
      <c r="DTL166"/>
      <c r="DTM166"/>
      <c r="DTN166"/>
      <c r="DTO166"/>
      <c r="DTP166"/>
      <c r="DTQ166"/>
      <c r="DTR166"/>
      <c r="DTS166"/>
      <c r="DTT166"/>
      <c r="DTU166"/>
      <c r="DTV166"/>
      <c r="DTW166"/>
      <c r="DTX166"/>
      <c r="DTY166"/>
      <c r="DTZ166"/>
      <c r="DUA166"/>
      <c r="DUB166"/>
      <c r="DUC166"/>
      <c r="DUD166"/>
      <c r="DUE166"/>
      <c r="DUF166"/>
      <c r="DUG166"/>
      <c r="DUH166"/>
      <c r="DUI166"/>
      <c r="DUJ166"/>
      <c r="DUK166"/>
      <c r="DUL166"/>
      <c r="DUM166"/>
      <c r="DUN166"/>
      <c r="DUO166"/>
      <c r="DUP166"/>
      <c r="DUQ166"/>
      <c r="DUR166"/>
      <c r="DUS166"/>
      <c r="DUT166"/>
      <c r="DUU166"/>
      <c r="DUV166"/>
      <c r="DUW166"/>
      <c r="DUX166"/>
      <c r="DUY166"/>
      <c r="DUZ166"/>
      <c r="DVA166"/>
      <c r="DVB166"/>
      <c r="DVC166"/>
      <c r="DVD166"/>
      <c r="DVE166"/>
      <c r="DVF166"/>
      <c r="DVG166"/>
      <c r="DVH166"/>
      <c r="DVI166"/>
      <c r="DVJ166"/>
      <c r="DVK166"/>
      <c r="DVL166"/>
      <c r="DVM166"/>
      <c r="DVN166"/>
      <c r="DVO166"/>
      <c r="DVP166"/>
      <c r="DVQ166"/>
      <c r="DVR166"/>
      <c r="DVS166"/>
      <c r="DVT166"/>
      <c r="DVU166"/>
      <c r="DVV166"/>
      <c r="DVW166"/>
      <c r="DVX166"/>
      <c r="DVY166"/>
      <c r="DVZ166"/>
      <c r="DWA166"/>
      <c r="DWB166"/>
      <c r="DWC166"/>
      <c r="DWD166"/>
      <c r="DWE166"/>
      <c r="DWF166"/>
      <c r="DWG166"/>
      <c r="DWH166"/>
      <c r="DWI166"/>
      <c r="DWJ166"/>
      <c r="DWK166"/>
      <c r="DWL166"/>
      <c r="DWM166"/>
      <c r="DWN166"/>
      <c r="DWO166"/>
      <c r="DWP166"/>
      <c r="DWQ166"/>
      <c r="DWR166"/>
      <c r="DWS166"/>
      <c r="DWT166"/>
      <c r="DWU166"/>
      <c r="DWV166"/>
      <c r="DWW166"/>
      <c r="DWX166"/>
      <c r="DWY166"/>
      <c r="DWZ166"/>
      <c r="DXA166"/>
      <c r="DXB166"/>
      <c r="DXC166"/>
      <c r="DXD166"/>
      <c r="DXE166"/>
      <c r="DXF166"/>
      <c r="DXG166"/>
      <c r="DXH166"/>
      <c r="DXI166"/>
      <c r="DXJ166"/>
      <c r="DXK166"/>
      <c r="DXL166"/>
      <c r="DXM166"/>
      <c r="DXN166"/>
      <c r="DXO166"/>
      <c r="DXP166"/>
      <c r="DXQ166"/>
      <c r="DXR166"/>
      <c r="DXS166"/>
      <c r="DXT166"/>
      <c r="DXU166"/>
      <c r="DXV166"/>
      <c r="DXW166"/>
      <c r="DXX166"/>
      <c r="DXY166"/>
      <c r="DXZ166"/>
      <c r="DYA166"/>
      <c r="DYB166"/>
      <c r="DYC166"/>
      <c r="DYD166"/>
      <c r="DYE166"/>
      <c r="DYF166"/>
      <c r="DYG166"/>
      <c r="DYH166"/>
      <c r="DYI166"/>
      <c r="DYJ166"/>
      <c r="DYK166"/>
      <c r="DYL166"/>
      <c r="DYM166"/>
      <c r="DYN166"/>
      <c r="DYO166"/>
      <c r="DYP166"/>
      <c r="DYQ166"/>
      <c r="DYR166"/>
      <c r="DYS166"/>
      <c r="DYT166"/>
      <c r="DYU166"/>
      <c r="DYV166"/>
      <c r="DYW166"/>
      <c r="DYX166"/>
      <c r="DYY166"/>
      <c r="DYZ166"/>
      <c r="DZA166"/>
      <c r="DZB166"/>
      <c r="DZC166"/>
      <c r="DZD166"/>
      <c r="DZE166"/>
      <c r="DZF166"/>
      <c r="DZG166"/>
      <c r="DZH166"/>
      <c r="DZI166"/>
      <c r="DZJ166"/>
      <c r="DZK166"/>
      <c r="DZL166"/>
      <c r="DZM166"/>
      <c r="DZN166"/>
      <c r="DZO166"/>
      <c r="DZP166"/>
      <c r="DZQ166"/>
      <c r="DZR166"/>
      <c r="DZS166"/>
      <c r="DZT166"/>
      <c r="DZU166"/>
      <c r="DZV166"/>
      <c r="DZW166"/>
      <c r="DZX166"/>
      <c r="DZY166"/>
      <c r="DZZ166"/>
      <c r="EAA166"/>
      <c r="EAB166"/>
      <c r="EAC166"/>
      <c r="EAD166"/>
      <c r="EAE166"/>
      <c r="EAF166"/>
      <c r="EAG166"/>
      <c r="EAH166"/>
      <c r="EAI166"/>
      <c r="EAJ166"/>
      <c r="EAK166"/>
      <c r="EAL166"/>
      <c r="EAM166"/>
      <c r="EAN166"/>
      <c r="EAO166"/>
      <c r="EAP166"/>
      <c r="EAQ166"/>
      <c r="EAR166"/>
      <c r="EAS166"/>
      <c r="EAT166"/>
      <c r="EAU166"/>
      <c r="EAV166"/>
      <c r="EAW166"/>
      <c r="EAX166"/>
      <c r="EAY166"/>
      <c r="EAZ166"/>
      <c r="EBA166"/>
      <c r="EBB166"/>
      <c r="EBC166"/>
      <c r="EBD166"/>
      <c r="EBE166"/>
      <c r="EBF166"/>
      <c r="EBG166"/>
      <c r="EBH166"/>
      <c r="EBI166"/>
      <c r="EBJ166"/>
      <c r="EBK166"/>
      <c r="EBL166"/>
      <c r="EBM166"/>
      <c r="EBN166"/>
      <c r="EBO166"/>
      <c r="EBP166"/>
      <c r="EBQ166"/>
      <c r="EBR166"/>
      <c r="EBS166"/>
      <c r="EBT166"/>
      <c r="EBU166"/>
      <c r="EBV166"/>
      <c r="EBW166"/>
      <c r="EBX166"/>
      <c r="EBY166"/>
      <c r="EBZ166"/>
      <c r="ECA166"/>
      <c r="ECB166"/>
      <c r="ECC166"/>
      <c r="ECD166"/>
      <c r="ECE166"/>
      <c r="ECF166"/>
      <c r="ECG166"/>
      <c r="ECH166"/>
      <c r="ECI166"/>
      <c r="ECJ166"/>
      <c r="ECK166"/>
      <c r="ECL166"/>
      <c r="ECM166"/>
      <c r="ECN166"/>
      <c r="ECO166"/>
      <c r="ECP166"/>
      <c r="ECQ166"/>
      <c r="ECR166"/>
      <c r="ECS166"/>
      <c r="ECT166"/>
      <c r="ECU166"/>
      <c r="ECV166"/>
      <c r="ECW166"/>
      <c r="ECX166"/>
      <c r="ECY166"/>
      <c r="ECZ166"/>
      <c r="EDA166"/>
      <c r="EDB166"/>
      <c r="EDC166"/>
      <c r="EDD166"/>
      <c r="EDE166"/>
      <c r="EDF166"/>
      <c r="EDG166"/>
      <c r="EDH166"/>
      <c r="EDI166"/>
      <c r="EDJ166"/>
      <c r="EDK166"/>
      <c r="EDL166"/>
      <c r="EDM166"/>
      <c r="EDN166"/>
      <c r="EDO166"/>
      <c r="EDP166"/>
      <c r="EDQ166"/>
      <c r="EDR166"/>
      <c r="EDS166"/>
      <c r="EDT166"/>
      <c r="EDU166"/>
      <c r="EDV166"/>
      <c r="EDW166"/>
      <c r="EDX166"/>
      <c r="EDY166"/>
      <c r="EDZ166"/>
      <c r="EEA166"/>
      <c r="EEB166"/>
      <c r="EEC166"/>
      <c r="EED166"/>
      <c r="EEE166"/>
      <c r="EEF166"/>
      <c r="EEG166"/>
      <c r="EEH166"/>
      <c r="EEI166"/>
      <c r="EEJ166"/>
      <c r="EEK166"/>
      <c r="EEL166"/>
      <c r="EEM166"/>
      <c r="EEN166"/>
      <c r="EEO166"/>
      <c r="EEP166"/>
      <c r="EEQ166"/>
      <c r="EER166"/>
      <c r="EES166"/>
      <c r="EET166"/>
      <c r="EEU166"/>
      <c r="EEV166"/>
      <c r="EEW166"/>
      <c r="EEX166"/>
      <c r="EEY166"/>
      <c r="EEZ166"/>
      <c r="EFA166"/>
      <c r="EFB166"/>
      <c r="EFC166"/>
      <c r="EFD166"/>
      <c r="EFE166"/>
      <c r="EFF166"/>
      <c r="EFG166"/>
      <c r="EFH166"/>
      <c r="EFI166"/>
      <c r="EFJ166"/>
      <c r="EFK166"/>
      <c r="EFL166"/>
      <c r="EFM166"/>
      <c r="EFN166"/>
      <c r="EFO166"/>
      <c r="EFP166"/>
      <c r="EFQ166"/>
      <c r="EFR166"/>
      <c r="EFS166"/>
      <c r="EFT166"/>
      <c r="EFU166"/>
      <c r="EFV166"/>
      <c r="EFW166"/>
      <c r="EFX166"/>
      <c r="EFY166"/>
      <c r="EFZ166"/>
      <c r="EGA166"/>
      <c r="EGB166"/>
      <c r="EGC166"/>
      <c r="EGD166"/>
      <c r="EGE166"/>
      <c r="EGF166"/>
      <c r="EGG166"/>
      <c r="EGH166"/>
      <c r="EGI166"/>
      <c r="EGJ166"/>
      <c r="EGK166"/>
      <c r="EGL166"/>
      <c r="EGM166"/>
      <c r="EGN166"/>
      <c r="EGO166"/>
      <c r="EGP166"/>
      <c r="EGQ166"/>
      <c r="EGR166"/>
      <c r="EGS166"/>
      <c r="EGT166"/>
      <c r="EGU166"/>
      <c r="EGV166"/>
      <c r="EGW166"/>
      <c r="EGX166"/>
      <c r="EGY166"/>
      <c r="EGZ166"/>
      <c r="EHA166"/>
      <c r="EHB166"/>
      <c r="EHC166"/>
      <c r="EHD166"/>
      <c r="EHE166"/>
      <c r="EHF166"/>
      <c r="EHG166"/>
      <c r="EHH166"/>
      <c r="EHI166"/>
      <c r="EHJ166"/>
      <c r="EHK166"/>
      <c r="EHL166"/>
      <c r="EHM166"/>
      <c r="EHN166"/>
      <c r="EHO166"/>
      <c r="EHP166"/>
      <c r="EHQ166"/>
      <c r="EHR166"/>
      <c r="EHS166"/>
      <c r="EHT166"/>
      <c r="EHU166"/>
      <c r="EHV166"/>
      <c r="EHW166"/>
      <c r="EHX166"/>
      <c r="EHY166"/>
      <c r="EHZ166"/>
      <c r="EIA166"/>
      <c r="EIB166"/>
      <c r="EIC166"/>
      <c r="EID166"/>
      <c r="EIE166"/>
      <c r="EIF166"/>
      <c r="EIG166"/>
      <c r="EIH166"/>
      <c r="EII166"/>
      <c r="EIJ166"/>
      <c r="EIK166"/>
      <c r="EIL166"/>
      <c r="EIM166"/>
      <c r="EIN166"/>
      <c r="EIO166"/>
      <c r="EIP166"/>
      <c r="EIQ166"/>
      <c r="EIR166"/>
      <c r="EIS166"/>
      <c r="EIT166"/>
      <c r="EIU166"/>
      <c r="EIV166"/>
      <c r="EIW166"/>
      <c r="EIX166"/>
      <c r="EIY166"/>
      <c r="EIZ166"/>
      <c r="EJA166"/>
      <c r="EJB166"/>
      <c r="EJC166"/>
      <c r="EJD166"/>
      <c r="EJE166"/>
      <c r="EJF166"/>
      <c r="EJG166"/>
      <c r="EJH166"/>
      <c r="EJI166"/>
      <c r="EJJ166"/>
      <c r="EJK166"/>
      <c r="EJL166"/>
      <c r="EJM166"/>
      <c r="EJN166"/>
      <c r="EJO166"/>
      <c r="EJP166"/>
      <c r="EJQ166"/>
      <c r="EJR166"/>
      <c r="EJS166"/>
      <c r="EJT166"/>
      <c r="EJU166"/>
      <c r="EJV166"/>
      <c r="EJW166"/>
      <c r="EJX166"/>
      <c r="EJY166"/>
      <c r="EJZ166"/>
      <c r="EKA166"/>
      <c r="EKB166"/>
      <c r="EKC166"/>
      <c r="EKD166"/>
      <c r="EKE166"/>
      <c r="EKF166"/>
      <c r="EKG166"/>
      <c r="EKH166"/>
      <c r="EKI166"/>
      <c r="EKJ166"/>
      <c r="EKK166"/>
      <c r="EKL166"/>
      <c r="EKM166"/>
      <c r="EKN166"/>
      <c r="EKO166"/>
      <c r="EKP166"/>
      <c r="EKQ166"/>
      <c r="EKR166"/>
      <c r="EKS166"/>
      <c r="EKT166"/>
      <c r="EKU166"/>
      <c r="EKV166"/>
      <c r="EKW166"/>
      <c r="EKX166"/>
      <c r="EKY166"/>
      <c r="EKZ166"/>
      <c r="ELA166"/>
      <c r="ELB166"/>
      <c r="ELC166"/>
      <c r="ELD166"/>
      <c r="ELE166"/>
      <c r="ELF166"/>
      <c r="ELG166"/>
      <c r="ELH166"/>
      <c r="ELI166"/>
      <c r="ELJ166"/>
      <c r="ELK166"/>
      <c r="ELL166"/>
      <c r="ELM166"/>
      <c r="ELN166"/>
      <c r="ELO166"/>
      <c r="ELP166"/>
      <c r="ELQ166"/>
      <c r="ELR166"/>
      <c r="ELS166"/>
      <c r="ELT166"/>
      <c r="ELU166"/>
      <c r="ELV166"/>
      <c r="ELW166"/>
      <c r="ELX166"/>
      <c r="ELY166"/>
      <c r="ELZ166"/>
      <c r="EMA166"/>
      <c r="EMB166"/>
      <c r="EMC166"/>
      <c r="EMD166"/>
      <c r="EME166"/>
      <c r="EMF166"/>
      <c r="EMG166"/>
      <c r="EMH166"/>
      <c r="EMI166"/>
      <c r="EMJ166"/>
      <c r="EMK166"/>
      <c r="EML166"/>
      <c r="EMM166"/>
      <c r="EMN166"/>
      <c r="EMO166"/>
      <c r="EMP166"/>
      <c r="EMQ166"/>
      <c r="EMR166"/>
      <c r="EMS166"/>
      <c r="EMT166"/>
      <c r="EMU166"/>
      <c r="EMV166"/>
      <c r="EMW166"/>
      <c r="EMX166"/>
      <c r="EMY166"/>
      <c r="EMZ166"/>
      <c r="ENA166"/>
      <c r="ENB166"/>
      <c r="ENC166"/>
      <c r="END166"/>
      <c r="ENE166"/>
      <c r="ENF166"/>
      <c r="ENG166"/>
      <c r="ENH166"/>
      <c r="ENI166"/>
      <c r="ENJ166"/>
      <c r="ENK166"/>
      <c r="ENL166"/>
      <c r="ENM166"/>
      <c r="ENN166"/>
      <c r="ENO166"/>
      <c r="ENP166"/>
      <c r="ENQ166"/>
      <c r="ENR166"/>
      <c r="ENS166"/>
      <c r="ENT166"/>
      <c r="ENU166"/>
      <c r="ENV166"/>
      <c r="ENW166"/>
      <c r="ENX166"/>
      <c r="ENY166"/>
      <c r="ENZ166"/>
      <c r="EOA166"/>
      <c r="EOB166"/>
      <c r="EOC166"/>
      <c r="EOD166"/>
      <c r="EOE166"/>
      <c r="EOF166"/>
      <c r="EOG166"/>
      <c r="EOH166"/>
      <c r="EOI166"/>
      <c r="EOJ166"/>
      <c r="EOK166"/>
      <c r="EOL166"/>
      <c r="EOM166"/>
      <c r="EON166"/>
      <c r="EOO166"/>
      <c r="EOP166"/>
      <c r="EOQ166"/>
      <c r="EOR166"/>
      <c r="EOS166"/>
      <c r="EOT166"/>
      <c r="EOU166"/>
      <c r="EOV166"/>
      <c r="EOW166"/>
      <c r="EOX166"/>
      <c r="EOY166"/>
      <c r="EOZ166"/>
      <c r="EPA166"/>
      <c r="EPB166"/>
      <c r="EPC166"/>
      <c r="EPD166"/>
      <c r="EPE166"/>
      <c r="EPF166"/>
      <c r="EPG166"/>
      <c r="EPH166"/>
      <c r="EPI166"/>
      <c r="EPJ166"/>
      <c r="EPK166"/>
      <c r="EPL166"/>
      <c r="EPM166"/>
      <c r="EPN166"/>
      <c r="EPO166"/>
      <c r="EPP166"/>
      <c r="EPQ166"/>
      <c r="EPR166"/>
      <c r="EPS166"/>
      <c r="EPT166"/>
      <c r="EPU166"/>
      <c r="EPV166"/>
      <c r="EPW166"/>
      <c r="EPX166"/>
      <c r="EPY166"/>
      <c r="EPZ166"/>
      <c r="EQA166"/>
      <c r="EQB166"/>
      <c r="EQC166"/>
      <c r="EQD166"/>
      <c r="EQE166"/>
      <c r="EQF166"/>
      <c r="EQG166"/>
      <c r="EQH166"/>
      <c r="EQI166"/>
      <c r="EQJ166"/>
      <c r="EQK166"/>
      <c r="EQL166"/>
      <c r="EQM166"/>
      <c r="EQN166"/>
      <c r="EQO166"/>
      <c r="EQP166"/>
      <c r="EQQ166"/>
      <c r="EQR166"/>
      <c r="EQS166"/>
      <c r="EQT166"/>
      <c r="EQU166"/>
      <c r="EQV166"/>
      <c r="EQW166"/>
      <c r="EQX166"/>
      <c r="EQY166"/>
      <c r="EQZ166"/>
      <c r="ERA166"/>
      <c r="ERB166"/>
      <c r="ERC166"/>
      <c r="ERD166"/>
      <c r="ERE166"/>
      <c r="ERF166"/>
      <c r="ERG166"/>
      <c r="ERH166"/>
      <c r="ERI166"/>
      <c r="ERJ166"/>
      <c r="ERK166"/>
      <c r="ERL166"/>
      <c r="ERM166"/>
      <c r="ERN166"/>
      <c r="ERO166"/>
      <c r="ERP166"/>
      <c r="ERQ166"/>
      <c r="ERR166"/>
      <c r="ERS166"/>
      <c r="ERT166"/>
      <c r="ERU166"/>
      <c r="ERV166"/>
      <c r="ERW166"/>
      <c r="ERX166"/>
      <c r="ERY166"/>
      <c r="ERZ166"/>
      <c r="ESA166"/>
      <c r="ESB166"/>
      <c r="ESC166"/>
      <c r="ESD166"/>
      <c r="ESE166"/>
      <c r="ESF166"/>
      <c r="ESG166"/>
      <c r="ESH166"/>
      <c r="ESI166"/>
      <c r="ESJ166"/>
      <c r="ESK166"/>
      <c r="ESL166"/>
      <c r="ESM166"/>
      <c r="ESN166"/>
      <c r="ESO166"/>
      <c r="ESP166"/>
      <c r="ESQ166"/>
      <c r="ESR166"/>
      <c r="ESS166"/>
      <c r="EST166"/>
      <c r="ESU166"/>
      <c r="ESV166"/>
      <c r="ESW166"/>
      <c r="ESX166"/>
      <c r="ESY166"/>
      <c r="ESZ166"/>
      <c r="ETA166"/>
      <c r="ETB166"/>
      <c r="ETC166"/>
      <c r="ETD166"/>
      <c r="ETE166"/>
      <c r="ETF166"/>
      <c r="ETG166"/>
      <c r="ETH166"/>
      <c r="ETI166"/>
      <c r="ETJ166"/>
      <c r="ETK166"/>
      <c r="ETL166"/>
      <c r="ETM166"/>
      <c r="ETN166"/>
      <c r="ETO166"/>
      <c r="ETP166"/>
      <c r="ETQ166"/>
      <c r="ETR166"/>
      <c r="ETS166"/>
      <c r="ETT166"/>
      <c r="ETU166"/>
      <c r="ETV166"/>
      <c r="ETW166"/>
      <c r="ETX166"/>
      <c r="ETY166"/>
      <c r="ETZ166"/>
      <c r="EUA166"/>
      <c r="EUB166"/>
      <c r="EUC166"/>
      <c r="EUD166"/>
      <c r="EUE166"/>
      <c r="EUF166"/>
      <c r="EUG166"/>
      <c r="EUH166"/>
      <c r="EUI166"/>
      <c r="EUJ166"/>
      <c r="EUK166"/>
      <c r="EUL166"/>
      <c r="EUM166"/>
      <c r="EUN166"/>
      <c r="EUO166"/>
      <c r="EUP166"/>
      <c r="EUQ166"/>
      <c r="EUR166"/>
      <c r="EUS166"/>
      <c r="EUT166"/>
      <c r="EUU166"/>
      <c r="EUV166"/>
      <c r="EUW166"/>
      <c r="EUX166"/>
      <c r="EUY166"/>
      <c r="EUZ166"/>
      <c r="EVA166"/>
      <c r="EVB166"/>
      <c r="EVC166"/>
      <c r="EVD166"/>
      <c r="EVE166"/>
      <c r="EVF166"/>
      <c r="EVG166"/>
      <c r="EVH166"/>
      <c r="EVI166"/>
      <c r="EVJ166"/>
      <c r="EVK166"/>
      <c r="EVL166"/>
      <c r="EVM166"/>
      <c r="EVN166"/>
      <c r="EVO166"/>
      <c r="EVP166"/>
      <c r="EVQ166"/>
      <c r="EVR166"/>
      <c r="EVS166"/>
      <c r="EVT166"/>
      <c r="EVU166"/>
      <c r="EVV166"/>
      <c r="EVW166"/>
      <c r="EVX166"/>
      <c r="EVY166"/>
      <c r="EVZ166"/>
      <c r="EWA166"/>
      <c r="EWB166"/>
      <c r="EWC166"/>
      <c r="EWD166"/>
      <c r="EWE166"/>
      <c r="EWF166"/>
      <c r="EWG166"/>
      <c r="EWH166"/>
      <c r="EWI166"/>
      <c r="EWJ166"/>
      <c r="EWK166"/>
      <c r="EWL166"/>
      <c r="EWM166"/>
      <c r="EWN166"/>
      <c r="EWO166"/>
      <c r="EWP166"/>
      <c r="EWQ166"/>
      <c r="EWR166"/>
      <c r="EWS166"/>
      <c r="EWT166"/>
      <c r="EWU166"/>
      <c r="EWV166"/>
      <c r="EWW166"/>
      <c r="EWX166"/>
      <c r="EWY166"/>
      <c r="EWZ166"/>
      <c r="EXA166"/>
      <c r="EXB166"/>
      <c r="EXC166"/>
      <c r="EXD166"/>
      <c r="EXE166"/>
      <c r="EXF166"/>
      <c r="EXG166"/>
      <c r="EXH166"/>
      <c r="EXI166"/>
      <c r="EXJ166"/>
      <c r="EXK166"/>
      <c r="EXL166"/>
      <c r="EXM166"/>
      <c r="EXN166"/>
      <c r="EXO166"/>
      <c r="EXP166"/>
      <c r="EXQ166"/>
      <c r="EXR166"/>
      <c r="EXS166"/>
      <c r="EXT166"/>
      <c r="EXU166"/>
      <c r="EXV166"/>
      <c r="EXW166"/>
      <c r="EXX166"/>
      <c r="EXY166"/>
      <c r="EXZ166"/>
      <c r="EYA166"/>
      <c r="EYB166"/>
      <c r="EYC166"/>
      <c r="EYD166"/>
      <c r="EYE166"/>
      <c r="EYF166"/>
      <c r="EYG166"/>
      <c r="EYH166"/>
      <c r="EYI166"/>
      <c r="EYJ166"/>
      <c r="EYK166"/>
      <c r="EYL166"/>
      <c r="EYM166"/>
      <c r="EYN166"/>
      <c r="EYO166"/>
      <c r="EYP166"/>
      <c r="EYQ166"/>
      <c r="EYR166"/>
      <c r="EYS166"/>
      <c r="EYT166"/>
      <c r="EYU166"/>
      <c r="EYV166"/>
      <c r="EYW166"/>
      <c r="EYX166"/>
      <c r="EYY166"/>
      <c r="EYZ166"/>
      <c r="EZA166"/>
      <c r="EZB166"/>
      <c r="EZC166"/>
      <c r="EZD166"/>
      <c r="EZE166"/>
      <c r="EZF166"/>
      <c r="EZG166"/>
      <c r="EZH166"/>
      <c r="EZI166"/>
      <c r="EZJ166"/>
      <c r="EZK166"/>
      <c r="EZL166"/>
      <c r="EZM166"/>
      <c r="EZN166"/>
      <c r="EZO166"/>
      <c r="EZP166"/>
      <c r="EZQ166"/>
      <c r="EZR166"/>
      <c r="EZS166"/>
      <c r="EZT166"/>
      <c r="EZU166"/>
      <c r="EZV166"/>
      <c r="EZW166"/>
      <c r="EZX166"/>
      <c r="EZY166"/>
      <c r="EZZ166"/>
      <c r="FAA166"/>
      <c r="FAB166"/>
      <c r="FAC166"/>
      <c r="FAD166"/>
      <c r="FAE166"/>
      <c r="FAF166"/>
      <c r="FAG166"/>
      <c r="FAH166"/>
      <c r="FAI166"/>
      <c r="FAJ166"/>
      <c r="FAK166"/>
      <c r="FAL166"/>
      <c r="FAM166"/>
      <c r="FAN166"/>
      <c r="FAO166"/>
      <c r="FAP166"/>
      <c r="FAQ166"/>
      <c r="FAR166"/>
      <c r="FAS166"/>
      <c r="FAT166"/>
      <c r="FAU166"/>
      <c r="FAV166"/>
      <c r="FAW166"/>
      <c r="FAX166"/>
      <c r="FAY166"/>
      <c r="FAZ166"/>
      <c r="FBA166"/>
      <c r="FBB166"/>
      <c r="FBC166"/>
      <c r="FBD166"/>
      <c r="FBE166"/>
      <c r="FBF166"/>
      <c r="FBG166"/>
      <c r="FBH166"/>
      <c r="FBI166"/>
      <c r="FBJ166"/>
      <c r="FBK166"/>
      <c r="FBL166"/>
      <c r="FBM166"/>
      <c r="FBN166"/>
      <c r="FBO166"/>
      <c r="FBP166"/>
      <c r="FBQ166"/>
      <c r="FBR166"/>
      <c r="FBS166"/>
      <c r="FBT166"/>
      <c r="FBU166"/>
      <c r="FBV166"/>
      <c r="FBW166"/>
      <c r="FBX166"/>
      <c r="FBY166"/>
      <c r="FBZ166"/>
      <c r="FCA166"/>
      <c r="FCB166"/>
      <c r="FCC166"/>
      <c r="FCD166"/>
      <c r="FCE166"/>
      <c r="FCF166"/>
      <c r="FCG166"/>
      <c r="FCH166"/>
      <c r="FCI166"/>
      <c r="FCJ166"/>
      <c r="FCK166"/>
      <c r="FCL166"/>
      <c r="FCM166"/>
      <c r="FCN166"/>
      <c r="FCO166"/>
      <c r="FCP166"/>
      <c r="FCQ166"/>
      <c r="FCR166"/>
      <c r="FCS166"/>
      <c r="FCT166"/>
      <c r="FCU166"/>
      <c r="FCV166"/>
      <c r="FCW166"/>
      <c r="FCX166"/>
      <c r="FCY166"/>
      <c r="FCZ166"/>
      <c r="FDA166"/>
      <c r="FDB166"/>
      <c r="FDC166"/>
      <c r="FDD166"/>
      <c r="FDE166"/>
      <c r="FDF166"/>
      <c r="FDG166"/>
      <c r="FDH166"/>
      <c r="FDI166"/>
      <c r="FDJ166"/>
      <c r="FDK166"/>
      <c r="FDL166"/>
      <c r="FDM166"/>
      <c r="FDN166"/>
      <c r="FDO166"/>
      <c r="FDP166"/>
      <c r="FDQ166"/>
      <c r="FDR166"/>
      <c r="FDS166"/>
      <c r="FDT166"/>
      <c r="FDU166"/>
      <c r="FDV166"/>
      <c r="FDW166"/>
      <c r="FDX166"/>
      <c r="FDY166"/>
      <c r="FDZ166"/>
      <c r="FEA166"/>
      <c r="FEB166"/>
      <c r="FEC166"/>
      <c r="FED166"/>
      <c r="FEE166"/>
      <c r="FEF166"/>
      <c r="FEG166"/>
      <c r="FEH166"/>
      <c r="FEI166"/>
      <c r="FEJ166"/>
      <c r="FEK166"/>
      <c r="FEL166"/>
      <c r="FEM166"/>
      <c r="FEN166"/>
      <c r="FEO166"/>
      <c r="FEP166"/>
      <c r="FEQ166"/>
      <c r="FER166"/>
      <c r="FES166"/>
      <c r="FET166"/>
      <c r="FEU166"/>
      <c r="FEV166"/>
      <c r="FEW166"/>
      <c r="FEX166"/>
      <c r="FEY166"/>
      <c r="FEZ166"/>
      <c r="FFA166"/>
      <c r="FFB166"/>
      <c r="FFC166"/>
      <c r="FFD166"/>
      <c r="FFE166"/>
      <c r="FFF166"/>
      <c r="FFG166"/>
      <c r="FFH166"/>
      <c r="FFI166"/>
      <c r="FFJ166"/>
      <c r="FFK166"/>
      <c r="FFL166"/>
      <c r="FFM166"/>
      <c r="FFN166"/>
      <c r="FFO166"/>
      <c r="FFP166"/>
      <c r="FFQ166"/>
      <c r="FFR166"/>
      <c r="FFS166"/>
      <c r="FFT166"/>
      <c r="FFU166"/>
      <c r="FFV166"/>
      <c r="FFW166"/>
      <c r="FFX166"/>
      <c r="FFY166"/>
      <c r="FFZ166"/>
      <c r="FGA166"/>
      <c r="FGB166"/>
      <c r="FGC166"/>
      <c r="FGD166"/>
      <c r="FGE166"/>
      <c r="FGF166"/>
      <c r="FGG166"/>
      <c r="FGH166"/>
      <c r="FGI166"/>
      <c r="FGJ166"/>
      <c r="FGK166"/>
      <c r="FGL166"/>
      <c r="FGM166"/>
      <c r="FGN166"/>
      <c r="FGO166"/>
      <c r="FGP166"/>
      <c r="FGQ166"/>
      <c r="FGR166"/>
      <c r="FGS166"/>
      <c r="FGT166"/>
      <c r="FGU166"/>
      <c r="FGV166"/>
      <c r="FGW166"/>
      <c r="FGX166"/>
      <c r="FGY166"/>
      <c r="FGZ166"/>
      <c r="FHA166"/>
      <c r="FHB166"/>
      <c r="FHC166"/>
      <c r="FHD166"/>
      <c r="FHE166"/>
      <c r="FHF166"/>
      <c r="FHG166"/>
      <c r="FHH166"/>
      <c r="FHI166"/>
      <c r="FHJ166"/>
      <c r="FHK166"/>
      <c r="FHL166"/>
      <c r="FHM166"/>
      <c r="FHN166"/>
      <c r="FHO166"/>
      <c r="FHP166"/>
      <c r="FHQ166"/>
      <c r="FHR166"/>
      <c r="FHS166"/>
      <c r="FHT166"/>
      <c r="FHU166"/>
      <c r="FHV166"/>
      <c r="FHW166"/>
      <c r="FHX166"/>
      <c r="FHY166"/>
      <c r="FHZ166"/>
      <c r="FIA166"/>
      <c r="FIB166"/>
      <c r="FIC166"/>
      <c r="FID166"/>
      <c r="FIE166"/>
      <c r="FIF166"/>
      <c r="FIG166"/>
      <c r="FIH166"/>
      <c r="FII166"/>
      <c r="FIJ166"/>
      <c r="FIK166"/>
      <c r="FIL166"/>
      <c r="FIM166"/>
      <c r="FIN166"/>
      <c r="FIO166"/>
      <c r="FIP166"/>
      <c r="FIQ166"/>
      <c r="FIR166"/>
      <c r="FIS166"/>
      <c r="FIT166"/>
      <c r="FIU166"/>
      <c r="FIV166"/>
      <c r="FIW166"/>
      <c r="FIX166"/>
      <c r="FIY166"/>
      <c r="FIZ166"/>
      <c r="FJA166"/>
      <c r="FJB166"/>
      <c r="FJC166"/>
      <c r="FJD166"/>
      <c r="FJE166"/>
      <c r="FJF166"/>
      <c r="FJG166"/>
      <c r="FJH166"/>
      <c r="FJI166"/>
      <c r="FJJ166"/>
      <c r="FJK166"/>
      <c r="FJL166"/>
      <c r="FJM166"/>
      <c r="FJN166"/>
      <c r="FJO166"/>
      <c r="FJP166"/>
      <c r="FJQ166"/>
      <c r="FJR166"/>
      <c r="FJS166"/>
      <c r="FJT166"/>
      <c r="FJU166"/>
      <c r="FJV166"/>
      <c r="FJW166"/>
      <c r="FJX166"/>
      <c r="FJY166"/>
      <c r="FJZ166"/>
      <c r="FKA166"/>
      <c r="FKB166"/>
      <c r="FKC166"/>
      <c r="FKD166"/>
      <c r="FKE166"/>
      <c r="FKF166"/>
      <c r="FKG166"/>
      <c r="FKH166"/>
      <c r="FKI166"/>
      <c r="FKJ166"/>
      <c r="FKK166"/>
      <c r="FKL166"/>
      <c r="FKM166"/>
      <c r="FKN166"/>
      <c r="FKO166"/>
      <c r="FKP166"/>
      <c r="FKQ166"/>
      <c r="FKR166"/>
      <c r="FKS166"/>
      <c r="FKT166"/>
      <c r="FKU166"/>
      <c r="FKV166"/>
      <c r="FKW166"/>
      <c r="FKX166"/>
      <c r="FKY166"/>
      <c r="FKZ166"/>
      <c r="FLA166"/>
      <c r="FLB166"/>
      <c r="FLC166"/>
      <c r="FLD166"/>
      <c r="FLE166"/>
      <c r="FLF166"/>
      <c r="FLG166"/>
      <c r="FLH166"/>
      <c r="FLI166"/>
      <c r="FLJ166"/>
      <c r="FLK166"/>
      <c r="FLL166"/>
      <c r="FLM166"/>
      <c r="FLN166"/>
      <c r="FLO166"/>
      <c r="FLP166"/>
      <c r="FLQ166"/>
      <c r="FLR166"/>
      <c r="FLS166"/>
      <c r="FLT166"/>
      <c r="FLU166"/>
      <c r="FLV166"/>
      <c r="FLW166"/>
      <c r="FLX166"/>
      <c r="FLY166"/>
      <c r="FLZ166"/>
      <c r="FMA166"/>
      <c r="FMB166"/>
      <c r="FMC166"/>
      <c r="FMD166"/>
      <c r="FME166"/>
      <c r="FMF166"/>
      <c r="FMG166"/>
      <c r="FMH166"/>
      <c r="FMI166"/>
      <c r="FMJ166"/>
      <c r="FMK166"/>
      <c r="FML166"/>
      <c r="FMM166"/>
      <c r="FMN166"/>
      <c r="FMO166"/>
      <c r="FMP166"/>
      <c r="FMQ166"/>
      <c r="FMR166"/>
      <c r="FMS166"/>
      <c r="FMT166"/>
      <c r="FMU166"/>
      <c r="FMV166"/>
      <c r="FMW166"/>
      <c r="FMX166"/>
      <c r="FMY166"/>
      <c r="FMZ166"/>
      <c r="FNA166"/>
      <c r="FNB166"/>
      <c r="FNC166"/>
      <c r="FND166"/>
      <c r="FNE166"/>
      <c r="FNF166"/>
      <c r="FNG166"/>
      <c r="FNH166"/>
      <c r="FNI166"/>
      <c r="FNJ166"/>
      <c r="FNK166"/>
      <c r="FNL166"/>
      <c r="FNM166"/>
      <c r="FNN166"/>
      <c r="FNO166"/>
      <c r="FNP166"/>
      <c r="FNQ166"/>
      <c r="FNR166"/>
      <c r="FNS166"/>
      <c r="FNT166"/>
      <c r="FNU166"/>
      <c r="FNV166"/>
      <c r="FNW166"/>
      <c r="FNX166"/>
      <c r="FNY166"/>
      <c r="FNZ166"/>
      <c r="FOA166"/>
      <c r="FOB166"/>
      <c r="FOC166"/>
      <c r="FOD166"/>
      <c r="FOE166"/>
      <c r="FOF166"/>
      <c r="FOG166"/>
      <c r="FOH166"/>
      <c r="FOI166"/>
      <c r="FOJ166"/>
      <c r="FOK166"/>
      <c r="FOL166"/>
      <c r="FOM166"/>
      <c r="FON166"/>
      <c r="FOO166"/>
      <c r="FOP166"/>
      <c r="FOQ166"/>
      <c r="FOR166"/>
      <c r="FOS166"/>
      <c r="FOT166"/>
      <c r="FOU166"/>
      <c r="FOV166"/>
      <c r="FOW166"/>
      <c r="FOX166"/>
      <c r="FOY166"/>
      <c r="FOZ166"/>
      <c r="FPA166"/>
      <c r="FPB166"/>
      <c r="FPC166"/>
      <c r="FPD166"/>
      <c r="FPE166"/>
      <c r="FPF166"/>
      <c r="FPG166"/>
      <c r="FPH166"/>
      <c r="FPI166"/>
      <c r="FPJ166"/>
      <c r="FPK166"/>
      <c r="FPL166"/>
      <c r="FPM166"/>
      <c r="FPN166"/>
      <c r="FPO166"/>
      <c r="FPP166"/>
      <c r="FPQ166"/>
      <c r="FPR166"/>
      <c r="FPS166"/>
      <c r="FPT166"/>
      <c r="FPU166"/>
      <c r="FPV166"/>
      <c r="FPW166"/>
      <c r="FPX166"/>
      <c r="FPY166"/>
      <c r="FPZ166"/>
      <c r="FQA166"/>
      <c r="FQB166"/>
      <c r="FQC166"/>
      <c r="FQD166"/>
      <c r="FQE166"/>
      <c r="FQF166"/>
      <c r="FQG166"/>
      <c r="FQH166"/>
      <c r="FQI166"/>
      <c r="FQJ166"/>
      <c r="FQK166"/>
      <c r="FQL166"/>
      <c r="FQM166"/>
      <c r="FQN166"/>
      <c r="FQO166"/>
      <c r="FQP166"/>
      <c r="FQQ166"/>
      <c r="FQR166"/>
      <c r="FQS166"/>
      <c r="FQT166"/>
      <c r="FQU166"/>
      <c r="FQV166"/>
      <c r="FQW166"/>
      <c r="FQX166"/>
      <c r="FQY166"/>
      <c r="FQZ166"/>
      <c r="FRA166"/>
      <c r="FRB166"/>
      <c r="FRC166"/>
      <c r="FRD166"/>
      <c r="FRE166"/>
      <c r="FRF166"/>
      <c r="FRG166"/>
      <c r="FRH166"/>
      <c r="FRI166"/>
      <c r="FRJ166"/>
      <c r="FRK166"/>
      <c r="FRL166"/>
      <c r="FRM166"/>
      <c r="FRN166"/>
      <c r="FRO166"/>
      <c r="FRP166"/>
      <c r="FRQ166"/>
      <c r="FRR166"/>
      <c r="FRS166"/>
      <c r="FRT166"/>
      <c r="FRU166"/>
      <c r="FRV166"/>
      <c r="FRW166"/>
      <c r="FRX166"/>
      <c r="FRY166"/>
      <c r="FRZ166"/>
      <c r="FSA166"/>
      <c r="FSB166"/>
      <c r="FSC166"/>
      <c r="FSD166"/>
      <c r="FSE166"/>
      <c r="FSF166"/>
      <c r="FSG166"/>
      <c r="FSH166"/>
      <c r="FSI166"/>
      <c r="FSJ166"/>
      <c r="FSK166"/>
      <c r="FSL166"/>
      <c r="FSM166"/>
      <c r="FSN166"/>
      <c r="FSO166"/>
      <c r="FSP166"/>
      <c r="FSQ166"/>
      <c r="FSR166"/>
      <c r="FSS166"/>
      <c r="FST166"/>
      <c r="FSU166"/>
      <c r="FSV166"/>
      <c r="FSW166"/>
      <c r="FSX166"/>
      <c r="FSY166"/>
      <c r="FSZ166"/>
      <c r="FTA166"/>
      <c r="FTB166"/>
      <c r="FTC166"/>
      <c r="FTD166"/>
      <c r="FTE166"/>
      <c r="FTF166"/>
      <c r="FTG166"/>
      <c r="FTH166"/>
      <c r="FTI166"/>
      <c r="FTJ166"/>
      <c r="FTK166"/>
      <c r="FTL166"/>
      <c r="FTM166"/>
      <c r="FTN166"/>
      <c r="FTO166"/>
      <c r="FTP166"/>
      <c r="FTQ166"/>
      <c r="FTR166"/>
      <c r="FTS166"/>
      <c r="FTT166"/>
      <c r="FTU166"/>
      <c r="FTV166"/>
      <c r="FTW166"/>
      <c r="FTX166"/>
      <c r="FTY166"/>
      <c r="FTZ166"/>
      <c r="FUA166"/>
      <c r="FUB166"/>
      <c r="FUC166"/>
      <c r="FUD166"/>
      <c r="FUE166"/>
      <c r="FUF166"/>
      <c r="FUG166"/>
      <c r="FUH166"/>
      <c r="FUI166"/>
      <c r="FUJ166"/>
      <c r="FUK166"/>
      <c r="FUL166"/>
      <c r="FUM166"/>
      <c r="FUN166"/>
      <c r="FUO166"/>
      <c r="FUP166"/>
      <c r="FUQ166"/>
      <c r="FUR166"/>
      <c r="FUS166"/>
      <c r="FUT166"/>
      <c r="FUU166"/>
      <c r="FUV166"/>
      <c r="FUW166"/>
      <c r="FUX166"/>
      <c r="FUY166"/>
      <c r="FUZ166"/>
      <c r="FVA166"/>
      <c r="FVB166"/>
      <c r="FVC166"/>
      <c r="FVD166"/>
      <c r="FVE166"/>
      <c r="FVF166"/>
      <c r="FVG166"/>
      <c r="FVH166"/>
      <c r="FVI166"/>
      <c r="FVJ166"/>
      <c r="FVK166"/>
      <c r="FVL166"/>
      <c r="FVM166"/>
      <c r="FVN166"/>
      <c r="FVO166"/>
      <c r="FVP166"/>
      <c r="FVQ166"/>
      <c r="FVR166"/>
      <c r="FVS166"/>
      <c r="FVT166"/>
      <c r="FVU166"/>
      <c r="FVV166"/>
      <c r="FVW166"/>
      <c r="FVX166"/>
      <c r="FVY166"/>
      <c r="FVZ166"/>
      <c r="FWA166"/>
      <c r="FWB166"/>
      <c r="FWC166"/>
      <c r="FWD166"/>
      <c r="FWE166"/>
      <c r="FWF166"/>
      <c r="FWG166"/>
      <c r="FWH166"/>
      <c r="FWI166"/>
      <c r="FWJ166"/>
      <c r="FWK166"/>
      <c r="FWL166"/>
      <c r="FWM166"/>
      <c r="FWN166"/>
      <c r="FWO166"/>
      <c r="FWP166"/>
      <c r="FWQ166"/>
      <c r="FWR166"/>
      <c r="FWS166"/>
      <c r="FWT166"/>
      <c r="FWU166"/>
      <c r="FWV166"/>
      <c r="FWW166"/>
      <c r="FWX166"/>
      <c r="FWY166"/>
      <c r="FWZ166"/>
      <c r="FXA166"/>
      <c r="FXB166"/>
      <c r="FXC166"/>
      <c r="FXD166"/>
      <c r="FXE166"/>
      <c r="FXF166"/>
      <c r="FXG166"/>
      <c r="FXH166"/>
      <c r="FXI166"/>
      <c r="FXJ166"/>
      <c r="FXK166"/>
      <c r="FXL166"/>
      <c r="FXM166"/>
      <c r="FXN166"/>
      <c r="FXO166"/>
      <c r="FXP166"/>
      <c r="FXQ166"/>
      <c r="FXR166"/>
      <c r="FXS166"/>
      <c r="FXT166"/>
      <c r="FXU166"/>
      <c r="FXV166"/>
      <c r="FXW166"/>
      <c r="FXX166"/>
      <c r="FXY166"/>
      <c r="FXZ166"/>
      <c r="FYA166"/>
      <c r="FYB166"/>
      <c r="FYC166"/>
      <c r="FYD166"/>
      <c r="FYE166"/>
      <c r="FYF166"/>
      <c r="FYG166"/>
      <c r="FYH166"/>
      <c r="FYI166"/>
      <c r="FYJ166"/>
      <c r="FYK166"/>
      <c r="FYL166"/>
      <c r="FYM166"/>
      <c r="FYN166"/>
      <c r="FYO166"/>
      <c r="FYP166"/>
      <c r="FYQ166"/>
      <c r="FYR166"/>
      <c r="FYS166"/>
      <c r="FYT166"/>
      <c r="FYU166"/>
      <c r="FYV166"/>
      <c r="FYW166"/>
      <c r="FYX166"/>
      <c r="FYY166"/>
      <c r="FYZ166"/>
      <c r="FZA166"/>
      <c r="FZB166"/>
      <c r="FZC166"/>
      <c r="FZD166"/>
      <c r="FZE166"/>
      <c r="FZF166"/>
      <c r="FZG166"/>
      <c r="FZH166"/>
      <c r="FZI166"/>
      <c r="FZJ166"/>
      <c r="FZK166"/>
      <c r="FZL166"/>
      <c r="FZM166"/>
      <c r="FZN166"/>
      <c r="FZO166"/>
      <c r="FZP166"/>
      <c r="FZQ166"/>
      <c r="FZR166"/>
      <c r="FZS166"/>
      <c r="FZT166"/>
      <c r="FZU166"/>
      <c r="FZV166"/>
      <c r="FZW166"/>
      <c r="FZX166"/>
      <c r="FZY166"/>
      <c r="FZZ166"/>
      <c r="GAA166"/>
      <c r="GAB166"/>
      <c r="GAC166"/>
      <c r="GAD166"/>
      <c r="GAE166"/>
      <c r="GAF166"/>
      <c r="GAG166"/>
      <c r="GAH166"/>
      <c r="GAI166"/>
      <c r="GAJ166"/>
      <c r="GAK166"/>
      <c r="GAL166"/>
      <c r="GAM166"/>
      <c r="GAN166"/>
      <c r="GAO166"/>
      <c r="GAP166"/>
      <c r="GAQ166"/>
      <c r="GAR166"/>
      <c r="GAS166"/>
      <c r="GAT166"/>
      <c r="GAU166"/>
      <c r="GAV166"/>
      <c r="GAW166"/>
      <c r="GAX166"/>
      <c r="GAY166"/>
      <c r="GAZ166"/>
      <c r="GBA166"/>
      <c r="GBB166"/>
      <c r="GBC166"/>
      <c r="GBD166"/>
      <c r="GBE166"/>
      <c r="GBF166"/>
      <c r="GBG166"/>
      <c r="GBH166"/>
      <c r="GBI166"/>
      <c r="GBJ166"/>
      <c r="GBK166"/>
      <c r="GBL166"/>
      <c r="GBM166"/>
      <c r="GBN166"/>
      <c r="GBO166"/>
      <c r="GBP166"/>
      <c r="GBQ166"/>
      <c r="GBR166"/>
      <c r="GBS166"/>
      <c r="GBT166"/>
      <c r="GBU166"/>
      <c r="GBV166"/>
      <c r="GBW166"/>
      <c r="GBX166"/>
      <c r="GBY166"/>
      <c r="GBZ166"/>
      <c r="GCA166"/>
      <c r="GCB166"/>
      <c r="GCC166"/>
      <c r="GCD166"/>
      <c r="GCE166"/>
      <c r="GCF166"/>
      <c r="GCG166"/>
      <c r="GCH166"/>
      <c r="GCI166"/>
      <c r="GCJ166"/>
      <c r="GCK166"/>
      <c r="GCL166"/>
      <c r="GCM166"/>
      <c r="GCN166"/>
      <c r="GCO166"/>
      <c r="GCP166"/>
      <c r="GCQ166"/>
      <c r="GCR166"/>
      <c r="GCS166"/>
      <c r="GCT166"/>
      <c r="GCU166"/>
      <c r="GCV166"/>
      <c r="GCW166"/>
      <c r="GCX166"/>
      <c r="GCY166"/>
      <c r="GCZ166"/>
      <c r="GDA166"/>
      <c r="GDB166"/>
      <c r="GDC166"/>
      <c r="GDD166"/>
      <c r="GDE166"/>
      <c r="GDF166"/>
      <c r="GDG166"/>
      <c r="GDH166"/>
      <c r="GDI166"/>
      <c r="GDJ166"/>
      <c r="GDK166"/>
      <c r="GDL166"/>
      <c r="GDM166"/>
      <c r="GDN166"/>
      <c r="GDO166"/>
      <c r="GDP166"/>
      <c r="GDQ166"/>
      <c r="GDR166"/>
      <c r="GDS166"/>
      <c r="GDT166"/>
      <c r="GDU166"/>
      <c r="GDV166"/>
      <c r="GDW166"/>
      <c r="GDX166"/>
      <c r="GDY166"/>
      <c r="GDZ166"/>
      <c r="GEA166"/>
      <c r="GEB166"/>
      <c r="GEC166"/>
      <c r="GED166"/>
      <c r="GEE166"/>
      <c r="GEF166"/>
      <c r="GEG166"/>
      <c r="GEH166"/>
      <c r="GEI166"/>
      <c r="GEJ166"/>
      <c r="GEK166"/>
      <c r="GEL166"/>
      <c r="GEM166"/>
      <c r="GEN166"/>
      <c r="GEO166"/>
      <c r="GEP166"/>
      <c r="GEQ166"/>
      <c r="GER166"/>
      <c r="GES166"/>
      <c r="GET166"/>
      <c r="GEU166"/>
      <c r="GEV166"/>
      <c r="GEW166"/>
      <c r="GEX166"/>
      <c r="GEY166"/>
      <c r="GEZ166"/>
      <c r="GFA166"/>
      <c r="GFB166"/>
      <c r="GFC166"/>
      <c r="GFD166"/>
      <c r="GFE166"/>
      <c r="GFF166"/>
      <c r="GFG166"/>
      <c r="GFH166"/>
      <c r="GFI166"/>
      <c r="GFJ166"/>
      <c r="GFK166"/>
      <c r="GFL166"/>
      <c r="GFM166"/>
      <c r="GFN166"/>
      <c r="GFO166"/>
      <c r="GFP166"/>
      <c r="GFQ166"/>
      <c r="GFR166"/>
      <c r="GFS166"/>
      <c r="GFT166"/>
      <c r="GFU166"/>
      <c r="GFV166"/>
      <c r="GFW166"/>
      <c r="GFX166"/>
      <c r="GFY166"/>
      <c r="GFZ166"/>
      <c r="GGA166"/>
      <c r="GGB166"/>
      <c r="GGC166"/>
      <c r="GGD166"/>
      <c r="GGE166"/>
      <c r="GGF166"/>
      <c r="GGG166"/>
      <c r="GGH166"/>
      <c r="GGI166"/>
      <c r="GGJ166"/>
      <c r="GGK166"/>
      <c r="GGL166"/>
      <c r="GGM166"/>
      <c r="GGN166"/>
      <c r="GGO166"/>
      <c r="GGP166"/>
      <c r="GGQ166"/>
      <c r="GGR166"/>
      <c r="GGS166"/>
      <c r="GGT166"/>
      <c r="GGU166"/>
      <c r="GGV166"/>
      <c r="GGW166"/>
      <c r="GGX166"/>
      <c r="GGY166"/>
      <c r="GGZ166"/>
      <c r="GHA166"/>
      <c r="GHB166"/>
      <c r="GHC166"/>
      <c r="GHD166"/>
      <c r="GHE166"/>
      <c r="GHF166"/>
      <c r="GHG166"/>
      <c r="GHH166"/>
      <c r="GHI166"/>
      <c r="GHJ166"/>
      <c r="GHK166"/>
      <c r="GHL166"/>
      <c r="GHM166"/>
      <c r="GHN166"/>
      <c r="GHO166"/>
      <c r="GHP166"/>
      <c r="GHQ166"/>
      <c r="GHR166"/>
      <c r="GHS166"/>
      <c r="GHT166"/>
      <c r="GHU166"/>
      <c r="GHV166"/>
      <c r="GHW166"/>
      <c r="GHX166"/>
      <c r="GHY166"/>
      <c r="GHZ166"/>
      <c r="GIA166"/>
      <c r="GIB166"/>
      <c r="GIC166"/>
      <c r="GID166"/>
      <c r="GIE166"/>
      <c r="GIF166"/>
      <c r="GIG166"/>
      <c r="GIH166"/>
      <c r="GII166"/>
      <c r="GIJ166"/>
      <c r="GIK166"/>
      <c r="GIL166"/>
      <c r="GIM166"/>
      <c r="GIN166"/>
      <c r="GIO166"/>
      <c r="GIP166"/>
      <c r="GIQ166"/>
      <c r="GIR166"/>
      <c r="GIS166"/>
      <c r="GIT166"/>
      <c r="GIU166"/>
      <c r="GIV166"/>
      <c r="GIW166"/>
      <c r="GIX166"/>
      <c r="GIY166"/>
      <c r="GIZ166"/>
      <c r="GJA166"/>
      <c r="GJB166"/>
      <c r="GJC166"/>
      <c r="GJD166"/>
      <c r="GJE166"/>
      <c r="GJF166"/>
      <c r="GJG166"/>
      <c r="GJH166"/>
      <c r="GJI166"/>
      <c r="GJJ166"/>
      <c r="GJK166"/>
      <c r="GJL166"/>
      <c r="GJM166"/>
      <c r="GJN166"/>
      <c r="GJO166"/>
      <c r="GJP166"/>
      <c r="GJQ166"/>
      <c r="GJR166"/>
      <c r="GJS166"/>
      <c r="GJT166"/>
      <c r="GJU166"/>
      <c r="GJV166"/>
      <c r="GJW166"/>
      <c r="GJX166"/>
      <c r="GJY166"/>
      <c r="GJZ166"/>
      <c r="GKA166"/>
      <c r="GKB166"/>
      <c r="GKC166"/>
      <c r="GKD166"/>
      <c r="GKE166"/>
      <c r="GKF166"/>
      <c r="GKG166"/>
      <c r="GKH166"/>
      <c r="GKI166"/>
      <c r="GKJ166"/>
      <c r="GKK166"/>
      <c r="GKL166"/>
      <c r="GKM166"/>
      <c r="GKN166"/>
      <c r="GKO166"/>
      <c r="GKP166"/>
      <c r="GKQ166"/>
      <c r="GKR166"/>
      <c r="GKS166"/>
      <c r="GKT166"/>
      <c r="GKU166"/>
      <c r="GKV166"/>
      <c r="GKW166"/>
      <c r="GKX166"/>
      <c r="GKY166"/>
      <c r="GKZ166"/>
      <c r="GLA166"/>
      <c r="GLB166"/>
      <c r="GLC166"/>
      <c r="GLD166"/>
      <c r="GLE166"/>
      <c r="GLF166"/>
      <c r="GLG166"/>
      <c r="GLH166"/>
      <c r="GLI166"/>
      <c r="GLJ166"/>
      <c r="GLK166"/>
      <c r="GLL166"/>
      <c r="GLM166"/>
      <c r="GLN166"/>
      <c r="GLO166"/>
      <c r="GLP166"/>
      <c r="GLQ166"/>
      <c r="GLR166"/>
      <c r="GLS166"/>
      <c r="GLT166"/>
      <c r="GLU166"/>
      <c r="GLV166"/>
      <c r="GLW166"/>
      <c r="GLX166"/>
      <c r="GLY166"/>
      <c r="GLZ166"/>
      <c r="GMA166"/>
      <c r="GMB166"/>
      <c r="GMC166"/>
      <c r="GMD166"/>
      <c r="GME166"/>
      <c r="GMF166"/>
      <c r="GMG166"/>
      <c r="GMH166"/>
      <c r="GMI166"/>
      <c r="GMJ166"/>
      <c r="GMK166"/>
      <c r="GML166"/>
      <c r="GMM166"/>
      <c r="GMN166"/>
      <c r="GMO166"/>
      <c r="GMP166"/>
      <c r="GMQ166"/>
      <c r="GMR166"/>
      <c r="GMS166"/>
      <c r="GMT166"/>
      <c r="GMU166"/>
      <c r="GMV166"/>
      <c r="GMW166"/>
      <c r="GMX166"/>
      <c r="GMY166"/>
      <c r="GMZ166"/>
      <c r="GNA166"/>
      <c r="GNB166"/>
      <c r="GNC166"/>
      <c r="GND166"/>
      <c r="GNE166"/>
      <c r="GNF166"/>
      <c r="GNG166"/>
      <c r="GNH166"/>
      <c r="GNI166"/>
      <c r="GNJ166"/>
      <c r="GNK166"/>
      <c r="GNL166"/>
      <c r="GNM166"/>
      <c r="GNN166"/>
      <c r="GNO166"/>
      <c r="GNP166"/>
      <c r="GNQ166"/>
      <c r="GNR166"/>
      <c r="GNS166"/>
      <c r="GNT166"/>
      <c r="GNU166"/>
      <c r="GNV166"/>
      <c r="GNW166"/>
      <c r="GNX166"/>
      <c r="GNY166"/>
      <c r="GNZ166"/>
      <c r="GOA166"/>
      <c r="GOB166"/>
      <c r="GOC166"/>
      <c r="GOD166"/>
      <c r="GOE166"/>
      <c r="GOF166"/>
      <c r="GOG166"/>
      <c r="GOH166"/>
      <c r="GOI166"/>
      <c r="GOJ166"/>
      <c r="GOK166"/>
      <c r="GOL166"/>
      <c r="GOM166"/>
      <c r="GON166"/>
      <c r="GOO166"/>
      <c r="GOP166"/>
      <c r="GOQ166"/>
      <c r="GOR166"/>
      <c r="GOS166"/>
      <c r="GOT166"/>
      <c r="GOU166"/>
      <c r="GOV166"/>
      <c r="GOW166"/>
      <c r="GOX166"/>
      <c r="GOY166"/>
      <c r="GOZ166"/>
      <c r="GPA166"/>
      <c r="GPB166"/>
      <c r="GPC166"/>
      <c r="GPD166"/>
      <c r="GPE166"/>
      <c r="GPF166"/>
      <c r="GPG166"/>
      <c r="GPH166"/>
      <c r="GPI166"/>
      <c r="GPJ166"/>
      <c r="GPK166"/>
      <c r="GPL166"/>
      <c r="GPM166"/>
      <c r="GPN166"/>
      <c r="GPO166"/>
      <c r="GPP166"/>
      <c r="GPQ166"/>
      <c r="GPR166"/>
      <c r="GPS166"/>
      <c r="GPT166"/>
      <c r="GPU166"/>
      <c r="GPV166"/>
      <c r="GPW166"/>
      <c r="GPX166"/>
      <c r="GPY166"/>
      <c r="GPZ166"/>
      <c r="GQA166"/>
      <c r="GQB166"/>
      <c r="GQC166"/>
      <c r="GQD166"/>
      <c r="GQE166"/>
      <c r="GQF166"/>
      <c r="GQG166"/>
      <c r="GQH166"/>
      <c r="GQI166"/>
      <c r="GQJ166"/>
      <c r="GQK166"/>
      <c r="GQL166"/>
      <c r="GQM166"/>
      <c r="GQN166"/>
      <c r="GQO166"/>
      <c r="GQP166"/>
      <c r="GQQ166"/>
      <c r="GQR166"/>
      <c r="GQS166"/>
      <c r="GQT166"/>
      <c r="GQU166"/>
      <c r="GQV166"/>
      <c r="GQW166"/>
      <c r="GQX166"/>
      <c r="GQY166"/>
      <c r="GQZ166"/>
      <c r="GRA166"/>
      <c r="GRB166"/>
      <c r="GRC166"/>
      <c r="GRD166"/>
      <c r="GRE166"/>
      <c r="GRF166"/>
      <c r="GRG166"/>
      <c r="GRH166"/>
      <c r="GRI166"/>
      <c r="GRJ166"/>
      <c r="GRK166"/>
      <c r="GRL166"/>
      <c r="GRM166"/>
      <c r="GRN166"/>
      <c r="GRO166"/>
      <c r="GRP166"/>
      <c r="GRQ166"/>
      <c r="GRR166"/>
      <c r="GRS166"/>
      <c r="GRT166"/>
      <c r="GRU166"/>
      <c r="GRV166"/>
      <c r="GRW166"/>
      <c r="GRX166"/>
      <c r="GRY166"/>
      <c r="GRZ166"/>
      <c r="GSA166"/>
      <c r="GSB166"/>
      <c r="GSC166"/>
      <c r="GSD166"/>
      <c r="GSE166"/>
      <c r="GSF166"/>
      <c r="GSG166"/>
      <c r="GSH166"/>
      <c r="GSI166"/>
      <c r="GSJ166"/>
      <c r="GSK166"/>
      <c r="GSL166"/>
      <c r="GSM166"/>
      <c r="GSN166"/>
      <c r="GSO166"/>
      <c r="GSP166"/>
      <c r="GSQ166"/>
      <c r="GSR166"/>
      <c r="GSS166"/>
      <c r="GST166"/>
      <c r="GSU166"/>
      <c r="GSV166"/>
      <c r="GSW166"/>
      <c r="GSX166"/>
      <c r="GSY166"/>
      <c r="GSZ166"/>
      <c r="GTA166"/>
      <c r="GTB166"/>
      <c r="GTC166"/>
      <c r="GTD166"/>
      <c r="GTE166"/>
      <c r="GTF166"/>
      <c r="GTG166"/>
      <c r="GTH166"/>
      <c r="GTI166"/>
      <c r="GTJ166"/>
      <c r="GTK166"/>
      <c r="GTL166"/>
      <c r="GTM166"/>
      <c r="GTN166"/>
      <c r="GTO166"/>
      <c r="GTP166"/>
      <c r="GTQ166"/>
      <c r="GTR166"/>
      <c r="GTS166"/>
      <c r="GTT166"/>
      <c r="GTU166"/>
      <c r="GTV166"/>
      <c r="GTW166"/>
      <c r="GTX166"/>
      <c r="GTY166"/>
      <c r="GTZ166"/>
      <c r="GUA166"/>
      <c r="GUB166"/>
      <c r="GUC166"/>
      <c r="GUD166"/>
      <c r="GUE166"/>
      <c r="GUF166"/>
      <c r="GUG166"/>
      <c r="GUH166"/>
      <c r="GUI166"/>
      <c r="GUJ166"/>
      <c r="GUK166"/>
      <c r="GUL166"/>
      <c r="GUM166"/>
      <c r="GUN166"/>
      <c r="GUO166"/>
      <c r="GUP166"/>
      <c r="GUQ166"/>
      <c r="GUR166"/>
      <c r="GUS166"/>
      <c r="GUT166"/>
      <c r="GUU166"/>
      <c r="GUV166"/>
      <c r="GUW166"/>
      <c r="GUX166"/>
      <c r="GUY166"/>
      <c r="GUZ166"/>
      <c r="GVA166"/>
      <c r="GVB166"/>
      <c r="GVC166"/>
      <c r="GVD166"/>
      <c r="GVE166"/>
      <c r="GVF166"/>
      <c r="GVG166"/>
      <c r="GVH166"/>
      <c r="GVI166"/>
      <c r="GVJ166"/>
      <c r="GVK166"/>
      <c r="GVL166"/>
      <c r="GVM166"/>
      <c r="GVN166"/>
      <c r="GVO166"/>
      <c r="GVP166"/>
      <c r="GVQ166"/>
      <c r="GVR166"/>
      <c r="GVS166"/>
      <c r="GVT166"/>
      <c r="GVU166"/>
      <c r="GVV166"/>
      <c r="GVW166"/>
      <c r="GVX166"/>
      <c r="GVY166"/>
      <c r="GVZ166"/>
      <c r="GWA166"/>
      <c r="GWB166"/>
      <c r="GWC166"/>
      <c r="GWD166"/>
      <c r="GWE166"/>
      <c r="GWF166"/>
      <c r="GWG166"/>
      <c r="GWH166"/>
      <c r="GWI166"/>
      <c r="GWJ166"/>
      <c r="GWK166"/>
      <c r="GWL166"/>
      <c r="GWM166"/>
      <c r="GWN166"/>
      <c r="GWO166"/>
      <c r="GWP166"/>
      <c r="GWQ166"/>
      <c r="GWR166"/>
      <c r="GWS166"/>
      <c r="GWT166"/>
      <c r="GWU166"/>
      <c r="GWV166"/>
      <c r="GWW166"/>
      <c r="GWX166"/>
      <c r="GWY166"/>
      <c r="GWZ166"/>
      <c r="GXA166"/>
      <c r="GXB166"/>
      <c r="GXC166"/>
      <c r="GXD166"/>
      <c r="GXE166"/>
      <c r="GXF166"/>
      <c r="GXG166"/>
      <c r="GXH166"/>
      <c r="GXI166"/>
      <c r="GXJ166"/>
      <c r="GXK166"/>
      <c r="GXL166"/>
      <c r="GXM166"/>
      <c r="GXN166"/>
      <c r="GXO166"/>
      <c r="GXP166"/>
      <c r="GXQ166"/>
      <c r="GXR166"/>
      <c r="GXS166"/>
      <c r="GXT166"/>
      <c r="GXU166"/>
      <c r="GXV166"/>
      <c r="GXW166"/>
      <c r="GXX166"/>
      <c r="GXY166"/>
      <c r="GXZ166"/>
      <c r="GYA166"/>
      <c r="GYB166"/>
      <c r="GYC166"/>
      <c r="GYD166"/>
      <c r="GYE166"/>
      <c r="GYF166"/>
      <c r="GYG166"/>
      <c r="GYH166"/>
      <c r="GYI166"/>
      <c r="GYJ166"/>
      <c r="GYK166"/>
      <c r="GYL166"/>
      <c r="GYM166"/>
      <c r="GYN166"/>
      <c r="GYO166"/>
      <c r="GYP166"/>
      <c r="GYQ166"/>
      <c r="GYR166"/>
      <c r="GYS166"/>
      <c r="GYT166"/>
      <c r="GYU166"/>
      <c r="GYV166"/>
      <c r="GYW166"/>
      <c r="GYX166"/>
      <c r="GYY166"/>
      <c r="GYZ166"/>
      <c r="GZA166"/>
      <c r="GZB166"/>
      <c r="GZC166"/>
      <c r="GZD166"/>
      <c r="GZE166"/>
      <c r="GZF166"/>
      <c r="GZG166"/>
      <c r="GZH166"/>
      <c r="GZI166"/>
      <c r="GZJ166"/>
      <c r="GZK166"/>
      <c r="GZL166"/>
      <c r="GZM166"/>
      <c r="GZN166"/>
      <c r="GZO166"/>
      <c r="GZP166"/>
      <c r="GZQ166"/>
      <c r="GZR166"/>
      <c r="GZS166"/>
      <c r="GZT166"/>
      <c r="GZU166"/>
      <c r="GZV166"/>
      <c r="GZW166"/>
      <c r="GZX166"/>
      <c r="GZY166"/>
      <c r="GZZ166"/>
      <c r="HAA166"/>
      <c r="HAB166"/>
      <c r="HAC166"/>
      <c r="HAD166"/>
      <c r="HAE166"/>
      <c r="HAF166"/>
      <c r="HAG166"/>
      <c r="HAH166"/>
      <c r="HAI166"/>
      <c r="HAJ166"/>
      <c r="HAK166"/>
      <c r="HAL166"/>
      <c r="HAM166"/>
      <c r="HAN166"/>
      <c r="HAO166"/>
      <c r="HAP166"/>
      <c r="HAQ166"/>
      <c r="HAR166"/>
      <c r="HAS166"/>
      <c r="HAT166"/>
      <c r="HAU166"/>
      <c r="HAV166"/>
      <c r="HAW166"/>
      <c r="HAX166"/>
      <c r="HAY166"/>
      <c r="HAZ166"/>
      <c r="HBA166"/>
      <c r="HBB166"/>
      <c r="HBC166"/>
      <c r="HBD166"/>
      <c r="HBE166"/>
      <c r="HBF166"/>
      <c r="HBG166"/>
      <c r="HBH166"/>
      <c r="HBI166"/>
      <c r="HBJ166"/>
      <c r="HBK166"/>
      <c r="HBL166"/>
      <c r="HBM166"/>
      <c r="HBN166"/>
      <c r="HBO166"/>
      <c r="HBP166"/>
      <c r="HBQ166"/>
      <c r="HBR166"/>
      <c r="HBS166"/>
      <c r="HBT166"/>
      <c r="HBU166"/>
      <c r="HBV166"/>
      <c r="HBW166"/>
      <c r="HBX166"/>
      <c r="HBY166"/>
      <c r="HBZ166"/>
      <c r="HCA166"/>
      <c r="HCB166"/>
      <c r="HCC166"/>
      <c r="HCD166"/>
      <c r="HCE166"/>
      <c r="HCF166"/>
      <c r="HCG166"/>
      <c r="HCH166"/>
      <c r="HCI166"/>
      <c r="HCJ166"/>
      <c r="HCK166"/>
      <c r="HCL166"/>
      <c r="HCM166"/>
      <c r="HCN166"/>
      <c r="HCO166"/>
      <c r="HCP166"/>
      <c r="HCQ166"/>
      <c r="HCR166"/>
      <c r="HCS166"/>
      <c r="HCT166"/>
      <c r="HCU166"/>
      <c r="HCV166"/>
      <c r="HCW166"/>
      <c r="HCX166"/>
      <c r="HCY166"/>
      <c r="HCZ166"/>
      <c r="HDA166"/>
      <c r="HDB166"/>
      <c r="HDC166"/>
      <c r="HDD166"/>
      <c r="HDE166"/>
      <c r="HDF166"/>
      <c r="HDG166"/>
      <c r="HDH166"/>
      <c r="HDI166"/>
      <c r="HDJ166"/>
      <c r="HDK166"/>
      <c r="HDL166"/>
      <c r="HDM166"/>
      <c r="HDN166"/>
      <c r="HDO166"/>
      <c r="HDP166"/>
      <c r="HDQ166"/>
      <c r="HDR166"/>
      <c r="HDS166"/>
      <c r="HDT166"/>
      <c r="HDU166"/>
      <c r="HDV166"/>
      <c r="HDW166"/>
      <c r="HDX166"/>
      <c r="HDY166"/>
      <c r="HDZ166"/>
      <c r="HEA166"/>
      <c r="HEB166"/>
      <c r="HEC166"/>
      <c r="HED166"/>
      <c r="HEE166"/>
      <c r="HEF166"/>
      <c r="HEG166"/>
      <c r="HEH166"/>
      <c r="HEI166"/>
      <c r="HEJ166"/>
      <c r="HEK166"/>
      <c r="HEL166"/>
      <c r="HEM166"/>
      <c r="HEN166"/>
      <c r="HEO166"/>
      <c r="HEP166"/>
      <c r="HEQ166"/>
      <c r="HER166"/>
      <c r="HES166"/>
      <c r="HET166"/>
      <c r="HEU166"/>
      <c r="HEV166"/>
      <c r="HEW166"/>
      <c r="HEX166"/>
      <c r="HEY166"/>
      <c r="HEZ166"/>
      <c r="HFA166"/>
      <c r="HFB166"/>
      <c r="HFC166"/>
      <c r="HFD166"/>
      <c r="HFE166"/>
      <c r="HFF166"/>
      <c r="HFG166"/>
      <c r="HFH166"/>
      <c r="HFI166"/>
      <c r="HFJ166"/>
      <c r="HFK166"/>
      <c r="HFL166"/>
      <c r="HFM166"/>
      <c r="HFN166"/>
      <c r="HFO166"/>
      <c r="HFP166"/>
      <c r="HFQ166"/>
      <c r="HFR166"/>
      <c r="HFS166"/>
      <c r="HFT166"/>
      <c r="HFU166"/>
      <c r="HFV166"/>
      <c r="HFW166"/>
      <c r="HFX166"/>
      <c r="HFY166"/>
      <c r="HFZ166"/>
      <c r="HGA166"/>
      <c r="HGB166"/>
      <c r="HGC166"/>
      <c r="HGD166"/>
      <c r="HGE166"/>
      <c r="HGF166"/>
      <c r="HGG166"/>
      <c r="HGH166"/>
      <c r="HGI166"/>
      <c r="HGJ166"/>
      <c r="HGK166"/>
      <c r="HGL166"/>
      <c r="HGM166"/>
      <c r="HGN166"/>
      <c r="HGO166"/>
      <c r="HGP166"/>
      <c r="HGQ166"/>
      <c r="HGR166"/>
      <c r="HGS166"/>
      <c r="HGT166"/>
      <c r="HGU166"/>
      <c r="HGV166"/>
      <c r="HGW166"/>
      <c r="HGX166"/>
      <c r="HGY166"/>
      <c r="HGZ166"/>
      <c r="HHA166"/>
      <c r="HHB166"/>
      <c r="HHC166"/>
      <c r="HHD166"/>
      <c r="HHE166"/>
      <c r="HHF166"/>
      <c r="HHG166"/>
      <c r="HHH166"/>
      <c r="HHI166"/>
      <c r="HHJ166"/>
      <c r="HHK166"/>
      <c r="HHL166"/>
      <c r="HHM166"/>
      <c r="HHN166"/>
      <c r="HHO166"/>
      <c r="HHP166"/>
      <c r="HHQ166"/>
      <c r="HHR166"/>
      <c r="HHS166"/>
      <c r="HHT166"/>
      <c r="HHU166"/>
      <c r="HHV166"/>
      <c r="HHW166"/>
      <c r="HHX166"/>
      <c r="HHY166"/>
      <c r="HHZ166"/>
      <c r="HIA166"/>
      <c r="HIB166"/>
      <c r="HIC166"/>
      <c r="HID166"/>
      <c r="HIE166"/>
      <c r="HIF166"/>
      <c r="HIG166"/>
      <c r="HIH166"/>
      <c r="HII166"/>
      <c r="HIJ166"/>
      <c r="HIK166"/>
      <c r="HIL166"/>
      <c r="HIM166"/>
      <c r="HIN166"/>
      <c r="HIO166"/>
      <c r="HIP166"/>
      <c r="HIQ166"/>
      <c r="HIR166"/>
      <c r="HIS166"/>
      <c r="HIT166"/>
      <c r="HIU166"/>
      <c r="HIV166"/>
      <c r="HIW166"/>
      <c r="HIX166"/>
      <c r="HIY166"/>
      <c r="HIZ166"/>
      <c r="HJA166"/>
      <c r="HJB166"/>
      <c r="HJC166"/>
      <c r="HJD166"/>
      <c r="HJE166"/>
      <c r="HJF166"/>
      <c r="HJG166"/>
      <c r="HJH166"/>
      <c r="HJI166"/>
      <c r="HJJ166"/>
      <c r="HJK166"/>
      <c r="HJL166"/>
      <c r="HJM166"/>
      <c r="HJN166"/>
      <c r="HJO166"/>
      <c r="HJP166"/>
      <c r="HJQ166"/>
      <c r="HJR166"/>
      <c r="HJS166"/>
      <c r="HJT166"/>
      <c r="HJU166"/>
      <c r="HJV166"/>
      <c r="HJW166"/>
      <c r="HJX166"/>
      <c r="HJY166"/>
      <c r="HJZ166"/>
      <c r="HKA166"/>
      <c r="HKB166"/>
      <c r="HKC166"/>
      <c r="HKD166"/>
      <c r="HKE166"/>
      <c r="HKF166"/>
      <c r="HKG166"/>
      <c r="HKH166"/>
      <c r="HKI166"/>
      <c r="HKJ166"/>
      <c r="HKK166"/>
      <c r="HKL166"/>
      <c r="HKM166"/>
      <c r="HKN166"/>
      <c r="HKO166"/>
      <c r="HKP166"/>
      <c r="HKQ166"/>
      <c r="HKR166"/>
      <c r="HKS166"/>
      <c r="HKT166"/>
      <c r="HKU166"/>
      <c r="HKV166"/>
      <c r="HKW166"/>
      <c r="HKX166"/>
      <c r="HKY166"/>
      <c r="HKZ166"/>
      <c r="HLA166"/>
      <c r="HLB166"/>
      <c r="HLC166"/>
      <c r="HLD166"/>
      <c r="HLE166"/>
      <c r="HLF166"/>
      <c r="HLG166"/>
      <c r="HLH166"/>
      <c r="HLI166"/>
      <c r="HLJ166"/>
      <c r="HLK166"/>
      <c r="HLL166"/>
      <c r="HLM166"/>
      <c r="HLN166"/>
      <c r="HLO166"/>
      <c r="HLP166"/>
      <c r="HLQ166"/>
      <c r="HLR166"/>
      <c r="HLS166"/>
      <c r="HLT166"/>
      <c r="HLU166"/>
      <c r="HLV166"/>
      <c r="HLW166"/>
      <c r="HLX166"/>
      <c r="HLY166"/>
      <c r="HLZ166"/>
      <c r="HMA166"/>
      <c r="HMB166"/>
      <c r="HMC166"/>
      <c r="HMD166"/>
      <c r="HME166"/>
      <c r="HMF166"/>
      <c r="HMG166"/>
      <c r="HMH166"/>
      <c r="HMI166"/>
      <c r="HMJ166"/>
      <c r="HMK166"/>
      <c r="HML166"/>
      <c r="HMM166"/>
      <c r="HMN166"/>
      <c r="HMO166"/>
      <c r="HMP166"/>
      <c r="HMQ166"/>
      <c r="HMR166"/>
      <c r="HMS166"/>
      <c r="HMT166"/>
      <c r="HMU166"/>
      <c r="HMV166"/>
      <c r="HMW166"/>
      <c r="HMX166"/>
      <c r="HMY166"/>
      <c r="HMZ166"/>
      <c r="HNA166"/>
      <c r="HNB166"/>
      <c r="HNC166"/>
      <c r="HND166"/>
      <c r="HNE166"/>
      <c r="HNF166"/>
      <c r="HNG166"/>
      <c r="HNH166"/>
      <c r="HNI166"/>
      <c r="HNJ166"/>
      <c r="HNK166"/>
      <c r="HNL166"/>
      <c r="HNM166"/>
      <c r="HNN166"/>
      <c r="HNO166"/>
      <c r="HNP166"/>
      <c r="HNQ166"/>
      <c r="HNR166"/>
      <c r="HNS166"/>
      <c r="HNT166"/>
      <c r="HNU166"/>
      <c r="HNV166"/>
      <c r="HNW166"/>
      <c r="HNX166"/>
      <c r="HNY166"/>
      <c r="HNZ166"/>
      <c r="HOA166"/>
      <c r="HOB166"/>
      <c r="HOC166"/>
      <c r="HOD166"/>
      <c r="HOE166"/>
      <c r="HOF166"/>
      <c r="HOG166"/>
      <c r="HOH166"/>
      <c r="HOI166"/>
      <c r="HOJ166"/>
      <c r="HOK166"/>
      <c r="HOL166"/>
      <c r="HOM166"/>
      <c r="HON166"/>
      <c r="HOO166"/>
      <c r="HOP166"/>
      <c r="HOQ166"/>
      <c r="HOR166"/>
      <c r="HOS166"/>
      <c r="HOT166"/>
      <c r="HOU166"/>
      <c r="HOV166"/>
      <c r="HOW166"/>
      <c r="HOX166"/>
      <c r="HOY166"/>
      <c r="HOZ166"/>
      <c r="HPA166"/>
      <c r="HPB166"/>
      <c r="HPC166"/>
      <c r="HPD166"/>
      <c r="HPE166"/>
      <c r="HPF166"/>
      <c r="HPG166"/>
      <c r="HPH166"/>
      <c r="HPI166"/>
      <c r="HPJ166"/>
      <c r="HPK166"/>
      <c r="HPL166"/>
      <c r="HPM166"/>
      <c r="HPN166"/>
      <c r="HPO166"/>
      <c r="HPP166"/>
      <c r="HPQ166"/>
      <c r="HPR166"/>
      <c r="HPS166"/>
      <c r="HPT166"/>
      <c r="HPU166"/>
      <c r="HPV166"/>
      <c r="HPW166"/>
      <c r="HPX166"/>
      <c r="HPY166"/>
      <c r="HPZ166"/>
      <c r="HQA166"/>
      <c r="HQB166"/>
      <c r="HQC166"/>
      <c r="HQD166"/>
      <c r="HQE166"/>
      <c r="HQF166"/>
      <c r="HQG166"/>
      <c r="HQH166"/>
      <c r="HQI166"/>
      <c r="HQJ166"/>
      <c r="HQK166"/>
      <c r="HQL166"/>
      <c r="HQM166"/>
      <c r="HQN166"/>
      <c r="HQO166"/>
      <c r="HQP166"/>
      <c r="HQQ166"/>
      <c r="HQR166"/>
      <c r="HQS166"/>
      <c r="HQT166"/>
      <c r="HQU166"/>
      <c r="HQV166"/>
      <c r="HQW166"/>
      <c r="HQX166"/>
      <c r="HQY166"/>
      <c r="HQZ166"/>
      <c r="HRA166"/>
      <c r="HRB166"/>
      <c r="HRC166"/>
      <c r="HRD166"/>
      <c r="HRE166"/>
      <c r="HRF166"/>
      <c r="HRG166"/>
      <c r="HRH166"/>
      <c r="HRI166"/>
      <c r="HRJ166"/>
      <c r="HRK166"/>
      <c r="HRL166"/>
      <c r="HRM166"/>
      <c r="HRN166"/>
      <c r="HRO166"/>
      <c r="HRP166"/>
      <c r="HRQ166"/>
      <c r="HRR166"/>
      <c r="HRS166"/>
      <c r="HRT166"/>
      <c r="HRU166"/>
      <c r="HRV166"/>
      <c r="HRW166"/>
      <c r="HRX166"/>
      <c r="HRY166"/>
      <c r="HRZ166"/>
      <c r="HSA166"/>
      <c r="HSB166"/>
      <c r="HSC166"/>
      <c r="HSD166"/>
      <c r="HSE166"/>
      <c r="HSF166"/>
      <c r="HSG166"/>
      <c r="HSH166"/>
      <c r="HSI166"/>
      <c r="HSJ166"/>
      <c r="HSK166"/>
      <c r="HSL166"/>
      <c r="HSM166"/>
      <c r="HSN166"/>
      <c r="HSO166"/>
      <c r="HSP166"/>
      <c r="HSQ166"/>
      <c r="HSR166"/>
      <c r="HSS166"/>
      <c r="HST166"/>
      <c r="HSU166"/>
      <c r="HSV166"/>
      <c r="HSW166"/>
      <c r="HSX166"/>
      <c r="HSY166"/>
      <c r="HSZ166"/>
      <c r="HTA166"/>
      <c r="HTB166"/>
      <c r="HTC166"/>
      <c r="HTD166"/>
      <c r="HTE166"/>
      <c r="HTF166"/>
      <c r="HTG166"/>
      <c r="HTH166"/>
      <c r="HTI166"/>
      <c r="HTJ166"/>
      <c r="HTK166"/>
      <c r="HTL166"/>
      <c r="HTM166"/>
      <c r="HTN166"/>
      <c r="HTO166"/>
      <c r="HTP166"/>
      <c r="HTQ166"/>
      <c r="HTR166"/>
      <c r="HTS166"/>
      <c r="HTT166"/>
      <c r="HTU166"/>
      <c r="HTV166"/>
      <c r="HTW166"/>
      <c r="HTX166"/>
      <c r="HTY166"/>
      <c r="HTZ166"/>
      <c r="HUA166"/>
      <c r="HUB166"/>
      <c r="HUC166"/>
      <c r="HUD166"/>
      <c r="HUE166"/>
      <c r="HUF166"/>
      <c r="HUG166"/>
      <c r="HUH166"/>
      <c r="HUI166"/>
      <c r="HUJ166"/>
      <c r="HUK166"/>
      <c r="HUL166"/>
      <c r="HUM166"/>
      <c r="HUN166"/>
      <c r="HUO166"/>
      <c r="HUP166"/>
      <c r="HUQ166"/>
      <c r="HUR166"/>
      <c r="HUS166"/>
      <c r="HUT166"/>
      <c r="HUU166"/>
      <c r="HUV166"/>
      <c r="HUW166"/>
      <c r="HUX166"/>
      <c r="HUY166"/>
      <c r="HUZ166"/>
      <c r="HVA166"/>
      <c r="HVB166"/>
      <c r="HVC166"/>
      <c r="HVD166"/>
      <c r="HVE166"/>
      <c r="HVF166"/>
      <c r="HVG166"/>
      <c r="HVH166"/>
      <c r="HVI166"/>
      <c r="HVJ166"/>
      <c r="HVK166"/>
      <c r="HVL166"/>
      <c r="HVM166"/>
      <c r="HVN166"/>
      <c r="HVO166"/>
      <c r="HVP166"/>
      <c r="HVQ166"/>
      <c r="HVR166"/>
      <c r="HVS166"/>
      <c r="HVT166"/>
      <c r="HVU166"/>
      <c r="HVV166"/>
      <c r="HVW166"/>
      <c r="HVX166"/>
      <c r="HVY166"/>
      <c r="HVZ166"/>
      <c r="HWA166"/>
      <c r="HWB166"/>
      <c r="HWC166"/>
      <c r="HWD166"/>
      <c r="HWE166"/>
      <c r="HWF166"/>
      <c r="HWG166"/>
      <c r="HWH166"/>
      <c r="HWI166"/>
      <c r="HWJ166"/>
      <c r="HWK166"/>
      <c r="HWL166"/>
      <c r="HWM166"/>
      <c r="HWN166"/>
      <c r="HWO166"/>
      <c r="HWP166"/>
      <c r="HWQ166"/>
      <c r="HWR166"/>
      <c r="HWS166"/>
      <c r="HWT166"/>
      <c r="HWU166"/>
      <c r="HWV166"/>
      <c r="HWW166"/>
      <c r="HWX166"/>
      <c r="HWY166"/>
      <c r="HWZ166"/>
      <c r="HXA166"/>
      <c r="HXB166"/>
      <c r="HXC166"/>
      <c r="HXD166"/>
      <c r="HXE166"/>
      <c r="HXF166"/>
      <c r="HXG166"/>
      <c r="HXH166"/>
      <c r="HXI166"/>
      <c r="HXJ166"/>
      <c r="HXK166"/>
      <c r="HXL166"/>
      <c r="HXM166"/>
      <c r="HXN166"/>
      <c r="HXO166"/>
      <c r="HXP166"/>
      <c r="HXQ166"/>
      <c r="HXR166"/>
      <c r="HXS166"/>
      <c r="HXT166"/>
      <c r="HXU166"/>
      <c r="HXV166"/>
      <c r="HXW166"/>
      <c r="HXX166"/>
      <c r="HXY166"/>
      <c r="HXZ166"/>
      <c r="HYA166"/>
      <c r="HYB166"/>
      <c r="HYC166"/>
      <c r="HYD166"/>
      <c r="HYE166"/>
      <c r="HYF166"/>
      <c r="HYG166"/>
      <c r="HYH166"/>
      <c r="HYI166"/>
      <c r="HYJ166"/>
      <c r="HYK166"/>
      <c r="HYL166"/>
      <c r="HYM166"/>
      <c r="HYN166"/>
      <c r="HYO166"/>
      <c r="HYP166"/>
      <c r="HYQ166"/>
      <c r="HYR166"/>
      <c r="HYS166"/>
      <c r="HYT166"/>
      <c r="HYU166"/>
      <c r="HYV166"/>
      <c r="HYW166"/>
      <c r="HYX166"/>
      <c r="HYY166"/>
      <c r="HYZ166"/>
      <c r="HZA166"/>
      <c r="HZB166"/>
      <c r="HZC166"/>
      <c r="HZD166"/>
      <c r="HZE166"/>
      <c r="HZF166"/>
      <c r="HZG166"/>
      <c r="HZH166"/>
      <c r="HZI166"/>
      <c r="HZJ166"/>
      <c r="HZK166"/>
      <c r="HZL166"/>
      <c r="HZM166"/>
      <c r="HZN166"/>
      <c r="HZO166"/>
      <c r="HZP166"/>
      <c r="HZQ166"/>
      <c r="HZR166"/>
      <c r="HZS166"/>
      <c r="HZT166"/>
      <c r="HZU166"/>
      <c r="HZV166"/>
      <c r="HZW166"/>
      <c r="HZX166"/>
      <c r="HZY166"/>
      <c r="HZZ166"/>
      <c r="IAA166"/>
      <c r="IAB166"/>
      <c r="IAC166"/>
      <c r="IAD166"/>
      <c r="IAE166"/>
      <c r="IAF166"/>
      <c r="IAG166"/>
      <c r="IAH166"/>
      <c r="IAI166"/>
      <c r="IAJ166"/>
      <c r="IAK166"/>
      <c r="IAL166"/>
      <c r="IAM166"/>
      <c r="IAN166"/>
      <c r="IAO166"/>
      <c r="IAP166"/>
      <c r="IAQ166"/>
      <c r="IAR166"/>
      <c r="IAS166"/>
      <c r="IAT166"/>
      <c r="IAU166"/>
      <c r="IAV166"/>
      <c r="IAW166"/>
      <c r="IAX166"/>
      <c r="IAY166"/>
      <c r="IAZ166"/>
      <c r="IBA166"/>
      <c r="IBB166"/>
      <c r="IBC166"/>
      <c r="IBD166"/>
      <c r="IBE166"/>
      <c r="IBF166"/>
      <c r="IBG166"/>
      <c r="IBH166"/>
      <c r="IBI166"/>
      <c r="IBJ166"/>
      <c r="IBK166"/>
      <c r="IBL166"/>
      <c r="IBM166"/>
      <c r="IBN166"/>
      <c r="IBO166"/>
      <c r="IBP166"/>
      <c r="IBQ166"/>
      <c r="IBR166"/>
      <c r="IBS166"/>
      <c r="IBT166"/>
      <c r="IBU166"/>
      <c r="IBV166"/>
      <c r="IBW166"/>
      <c r="IBX166"/>
      <c r="IBY166"/>
      <c r="IBZ166"/>
      <c r="ICA166"/>
      <c r="ICB166"/>
      <c r="ICC166"/>
      <c r="ICD166"/>
      <c r="ICE166"/>
      <c r="ICF166"/>
      <c r="ICG166"/>
      <c r="ICH166"/>
      <c r="ICI166"/>
      <c r="ICJ166"/>
      <c r="ICK166"/>
      <c r="ICL166"/>
      <c r="ICM166"/>
      <c r="ICN166"/>
      <c r="ICO166"/>
      <c r="ICP166"/>
      <c r="ICQ166"/>
      <c r="ICR166"/>
      <c r="ICS166"/>
      <c r="ICT166"/>
      <c r="ICU166"/>
      <c r="ICV166"/>
      <c r="ICW166"/>
      <c r="ICX166"/>
      <c r="ICY166"/>
      <c r="ICZ166"/>
      <c r="IDA166"/>
      <c r="IDB166"/>
      <c r="IDC166"/>
      <c r="IDD166"/>
      <c r="IDE166"/>
      <c r="IDF166"/>
      <c r="IDG166"/>
      <c r="IDH166"/>
      <c r="IDI166"/>
      <c r="IDJ166"/>
      <c r="IDK166"/>
      <c r="IDL166"/>
      <c r="IDM166"/>
      <c r="IDN166"/>
      <c r="IDO166"/>
      <c r="IDP166"/>
      <c r="IDQ166"/>
      <c r="IDR166"/>
      <c r="IDS166"/>
      <c r="IDT166"/>
      <c r="IDU166"/>
      <c r="IDV166"/>
      <c r="IDW166"/>
      <c r="IDX166"/>
      <c r="IDY166"/>
      <c r="IDZ166"/>
      <c r="IEA166"/>
      <c r="IEB166"/>
      <c r="IEC166"/>
      <c r="IED166"/>
      <c r="IEE166"/>
      <c r="IEF166"/>
      <c r="IEG166"/>
      <c r="IEH166"/>
      <c r="IEI166"/>
      <c r="IEJ166"/>
      <c r="IEK166"/>
      <c r="IEL166"/>
      <c r="IEM166"/>
      <c r="IEN166"/>
      <c r="IEO166"/>
      <c r="IEP166"/>
      <c r="IEQ166"/>
      <c r="IER166"/>
      <c r="IES166"/>
      <c r="IET166"/>
      <c r="IEU166"/>
      <c r="IEV166"/>
      <c r="IEW166"/>
      <c r="IEX166"/>
      <c r="IEY166"/>
      <c r="IEZ166"/>
      <c r="IFA166"/>
      <c r="IFB166"/>
      <c r="IFC166"/>
      <c r="IFD166"/>
      <c r="IFE166"/>
      <c r="IFF166"/>
      <c r="IFG166"/>
      <c r="IFH166"/>
      <c r="IFI166"/>
      <c r="IFJ166"/>
      <c r="IFK166"/>
      <c r="IFL166"/>
      <c r="IFM166"/>
      <c r="IFN166"/>
      <c r="IFO166"/>
      <c r="IFP166"/>
      <c r="IFQ166"/>
      <c r="IFR166"/>
      <c r="IFS166"/>
      <c r="IFT166"/>
      <c r="IFU166"/>
      <c r="IFV166"/>
      <c r="IFW166"/>
      <c r="IFX166"/>
      <c r="IFY166"/>
      <c r="IFZ166"/>
      <c r="IGA166"/>
      <c r="IGB166"/>
      <c r="IGC166"/>
      <c r="IGD166"/>
      <c r="IGE166"/>
      <c r="IGF166"/>
      <c r="IGG166"/>
      <c r="IGH166"/>
      <c r="IGI166"/>
      <c r="IGJ166"/>
      <c r="IGK166"/>
      <c r="IGL166"/>
      <c r="IGM166"/>
      <c r="IGN166"/>
      <c r="IGO166"/>
      <c r="IGP166"/>
      <c r="IGQ166"/>
      <c r="IGR166"/>
      <c r="IGS166"/>
      <c r="IGT166"/>
      <c r="IGU166"/>
      <c r="IGV166"/>
      <c r="IGW166"/>
      <c r="IGX166"/>
      <c r="IGY166"/>
      <c r="IGZ166"/>
      <c r="IHA166"/>
      <c r="IHB166"/>
      <c r="IHC166"/>
      <c r="IHD166"/>
      <c r="IHE166"/>
      <c r="IHF166"/>
      <c r="IHG166"/>
      <c r="IHH166"/>
      <c r="IHI166"/>
      <c r="IHJ166"/>
      <c r="IHK166"/>
      <c r="IHL166"/>
      <c r="IHM166"/>
      <c r="IHN166"/>
      <c r="IHO166"/>
      <c r="IHP166"/>
      <c r="IHQ166"/>
      <c r="IHR166"/>
      <c r="IHS166"/>
      <c r="IHT166"/>
      <c r="IHU166"/>
      <c r="IHV166"/>
      <c r="IHW166"/>
      <c r="IHX166"/>
      <c r="IHY166"/>
      <c r="IHZ166"/>
      <c r="IIA166"/>
      <c r="IIB166"/>
      <c r="IIC166"/>
      <c r="IID166"/>
      <c r="IIE166"/>
      <c r="IIF166"/>
      <c r="IIG166"/>
      <c r="IIH166"/>
      <c r="III166"/>
      <c r="IIJ166"/>
      <c r="IIK166"/>
      <c r="IIL166"/>
      <c r="IIM166"/>
      <c r="IIN166"/>
      <c r="IIO166"/>
      <c r="IIP166"/>
      <c r="IIQ166"/>
      <c r="IIR166"/>
      <c r="IIS166"/>
      <c r="IIT166"/>
      <c r="IIU166"/>
      <c r="IIV166"/>
      <c r="IIW166"/>
      <c r="IIX166"/>
      <c r="IIY166"/>
      <c r="IIZ166"/>
      <c r="IJA166"/>
      <c r="IJB166"/>
      <c r="IJC166"/>
      <c r="IJD166"/>
      <c r="IJE166"/>
      <c r="IJF166"/>
      <c r="IJG166"/>
      <c r="IJH166"/>
      <c r="IJI166"/>
      <c r="IJJ166"/>
      <c r="IJK166"/>
      <c r="IJL166"/>
      <c r="IJM166"/>
      <c r="IJN166"/>
      <c r="IJO166"/>
      <c r="IJP166"/>
      <c r="IJQ166"/>
      <c r="IJR166"/>
      <c r="IJS166"/>
      <c r="IJT166"/>
      <c r="IJU166"/>
      <c r="IJV166"/>
      <c r="IJW166"/>
      <c r="IJX166"/>
      <c r="IJY166"/>
      <c r="IJZ166"/>
      <c r="IKA166"/>
      <c r="IKB166"/>
      <c r="IKC166"/>
      <c r="IKD166"/>
      <c r="IKE166"/>
      <c r="IKF166"/>
      <c r="IKG166"/>
      <c r="IKH166"/>
      <c r="IKI166"/>
      <c r="IKJ166"/>
      <c r="IKK166"/>
      <c r="IKL166"/>
      <c r="IKM166"/>
      <c r="IKN166"/>
      <c r="IKO166"/>
      <c r="IKP166"/>
      <c r="IKQ166"/>
      <c r="IKR166"/>
      <c r="IKS166"/>
      <c r="IKT166"/>
      <c r="IKU166"/>
      <c r="IKV166"/>
      <c r="IKW166"/>
      <c r="IKX166"/>
      <c r="IKY166"/>
      <c r="IKZ166"/>
      <c r="ILA166"/>
      <c r="ILB166"/>
      <c r="ILC166"/>
      <c r="ILD166"/>
      <c r="ILE166"/>
      <c r="ILF166"/>
      <c r="ILG166"/>
      <c r="ILH166"/>
      <c r="ILI166"/>
      <c r="ILJ166"/>
      <c r="ILK166"/>
      <c r="ILL166"/>
      <c r="ILM166"/>
      <c r="ILN166"/>
      <c r="ILO166"/>
      <c r="ILP166"/>
      <c r="ILQ166"/>
      <c r="ILR166"/>
      <c r="ILS166"/>
      <c r="ILT166"/>
      <c r="ILU166"/>
      <c r="ILV166"/>
      <c r="ILW166"/>
      <c r="ILX166"/>
      <c r="ILY166"/>
      <c r="ILZ166"/>
      <c r="IMA166"/>
      <c r="IMB166"/>
      <c r="IMC166"/>
      <c r="IMD166"/>
      <c r="IME166"/>
      <c r="IMF166"/>
      <c r="IMG166"/>
      <c r="IMH166"/>
      <c r="IMI166"/>
      <c r="IMJ166"/>
      <c r="IMK166"/>
      <c r="IML166"/>
      <c r="IMM166"/>
      <c r="IMN166"/>
      <c r="IMO166"/>
      <c r="IMP166"/>
      <c r="IMQ166"/>
      <c r="IMR166"/>
      <c r="IMS166"/>
      <c r="IMT166"/>
      <c r="IMU166"/>
      <c r="IMV166"/>
      <c r="IMW166"/>
      <c r="IMX166"/>
      <c r="IMY166"/>
      <c r="IMZ166"/>
      <c r="INA166"/>
      <c r="INB166"/>
      <c r="INC166"/>
      <c r="IND166"/>
      <c r="INE166"/>
      <c r="INF166"/>
      <c r="ING166"/>
      <c r="INH166"/>
      <c r="INI166"/>
      <c r="INJ166"/>
      <c r="INK166"/>
      <c r="INL166"/>
      <c r="INM166"/>
      <c r="INN166"/>
      <c r="INO166"/>
      <c r="INP166"/>
      <c r="INQ166"/>
      <c r="INR166"/>
      <c r="INS166"/>
      <c r="INT166"/>
      <c r="INU166"/>
      <c r="INV166"/>
      <c r="INW166"/>
      <c r="INX166"/>
      <c r="INY166"/>
      <c r="INZ166"/>
      <c r="IOA166"/>
      <c r="IOB166"/>
      <c r="IOC166"/>
      <c r="IOD166"/>
      <c r="IOE166"/>
      <c r="IOF166"/>
      <c r="IOG166"/>
      <c r="IOH166"/>
      <c r="IOI166"/>
      <c r="IOJ166"/>
      <c r="IOK166"/>
      <c r="IOL166"/>
      <c r="IOM166"/>
      <c r="ION166"/>
      <c r="IOO166"/>
      <c r="IOP166"/>
      <c r="IOQ166"/>
      <c r="IOR166"/>
      <c r="IOS166"/>
      <c r="IOT166"/>
      <c r="IOU166"/>
      <c r="IOV166"/>
      <c r="IOW166"/>
      <c r="IOX166"/>
      <c r="IOY166"/>
      <c r="IOZ166"/>
      <c r="IPA166"/>
      <c r="IPB166"/>
      <c r="IPC166"/>
      <c r="IPD166"/>
      <c r="IPE166"/>
      <c r="IPF166"/>
      <c r="IPG166"/>
      <c r="IPH166"/>
      <c r="IPI166"/>
      <c r="IPJ166"/>
      <c r="IPK166"/>
      <c r="IPL166"/>
      <c r="IPM166"/>
      <c r="IPN166"/>
      <c r="IPO166"/>
      <c r="IPP166"/>
      <c r="IPQ166"/>
      <c r="IPR166"/>
      <c r="IPS166"/>
      <c r="IPT166"/>
      <c r="IPU166"/>
      <c r="IPV166"/>
      <c r="IPW166"/>
      <c r="IPX166"/>
      <c r="IPY166"/>
      <c r="IPZ166"/>
      <c r="IQA166"/>
      <c r="IQB166"/>
      <c r="IQC166"/>
      <c r="IQD166"/>
      <c r="IQE166"/>
      <c r="IQF166"/>
      <c r="IQG166"/>
      <c r="IQH166"/>
      <c r="IQI166"/>
      <c r="IQJ166"/>
      <c r="IQK166"/>
      <c r="IQL166"/>
      <c r="IQM166"/>
      <c r="IQN166"/>
      <c r="IQO166"/>
      <c r="IQP166"/>
      <c r="IQQ166"/>
      <c r="IQR166"/>
      <c r="IQS166"/>
      <c r="IQT166"/>
      <c r="IQU166"/>
      <c r="IQV166"/>
      <c r="IQW166"/>
      <c r="IQX166"/>
      <c r="IQY166"/>
      <c r="IQZ166"/>
      <c r="IRA166"/>
      <c r="IRB166"/>
      <c r="IRC166"/>
      <c r="IRD166"/>
      <c r="IRE166"/>
      <c r="IRF166"/>
      <c r="IRG166"/>
      <c r="IRH166"/>
      <c r="IRI166"/>
      <c r="IRJ166"/>
      <c r="IRK166"/>
      <c r="IRL166"/>
      <c r="IRM166"/>
      <c r="IRN166"/>
      <c r="IRO166"/>
      <c r="IRP166"/>
      <c r="IRQ166"/>
      <c r="IRR166"/>
      <c r="IRS166"/>
      <c r="IRT166"/>
      <c r="IRU166"/>
      <c r="IRV166"/>
      <c r="IRW166"/>
      <c r="IRX166"/>
      <c r="IRY166"/>
      <c r="IRZ166"/>
      <c r="ISA166"/>
      <c r="ISB166"/>
      <c r="ISC166"/>
      <c r="ISD166"/>
      <c r="ISE166"/>
      <c r="ISF166"/>
      <c r="ISG166"/>
      <c r="ISH166"/>
      <c r="ISI166"/>
      <c r="ISJ166"/>
      <c r="ISK166"/>
      <c r="ISL166"/>
      <c r="ISM166"/>
      <c r="ISN166"/>
      <c r="ISO166"/>
      <c r="ISP166"/>
      <c r="ISQ166"/>
      <c r="ISR166"/>
      <c r="ISS166"/>
      <c r="IST166"/>
      <c r="ISU166"/>
      <c r="ISV166"/>
      <c r="ISW166"/>
      <c r="ISX166"/>
      <c r="ISY166"/>
      <c r="ISZ166"/>
      <c r="ITA166"/>
      <c r="ITB166"/>
      <c r="ITC166"/>
      <c r="ITD166"/>
      <c r="ITE166"/>
      <c r="ITF166"/>
      <c r="ITG166"/>
      <c r="ITH166"/>
      <c r="ITI166"/>
      <c r="ITJ166"/>
      <c r="ITK166"/>
      <c r="ITL166"/>
      <c r="ITM166"/>
      <c r="ITN166"/>
      <c r="ITO166"/>
      <c r="ITP166"/>
      <c r="ITQ166"/>
      <c r="ITR166"/>
      <c r="ITS166"/>
      <c r="ITT166"/>
      <c r="ITU166"/>
      <c r="ITV166"/>
      <c r="ITW166"/>
      <c r="ITX166"/>
      <c r="ITY166"/>
      <c r="ITZ166"/>
      <c r="IUA166"/>
      <c r="IUB166"/>
      <c r="IUC166"/>
      <c r="IUD166"/>
      <c r="IUE166"/>
      <c r="IUF166"/>
      <c r="IUG166"/>
      <c r="IUH166"/>
      <c r="IUI166"/>
      <c r="IUJ166"/>
      <c r="IUK166"/>
      <c r="IUL166"/>
      <c r="IUM166"/>
      <c r="IUN166"/>
      <c r="IUO166"/>
      <c r="IUP166"/>
      <c r="IUQ166"/>
      <c r="IUR166"/>
      <c r="IUS166"/>
      <c r="IUT166"/>
      <c r="IUU166"/>
      <c r="IUV166"/>
      <c r="IUW166"/>
      <c r="IUX166"/>
      <c r="IUY166"/>
      <c r="IUZ166"/>
      <c r="IVA166"/>
      <c r="IVB166"/>
      <c r="IVC166"/>
      <c r="IVD166"/>
      <c r="IVE166"/>
      <c r="IVF166"/>
      <c r="IVG166"/>
      <c r="IVH166"/>
      <c r="IVI166"/>
      <c r="IVJ166"/>
      <c r="IVK166"/>
      <c r="IVL166"/>
      <c r="IVM166"/>
      <c r="IVN166"/>
      <c r="IVO166"/>
      <c r="IVP166"/>
      <c r="IVQ166"/>
      <c r="IVR166"/>
      <c r="IVS166"/>
      <c r="IVT166"/>
      <c r="IVU166"/>
      <c r="IVV166"/>
      <c r="IVW166"/>
      <c r="IVX166"/>
      <c r="IVY166"/>
      <c r="IVZ166"/>
      <c r="IWA166"/>
      <c r="IWB166"/>
      <c r="IWC166"/>
      <c r="IWD166"/>
      <c r="IWE166"/>
      <c r="IWF166"/>
      <c r="IWG166"/>
      <c r="IWH166"/>
      <c r="IWI166"/>
      <c r="IWJ166"/>
      <c r="IWK166"/>
      <c r="IWL166"/>
      <c r="IWM166"/>
      <c r="IWN166"/>
      <c r="IWO166"/>
      <c r="IWP166"/>
      <c r="IWQ166"/>
      <c r="IWR166"/>
      <c r="IWS166"/>
      <c r="IWT166"/>
      <c r="IWU166"/>
      <c r="IWV166"/>
      <c r="IWW166"/>
      <c r="IWX166"/>
      <c r="IWY166"/>
      <c r="IWZ166"/>
      <c r="IXA166"/>
      <c r="IXB166"/>
      <c r="IXC166"/>
      <c r="IXD166"/>
      <c r="IXE166"/>
      <c r="IXF166"/>
      <c r="IXG166"/>
      <c r="IXH166"/>
      <c r="IXI166"/>
      <c r="IXJ166"/>
      <c r="IXK166"/>
      <c r="IXL166"/>
      <c r="IXM166"/>
      <c r="IXN166"/>
      <c r="IXO166"/>
      <c r="IXP166"/>
      <c r="IXQ166"/>
      <c r="IXR166"/>
      <c r="IXS166"/>
      <c r="IXT166"/>
      <c r="IXU166"/>
      <c r="IXV166"/>
      <c r="IXW166"/>
      <c r="IXX166"/>
      <c r="IXY166"/>
      <c r="IXZ166"/>
      <c r="IYA166"/>
      <c r="IYB166"/>
      <c r="IYC166"/>
      <c r="IYD166"/>
      <c r="IYE166"/>
      <c r="IYF166"/>
      <c r="IYG166"/>
      <c r="IYH166"/>
      <c r="IYI166"/>
      <c r="IYJ166"/>
      <c r="IYK166"/>
      <c r="IYL166"/>
      <c r="IYM166"/>
      <c r="IYN166"/>
      <c r="IYO166"/>
      <c r="IYP166"/>
      <c r="IYQ166"/>
      <c r="IYR166"/>
      <c r="IYS166"/>
      <c r="IYT166"/>
      <c r="IYU166"/>
      <c r="IYV166"/>
      <c r="IYW166"/>
      <c r="IYX166"/>
      <c r="IYY166"/>
      <c r="IYZ166"/>
      <c r="IZA166"/>
      <c r="IZB166"/>
      <c r="IZC166"/>
      <c r="IZD166"/>
      <c r="IZE166"/>
      <c r="IZF166"/>
      <c r="IZG166"/>
      <c r="IZH166"/>
      <c r="IZI166"/>
      <c r="IZJ166"/>
      <c r="IZK166"/>
      <c r="IZL166"/>
      <c r="IZM166"/>
      <c r="IZN166"/>
      <c r="IZO166"/>
      <c r="IZP166"/>
      <c r="IZQ166"/>
      <c r="IZR166"/>
      <c r="IZS166"/>
      <c r="IZT166"/>
      <c r="IZU166"/>
      <c r="IZV166"/>
      <c r="IZW166"/>
      <c r="IZX166"/>
      <c r="IZY166"/>
      <c r="IZZ166"/>
      <c r="JAA166"/>
      <c r="JAB166"/>
      <c r="JAC166"/>
      <c r="JAD166"/>
      <c r="JAE166"/>
      <c r="JAF166"/>
      <c r="JAG166"/>
      <c r="JAH166"/>
      <c r="JAI166"/>
      <c r="JAJ166"/>
      <c r="JAK166"/>
      <c r="JAL166"/>
      <c r="JAM166"/>
      <c r="JAN166"/>
      <c r="JAO166"/>
      <c r="JAP166"/>
      <c r="JAQ166"/>
      <c r="JAR166"/>
      <c r="JAS166"/>
      <c r="JAT166"/>
      <c r="JAU166"/>
      <c r="JAV166"/>
      <c r="JAW166"/>
      <c r="JAX166"/>
      <c r="JAY166"/>
      <c r="JAZ166"/>
      <c r="JBA166"/>
      <c r="JBB166"/>
      <c r="JBC166"/>
      <c r="JBD166"/>
      <c r="JBE166"/>
      <c r="JBF166"/>
      <c r="JBG166"/>
      <c r="JBH166"/>
      <c r="JBI166"/>
      <c r="JBJ166"/>
      <c r="JBK166"/>
      <c r="JBL166"/>
      <c r="JBM166"/>
      <c r="JBN166"/>
      <c r="JBO166"/>
      <c r="JBP166"/>
      <c r="JBQ166"/>
      <c r="JBR166"/>
      <c r="JBS166"/>
      <c r="JBT166"/>
      <c r="JBU166"/>
      <c r="JBV166"/>
      <c r="JBW166"/>
      <c r="JBX166"/>
      <c r="JBY166"/>
      <c r="JBZ166"/>
      <c r="JCA166"/>
      <c r="JCB166"/>
      <c r="JCC166"/>
      <c r="JCD166"/>
      <c r="JCE166"/>
      <c r="JCF166"/>
      <c r="JCG166"/>
      <c r="JCH166"/>
      <c r="JCI166"/>
      <c r="JCJ166"/>
      <c r="JCK166"/>
      <c r="JCL166"/>
      <c r="JCM166"/>
      <c r="JCN166"/>
      <c r="JCO166"/>
      <c r="JCP166"/>
      <c r="JCQ166"/>
      <c r="JCR166"/>
      <c r="JCS166"/>
      <c r="JCT166"/>
      <c r="JCU166"/>
      <c r="JCV166"/>
      <c r="JCW166"/>
      <c r="JCX166"/>
      <c r="JCY166"/>
      <c r="JCZ166"/>
      <c r="JDA166"/>
      <c r="JDB166"/>
      <c r="JDC166"/>
      <c r="JDD166"/>
      <c r="JDE166"/>
      <c r="JDF166"/>
      <c r="JDG166"/>
      <c r="JDH166"/>
      <c r="JDI166"/>
      <c r="JDJ166"/>
      <c r="JDK166"/>
      <c r="JDL166"/>
      <c r="JDM166"/>
      <c r="JDN166"/>
      <c r="JDO166"/>
      <c r="JDP166"/>
      <c r="JDQ166"/>
      <c r="JDR166"/>
      <c r="JDS166"/>
      <c r="JDT166"/>
      <c r="JDU166"/>
      <c r="JDV166"/>
      <c r="JDW166"/>
      <c r="JDX166"/>
      <c r="JDY166"/>
      <c r="JDZ166"/>
      <c r="JEA166"/>
      <c r="JEB166"/>
      <c r="JEC166"/>
      <c r="JED166"/>
      <c r="JEE166"/>
      <c r="JEF166"/>
      <c r="JEG166"/>
      <c r="JEH166"/>
      <c r="JEI166"/>
      <c r="JEJ166"/>
      <c r="JEK166"/>
      <c r="JEL166"/>
      <c r="JEM166"/>
      <c r="JEN166"/>
      <c r="JEO166"/>
      <c r="JEP166"/>
      <c r="JEQ166"/>
      <c r="JER166"/>
      <c r="JES166"/>
      <c r="JET166"/>
      <c r="JEU166"/>
      <c r="JEV166"/>
      <c r="JEW166"/>
      <c r="JEX166"/>
      <c r="JEY166"/>
      <c r="JEZ166"/>
      <c r="JFA166"/>
      <c r="JFB166"/>
      <c r="JFC166"/>
      <c r="JFD166"/>
      <c r="JFE166"/>
      <c r="JFF166"/>
      <c r="JFG166"/>
      <c r="JFH166"/>
      <c r="JFI166"/>
      <c r="JFJ166"/>
      <c r="JFK166"/>
      <c r="JFL166"/>
      <c r="JFM166"/>
      <c r="JFN166"/>
      <c r="JFO166"/>
      <c r="JFP166"/>
      <c r="JFQ166"/>
      <c r="JFR166"/>
      <c r="JFS166"/>
      <c r="JFT166"/>
      <c r="JFU166"/>
      <c r="JFV166"/>
      <c r="JFW166"/>
      <c r="JFX166"/>
      <c r="JFY166"/>
      <c r="JFZ166"/>
      <c r="JGA166"/>
      <c r="JGB166"/>
      <c r="JGC166"/>
      <c r="JGD166"/>
      <c r="JGE166"/>
      <c r="JGF166"/>
      <c r="JGG166"/>
      <c r="JGH166"/>
      <c r="JGI166"/>
      <c r="JGJ166"/>
      <c r="JGK166"/>
      <c r="JGL166"/>
      <c r="JGM166"/>
      <c r="JGN166"/>
      <c r="JGO166"/>
      <c r="JGP166"/>
      <c r="JGQ166"/>
      <c r="JGR166"/>
      <c r="JGS166"/>
      <c r="JGT166"/>
      <c r="JGU166"/>
      <c r="JGV166"/>
      <c r="JGW166"/>
      <c r="JGX166"/>
      <c r="JGY166"/>
      <c r="JGZ166"/>
      <c r="JHA166"/>
      <c r="JHB166"/>
      <c r="JHC166"/>
      <c r="JHD166"/>
      <c r="JHE166"/>
      <c r="JHF166"/>
      <c r="JHG166"/>
      <c r="JHH166"/>
      <c r="JHI166"/>
      <c r="JHJ166"/>
      <c r="JHK166"/>
      <c r="JHL166"/>
      <c r="JHM166"/>
      <c r="JHN166"/>
      <c r="JHO166"/>
      <c r="JHP166"/>
      <c r="JHQ166"/>
      <c r="JHR166"/>
      <c r="JHS166"/>
      <c r="JHT166"/>
      <c r="JHU166"/>
      <c r="JHV166"/>
      <c r="JHW166"/>
      <c r="JHX166"/>
      <c r="JHY166"/>
      <c r="JHZ166"/>
      <c r="JIA166"/>
      <c r="JIB166"/>
      <c r="JIC166"/>
      <c r="JID166"/>
      <c r="JIE166"/>
      <c r="JIF166"/>
      <c r="JIG166"/>
      <c r="JIH166"/>
      <c r="JII166"/>
      <c r="JIJ166"/>
      <c r="JIK166"/>
      <c r="JIL166"/>
      <c r="JIM166"/>
      <c r="JIN166"/>
      <c r="JIO166"/>
      <c r="JIP166"/>
      <c r="JIQ166"/>
      <c r="JIR166"/>
      <c r="JIS166"/>
      <c r="JIT166"/>
      <c r="JIU166"/>
      <c r="JIV166"/>
      <c r="JIW166"/>
      <c r="JIX166"/>
      <c r="JIY166"/>
      <c r="JIZ166"/>
      <c r="JJA166"/>
      <c r="JJB166"/>
      <c r="JJC166"/>
      <c r="JJD166"/>
      <c r="JJE166"/>
      <c r="JJF166"/>
      <c r="JJG166"/>
      <c r="JJH166"/>
      <c r="JJI166"/>
      <c r="JJJ166"/>
      <c r="JJK166"/>
      <c r="JJL166"/>
      <c r="JJM166"/>
      <c r="JJN166"/>
      <c r="JJO166"/>
      <c r="JJP166"/>
      <c r="JJQ166"/>
      <c r="JJR166"/>
      <c r="JJS166"/>
      <c r="JJT166"/>
      <c r="JJU166"/>
      <c r="JJV166"/>
      <c r="JJW166"/>
      <c r="JJX166"/>
      <c r="JJY166"/>
      <c r="JJZ166"/>
      <c r="JKA166"/>
      <c r="JKB166"/>
      <c r="JKC166"/>
      <c r="JKD166"/>
      <c r="JKE166"/>
      <c r="JKF166"/>
      <c r="JKG166"/>
      <c r="JKH166"/>
      <c r="JKI166"/>
      <c r="JKJ166"/>
      <c r="JKK166"/>
      <c r="JKL166"/>
      <c r="JKM166"/>
      <c r="JKN166"/>
      <c r="JKO166"/>
      <c r="JKP166"/>
      <c r="JKQ166"/>
      <c r="JKR166"/>
      <c r="JKS166"/>
      <c r="JKT166"/>
      <c r="JKU166"/>
      <c r="JKV166"/>
      <c r="JKW166"/>
      <c r="JKX166"/>
      <c r="JKY166"/>
      <c r="JKZ166"/>
      <c r="JLA166"/>
      <c r="JLB166"/>
      <c r="JLC166"/>
      <c r="JLD166"/>
      <c r="JLE166"/>
      <c r="JLF166"/>
      <c r="JLG166"/>
      <c r="JLH166"/>
      <c r="JLI166"/>
      <c r="JLJ166"/>
      <c r="JLK166"/>
      <c r="JLL166"/>
      <c r="JLM166"/>
      <c r="JLN166"/>
      <c r="JLO166"/>
      <c r="JLP166"/>
      <c r="JLQ166"/>
      <c r="JLR166"/>
      <c r="JLS166"/>
      <c r="JLT166"/>
      <c r="JLU166"/>
      <c r="JLV166"/>
      <c r="JLW166"/>
      <c r="JLX166"/>
      <c r="JLY166"/>
      <c r="JLZ166"/>
      <c r="JMA166"/>
      <c r="JMB166"/>
      <c r="JMC166"/>
      <c r="JMD166"/>
      <c r="JME166"/>
      <c r="JMF166"/>
      <c r="JMG166"/>
      <c r="JMH166"/>
      <c r="JMI166"/>
      <c r="JMJ166"/>
      <c r="JMK166"/>
      <c r="JML166"/>
      <c r="JMM166"/>
      <c r="JMN166"/>
      <c r="JMO166"/>
      <c r="JMP166"/>
      <c r="JMQ166"/>
      <c r="JMR166"/>
      <c r="JMS166"/>
      <c r="JMT166"/>
      <c r="JMU166"/>
      <c r="JMV166"/>
      <c r="JMW166"/>
      <c r="JMX166"/>
      <c r="JMY166"/>
      <c r="JMZ166"/>
      <c r="JNA166"/>
      <c r="JNB166"/>
      <c r="JNC166"/>
      <c r="JND166"/>
      <c r="JNE166"/>
      <c r="JNF166"/>
      <c r="JNG166"/>
      <c r="JNH166"/>
      <c r="JNI166"/>
      <c r="JNJ166"/>
      <c r="JNK166"/>
      <c r="JNL166"/>
      <c r="JNM166"/>
      <c r="JNN166"/>
      <c r="JNO166"/>
      <c r="JNP166"/>
      <c r="JNQ166"/>
      <c r="JNR166"/>
      <c r="JNS166"/>
      <c r="JNT166"/>
      <c r="JNU166"/>
      <c r="JNV166"/>
      <c r="JNW166"/>
      <c r="JNX166"/>
      <c r="JNY166"/>
      <c r="JNZ166"/>
      <c r="JOA166"/>
      <c r="JOB166"/>
      <c r="JOC166"/>
      <c r="JOD166"/>
      <c r="JOE166"/>
      <c r="JOF166"/>
      <c r="JOG166"/>
      <c r="JOH166"/>
      <c r="JOI166"/>
      <c r="JOJ166"/>
      <c r="JOK166"/>
      <c r="JOL166"/>
      <c r="JOM166"/>
      <c r="JON166"/>
      <c r="JOO166"/>
      <c r="JOP166"/>
      <c r="JOQ166"/>
      <c r="JOR166"/>
      <c r="JOS166"/>
      <c r="JOT166"/>
      <c r="JOU166"/>
      <c r="JOV166"/>
      <c r="JOW166"/>
      <c r="JOX166"/>
      <c r="JOY166"/>
      <c r="JOZ166"/>
      <c r="JPA166"/>
      <c r="JPB166"/>
      <c r="JPC166"/>
      <c r="JPD166"/>
      <c r="JPE166"/>
      <c r="JPF166"/>
      <c r="JPG166"/>
      <c r="JPH166"/>
      <c r="JPI166"/>
      <c r="JPJ166"/>
      <c r="JPK166"/>
      <c r="JPL166"/>
      <c r="JPM166"/>
      <c r="JPN166"/>
      <c r="JPO166"/>
      <c r="JPP166"/>
      <c r="JPQ166"/>
      <c r="JPR166"/>
      <c r="JPS166"/>
      <c r="JPT166"/>
      <c r="JPU166"/>
      <c r="JPV166"/>
      <c r="JPW166"/>
      <c r="JPX166"/>
      <c r="JPY166"/>
      <c r="JPZ166"/>
      <c r="JQA166"/>
      <c r="JQB166"/>
      <c r="JQC166"/>
      <c r="JQD166"/>
      <c r="JQE166"/>
      <c r="JQF166"/>
      <c r="JQG166"/>
      <c r="JQH166"/>
      <c r="JQI166"/>
      <c r="JQJ166"/>
      <c r="JQK166"/>
      <c r="JQL166"/>
      <c r="JQM166"/>
      <c r="JQN166"/>
      <c r="JQO166"/>
      <c r="JQP166"/>
      <c r="JQQ166"/>
      <c r="JQR166"/>
      <c r="JQS166"/>
      <c r="JQT166"/>
      <c r="JQU166"/>
      <c r="JQV166"/>
      <c r="JQW166"/>
      <c r="JQX166"/>
      <c r="JQY166"/>
      <c r="JQZ166"/>
      <c r="JRA166"/>
      <c r="JRB166"/>
      <c r="JRC166"/>
      <c r="JRD166"/>
      <c r="JRE166"/>
      <c r="JRF166"/>
      <c r="JRG166"/>
      <c r="JRH166"/>
      <c r="JRI166"/>
      <c r="JRJ166"/>
      <c r="JRK166"/>
      <c r="JRL166"/>
      <c r="JRM166"/>
      <c r="JRN166"/>
      <c r="JRO166"/>
      <c r="JRP166"/>
      <c r="JRQ166"/>
      <c r="JRR166"/>
      <c r="JRS166"/>
      <c r="JRT166"/>
      <c r="JRU166"/>
      <c r="JRV166"/>
      <c r="JRW166"/>
      <c r="JRX166"/>
      <c r="JRY166"/>
      <c r="JRZ166"/>
      <c r="JSA166"/>
      <c r="JSB166"/>
      <c r="JSC166"/>
      <c r="JSD166"/>
      <c r="JSE166"/>
      <c r="JSF166"/>
      <c r="JSG166"/>
      <c r="JSH166"/>
      <c r="JSI166"/>
      <c r="JSJ166"/>
      <c r="JSK166"/>
      <c r="JSL166"/>
      <c r="JSM166"/>
      <c r="JSN166"/>
      <c r="JSO166"/>
      <c r="JSP166"/>
      <c r="JSQ166"/>
      <c r="JSR166"/>
      <c r="JSS166"/>
      <c r="JST166"/>
      <c r="JSU166"/>
      <c r="JSV166"/>
      <c r="JSW166"/>
      <c r="JSX166"/>
      <c r="JSY166"/>
      <c r="JSZ166"/>
      <c r="JTA166"/>
      <c r="JTB166"/>
      <c r="JTC166"/>
      <c r="JTD166"/>
      <c r="JTE166"/>
      <c r="JTF166"/>
      <c r="JTG166"/>
      <c r="JTH166"/>
      <c r="JTI166"/>
      <c r="JTJ166"/>
      <c r="JTK166"/>
      <c r="JTL166"/>
      <c r="JTM166"/>
      <c r="JTN166"/>
      <c r="JTO166"/>
      <c r="JTP166"/>
      <c r="JTQ166"/>
      <c r="JTR166"/>
      <c r="JTS166"/>
      <c r="JTT166"/>
      <c r="JTU166"/>
      <c r="JTV166"/>
      <c r="JTW166"/>
      <c r="JTX166"/>
      <c r="JTY166"/>
      <c r="JTZ166"/>
      <c r="JUA166"/>
      <c r="JUB166"/>
      <c r="JUC166"/>
      <c r="JUD166"/>
      <c r="JUE166"/>
      <c r="JUF166"/>
      <c r="JUG166"/>
      <c r="JUH166"/>
      <c r="JUI166"/>
      <c r="JUJ166"/>
      <c r="JUK166"/>
      <c r="JUL166"/>
      <c r="JUM166"/>
      <c r="JUN166"/>
      <c r="JUO166"/>
      <c r="JUP166"/>
      <c r="JUQ166"/>
      <c r="JUR166"/>
      <c r="JUS166"/>
      <c r="JUT166"/>
      <c r="JUU166"/>
      <c r="JUV166"/>
      <c r="JUW166"/>
      <c r="JUX166"/>
      <c r="JUY166"/>
      <c r="JUZ166"/>
      <c r="JVA166"/>
      <c r="JVB166"/>
      <c r="JVC166"/>
      <c r="JVD166"/>
      <c r="JVE166"/>
      <c r="JVF166"/>
      <c r="JVG166"/>
      <c r="JVH166"/>
      <c r="JVI166"/>
      <c r="JVJ166"/>
      <c r="JVK166"/>
      <c r="JVL166"/>
      <c r="JVM166"/>
      <c r="JVN166"/>
      <c r="JVO166"/>
      <c r="JVP166"/>
      <c r="JVQ166"/>
      <c r="JVR166"/>
      <c r="JVS166"/>
      <c r="JVT166"/>
      <c r="JVU166"/>
      <c r="JVV166"/>
      <c r="JVW166"/>
      <c r="JVX166"/>
      <c r="JVY166"/>
      <c r="JVZ166"/>
      <c r="JWA166"/>
      <c r="JWB166"/>
      <c r="JWC166"/>
      <c r="JWD166"/>
      <c r="JWE166"/>
      <c r="JWF166"/>
      <c r="JWG166"/>
      <c r="JWH166"/>
      <c r="JWI166"/>
      <c r="JWJ166"/>
      <c r="JWK166"/>
      <c r="JWL166"/>
      <c r="JWM166"/>
      <c r="JWN166"/>
      <c r="JWO166"/>
      <c r="JWP166"/>
      <c r="JWQ166"/>
      <c r="JWR166"/>
      <c r="JWS166"/>
      <c r="JWT166"/>
      <c r="JWU166"/>
      <c r="JWV166"/>
      <c r="JWW166"/>
      <c r="JWX166"/>
      <c r="JWY166"/>
      <c r="JWZ166"/>
      <c r="JXA166"/>
      <c r="JXB166"/>
      <c r="JXC166"/>
      <c r="JXD166"/>
      <c r="JXE166"/>
      <c r="JXF166"/>
      <c r="JXG166"/>
      <c r="JXH166"/>
      <c r="JXI166"/>
      <c r="JXJ166"/>
      <c r="JXK166"/>
      <c r="JXL166"/>
      <c r="JXM166"/>
      <c r="JXN166"/>
      <c r="JXO166"/>
      <c r="JXP166"/>
      <c r="JXQ166"/>
      <c r="JXR166"/>
      <c r="JXS166"/>
      <c r="JXT166"/>
      <c r="JXU166"/>
      <c r="JXV166"/>
      <c r="JXW166"/>
      <c r="JXX166"/>
      <c r="JXY166"/>
      <c r="JXZ166"/>
      <c r="JYA166"/>
      <c r="JYB166"/>
      <c r="JYC166"/>
      <c r="JYD166"/>
      <c r="JYE166"/>
      <c r="JYF166"/>
      <c r="JYG166"/>
      <c r="JYH166"/>
      <c r="JYI166"/>
      <c r="JYJ166"/>
      <c r="JYK166"/>
      <c r="JYL166"/>
      <c r="JYM166"/>
      <c r="JYN166"/>
      <c r="JYO166"/>
      <c r="JYP166"/>
      <c r="JYQ166"/>
      <c r="JYR166"/>
      <c r="JYS166"/>
      <c r="JYT166"/>
      <c r="JYU166"/>
      <c r="JYV166"/>
      <c r="JYW166"/>
      <c r="JYX166"/>
      <c r="JYY166"/>
      <c r="JYZ166"/>
      <c r="JZA166"/>
      <c r="JZB166"/>
      <c r="JZC166"/>
      <c r="JZD166"/>
      <c r="JZE166"/>
      <c r="JZF166"/>
      <c r="JZG166"/>
      <c r="JZH166"/>
      <c r="JZI166"/>
      <c r="JZJ166"/>
      <c r="JZK166"/>
      <c r="JZL166"/>
      <c r="JZM166"/>
      <c r="JZN166"/>
      <c r="JZO166"/>
      <c r="JZP166"/>
      <c r="JZQ166"/>
      <c r="JZR166"/>
      <c r="JZS166"/>
      <c r="JZT166"/>
      <c r="JZU166"/>
      <c r="JZV166"/>
      <c r="JZW166"/>
      <c r="JZX166"/>
      <c r="JZY166"/>
      <c r="JZZ166"/>
      <c r="KAA166"/>
      <c r="KAB166"/>
      <c r="KAC166"/>
      <c r="KAD166"/>
      <c r="KAE166"/>
      <c r="KAF166"/>
      <c r="KAG166"/>
      <c r="KAH166"/>
      <c r="KAI166"/>
      <c r="KAJ166"/>
      <c r="KAK166"/>
      <c r="KAL166"/>
      <c r="KAM166"/>
      <c r="KAN166"/>
      <c r="KAO166"/>
      <c r="KAP166"/>
      <c r="KAQ166"/>
      <c r="KAR166"/>
      <c r="KAS166"/>
      <c r="KAT166"/>
      <c r="KAU166"/>
      <c r="KAV166"/>
      <c r="KAW166"/>
      <c r="KAX166"/>
      <c r="KAY166"/>
      <c r="KAZ166"/>
      <c r="KBA166"/>
      <c r="KBB166"/>
      <c r="KBC166"/>
      <c r="KBD166"/>
      <c r="KBE166"/>
      <c r="KBF166"/>
      <c r="KBG166"/>
      <c r="KBH166"/>
      <c r="KBI166"/>
      <c r="KBJ166"/>
      <c r="KBK166"/>
      <c r="KBL166"/>
      <c r="KBM166"/>
      <c r="KBN166"/>
      <c r="KBO166"/>
      <c r="KBP166"/>
      <c r="KBQ166"/>
      <c r="KBR166"/>
      <c r="KBS166"/>
      <c r="KBT166"/>
      <c r="KBU166"/>
      <c r="KBV166"/>
      <c r="KBW166"/>
      <c r="KBX166"/>
      <c r="KBY166"/>
      <c r="KBZ166"/>
      <c r="KCA166"/>
      <c r="KCB166"/>
      <c r="KCC166"/>
      <c r="KCD166"/>
      <c r="KCE166"/>
      <c r="KCF166"/>
      <c r="KCG166"/>
      <c r="KCH166"/>
      <c r="KCI166"/>
      <c r="KCJ166"/>
      <c r="KCK166"/>
      <c r="KCL166"/>
      <c r="KCM166"/>
      <c r="KCN166"/>
      <c r="KCO166"/>
      <c r="KCP166"/>
      <c r="KCQ166"/>
      <c r="KCR166"/>
      <c r="KCS166"/>
      <c r="KCT166"/>
      <c r="KCU166"/>
      <c r="KCV166"/>
      <c r="KCW166"/>
      <c r="KCX166"/>
      <c r="KCY166"/>
      <c r="KCZ166"/>
      <c r="KDA166"/>
      <c r="KDB166"/>
      <c r="KDC166"/>
      <c r="KDD166"/>
      <c r="KDE166"/>
      <c r="KDF166"/>
      <c r="KDG166"/>
      <c r="KDH166"/>
      <c r="KDI166"/>
      <c r="KDJ166"/>
      <c r="KDK166"/>
      <c r="KDL166"/>
      <c r="KDM166"/>
      <c r="KDN166"/>
      <c r="KDO166"/>
      <c r="KDP166"/>
      <c r="KDQ166"/>
      <c r="KDR166"/>
      <c r="KDS166"/>
      <c r="KDT166"/>
      <c r="KDU166"/>
      <c r="KDV166"/>
      <c r="KDW166"/>
      <c r="KDX166"/>
      <c r="KDY166"/>
      <c r="KDZ166"/>
      <c r="KEA166"/>
      <c r="KEB166"/>
      <c r="KEC166"/>
      <c r="KED166"/>
      <c r="KEE166"/>
      <c r="KEF166"/>
      <c r="KEG166"/>
      <c r="KEH166"/>
      <c r="KEI166"/>
      <c r="KEJ166"/>
      <c r="KEK166"/>
      <c r="KEL166"/>
      <c r="KEM166"/>
      <c r="KEN166"/>
      <c r="KEO166"/>
      <c r="KEP166"/>
      <c r="KEQ166"/>
      <c r="KER166"/>
      <c r="KES166"/>
      <c r="KET166"/>
      <c r="KEU166"/>
      <c r="KEV166"/>
      <c r="KEW166"/>
      <c r="KEX166"/>
      <c r="KEY166"/>
      <c r="KEZ166"/>
      <c r="KFA166"/>
      <c r="KFB166"/>
      <c r="KFC166"/>
      <c r="KFD166"/>
      <c r="KFE166"/>
      <c r="KFF166"/>
      <c r="KFG166"/>
      <c r="KFH166"/>
      <c r="KFI166"/>
      <c r="KFJ166"/>
      <c r="KFK166"/>
      <c r="KFL166"/>
      <c r="KFM166"/>
      <c r="KFN166"/>
      <c r="KFO166"/>
      <c r="KFP166"/>
      <c r="KFQ166"/>
      <c r="KFR166"/>
      <c r="KFS166"/>
      <c r="KFT166"/>
      <c r="KFU166"/>
      <c r="KFV166"/>
      <c r="KFW166"/>
      <c r="KFX166"/>
      <c r="KFY166"/>
      <c r="KFZ166"/>
      <c r="KGA166"/>
      <c r="KGB166"/>
      <c r="KGC166"/>
      <c r="KGD166"/>
      <c r="KGE166"/>
      <c r="KGF166"/>
      <c r="KGG166"/>
      <c r="KGH166"/>
      <c r="KGI166"/>
      <c r="KGJ166"/>
      <c r="KGK166"/>
      <c r="KGL166"/>
      <c r="KGM166"/>
      <c r="KGN166"/>
      <c r="KGO166"/>
      <c r="KGP166"/>
      <c r="KGQ166"/>
      <c r="KGR166"/>
      <c r="KGS166"/>
      <c r="KGT166"/>
      <c r="KGU166"/>
      <c r="KGV166"/>
      <c r="KGW166"/>
      <c r="KGX166"/>
      <c r="KGY166"/>
      <c r="KGZ166"/>
      <c r="KHA166"/>
      <c r="KHB166"/>
      <c r="KHC166"/>
      <c r="KHD166"/>
      <c r="KHE166"/>
      <c r="KHF166"/>
      <c r="KHG166"/>
      <c r="KHH166"/>
      <c r="KHI166"/>
      <c r="KHJ166"/>
      <c r="KHK166"/>
      <c r="KHL166"/>
      <c r="KHM166"/>
      <c r="KHN166"/>
      <c r="KHO166"/>
      <c r="KHP166"/>
      <c r="KHQ166"/>
      <c r="KHR166"/>
      <c r="KHS166"/>
      <c r="KHT166"/>
      <c r="KHU166"/>
      <c r="KHV166"/>
      <c r="KHW166"/>
      <c r="KHX166"/>
      <c r="KHY166"/>
      <c r="KHZ166"/>
      <c r="KIA166"/>
      <c r="KIB166"/>
      <c r="KIC166"/>
      <c r="KID166"/>
      <c r="KIE166"/>
      <c r="KIF166"/>
      <c r="KIG166"/>
      <c r="KIH166"/>
      <c r="KII166"/>
      <c r="KIJ166"/>
      <c r="KIK166"/>
      <c r="KIL166"/>
      <c r="KIM166"/>
      <c r="KIN166"/>
      <c r="KIO166"/>
      <c r="KIP166"/>
      <c r="KIQ166"/>
      <c r="KIR166"/>
      <c r="KIS166"/>
      <c r="KIT166"/>
      <c r="KIU166"/>
      <c r="KIV166"/>
      <c r="KIW166"/>
      <c r="KIX166"/>
      <c r="KIY166"/>
      <c r="KIZ166"/>
      <c r="KJA166"/>
      <c r="KJB166"/>
      <c r="KJC166"/>
      <c r="KJD166"/>
      <c r="KJE166"/>
      <c r="KJF166"/>
      <c r="KJG166"/>
      <c r="KJH166"/>
      <c r="KJI166"/>
      <c r="KJJ166"/>
      <c r="KJK166"/>
      <c r="KJL166"/>
      <c r="KJM166"/>
      <c r="KJN166"/>
      <c r="KJO166"/>
      <c r="KJP166"/>
      <c r="KJQ166"/>
      <c r="KJR166"/>
      <c r="KJS166"/>
      <c r="KJT166"/>
      <c r="KJU166"/>
      <c r="KJV166"/>
      <c r="KJW166"/>
      <c r="KJX166"/>
      <c r="KJY166"/>
      <c r="KJZ166"/>
      <c r="KKA166"/>
      <c r="KKB166"/>
      <c r="KKC166"/>
      <c r="KKD166"/>
      <c r="KKE166"/>
      <c r="KKF166"/>
      <c r="KKG166"/>
      <c r="KKH166"/>
      <c r="KKI166"/>
      <c r="KKJ166"/>
      <c r="KKK166"/>
      <c r="KKL166"/>
      <c r="KKM166"/>
      <c r="KKN166"/>
      <c r="KKO166"/>
      <c r="KKP166"/>
      <c r="KKQ166"/>
      <c r="KKR166"/>
      <c r="KKS166"/>
      <c r="KKT166"/>
      <c r="KKU166"/>
      <c r="KKV166"/>
      <c r="KKW166"/>
      <c r="KKX166"/>
      <c r="KKY166"/>
      <c r="KKZ166"/>
      <c r="KLA166"/>
      <c r="KLB166"/>
      <c r="KLC166"/>
      <c r="KLD166"/>
      <c r="KLE166"/>
      <c r="KLF166"/>
      <c r="KLG166"/>
      <c r="KLH166"/>
      <c r="KLI166"/>
      <c r="KLJ166"/>
      <c r="KLK166"/>
      <c r="KLL166"/>
      <c r="KLM166"/>
      <c r="KLN166"/>
      <c r="KLO166"/>
      <c r="KLP166"/>
      <c r="KLQ166"/>
      <c r="KLR166"/>
      <c r="KLS166"/>
      <c r="KLT166"/>
      <c r="KLU166"/>
      <c r="KLV166"/>
      <c r="KLW166"/>
      <c r="KLX166"/>
      <c r="KLY166"/>
      <c r="KLZ166"/>
      <c r="KMA166"/>
      <c r="KMB166"/>
      <c r="KMC166"/>
      <c r="KMD166"/>
      <c r="KME166"/>
      <c r="KMF166"/>
      <c r="KMG166"/>
      <c r="KMH166"/>
      <c r="KMI166"/>
      <c r="KMJ166"/>
      <c r="KMK166"/>
      <c r="KML166"/>
      <c r="KMM166"/>
      <c r="KMN166"/>
      <c r="KMO166"/>
      <c r="KMP166"/>
      <c r="KMQ166"/>
      <c r="KMR166"/>
      <c r="KMS166"/>
      <c r="KMT166"/>
      <c r="KMU166"/>
      <c r="KMV166"/>
      <c r="KMW166"/>
      <c r="KMX166"/>
      <c r="KMY166"/>
      <c r="KMZ166"/>
      <c r="KNA166"/>
      <c r="KNB166"/>
      <c r="KNC166"/>
      <c r="KND166"/>
      <c r="KNE166"/>
      <c r="KNF166"/>
      <c r="KNG166"/>
      <c r="KNH166"/>
      <c r="KNI166"/>
      <c r="KNJ166"/>
      <c r="KNK166"/>
      <c r="KNL166"/>
      <c r="KNM166"/>
      <c r="KNN166"/>
      <c r="KNO166"/>
      <c r="KNP166"/>
      <c r="KNQ166"/>
      <c r="KNR166"/>
      <c r="KNS166"/>
      <c r="KNT166"/>
      <c r="KNU166"/>
      <c r="KNV166"/>
      <c r="KNW166"/>
      <c r="KNX166"/>
      <c r="KNY166"/>
      <c r="KNZ166"/>
      <c r="KOA166"/>
      <c r="KOB166"/>
      <c r="KOC166"/>
      <c r="KOD166"/>
      <c r="KOE166"/>
      <c r="KOF166"/>
      <c r="KOG166"/>
      <c r="KOH166"/>
      <c r="KOI166"/>
      <c r="KOJ166"/>
      <c r="KOK166"/>
      <c r="KOL166"/>
      <c r="KOM166"/>
      <c r="KON166"/>
      <c r="KOO166"/>
      <c r="KOP166"/>
      <c r="KOQ166"/>
      <c r="KOR166"/>
      <c r="KOS166"/>
      <c r="KOT166"/>
      <c r="KOU166"/>
      <c r="KOV166"/>
      <c r="KOW166"/>
      <c r="KOX166"/>
      <c r="KOY166"/>
      <c r="KOZ166"/>
      <c r="KPA166"/>
      <c r="KPB166"/>
      <c r="KPC166"/>
      <c r="KPD166"/>
      <c r="KPE166"/>
      <c r="KPF166"/>
      <c r="KPG166"/>
      <c r="KPH166"/>
      <c r="KPI166"/>
      <c r="KPJ166"/>
      <c r="KPK166"/>
      <c r="KPL166"/>
      <c r="KPM166"/>
      <c r="KPN166"/>
      <c r="KPO166"/>
      <c r="KPP166"/>
      <c r="KPQ166"/>
      <c r="KPR166"/>
      <c r="KPS166"/>
      <c r="KPT166"/>
      <c r="KPU166"/>
      <c r="KPV166"/>
      <c r="KPW166"/>
      <c r="KPX166"/>
      <c r="KPY166"/>
      <c r="KPZ166"/>
      <c r="KQA166"/>
      <c r="KQB166"/>
      <c r="KQC166"/>
      <c r="KQD166"/>
      <c r="KQE166"/>
      <c r="KQF166"/>
      <c r="KQG166"/>
      <c r="KQH166"/>
      <c r="KQI166"/>
      <c r="KQJ166"/>
      <c r="KQK166"/>
      <c r="KQL166"/>
      <c r="KQM166"/>
      <c r="KQN166"/>
      <c r="KQO166"/>
      <c r="KQP166"/>
      <c r="KQQ166"/>
      <c r="KQR166"/>
      <c r="KQS166"/>
      <c r="KQT166"/>
      <c r="KQU166"/>
      <c r="KQV166"/>
      <c r="KQW166"/>
      <c r="KQX166"/>
      <c r="KQY166"/>
      <c r="KQZ166"/>
      <c r="KRA166"/>
      <c r="KRB166"/>
      <c r="KRC166"/>
      <c r="KRD166"/>
      <c r="KRE166"/>
      <c r="KRF166"/>
      <c r="KRG166"/>
      <c r="KRH166"/>
      <c r="KRI166"/>
      <c r="KRJ166"/>
      <c r="KRK166"/>
      <c r="KRL166"/>
      <c r="KRM166"/>
      <c r="KRN166"/>
      <c r="KRO166"/>
      <c r="KRP166"/>
      <c r="KRQ166"/>
      <c r="KRR166"/>
      <c r="KRS166"/>
      <c r="KRT166"/>
      <c r="KRU166"/>
      <c r="KRV166"/>
      <c r="KRW166"/>
      <c r="KRX166"/>
      <c r="KRY166"/>
      <c r="KRZ166"/>
      <c r="KSA166"/>
      <c r="KSB166"/>
      <c r="KSC166"/>
      <c r="KSD166"/>
      <c r="KSE166"/>
      <c r="KSF166"/>
      <c r="KSG166"/>
      <c r="KSH166"/>
      <c r="KSI166"/>
      <c r="KSJ166"/>
      <c r="KSK166"/>
      <c r="KSL166"/>
      <c r="KSM166"/>
      <c r="KSN166"/>
      <c r="KSO166"/>
      <c r="KSP166"/>
      <c r="KSQ166"/>
      <c r="KSR166"/>
      <c r="KSS166"/>
      <c r="KST166"/>
      <c r="KSU166"/>
      <c r="KSV166"/>
      <c r="KSW166"/>
      <c r="KSX166"/>
      <c r="KSY166"/>
      <c r="KSZ166"/>
      <c r="KTA166"/>
      <c r="KTB166"/>
      <c r="KTC166"/>
      <c r="KTD166"/>
      <c r="KTE166"/>
      <c r="KTF166"/>
      <c r="KTG166"/>
      <c r="KTH166"/>
      <c r="KTI166"/>
      <c r="KTJ166"/>
      <c r="KTK166"/>
      <c r="KTL166"/>
      <c r="KTM166"/>
      <c r="KTN166"/>
      <c r="KTO166"/>
      <c r="KTP166"/>
      <c r="KTQ166"/>
      <c r="KTR166"/>
      <c r="KTS166"/>
      <c r="KTT166"/>
      <c r="KTU166"/>
      <c r="KTV166"/>
      <c r="KTW166"/>
      <c r="KTX166"/>
      <c r="KTY166"/>
      <c r="KTZ166"/>
      <c r="KUA166"/>
      <c r="KUB166"/>
      <c r="KUC166"/>
      <c r="KUD166"/>
      <c r="KUE166"/>
      <c r="KUF166"/>
      <c r="KUG166"/>
      <c r="KUH166"/>
      <c r="KUI166"/>
      <c r="KUJ166"/>
      <c r="KUK166"/>
      <c r="KUL166"/>
      <c r="KUM166"/>
      <c r="KUN166"/>
      <c r="KUO166"/>
      <c r="KUP166"/>
      <c r="KUQ166"/>
      <c r="KUR166"/>
      <c r="KUS166"/>
      <c r="KUT166"/>
      <c r="KUU166"/>
      <c r="KUV166"/>
      <c r="KUW166"/>
      <c r="KUX166"/>
      <c r="KUY166"/>
      <c r="KUZ166"/>
      <c r="KVA166"/>
      <c r="KVB166"/>
      <c r="KVC166"/>
      <c r="KVD166"/>
      <c r="KVE166"/>
      <c r="KVF166"/>
      <c r="KVG166"/>
      <c r="KVH166"/>
      <c r="KVI166"/>
      <c r="KVJ166"/>
      <c r="KVK166"/>
      <c r="KVL166"/>
      <c r="KVM166"/>
      <c r="KVN166"/>
      <c r="KVO166"/>
      <c r="KVP166"/>
      <c r="KVQ166"/>
      <c r="KVR166"/>
      <c r="KVS166"/>
      <c r="KVT166"/>
      <c r="KVU166"/>
      <c r="KVV166"/>
      <c r="KVW166"/>
      <c r="KVX166"/>
      <c r="KVY166"/>
      <c r="KVZ166"/>
      <c r="KWA166"/>
      <c r="KWB166"/>
      <c r="KWC166"/>
      <c r="KWD166"/>
      <c r="KWE166"/>
      <c r="KWF166"/>
      <c r="KWG166"/>
      <c r="KWH166"/>
      <c r="KWI166"/>
      <c r="KWJ166"/>
      <c r="KWK166"/>
      <c r="KWL166"/>
      <c r="KWM166"/>
      <c r="KWN166"/>
      <c r="KWO166"/>
      <c r="KWP166"/>
      <c r="KWQ166"/>
      <c r="KWR166"/>
      <c r="KWS166"/>
      <c r="KWT166"/>
      <c r="KWU166"/>
      <c r="KWV166"/>
      <c r="KWW166"/>
      <c r="KWX166"/>
      <c r="KWY166"/>
      <c r="KWZ166"/>
      <c r="KXA166"/>
      <c r="KXB166"/>
      <c r="KXC166"/>
      <c r="KXD166"/>
      <c r="KXE166"/>
      <c r="KXF166"/>
      <c r="KXG166"/>
      <c r="KXH166"/>
      <c r="KXI166"/>
      <c r="KXJ166"/>
      <c r="KXK166"/>
      <c r="KXL166"/>
      <c r="KXM166"/>
      <c r="KXN166"/>
      <c r="KXO166"/>
      <c r="KXP166"/>
      <c r="KXQ166"/>
      <c r="KXR166"/>
      <c r="KXS166"/>
      <c r="KXT166"/>
      <c r="KXU166"/>
      <c r="KXV166"/>
      <c r="KXW166"/>
      <c r="KXX166"/>
      <c r="KXY166"/>
      <c r="KXZ166"/>
      <c r="KYA166"/>
      <c r="KYB166"/>
      <c r="KYC166"/>
      <c r="KYD166"/>
      <c r="KYE166"/>
      <c r="KYF166"/>
      <c r="KYG166"/>
      <c r="KYH166"/>
      <c r="KYI166"/>
      <c r="KYJ166"/>
      <c r="KYK166"/>
      <c r="KYL166"/>
      <c r="KYM166"/>
      <c r="KYN166"/>
      <c r="KYO166"/>
      <c r="KYP166"/>
      <c r="KYQ166"/>
      <c r="KYR166"/>
      <c r="KYS166"/>
      <c r="KYT166"/>
      <c r="KYU166"/>
      <c r="KYV166"/>
      <c r="KYW166"/>
      <c r="KYX166"/>
      <c r="KYY166"/>
      <c r="KYZ166"/>
      <c r="KZA166"/>
      <c r="KZB166"/>
      <c r="KZC166"/>
      <c r="KZD166"/>
      <c r="KZE166"/>
      <c r="KZF166"/>
      <c r="KZG166"/>
      <c r="KZH166"/>
      <c r="KZI166"/>
      <c r="KZJ166"/>
      <c r="KZK166"/>
      <c r="KZL166"/>
      <c r="KZM166"/>
      <c r="KZN166"/>
      <c r="KZO166"/>
      <c r="KZP166"/>
      <c r="KZQ166"/>
      <c r="KZR166"/>
      <c r="KZS166"/>
      <c r="KZT166"/>
      <c r="KZU166"/>
      <c r="KZV166"/>
      <c r="KZW166"/>
      <c r="KZX166"/>
      <c r="KZY166"/>
      <c r="KZZ166"/>
      <c r="LAA166"/>
      <c r="LAB166"/>
      <c r="LAC166"/>
      <c r="LAD166"/>
      <c r="LAE166"/>
      <c r="LAF166"/>
      <c r="LAG166"/>
      <c r="LAH166"/>
      <c r="LAI166"/>
      <c r="LAJ166"/>
      <c r="LAK166"/>
      <c r="LAL166"/>
      <c r="LAM166"/>
      <c r="LAN166"/>
      <c r="LAO166"/>
      <c r="LAP166"/>
      <c r="LAQ166"/>
      <c r="LAR166"/>
      <c r="LAS166"/>
      <c r="LAT166"/>
      <c r="LAU166"/>
      <c r="LAV166"/>
      <c r="LAW166"/>
      <c r="LAX166"/>
      <c r="LAY166"/>
      <c r="LAZ166"/>
      <c r="LBA166"/>
      <c r="LBB166"/>
      <c r="LBC166"/>
      <c r="LBD166"/>
      <c r="LBE166"/>
      <c r="LBF166"/>
      <c r="LBG166"/>
      <c r="LBH166"/>
      <c r="LBI166"/>
      <c r="LBJ166"/>
      <c r="LBK166"/>
      <c r="LBL166"/>
      <c r="LBM166"/>
      <c r="LBN166"/>
      <c r="LBO166"/>
      <c r="LBP166"/>
      <c r="LBQ166"/>
      <c r="LBR166"/>
      <c r="LBS166"/>
      <c r="LBT166"/>
      <c r="LBU166"/>
      <c r="LBV166"/>
      <c r="LBW166"/>
      <c r="LBX166"/>
      <c r="LBY166"/>
      <c r="LBZ166"/>
      <c r="LCA166"/>
      <c r="LCB166"/>
      <c r="LCC166"/>
      <c r="LCD166"/>
      <c r="LCE166"/>
      <c r="LCF166"/>
      <c r="LCG166"/>
      <c r="LCH166"/>
      <c r="LCI166"/>
      <c r="LCJ166"/>
      <c r="LCK166"/>
      <c r="LCL166"/>
      <c r="LCM166"/>
      <c r="LCN166"/>
      <c r="LCO166"/>
      <c r="LCP166"/>
      <c r="LCQ166"/>
      <c r="LCR166"/>
      <c r="LCS166"/>
      <c r="LCT166"/>
      <c r="LCU166"/>
      <c r="LCV166"/>
      <c r="LCW166"/>
      <c r="LCX166"/>
      <c r="LCY166"/>
      <c r="LCZ166"/>
      <c r="LDA166"/>
      <c r="LDB166"/>
      <c r="LDC166"/>
      <c r="LDD166"/>
      <c r="LDE166"/>
      <c r="LDF166"/>
      <c r="LDG166"/>
      <c r="LDH166"/>
      <c r="LDI166"/>
      <c r="LDJ166"/>
      <c r="LDK166"/>
      <c r="LDL166"/>
      <c r="LDM166"/>
      <c r="LDN166"/>
      <c r="LDO166"/>
      <c r="LDP166"/>
      <c r="LDQ166"/>
      <c r="LDR166"/>
      <c r="LDS166"/>
      <c r="LDT166"/>
      <c r="LDU166"/>
      <c r="LDV166"/>
      <c r="LDW166"/>
      <c r="LDX166"/>
      <c r="LDY166"/>
      <c r="LDZ166"/>
      <c r="LEA166"/>
      <c r="LEB166"/>
      <c r="LEC166"/>
      <c r="LED166"/>
      <c r="LEE166"/>
      <c r="LEF166"/>
      <c r="LEG166"/>
      <c r="LEH166"/>
      <c r="LEI166"/>
      <c r="LEJ166"/>
      <c r="LEK166"/>
      <c r="LEL166"/>
      <c r="LEM166"/>
      <c r="LEN166"/>
      <c r="LEO166"/>
      <c r="LEP166"/>
      <c r="LEQ166"/>
      <c r="LER166"/>
      <c r="LES166"/>
      <c r="LET166"/>
      <c r="LEU166"/>
      <c r="LEV166"/>
      <c r="LEW166"/>
      <c r="LEX166"/>
      <c r="LEY166"/>
      <c r="LEZ166"/>
      <c r="LFA166"/>
      <c r="LFB166"/>
      <c r="LFC166"/>
      <c r="LFD166"/>
      <c r="LFE166"/>
      <c r="LFF166"/>
      <c r="LFG166"/>
      <c r="LFH166"/>
      <c r="LFI166"/>
      <c r="LFJ166"/>
      <c r="LFK166"/>
      <c r="LFL166"/>
      <c r="LFM166"/>
      <c r="LFN166"/>
      <c r="LFO166"/>
      <c r="LFP166"/>
      <c r="LFQ166"/>
      <c r="LFR166"/>
      <c r="LFS166"/>
      <c r="LFT166"/>
      <c r="LFU166"/>
      <c r="LFV166"/>
      <c r="LFW166"/>
      <c r="LFX166"/>
      <c r="LFY166"/>
      <c r="LFZ166"/>
      <c r="LGA166"/>
      <c r="LGB166"/>
      <c r="LGC166"/>
      <c r="LGD166"/>
      <c r="LGE166"/>
      <c r="LGF166"/>
      <c r="LGG166"/>
      <c r="LGH166"/>
      <c r="LGI166"/>
      <c r="LGJ166"/>
      <c r="LGK166"/>
      <c r="LGL166"/>
      <c r="LGM166"/>
      <c r="LGN166"/>
      <c r="LGO166"/>
      <c r="LGP166"/>
      <c r="LGQ166"/>
      <c r="LGR166"/>
      <c r="LGS166"/>
      <c r="LGT166"/>
      <c r="LGU166"/>
      <c r="LGV166"/>
      <c r="LGW166"/>
      <c r="LGX166"/>
      <c r="LGY166"/>
      <c r="LGZ166"/>
      <c r="LHA166"/>
      <c r="LHB166"/>
      <c r="LHC166"/>
      <c r="LHD166"/>
      <c r="LHE166"/>
      <c r="LHF166"/>
      <c r="LHG166"/>
      <c r="LHH166"/>
      <c r="LHI166"/>
      <c r="LHJ166"/>
      <c r="LHK166"/>
      <c r="LHL166"/>
      <c r="LHM166"/>
      <c r="LHN166"/>
      <c r="LHO166"/>
      <c r="LHP166"/>
      <c r="LHQ166"/>
      <c r="LHR166"/>
      <c r="LHS166"/>
      <c r="LHT166"/>
      <c r="LHU166"/>
      <c r="LHV166"/>
      <c r="LHW166"/>
      <c r="LHX166"/>
      <c r="LHY166"/>
      <c r="LHZ166"/>
      <c r="LIA166"/>
      <c r="LIB166"/>
      <c r="LIC166"/>
      <c r="LID166"/>
      <c r="LIE166"/>
      <c r="LIF166"/>
      <c r="LIG166"/>
      <c r="LIH166"/>
      <c r="LII166"/>
      <c r="LIJ166"/>
      <c r="LIK166"/>
      <c r="LIL166"/>
      <c r="LIM166"/>
      <c r="LIN166"/>
      <c r="LIO166"/>
      <c r="LIP166"/>
      <c r="LIQ166"/>
      <c r="LIR166"/>
      <c r="LIS166"/>
      <c r="LIT166"/>
      <c r="LIU166"/>
      <c r="LIV166"/>
      <c r="LIW166"/>
      <c r="LIX166"/>
      <c r="LIY166"/>
      <c r="LIZ166"/>
      <c r="LJA166"/>
      <c r="LJB166"/>
      <c r="LJC166"/>
      <c r="LJD166"/>
      <c r="LJE166"/>
      <c r="LJF166"/>
      <c r="LJG166"/>
      <c r="LJH166"/>
      <c r="LJI166"/>
      <c r="LJJ166"/>
      <c r="LJK166"/>
      <c r="LJL166"/>
      <c r="LJM166"/>
      <c r="LJN166"/>
      <c r="LJO166"/>
      <c r="LJP166"/>
      <c r="LJQ166"/>
      <c r="LJR166"/>
      <c r="LJS166"/>
      <c r="LJT166"/>
      <c r="LJU166"/>
      <c r="LJV166"/>
      <c r="LJW166"/>
      <c r="LJX166"/>
      <c r="LJY166"/>
      <c r="LJZ166"/>
      <c r="LKA166"/>
      <c r="LKB166"/>
      <c r="LKC166"/>
      <c r="LKD166"/>
      <c r="LKE166"/>
      <c r="LKF166"/>
      <c r="LKG166"/>
      <c r="LKH166"/>
      <c r="LKI166"/>
      <c r="LKJ166"/>
      <c r="LKK166"/>
      <c r="LKL166"/>
      <c r="LKM166"/>
      <c r="LKN166"/>
      <c r="LKO166"/>
      <c r="LKP166"/>
      <c r="LKQ166"/>
      <c r="LKR166"/>
      <c r="LKS166"/>
      <c r="LKT166"/>
      <c r="LKU166"/>
      <c r="LKV166"/>
      <c r="LKW166"/>
      <c r="LKX166"/>
      <c r="LKY166"/>
      <c r="LKZ166"/>
      <c r="LLA166"/>
      <c r="LLB166"/>
      <c r="LLC166"/>
      <c r="LLD166"/>
      <c r="LLE166"/>
      <c r="LLF166"/>
      <c r="LLG166"/>
      <c r="LLH166"/>
      <c r="LLI166"/>
      <c r="LLJ166"/>
      <c r="LLK166"/>
      <c r="LLL166"/>
      <c r="LLM166"/>
      <c r="LLN166"/>
      <c r="LLO166"/>
      <c r="LLP166"/>
      <c r="LLQ166"/>
      <c r="LLR166"/>
      <c r="LLS166"/>
      <c r="LLT166"/>
      <c r="LLU166"/>
      <c r="LLV166"/>
      <c r="LLW166"/>
      <c r="LLX166"/>
      <c r="LLY166"/>
      <c r="LLZ166"/>
      <c r="LMA166"/>
      <c r="LMB166"/>
      <c r="LMC166"/>
      <c r="LMD166"/>
      <c r="LME166"/>
      <c r="LMF166"/>
      <c r="LMG166"/>
      <c r="LMH166"/>
      <c r="LMI166"/>
      <c r="LMJ166"/>
      <c r="LMK166"/>
      <c r="LML166"/>
      <c r="LMM166"/>
      <c r="LMN166"/>
      <c r="LMO166"/>
      <c r="LMP166"/>
      <c r="LMQ166"/>
      <c r="LMR166"/>
      <c r="LMS166"/>
      <c r="LMT166"/>
      <c r="LMU166"/>
      <c r="LMV166"/>
      <c r="LMW166"/>
      <c r="LMX166"/>
      <c r="LMY166"/>
      <c r="LMZ166"/>
      <c r="LNA166"/>
      <c r="LNB166"/>
      <c r="LNC166"/>
      <c r="LND166"/>
      <c r="LNE166"/>
      <c r="LNF166"/>
      <c r="LNG166"/>
      <c r="LNH166"/>
      <c r="LNI166"/>
      <c r="LNJ166"/>
      <c r="LNK166"/>
      <c r="LNL166"/>
      <c r="LNM166"/>
      <c r="LNN166"/>
      <c r="LNO166"/>
      <c r="LNP166"/>
      <c r="LNQ166"/>
      <c r="LNR166"/>
      <c r="LNS166"/>
      <c r="LNT166"/>
      <c r="LNU166"/>
      <c r="LNV166"/>
      <c r="LNW166"/>
      <c r="LNX166"/>
      <c r="LNY166"/>
      <c r="LNZ166"/>
      <c r="LOA166"/>
      <c r="LOB166"/>
      <c r="LOC166"/>
      <c r="LOD166"/>
      <c r="LOE166"/>
      <c r="LOF166"/>
      <c r="LOG166"/>
      <c r="LOH166"/>
      <c r="LOI166"/>
      <c r="LOJ166"/>
      <c r="LOK166"/>
      <c r="LOL166"/>
      <c r="LOM166"/>
      <c r="LON166"/>
      <c r="LOO166"/>
      <c r="LOP166"/>
      <c r="LOQ166"/>
      <c r="LOR166"/>
      <c r="LOS166"/>
      <c r="LOT166"/>
      <c r="LOU166"/>
      <c r="LOV166"/>
      <c r="LOW166"/>
      <c r="LOX166"/>
      <c r="LOY166"/>
      <c r="LOZ166"/>
      <c r="LPA166"/>
      <c r="LPB166"/>
      <c r="LPC166"/>
      <c r="LPD166"/>
      <c r="LPE166"/>
      <c r="LPF166"/>
      <c r="LPG166"/>
      <c r="LPH166"/>
      <c r="LPI166"/>
      <c r="LPJ166"/>
      <c r="LPK166"/>
      <c r="LPL166"/>
      <c r="LPM166"/>
      <c r="LPN166"/>
      <c r="LPO166"/>
      <c r="LPP166"/>
      <c r="LPQ166"/>
      <c r="LPR166"/>
      <c r="LPS166"/>
      <c r="LPT166"/>
      <c r="LPU166"/>
      <c r="LPV166"/>
      <c r="LPW166"/>
      <c r="LPX166"/>
      <c r="LPY166"/>
      <c r="LPZ166"/>
      <c r="LQA166"/>
      <c r="LQB166"/>
      <c r="LQC166"/>
      <c r="LQD166"/>
      <c r="LQE166"/>
      <c r="LQF166"/>
      <c r="LQG166"/>
      <c r="LQH166"/>
      <c r="LQI166"/>
      <c r="LQJ166"/>
      <c r="LQK166"/>
      <c r="LQL166"/>
      <c r="LQM166"/>
      <c r="LQN166"/>
      <c r="LQO166"/>
      <c r="LQP166"/>
      <c r="LQQ166"/>
      <c r="LQR166"/>
      <c r="LQS166"/>
      <c r="LQT166"/>
      <c r="LQU166"/>
      <c r="LQV166"/>
      <c r="LQW166"/>
      <c r="LQX166"/>
      <c r="LQY166"/>
      <c r="LQZ166"/>
      <c r="LRA166"/>
      <c r="LRB166"/>
      <c r="LRC166"/>
      <c r="LRD166"/>
      <c r="LRE166"/>
      <c r="LRF166"/>
      <c r="LRG166"/>
      <c r="LRH166"/>
      <c r="LRI166"/>
      <c r="LRJ166"/>
      <c r="LRK166"/>
      <c r="LRL166"/>
      <c r="LRM166"/>
      <c r="LRN166"/>
      <c r="LRO166"/>
      <c r="LRP166"/>
      <c r="LRQ166"/>
      <c r="LRR166"/>
      <c r="LRS166"/>
      <c r="LRT166"/>
      <c r="LRU166"/>
      <c r="LRV166"/>
      <c r="LRW166"/>
      <c r="LRX166"/>
      <c r="LRY166"/>
      <c r="LRZ166"/>
      <c r="LSA166"/>
      <c r="LSB166"/>
      <c r="LSC166"/>
      <c r="LSD166"/>
      <c r="LSE166"/>
      <c r="LSF166"/>
      <c r="LSG166"/>
      <c r="LSH166"/>
      <c r="LSI166"/>
      <c r="LSJ166"/>
      <c r="LSK166"/>
      <c r="LSL166"/>
      <c r="LSM166"/>
      <c r="LSN166"/>
      <c r="LSO166"/>
      <c r="LSP166"/>
      <c r="LSQ166"/>
      <c r="LSR166"/>
      <c r="LSS166"/>
      <c r="LST166"/>
      <c r="LSU166"/>
      <c r="LSV166"/>
      <c r="LSW166"/>
      <c r="LSX166"/>
      <c r="LSY166"/>
      <c r="LSZ166"/>
      <c r="LTA166"/>
      <c r="LTB166"/>
      <c r="LTC166"/>
      <c r="LTD166"/>
      <c r="LTE166"/>
      <c r="LTF166"/>
      <c r="LTG166"/>
      <c r="LTH166"/>
      <c r="LTI166"/>
      <c r="LTJ166"/>
      <c r="LTK166"/>
      <c r="LTL166"/>
      <c r="LTM166"/>
      <c r="LTN166"/>
      <c r="LTO166"/>
      <c r="LTP166"/>
      <c r="LTQ166"/>
      <c r="LTR166"/>
      <c r="LTS166"/>
      <c r="LTT166"/>
      <c r="LTU166"/>
      <c r="LTV166"/>
      <c r="LTW166"/>
      <c r="LTX166"/>
      <c r="LTY166"/>
      <c r="LTZ166"/>
      <c r="LUA166"/>
      <c r="LUB166"/>
      <c r="LUC166"/>
      <c r="LUD166"/>
      <c r="LUE166"/>
      <c r="LUF166"/>
      <c r="LUG166"/>
      <c r="LUH166"/>
      <c r="LUI166"/>
      <c r="LUJ166"/>
      <c r="LUK166"/>
      <c r="LUL166"/>
      <c r="LUM166"/>
      <c r="LUN166"/>
      <c r="LUO166"/>
      <c r="LUP166"/>
      <c r="LUQ166"/>
      <c r="LUR166"/>
      <c r="LUS166"/>
      <c r="LUT166"/>
      <c r="LUU166"/>
      <c r="LUV166"/>
      <c r="LUW166"/>
      <c r="LUX166"/>
      <c r="LUY166"/>
      <c r="LUZ166"/>
      <c r="LVA166"/>
      <c r="LVB166"/>
      <c r="LVC166"/>
      <c r="LVD166"/>
      <c r="LVE166"/>
      <c r="LVF166"/>
      <c r="LVG166"/>
      <c r="LVH166"/>
      <c r="LVI166"/>
      <c r="LVJ166"/>
      <c r="LVK166"/>
      <c r="LVL166"/>
      <c r="LVM166"/>
      <c r="LVN166"/>
      <c r="LVO166"/>
      <c r="LVP166"/>
      <c r="LVQ166"/>
      <c r="LVR166"/>
      <c r="LVS166"/>
      <c r="LVT166"/>
      <c r="LVU166"/>
      <c r="LVV166"/>
      <c r="LVW166"/>
      <c r="LVX166"/>
      <c r="LVY166"/>
      <c r="LVZ166"/>
      <c r="LWA166"/>
      <c r="LWB166"/>
      <c r="LWC166"/>
      <c r="LWD166"/>
      <c r="LWE166"/>
      <c r="LWF166"/>
      <c r="LWG166"/>
      <c r="LWH166"/>
      <c r="LWI166"/>
      <c r="LWJ166"/>
      <c r="LWK166"/>
      <c r="LWL166"/>
      <c r="LWM166"/>
      <c r="LWN166"/>
      <c r="LWO166"/>
      <c r="LWP166"/>
      <c r="LWQ166"/>
      <c r="LWR166"/>
      <c r="LWS166"/>
      <c r="LWT166"/>
      <c r="LWU166"/>
      <c r="LWV166"/>
      <c r="LWW166"/>
      <c r="LWX166"/>
      <c r="LWY166"/>
      <c r="LWZ166"/>
      <c r="LXA166"/>
      <c r="LXB166"/>
      <c r="LXC166"/>
      <c r="LXD166"/>
      <c r="LXE166"/>
      <c r="LXF166"/>
      <c r="LXG166"/>
      <c r="LXH166"/>
      <c r="LXI166"/>
      <c r="LXJ166"/>
      <c r="LXK166"/>
      <c r="LXL166"/>
      <c r="LXM166"/>
      <c r="LXN166"/>
      <c r="LXO166"/>
      <c r="LXP166"/>
      <c r="LXQ166"/>
      <c r="LXR166"/>
      <c r="LXS166"/>
      <c r="LXT166"/>
      <c r="LXU166"/>
      <c r="LXV166"/>
      <c r="LXW166"/>
      <c r="LXX166"/>
      <c r="LXY166"/>
      <c r="LXZ166"/>
      <c r="LYA166"/>
      <c r="LYB166"/>
      <c r="LYC166"/>
      <c r="LYD166"/>
      <c r="LYE166"/>
      <c r="LYF166"/>
      <c r="LYG166"/>
      <c r="LYH166"/>
      <c r="LYI166"/>
      <c r="LYJ166"/>
      <c r="LYK166"/>
      <c r="LYL166"/>
      <c r="LYM166"/>
      <c r="LYN166"/>
      <c r="LYO166"/>
      <c r="LYP166"/>
      <c r="LYQ166"/>
      <c r="LYR166"/>
      <c r="LYS166"/>
      <c r="LYT166"/>
      <c r="LYU166"/>
      <c r="LYV166"/>
      <c r="LYW166"/>
      <c r="LYX166"/>
      <c r="LYY166"/>
      <c r="LYZ166"/>
      <c r="LZA166"/>
      <c r="LZB166"/>
      <c r="LZC166"/>
      <c r="LZD166"/>
      <c r="LZE166"/>
      <c r="LZF166"/>
      <c r="LZG166"/>
      <c r="LZH166"/>
      <c r="LZI166"/>
      <c r="LZJ166"/>
      <c r="LZK166"/>
      <c r="LZL166"/>
      <c r="LZM166"/>
      <c r="LZN166"/>
      <c r="LZO166"/>
      <c r="LZP166"/>
      <c r="LZQ166"/>
      <c r="LZR166"/>
      <c r="LZS166"/>
      <c r="LZT166"/>
      <c r="LZU166"/>
      <c r="LZV166"/>
      <c r="LZW166"/>
      <c r="LZX166"/>
      <c r="LZY166"/>
      <c r="LZZ166"/>
      <c r="MAA166"/>
      <c r="MAB166"/>
      <c r="MAC166"/>
      <c r="MAD166"/>
      <c r="MAE166"/>
      <c r="MAF166"/>
      <c r="MAG166"/>
      <c r="MAH166"/>
      <c r="MAI166"/>
      <c r="MAJ166"/>
      <c r="MAK166"/>
      <c r="MAL166"/>
      <c r="MAM166"/>
      <c r="MAN166"/>
      <c r="MAO166"/>
      <c r="MAP166"/>
      <c r="MAQ166"/>
      <c r="MAR166"/>
      <c r="MAS166"/>
      <c r="MAT166"/>
      <c r="MAU166"/>
      <c r="MAV166"/>
      <c r="MAW166"/>
      <c r="MAX166"/>
      <c r="MAY166"/>
      <c r="MAZ166"/>
      <c r="MBA166"/>
      <c r="MBB166"/>
      <c r="MBC166"/>
      <c r="MBD166"/>
      <c r="MBE166"/>
      <c r="MBF166"/>
      <c r="MBG166"/>
      <c r="MBH166"/>
      <c r="MBI166"/>
      <c r="MBJ166"/>
      <c r="MBK166"/>
      <c r="MBL166"/>
      <c r="MBM166"/>
      <c r="MBN166"/>
      <c r="MBO166"/>
      <c r="MBP166"/>
      <c r="MBQ166"/>
      <c r="MBR166"/>
      <c r="MBS166"/>
      <c r="MBT166"/>
      <c r="MBU166"/>
      <c r="MBV166"/>
      <c r="MBW166"/>
      <c r="MBX166"/>
      <c r="MBY166"/>
      <c r="MBZ166"/>
      <c r="MCA166"/>
      <c r="MCB166"/>
      <c r="MCC166"/>
      <c r="MCD166"/>
      <c r="MCE166"/>
      <c r="MCF166"/>
      <c r="MCG166"/>
      <c r="MCH166"/>
      <c r="MCI166"/>
      <c r="MCJ166"/>
      <c r="MCK166"/>
      <c r="MCL166"/>
      <c r="MCM166"/>
      <c r="MCN166"/>
      <c r="MCO166"/>
      <c r="MCP166"/>
      <c r="MCQ166"/>
      <c r="MCR166"/>
      <c r="MCS166"/>
      <c r="MCT166"/>
      <c r="MCU166"/>
      <c r="MCV166"/>
      <c r="MCW166"/>
      <c r="MCX166"/>
      <c r="MCY166"/>
      <c r="MCZ166"/>
      <c r="MDA166"/>
      <c r="MDB166"/>
      <c r="MDC166"/>
      <c r="MDD166"/>
      <c r="MDE166"/>
      <c r="MDF166"/>
      <c r="MDG166"/>
      <c r="MDH166"/>
      <c r="MDI166"/>
      <c r="MDJ166"/>
      <c r="MDK166"/>
      <c r="MDL166"/>
      <c r="MDM166"/>
      <c r="MDN166"/>
      <c r="MDO166"/>
      <c r="MDP166"/>
      <c r="MDQ166"/>
      <c r="MDR166"/>
      <c r="MDS166"/>
      <c r="MDT166"/>
      <c r="MDU166"/>
      <c r="MDV166"/>
      <c r="MDW166"/>
      <c r="MDX166"/>
      <c r="MDY166"/>
      <c r="MDZ166"/>
      <c r="MEA166"/>
      <c r="MEB166"/>
      <c r="MEC166"/>
      <c r="MED166"/>
      <c r="MEE166"/>
      <c r="MEF166"/>
      <c r="MEG166"/>
      <c r="MEH166"/>
      <c r="MEI166"/>
      <c r="MEJ166"/>
      <c r="MEK166"/>
      <c r="MEL166"/>
      <c r="MEM166"/>
      <c r="MEN166"/>
      <c r="MEO166"/>
      <c r="MEP166"/>
      <c r="MEQ166"/>
      <c r="MER166"/>
      <c r="MES166"/>
      <c r="MET166"/>
      <c r="MEU166"/>
      <c r="MEV166"/>
      <c r="MEW166"/>
      <c r="MEX166"/>
      <c r="MEY166"/>
      <c r="MEZ166"/>
      <c r="MFA166"/>
      <c r="MFB166"/>
      <c r="MFC166"/>
      <c r="MFD166"/>
      <c r="MFE166"/>
      <c r="MFF166"/>
      <c r="MFG166"/>
      <c r="MFH166"/>
      <c r="MFI166"/>
      <c r="MFJ166"/>
      <c r="MFK166"/>
      <c r="MFL166"/>
      <c r="MFM166"/>
      <c r="MFN166"/>
      <c r="MFO166"/>
      <c r="MFP166"/>
      <c r="MFQ166"/>
      <c r="MFR166"/>
      <c r="MFS166"/>
      <c r="MFT166"/>
      <c r="MFU166"/>
      <c r="MFV166"/>
      <c r="MFW166"/>
      <c r="MFX166"/>
      <c r="MFY166"/>
      <c r="MFZ166"/>
      <c r="MGA166"/>
      <c r="MGB166"/>
      <c r="MGC166"/>
      <c r="MGD166"/>
      <c r="MGE166"/>
      <c r="MGF166"/>
      <c r="MGG166"/>
      <c r="MGH166"/>
      <c r="MGI166"/>
      <c r="MGJ166"/>
      <c r="MGK166"/>
      <c r="MGL166"/>
      <c r="MGM166"/>
      <c r="MGN166"/>
      <c r="MGO166"/>
      <c r="MGP166"/>
      <c r="MGQ166"/>
      <c r="MGR166"/>
      <c r="MGS166"/>
      <c r="MGT166"/>
      <c r="MGU166"/>
      <c r="MGV166"/>
      <c r="MGW166"/>
      <c r="MGX166"/>
      <c r="MGY166"/>
      <c r="MGZ166"/>
      <c r="MHA166"/>
      <c r="MHB166"/>
      <c r="MHC166"/>
      <c r="MHD166"/>
      <c r="MHE166"/>
      <c r="MHF166"/>
      <c r="MHG166"/>
      <c r="MHH166"/>
      <c r="MHI166"/>
      <c r="MHJ166"/>
      <c r="MHK166"/>
      <c r="MHL166"/>
      <c r="MHM166"/>
      <c r="MHN166"/>
      <c r="MHO166"/>
      <c r="MHP166"/>
      <c r="MHQ166"/>
      <c r="MHR166"/>
      <c r="MHS166"/>
      <c r="MHT166"/>
      <c r="MHU166"/>
      <c r="MHV166"/>
      <c r="MHW166"/>
      <c r="MHX166"/>
      <c r="MHY166"/>
      <c r="MHZ166"/>
      <c r="MIA166"/>
      <c r="MIB166"/>
      <c r="MIC166"/>
      <c r="MID166"/>
      <c r="MIE166"/>
      <c r="MIF166"/>
      <c r="MIG166"/>
      <c r="MIH166"/>
      <c r="MII166"/>
      <c r="MIJ166"/>
      <c r="MIK166"/>
      <c r="MIL166"/>
      <c r="MIM166"/>
      <c r="MIN166"/>
      <c r="MIO166"/>
      <c r="MIP166"/>
      <c r="MIQ166"/>
      <c r="MIR166"/>
      <c r="MIS166"/>
      <c r="MIT166"/>
      <c r="MIU166"/>
      <c r="MIV166"/>
      <c r="MIW166"/>
      <c r="MIX166"/>
      <c r="MIY166"/>
      <c r="MIZ166"/>
      <c r="MJA166"/>
      <c r="MJB166"/>
      <c r="MJC166"/>
      <c r="MJD166"/>
      <c r="MJE166"/>
      <c r="MJF166"/>
      <c r="MJG166"/>
      <c r="MJH166"/>
      <c r="MJI166"/>
      <c r="MJJ166"/>
      <c r="MJK166"/>
      <c r="MJL166"/>
      <c r="MJM166"/>
      <c r="MJN166"/>
      <c r="MJO166"/>
      <c r="MJP166"/>
      <c r="MJQ166"/>
      <c r="MJR166"/>
      <c r="MJS166"/>
      <c r="MJT166"/>
      <c r="MJU166"/>
      <c r="MJV166"/>
      <c r="MJW166"/>
      <c r="MJX166"/>
      <c r="MJY166"/>
      <c r="MJZ166"/>
      <c r="MKA166"/>
      <c r="MKB166"/>
      <c r="MKC166"/>
      <c r="MKD166"/>
      <c r="MKE166"/>
      <c r="MKF166"/>
      <c r="MKG166"/>
      <c r="MKH166"/>
      <c r="MKI166"/>
      <c r="MKJ166"/>
      <c r="MKK166"/>
      <c r="MKL166"/>
      <c r="MKM166"/>
      <c r="MKN166"/>
      <c r="MKO166"/>
      <c r="MKP166"/>
      <c r="MKQ166"/>
      <c r="MKR166"/>
      <c r="MKS166"/>
      <c r="MKT166"/>
      <c r="MKU166"/>
      <c r="MKV166"/>
      <c r="MKW166"/>
      <c r="MKX166"/>
      <c r="MKY166"/>
      <c r="MKZ166"/>
      <c r="MLA166"/>
      <c r="MLB166"/>
      <c r="MLC166"/>
      <c r="MLD166"/>
      <c r="MLE166"/>
      <c r="MLF166"/>
      <c r="MLG166"/>
      <c r="MLH166"/>
      <c r="MLI166"/>
      <c r="MLJ166"/>
      <c r="MLK166"/>
      <c r="MLL166"/>
      <c r="MLM166"/>
      <c r="MLN166"/>
      <c r="MLO166"/>
      <c r="MLP166"/>
      <c r="MLQ166"/>
      <c r="MLR166"/>
      <c r="MLS166"/>
      <c r="MLT166"/>
      <c r="MLU166"/>
      <c r="MLV166"/>
      <c r="MLW166"/>
      <c r="MLX166"/>
      <c r="MLY166"/>
      <c r="MLZ166"/>
      <c r="MMA166"/>
      <c r="MMB166"/>
      <c r="MMC166"/>
      <c r="MMD166"/>
      <c r="MME166"/>
      <c r="MMF166"/>
      <c r="MMG166"/>
      <c r="MMH166"/>
      <c r="MMI166"/>
      <c r="MMJ166"/>
      <c r="MMK166"/>
      <c r="MML166"/>
      <c r="MMM166"/>
      <c r="MMN166"/>
      <c r="MMO166"/>
      <c r="MMP166"/>
      <c r="MMQ166"/>
      <c r="MMR166"/>
      <c r="MMS166"/>
      <c r="MMT166"/>
      <c r="MMU166"/>
      <c r="MMV166"/>
      <c r="MMW166"/>
      <c r="MMX166"/>
      <c r="MMY166"/>
      <c r="MMZ166"/>
      <c r="MNA166"/>
      <c r="MNB166"/>
      <c r="MNC166"/>
      <c r="MND166"/>
      <c r="MNE166"/>
      <c r="MNF166"/>
      <c r="MNG166"/>
      <c r="MNH166"/>
      <c r="MNI166"/>
      <c r="MNJ166"/>
      <c r="MNK166"/>
      <c r="MNL166"/>
      <c r="MNM166"/>
      <c r="MNN166"/>
      <c r="MNO166"/>
      <c r="MNP166"/>
      <c r="MNQ166"/>
      <c r="MNR166"/>
      <c r="MNS166"/>
      <c r="MNT166"/>
      <c r="MNU166"/>
      <c r="MNV166"/>
      <c r="MNW166"/>
      <c r="MNX166"/>
      <c r="MNY166"/>
      <c r="MNZ166"/>
      <c r="MOA166"/>
      <c r="MOB166"/>
      <c r="MOC166"/>
      <c r="MOD166"/>
      <c r="MOE166"/>
      <c r="MOF166"/>
      <c r="MOG166"/>
      <c r="MOH166"/>
      <c r="MOI166"/>
      <c r="MOJ166"/>
      <c r="MOK166"/>
      <c r="MOL166"/>
      <c r="MOM166"/>
      <c r="MON166"/>
      <c r="MOO166"/>
      <c r="MOP166"/>
      <c r="MOQ166"/>
      <c r="MOR166"/>
      <c r="MOS166"/>
      <c r="MOT166"/>
      <c r="MOU166"/>
      <c r="MOV166"/>
      <c r="MOW166"/>
      <c r="MOX166"/>
      <c r="MOY166"/>
      <c r="MOZ166"/>
      <c r="MPA166"/>
      <c r="MPB166"/>
      <c r="MPC166"/>
      <c r="MPD166"/>
      <c r="MPE166"/>
      <c r="MPF166"/>
      <c r="MPG166"/>
      <c r="MPH166"/>
      <c r="MPI166"/>
      <c r="MPJ166"/>
      <c r="MPK166"/>
      <c r="MPL166"/>
      <c r="MPM166"/>
      <c r="MPN166"/>
      <c r="MPO166"/>
      <c r="MPP166"/>
      <c r="MPQ166"/>
      <c r="MPR166"/>
      <c r="MPS166"/>
      <c r="MPT166"/>
      <c r="MPU166"/>
      <c r="MPV166"/>
      <c r="MPW166"/>
      <c r="MPX166"/>
      <c r="MPY166"/>
      <c r="MPZ166"/>
      <c r="MQA166"/>
      <c r="MQB166"/>
      <c r="MQC166"/>
      <c r="MQD166"/>
      <c r="MQE166"/>
      <c r="MQF166"/>
      <c r="MQG166"/>
      <c r="MQH166"/>
      <c r="MQI166"/>
      <c r="MQJ166"/>
      <c r="MQK166"/>
      <c r="MQL166"/>
      <c r="MQM166"/>
      <c r="MQN166"/>
      <c r="MQO166"/>
      <c r="MQP166"/>
      <c r="MQQ166"/>
      <c r="MQR166"/>
      <c r="MQS166"/>
      <c r="MQT166"/>
      <c r="MQU166"/>
      <c r="MQV166"/>
      <c r="MQW166"/>
      <c r="MQX166"/>
      <c r="MQY166"/>
      <c r="MQZ166"/>
      <c r="MRA166"/>
      <c r="MRB166"/>
      <c r="MRC166"/>
      <c r="MRD166"/>
      <c r="MRE166"/>
      <c r="MRF166"/>
      <c r="MRG166"/>
      <c r="MRH166"/>
      <c r="MRI166"/>
      <c r="MRJ166"/>
      <c r="MRK166"/>
      <c r="MRL166"/>
      <c r="MRM166"/>
      <c r="MRN166"/>
      <c r="MRO166"/>
      <c r="MRP166"/>
      <c r="MRQ166"/>
      <c r="MRR166"/>
      <c r="MRS166"/>
      <c r="MRT166"/>
      <c r="MRU166"/>
      <c r="MRV166"/>
      <c r="MRW166"/>
      <c r="MRX166"/>
      <c r="MRY166"/>
      <c r="MRZ166"/>
      <c r="MSA166"/>
      <c r="MSB166"/>
      <c r="MSC166"/>
      <c r="MSD166"/>
      <c r="MSE166"/>
      <c r="MSF166"/>
      <c r="MSG166"/>
      <c r="MSH166"/>
      <c r="MSI166"/>
      <c r="MSJ166"/>
      <c r="MSK166"/>
      <c r="MSL166"/>
      <c r="MSM166"/>
      <c r="MSN166"/>
      <c r="MSO166"/>
      <c r="MSP166"/>
      <c r="MSQ166"/>
      <c r="MSR166"/>
      <c r="MSS166"/>
      <c r="MST166"/>
      <c r="MSU166"/>
      <c r="MSV166"/>
      <c r="MSW166"/>
      <c r="MSX166"/>
      <c r="MSY166"/>
      <c r="MSZ166"/>
      <c r="MTA166"/>
      <c r="MTB166"/>
      <c r="MTC166"/>
      <c r="MTD166"/>
      <c r="MTE166"/>
      <c r="MTF166"/>
      <c r="MTG166"/>
      <c r="MTH166"/>
      <c r="MTI166"/>
      <c r="MTJ166"/>
      <c r="MTK166"/>
      <c r="MTL166"/>
      <c r="MTM166"/>
      <c r="MTN166"/>
      <c r="MTO166"/>
      <c r="MTP166"/>
      <c r="MTQ166"/>
      <c r="MTR166"/>
      <c r="MTS166"/>
      <c r="MTT166"/>
      <c r="MTU166"/>
      <c r="MTV166"/>
      <c r="MTW166"/>
      <c r="MTX166"/>
      <c r="MTY166"/>
      <c r="MTZ166"/>
      <c r="MUA166"/>
      <c r="MUB166"/>
      <c r="MUC166"/>
      <c r="MUD166"/>
      <c r="MUE166"/>
      <c r="MUF166"/>
      <c r="MUG166"/>
      <c r="MUH166"/>
      <c r="MUI166"/>
      <c r="MUJ166"/>
      <c r="MUK166"/>
      <c r="MUL166"/>
      <c r="MUM166"/>
      <c r="MUN166"/>
      <c r="MUO166"/>
      <c r="MUP166"/>
      <c r="MUQ166"/>
      <c r="MUR166"/>
      <c r="MUS166"/>
      <c r="MUT166"/>
      <c r="MUU166"/>
      <c r="MUV166"/>
      <c r="MUW166"/>
      <c r="MUX166"/>
      <c r="MUY166"/>
      <c r="MUZ166"/>
      <c r="MVA166"/>
      <c r="MVB166"/>
      <c r="MVC166"/>
      <c r="MVD166"/>
      <c r="MVE166"/>
      <c r="MVF166"/>
      <c r="MVG166"/>
      <c r="MVH166"/>
      <c r="MVI166"/>
      <c r="MVJ166"/>
      <c r="MVK166"/>
      <c r="MVL166"/>
      <c r="MVM166"/>
      <c r="MVN166"/>
      <c r="MVO166"/>
      <c r="MVP166"/>
      <c r="MVQ166"/>
      <c r="MVR166"/>
      <c r="MVS166"/>
      <c r="MVT166"/>
      <c r="MVU166"/>
      <c r="MVV166"/>
      <c r="MVW166"/>
      <c r="MVX166"/>
      <c r="MVY166"/>
      <c r="MVZ166"/>
      <c r="MWA166"/>
      <c r="MWB166"/>
      <c r="MWC166"/>
      <c r="MWD166"/>
      <c r="MWE166"/>
      <c r="MWF166"/>
      <c r="MWG166"/>
      <c r="MWH166"/>
      <c r="MWI166"/>
      <c r="MWJ166"/>
      <c r="MWK166"/>
      <c r="MWL166"/>
      <c r="MWM166"/>
      <c r="MWN166"/>
      <c r="MWO166"/>
      <c r="MWP166"/>
      <c r="MWQ166"/>
      <c r="MWR166"/>
      <c r="MWS166"/>
      <c r="MWT166"/>
      <c r="MWU166"/>
      <c r="MWV166"/>
      <c r="MWW166"/>
      <c r="MWX166"/>
      <c r="MWY166"/>
      <c r="MWZ166"/>
      <c r="MXA166"/>
      <c r="MXB166"/>
      <c r="MXC166"/>
      <c r="MXD166"/>
      <c r="MXE166"/>
      <c r="MXF166"/>
      <c r="MXG166"/>
      <c r="MXH166"/>
      <c r="MXI166"/>
      <c r="MXJ166"/>
      <c r="MXK166"/>
      <c r="MXL166"/>
      <c r="MXM166"/>
      <c r="MXN166"/>
      <c r="MXO166"/>
      <c r="MXP166"/>
      <c r="MXQ166"/>
      <c r="MXR166"/>
      <c r="MXS166"/>
      <c r="MXT166"/>
      <c r="MXU166"/>
      <c r="MXV166"/>
      <c r="MXW166"/>
      <c r="MXX166"/>
      <c r="MXY166"/>
      <c r="MXZ166"/>
      <c r="MYA166"/>
      <c r="MYB166"/>
      <c r="MYC166"/>
      <c r="MYD166"/>
      <c r="MYE166"/>
      <c r="MYF166"/>
      <c r="MYG166"/>
      <c r="MYH166"/>
      <c r="MYI166"/>
      <c r="MYJ166"/>
      <c r="MYK166"/>
      <c r="MYL166"/>
      <c r="MYM166"/>
      <c r="MYN166"/>
      <c r="MYO166"/>
      <c r="MYP166"/>
      <c r="MYQ166"/>
      <c r="MYR166"/>
      <c r="MYS166"/>
      <c r="MYT166"/>
      <c r="MYU166"/>
      <c r="MYV166"/>
      <c r="MYW166"/>
      <c r="MYX166"/>
      <c r="MYY166"/>
      <c r="MYZ166"/>
      <c r="MZA166"/>
      <c r="MZB166"/>
      <c r="MZC166"/>
      <c r="MZD166"/>
      <c r="MZE166"/>
      <c r="MZF166"/>
      <c r="MZG166"/>
      <c r="MZH166"/>
      <c r="MZI166"/>
      <c r="MZJ166"/>
      <c r="MZK166"/>
      <c r="MZL166"/>
      <c r="MZM166"/>
      <c r="MZN166"/>
      <c r="MZO166"/>
      <c r="MZP166"/>
      <c r="MZQ166"/>
      <c r="MZR166"/>
      <c r="MZS166"/>
      <c r="MZT166"/>
      <c r="MZU166"/>
      <c r="MZV166"/>
      <c r="MZW166"/>
      <c r="MZX166"/>
      <c r="MZY166"/>
      <c r="MZZ166"/>
      <c r="NAA166"/>
      <c r="NAB166"/>
      <c r="NAC166"/>
      <c r="NAD166"/>
      <c r="NAE166"/>
      <c r="NAF166"/>
      <c r="NAG166"/>
      <c r="NAH166"/>
      <c r="NAI166"/>
      <c r="NAJ166"/>
      <c r="NAK166"/>
      <c r="NAL166"/>
      <c r="NAM166"/>
      <c r="NAN166"/>
      <c r="NAO166"/>
      <c r="NAP166"/>
      <c r="NAQ166"/>
      <c r="NAR166"/>
      <c r="NAS166"/>
      <c r="NAT166"/>
      <c r="NAU166"/>
      <c r="NAV166"/>
      <c r="NAW166"/>
      <c r="NAX166"/>
      <c r="NAY166"/>
      <c r="NAZ166"/>
      <c r="NBA166"/>
      <c r="NBB166"/>
      <c r="NBC166"/>
      <c r="NBD166"/>
      <c r="NBE166"/>
      <c r="NBF166"/>
      <c r="NBG166"/>
      <c r="NBH166"/>
      <c r="NBI166"/>
      <c r="NBJ166"/>
      <c r="NBK166"/>
      <c r="NBL166"/>
      <c r="NBM166"/>
      <c r="NBN166"/>
      <c r="NBO166"/>
      <c r="NBP166"/>
      <c r="NBQ166"/>
      <c r="NBR166"/>
      <c r="NBS166"/>
      <c r="NBT166"/>
      <c r="NBU166"/>
      <c r="NBV166"/>
      <c r="NBW166"/>
      <c r="NBX166"/>
      <c r="NBY166"/>
      <c r="NBZ166"/>
      <c r="NCA166"/>
      <c r="NCB166"/>
      <c r="NCC166"/>
      <c r="NCD166"/>
      <c r="NCE166"/>
      <c r="NCF166"/>
      <c r="NCG166"/>
      <c r="NCH166"/>
      <c r="NCI166"/>
      <c r="NCJ166"/>
      <c r="NCK166"/>
      <c r="NCL166"/>
      <c r="NCM166"/>
      <c r="NCN166"/>
      <c r="NCO166"/>
      <c r="NCP166"/>
      <c r="NCQ166"/>
      <c r="NCR166"/>
      <c r="NCS166"/>
      <c r="NCT166"/>
      <c r="NCU166"/>
      <c r="NCV166"/>
      <c r="NCW166"/>
      <c r="NCX166"/>
      <c r="NCY166"/>
      <c r="NCZ166"/>
      <c r="NDA166"/>
      <c r="NDB166"/>
      <c r="NDC166"/>
      <c r="NDD166"/>
      <c r="NDE166"/>
      <c r="NDF166"/>
      <c r="NDG166"/>
      <c r="NDH166"/>
      <c r="NDI166"/>
      <c r="NDJ166"/>
      <c r="NDK166"/>
      <c r="NDL166"/>
      <c r="NDM166"/>
      <c r="NDN166"/>
      <c r="NDO166"/>
      <c r="NDP166"/>
      <c r="NDQ166"/>
      <c r="NDR166"/>
      <c r="NDS166"/>
      <c r="NDT166"/>
      <c r="NDU166"/>
      <c r="NDV166"/>
      <c r="NDW166"/>
      <c r="NDX166"/>
      <c r="NDY166"/>
      <c r="NDZ166"/>
      <c r="NEA166"/>
      <c r="NEB166"/>
      <c r="NEC166"/>
      <c r="NED166"/>
      <c r="NEE166"/>
      <c r="NEF166"/>
      <c r="NEG166"/>
      <c r="NEH166"/>
      <c r="NEI166"/>
      <c r="NEJ166"/>
      <c r="NEK166"/>
      <c r="NEL166"/>
      <c r="NEM166"/>
      <c r="NEN166"/>
      <c r="NEO166"/>
      <c r="NEP166"/>
      <c r="NEQ166"/>
      <c r="NER166"/>
      <c r="NES166"/>
      <c r="NET166"/>
      <c r="NEU166"/>
      <c r="NEV166"/>
      <c r="NEW166"/>
      <c r="NEX166"/>
      <c r="NEY166"/>
      <c r="NEZ166"/>
      <c r="NFA166"/>
      <c r="NFB166"/>
      <c r="NFC166"/>
      <c r="NFD166"/>
      <c r="NFE166"/>
      <c r="NFF166"/>
      <c r="NFG166"/>
      <c r="NFH166"/>
      <c r="NFI166"/>
      <c r="NFJ166"/>
      <c r="NFK166"/>
      <c r="NFL166"/>
      <c r="NFM166"/>
      <c r="NFN166"/>
      <c r="NFO166"/>
      <c r="NFP166"/>
      <c r="NFQ166"/>
      <c r="NFR166"/>
      <c r="NFS166"/>
      <c r="NFT166"/>
      <c r="NFU166"/>
      <c r="NFV166"/>
      <c r="NFW166"/>
      <c r="NFX166"/>
      <c r="NFY166"/>
      <c r="NFZ166"/>
      <c r="NGA166"/>
      <c r="NGB166"/>
      <c r="NGC166"/>
      <c r="NGD166"/>
      <c r="NGE166"/>
      <c r="NGF166"/>
      <c r="NGG166"/>
      <c r="NGH166"/>
      <c r="NGI166"/>
      <c r="NGJ166"/>
      <c r="NGK166"/>
      <c r="NGL166"/>
      <c r="NGM166"/>
      <c r="NGN166"/>
      <c r="NGO166"/>
      <c r="NGP166"/>
      <c r="NGQ166"/>
      <c r="NGR166"/>
      <c r="NGS166"/>
      <c r="NGT166"/>
      <c r="NGU166"/>
      <c r="NGV166"/>
      <c r="NGW166"/>
      <c r="NGX166"/>
      <c r="NGY166"/>
      <c r="NGZ166"/>
      <c r="NHA166"/>
      <c r="NHB166"/>
      <c r="NHC166"/>
      <c r="NHD166"/>
      <c r="NHE166"/>
      <c r="NHF166"/>
      <c r="NHG166"/>
      <c r="NHH166"/>
      <c r="NHI166"/>
      <c r="NHJ166"/>
      <c r="NHK166"/>
      <c r="NHL166"/>
      <c r="NHM166"/>
      <c r="NHN166"/>
      <c r="NHO166"/>
      <c r="NHP166"/>
      <c r="NHQ166"/>
      <c r="NHR166"/>
      <c r="NHS166"/>
      <c r="NHT166"/>
      <c r="NHU166"/>
      <c r="NHV166"/>
      <c r="NHW166"/>
      <c r="NHX166"/>
      <c r="NHY166"/>
      <c r="NHZ166"/>
      <c r="NIA166"/>
      <c r="NIB166"/>
      <c r="NIC166"/>
      <c r="NID166"/>
      <c r="NIE166"/>
      <c r="NIF166"/>
      <c r="NIG166"/>
      <c r="NIH166"/>
      <c r="NII166"/>
      <c r="NIJ166"/>
      <c r="NIK166"/>
      <c r="NIL166"/>
      <c r="NIM166"/>
      <c r="NIN166"/>
      <c r="NIO166"/>
      <c r="NIP166"/>
      <c r="NIQ166"/>
      <c r="NIR166"/>
      <c r="NIS166"/>
      <c r="NIT166"/>
      <c r="NIU166"/>
      <c r="NIV166"/>
      <c r="NIW166"/>
      <c r="NIX166"/>
      <c r="NIY166"/>
      <c r="NIZ166"/>
      <c r="NJA166"/>
      <c r="NJB166"/>
      <c r="NJC166"/>
      <c r="NJD166"/>
      <c r="NJE166"/>
      <c r="NJF166"/>
      <c r="NJG166"/>
      <c r="NJH166"/>
      <c r="NJI166"/>
      <c r="NJJ166"/>
      <c r="NJK166"/>
      <c r="NJL166"/>
      <c r="NJM166"/>
      <c r="NJN166"/>
      <c r="NJO166"/>
      <c r="NJP166"/>
      <c r="NJQ166"/>
      <c r="NJR166"/>
      <c r="NJS166"/>
      <c r="NJT166"/>
      <c r="NJU166"/>
      <c r="NJV166"/>
      <c r="NJW166"/>
      <c r="NJX166"/>
      <c r="NJY166"/>
      <c r="NJZ166"/>
      <c r="NKA166"/>
      <c r="NKB166"/>
      <c r="NKC166"/>
      <c r="NKD166"/>
      <c r="NKE166"/>
      <c r="NKF166"/>
      <c r="NKG166"/>
      <c r="NKH166"/>
      <c r="NKI166"/>
      <c r="NKJ166"/>
      <c r="NKK166"/>
      <c r="NKL166"/>
      <c r="NKM166"/>
      <c r="NKN166"/>
      <c r="NKO166"/>
      <c r="NKP166"/>
      <c r="NKQ166"/>
      <c r="NKR166"/>
      <c r="NKS166"/>
      <c r="NKT166"/>
      <c r="NKU166"/>
      <c r="NKV166"/>
      <c r="NKW166"/>
      <c r="NKX166"/>
      <c r="NKY166"/>
      <c r="NKZ166"/>
      <c r="NLA166"/>
      <c r="NLB166"/>
      <c r="NLC166"/>
      <c r="NLD166"/>
      <c r="NLE166"/>
      <c r="NLF166"/>
      <c r="NLG166"/>
      <c r="NLH166"/>
      <c r="NLI166"/>
      <c r="NLJ166"/>
      <c r="NLK166"/>
      <c r="NLL166"/>
      <c r="NLM166"/>
      <c r="NLN166"/>
      <c r="NLO166"/>
      <c r="NLP166"/>
      <c r="NLQ166"/>
      <c r="NLR166"/>
      <c r="NLS166"/>
      <c r="NLT166"/>
      <c r="NLU166"/>
      <c r="NLV166"/>
      <c r="NLW166"/>
      <c r="NLX166"/>
      <c r="NLY166"/>
      <c r="NLZ166"/>
      <c r="NMA166"/>
      <c r="NMB166"/>
      <c r="NMC166"/>
      <c r="NMD166"/>
      <c r="NME166"/>
      <c r="NMF166"/>
      <c r="NMG166"/>
      <c r="NMH166"/>
      <c r="NMI166"/>
      <c r="NMJ166"/>
      <c r="NMK166"/>
      <c r="NML166"/>
      <c r="NMM166"/>
      <c r="NMN166"/>
      <c r="NMO166"/>
      <c r="NMP166"/>
      <c r="NMQ166"/>
      <c r="NMR166"/>
      <c r="NMS166"/>
      <c r="NMT166"/>
      <c r="NMU166"/>
      <c r="NMV166"/>
      <c r="NMW166"/>
      <c r="NMX166"/>
      <c r="NMY166"/>
      <c r="NMZ166"/>
      <c r="NNA166"/>
      <c r="NNB166"/>
      <c r="NNC166"/>
      <c r="NND166"/>
      <c r="NNE166"/>
      <c r="NNF166"/>
      <c r="NNG166"/>
      <c r="NNH166"/>
      <c r="NNI166"/>
      <c r="NNJ166"/>
      <c r="NNK166"/>
      <c r="NNL166"/>
      <c r="NNM166"/>
      <c r="NNN166"/>
      <c r="NNO166"/>
      <c r="NNP166"/>
      <c r="NNQ166"/>
      <c r="NNR166"/>
      <c r="NNS166"/>
      <c r="NNT166"/>
      <c r="NNU166"/>
      <c r="NNV166"/>
      <c r="NNW166"/>
      <c r="NNX166"/>
      <c r="NNY166"/>
      <c r="NNZ166"/>
      <c r="NOA166"/>
      <c r="NOB166"/>
      <c r="NOC166"/>
      <c r="NOD166"/>
      <c r="NOE166"/>
      <c r="NOF166"/>
      <c r="NOG166"/>
      <c r="NOH166"/>
      <c r="NOI166"/>
      <c r="NOJ166"/>
      <c r="NOK166"/>
      <c r="NOL166"/>
      <c r="NOM166"/>
      <c r="NON166"/>
      <c r="NOO166"/>
      <c r="NOP166"/>
      <c r="NOQ166"/>
      <c r="NOR166"/>
      <c r="NOS166"/>
      <c r="NOT166"/>
      <c r="NOU166"/>
      <c r="NOV166"/>
      <c r="NOW166"/>
      <c r="NOX166"/>
      <c r="NOY166"/>
      <c r="NOZ166"/>
      <c r="NPA166"/>
      <c r="NPB166"/>
      <c r="NPC166"/>
      <c r="NPD166"/>
      <c r="NPE166"/>
      <c r="NPF166"/>
      <c r="NPG166"/>
      <c r="NPH166"/>
      <c r="NPI166"/>
      <c r="NPJ166"/>
      <c r="NPK166"/>
      <c r="NPL166"/>
      <c r="NPM166"/>
      <c r="NPN166"/>
      <c r="NPO166"/>
      <c r="NPP166"/>
      <c r="NPQ166"/>
      <c r="NPR166"/>
      <c r="NPS166"/>
      <c r="NPT166"/>
      <c r="NPU166"/>
      <c r="NPV166"/>
      <c r="NPW166"/>
      <c r="NPX166"/>
      <c r="NPY166"/>
      <c r="NPZ166"/>
      <c r="NQA166"/>
      <c r="NQB166"/>
      <c r="NQC166"/>
      <c r="NQD166"/>
      <c r="NQE166"/>
      <c r="NQF166"/>
      <c r="NQG166"/>
      <c r="NQH166"/>
      <c r="NQI166"/>
      <c r="NQJ166"/>
      <c r="NQK166"/>
      <c r="NQL166"/>
      <c r="NQM166"/>
      <c r="NQN166"/>
      <c r="NQO166"/>
      <c r="NQP166"/>
      <c r="NQQ166"/>
      <c r="NQR166"/>
      <c r="NQS166"/>
      <c r="NQT166"/>
      <c r="NQU166"/>
      <c r="NQV166"/>
      <c r="NQW166"/>
      <c r="NQX166"/>
      <c r="NQY166"/>
      <c r="NQZ166"/>
      <c r="NRA166"/>
      <c r="NRB166"/>
      <c r="NRC166"/>
      <c r="NRD166"/>
      <c r="NRE166"/>
      <c r="NRF166"/>
      <c r="NRG166"/>
      <c r="NRH166"/>
      <c r="NRI166"/>
      <c r="NRJ166"/>
      <c r="NRK166"/>
      <c r="NRL166"/>
      <c r="NRM166"/>
      <c r="NRN166"/>
      <c r="NRO166"/>
      <c r="NRP166"/>
      <c r="NRQ166"/>
      <c r="NRR166"/>
      <c r="NRS166"/>
      <c r="NRT166"/>
      <c r="NRU166"/>
      <c r="NRV166"/>
      <c r="NRW166"/>
      <c r="NRX166"/>
      <c r="NRY166"/>
      <c r="NRZ166"/>
      <c r="NSA166"/>
      <c r="NSB166"/>
      <c r="NSC166"/>
      <c r="NSD166"/>
      <c r="NSE166"/>
      <c r="NSF166"/>
      <c r="NSG166"/>
      <c r="NSH166"/>
      <c r="NSI166"/>
      <c r="NSJ166"/>
      <c r="NSK166"/>
      <c r="NSL166"/>
      <c r="NSM166"/>
      <c r="NSN166"/>
      <c r="NSO166"/>
      <c r="NSP166"/>
      <c r="NSQ166"/>
      <c r="NSR166"/>
      <c r="NSS166"/>
      <c r="NST166"/>
      <c r="NSU166"/>
      <c r="NSV166"/>
      <c r="NSW166"/>
      <c r="NSX166"/>
      <c r="NSY166"/>
      <c r="NSZ166"/>
      <c r="NTA166"/>
      <c r="NTB166"/>
      <c r="NTC166"/>
      <c r="NTD166"/>
      <c r="NTE166"/>
      <c r="NTF166"/>
      <c r="NTG166"/>
      <c r="NTH166"/>
      <c r="NTI166"/>
      <c r="NTJ166"/>
      <c r="NTK166"/>
      <c r="NTL166"/>
      <c r="NTM166"/>
      <c r="NTN166"/>
      <c r="NTO166"/>
      <c r="NTP166"/>
      <c r="NTQ166"/>
      <c r="NTR166"/>
      <c r="NTS166"/>
      <c r="NTT166"/>
      <c r="NTU166"/>
      <c r="NTV166"/>
      <c r="NTW166"/>
      <c r="NTX166"/>
      <c r="NTY166"/>
      <c r="NTZ166"/>
      <c r="NUA166"/>
      <c r="NUB166"/>
      <c r="NUC166"/>
      <c r="NUD166"/>
      <c r="NUE166"/>
      <c r="NUF166"/>
      <c r="NUG166"/>
      <c r="NUH166"/>
      <c r="NUI166"/>
      <c r="NUJ166"/>
      <c r="NUK166"/>
      <c r="NUL166"/>
      <c r="NUM166"/>
      <c r="NUN166"/>
      <c r="NUO166"/>
      <c r="NUP166"/>
      <c r="NUQ166"/>
      <c r="NUR166"/>
      <c r="NUS166"/>
      <c r="NUT166"/>
      <c r="NUU166"/>
      <c r="NUV166"/>
      <c r="NUW166"/>
      <c r="NUX166"/>
      <c r="NUY166"/>
      <c r="NUZ166"/>
      <c r="NVA166"/>
      <c r="NVB166"/>
      <c r="NVC166"/>
      <c r="NVD166"/>
      <c r="NVE166"/>
      <c r="NVF166"/>
      <c r="NVG166"/>
      <c r="NVH166"/>
      <c r="NVI166"/>
      <c r="NVJ166"/>
      <c r="NVK166"/>
      <c r="NVL166"/>
      <c r="NVM166"/>
      <c r="NVN166"/>
      <c r="NVO166"/>
      <c r="NVP166"/>
      <c r="NVQ166"/>
      <c r="NVR166"/>
      <c r="NVS166"/>
      <c r="NVT166"/>
      <c r="NVU166"/>
      <c r="NVV166"/>
      <c r="NVW166"/>
      <c r="NVX166"/>
      <c r="NVY166"/>
      <c r="NVZ166"/>
      <c r="NWA166"/>
      <c r="NWB166"/>
      <c r="NWC166"/>
      <c r="NWD166"/>
      <c r="NWE166"/>
      <c r="NWF166"/>
      <c r="NWG166"/>
      <c r="NWH166"/>
      <c r="NWI166"/>
      <c r="NWJ166"/>
      <c r="NWK166"/>
      <c r="NWL166"/>
      <c r="NWM166"/>
      <c r="NWN166"/>
      <c r="NWO166"/>
      <c r="NWP166"/>
      <c r="NWQ166"/>
      <c r="NWR166"/>
      <c r="NWS166"/>
      <c r="NWT166"/>
      <c r="NWU166"/>
      <c r="NWV166"/>
      <c r="NWW166"/>
      <c r="NWX166"/>
      <c r="NWY166"/>
      <c r="NWZ166"/>
      <c r="NXA166"/>
      <c r="NXB166"/>
      <c r="NXC166"/>
      <c r="NXD166"/>
      <c r="NXE166"/>
      <c r="NXF166"/>
      <c r="NXG166"/>
      <c r="NXH166"/>
      <c r="NXI166"/>
      <c r="NXJ166"/>
      <c r="NXK166"/>
      <c r="NXL166"/>
      <c r="NXM166"/>
      <c r="NXN166"/>
      <c r="NXO166"/>
      <c r="NXP166"/>
      <c r="NXQ166"/>
      <c r="NXR166"/>
      <c r="NXS166"/>
      <c r="NXT166"/>
      <c r="NXU166"/>
      <c r="NXV166"/>
      <c r="NXW166"/>
      <c r="NXX166"/>
      <c r="NXY166"/>
      <c r="NXZ166"/>
      <c r="NYA166"/>
      <c r="NYB166"/>
      <c r="NYC166"/>
      <c r="NYD166"/>
      <c r="NYE166"/>
      <c r="NYF166"/>
      <c r="NYG166"/>
      <c r="NYH166"/>
      <c r="NYI166"/>
      <c r="NYJ166"/>
      <c r="NYK166"/>
      <c r="NYL166"/>
      <c r="NYM166"/>
      <c r="NYN166"/>
      <c r="NYO166"/>
      <c r="NYP166"/>
      <c r="NYQ166"/>
      <c r="NYR166"/>
      <c r="NYS166"/>
      <c r="NYT166"/>
      <c r="NYU166"/>
      <c r="NYV166"/>
      <c r="NYW166"/>
      <c r="NYX166"/>
      <c r="NYY166"/>
      <c r="NYZ166"/>
      <c r="NZA166"/>
      <c r="NZB166"/>
      <c r="NZC166"/>
      <c r="NZD166"/>
      <c r="NZE166"/>
      <c r="NZF166"/>
      <c r="NZG166"/>
      <c r="NZH166"/>
      <c r="NZI166"/>
      <c r="NZJ166"/>
      <c r="NZK166"/>
      <c r="NZL166"/>
      <c r="NZM166"/>
      <c r="NZN166"/>
      <c r="NZO166"/>
      <c r="NZP166"/>
      <c r="NZQ166"/>
      <c r="NZR166"/>
      <c r="NZS166"/>
      <c r="NZT166"/>
      <c r="NZU166"/>
      <c r="NZV166"/>
      <c r="NZW166"/>
      <c r="NZX166"/>
      <c r="NZY166"/>
      <c r="NZZ166"/>
      <c r="OAA166"/>
      <c r="OAB166"/>
      <c r="OAC166"/>
      <c r="OAD166"/>
      <c r="OAE166"/>
      <c r="OAF166"/>
      <c r="OAG166"/>
      <c r="OAH166"/>
      <c r="OAI166"/>
      <c r="OAJ166"/>
      <c r="OAK166"/>
      <c r="OAL166"/>
      <c r="OAM166"/>
      <c r="OAN166"/>
      <c r="OAO166"/>
      <c r="OAP166"/>
      <c r="OAQ166"/>
      <c r="OAR166"/>
      <c r="OAS166"/>
      <c r="OAT166"/>
      <c r="OAU166"/>
      <c r="OAV166"/>
      <c r="OAW166"/>
      <c r="OAX166"/>
      <c r="OAY166"/>
      <c r="OAZ166"/>
      <c r="OBA166"/>
      <c r="OBB166"/>
      <c r="OBC166"/>
      <c r="OBD166"/>
      <c r="OBE166"/>
      <c r="OBF166"/>
      <c r="OBG166"/>
      <c r="OBH166"/>
      <c r="OBI166"/>
      <c r="OBJ166"/>
      <c r="OBK166"/>
      <c r="OBL166"/>
      <c r="OBM166"/>
      <c r="OBN166"/>
      <c r="OBO166"/>
      <c r="OBP166"/>
      <c r="OBQ166"/>
      <c r="OBR166"/>
      <c r="OBS166"/>
      <c r="OBT166"/>
      <c r="OBU166"/>
      <c r="OBV166"/>
      <c r="OBW166"/>
      <c r="OBX166"/>
      <c r="OBY166"/>
      <c r="OBZ166"/>
      <c r="OCA166"/>
      <c r="OCB166"/>
      <c r="OCC166"/>
      <c r="OCD166"/>
      <c r="OCE166"/>
      <c r="OCF166"/>
      <c r="OCG166"/>
      <c r="OCH166"/>
      <c r="OCI166"/>
      <c r="OCJ166"/>
      <c r="OCK166"/>
      <c r="OCL166"/>
      <c r="OCM166"/>
      <c r="OCN166"/>
      <c r="OCO166"/>
      <c r="OCP166"/>
      <c r="OCQ166"/>
      <c r="OCR166"/>
      <c r="OCS166"/>
      <c r="OCT166"/>
      <c r="OCU166"/>
      <c r="OCV166"/>
      <c r="OCW166"/>
      <c r="OCX166"/>
      <c r="OCY166"/>
      <c r="OCZ166"/>
      <c r="ODA166"/>
      <c r="ODB166"/>
      <c r="ODC166"/>
      <c r="ODD166"/>
      <c r="ODE166"/>
      <c r="ODF166"/>
      <c r="ODG166"/>
      <c r="ODH166"/>
      <c r="ODI166"/>
      <c r="ODJ166"/>
      <c r="ODK166"/>
      <c r="ODL166"/>
      <c r="ODM166"/>
      <c r="ODN166"/>
      <c r="ODO166"/>
      <c r="ODP166"/>
      <c r="ODQ166"/>
      <c r="ODR166"/>
      <c r="ODS166"/>
      <c r="ODT166"/>
      <c r="ODU166"/>
      <c r="ODV166"/>
      <c r="ODW166"/>
      <c r="ODX166"/>
      <c r="ODY166"/>
      <c r="ODZ166"/>
      <c r="OEA166"/>
      <c r="OEB166"/>
      <c r="OEC166"/>
      <c r="OED166"/>
      <c r="OEE166"/>
      <c r="OEF166"/>
      <c r="OEG166"/>
      <c r="OEH166"/>
      <c r="OEI166"/>
      <c r="OEJ166"/>
      <c r="OEK166"/>
      <c r="OEL166"/>
      <c r="OEM166"/>
      <c r="OEN166"/>
      <c r="OEO166"/>
      <c r="OEP166"/>
      <c r="OEQ166"/>
      <c r="OER166"/>
      <c r="OES166"/>
      <c r="OET166"/>
      <c r="OEU166"/>
      <c r="OEV166"/>
      <c r="OEW166"/>
      <c r="OEX166"/>
      <c r="OEY166"/>
      <c r="OEZ166"/>
      <c r="OFA166"/>
      <c r="OFB166"/>
      <c r="OFC166"/>
      <c r="OFD166"/>
      <c r="OFE166"/>
      <c r="OFF166"/>
      <c r="OFG166"/>
      <c r="OFH166"/>
      <c r="OFI166"/>
      <c r="OFJ166"/>
      <c r="OFK166"/>
      <c r="OFL166"/>
      <c r="OFM166"/>
      <c r="OFN166"/>
      <c r="OFO166"/>
      <c r="OFP166"/>
      <c r="OFQ166"/>
      <c r="OFR166"/>
      <c r="OFS166"/>
      <c r="OFT166"/>
      <c r="OFU166"/>
      <c r="OFV166"/>
      <c r="OFW166"/>
      <c r="OFX166"/>
      <c r="OFY166"/>
      <c r="OFZ166"/>
      <c r="OGA166"/>
      <c r="OGB166"/>
      <c r="OGC166"/>
      <c r="OGD166"/>
      <c r="OGE166"/>
      <c r="OGF166"/>
      <c r="OGG166"/>
      <c r="OGH166"/>
      <c r="OGI166"/>
      <c r="OGJ166"/>
      <c r="OGK166"/>
      <c r="OGL166"/>
      <c r="OGM166"/>
      <c r="OGN166"/>
      <c r="OGO166"/>
      <c r="OGP166"/>
      <c r="OGQ166"/>
      <c r="OGR166"/>
      <c r="OGS166"/>
      <c r="OGT166"/>
      <c r="OGU166"/>
      <c r="OGV166"/>
      <c r="OGW166"/>
      <c r="OGX166"/>
      <c r="OGY166"/>
      <c r="OGZ166"/>
      <c r="OHA166"/>
      <c r="OHB166"/>
      <c r="OHC166"/>
      <c r="OHD166"/>
      <c r="OHE166"/>
      <c r="OHF166"/>
      <c r="OHG166"/>
      <c r="OHH166"/>
      <c r="OHI166"/>
      <c r="OHJ166"/>
      <c r="OHK166"/>
      <c r="OHL166"/>
      <c r="OHM166"/>
      <c r="OHN166"/>
      <c r="OHO166"/>
      <c r="OHP166"/>
      <c r="OHQ166"/>
      <c r="OHR166"/>
      <c r="OHS166"/>
      <c r="OHT166"/>
      <c r="OHU166"/>
      <c r="OHV166"/>
      <c r="OHW166"/>
      <c r="OHX166"/>
      <c r="OHY166"/>
      <c r="OHZ166"/>
      <c r="OIA166"/>
      <c r="OIB166"/>
      <c r="OIC166"/>
      <c r="OID166"/>
      <c r="OIE166"/>
      <c r="OIF166"/>
      <c r="OIG166"/>
      <c r="OIH166"/>
      <c r="OII166"/>
      <c r="OIJ166"/>
      <c r="OIK166"/>
      <c r="OIL166"/>
      <c r="OIM166"/>
      <c r="OIN166"/>
      <c r="OIO166"/>
      <c r="OIP166"/>
      <c r="OIQ166"/>
      <c r="OIR166"/>
      <c r="OIS166"/>
      <c r="OIT166"/>
      <c r="OIU166"/>
      <c r="OIV166"/>
      <c r="OIW166"/>
      <c r="OIX166"/>
      <c r="OIY166"/>
      <c r="OIZ166"/>
      <c r="OJA166"/>
      <c r="OJB166"/>
      <c r="OJC166"/>
      <c r="OJD166"/>
      <c r="OJE166"/>
      <c r="OJF166"/>
      <c r="OJG166"/>
      <c r="OJH166"/>
      <c r="OJI166"/>
      <c r="OJJ166"/>
      <c r="OJK166"/>
      <c r="OJL166"/>
      <c r="OJM166"/>
      <c r="OJN166"/>
      <c r="OJO166"/>
      <c r="OJP166"/>
      <c r="OJQ166"/>
      <c r="OJR166"/>
      <c r="OJS166"/>
      <c r="OJT166"/>
      <c r="OJU166"/>
      <c r="OJV166"/>
      <c r="OJW166"/>
      <c r="OJX166"/>
      <c r="OJY166"/>
      <c r="OJZ166"/>
      <c r="OKA166"/>
      <c r="OKB166"/>
      <c r="OKC166"/>
      <c r="OKD166"/>
      <c r="OKE166"/>
      <c r="OKF166"/>
      <c r="OKG166"/>
      <c r="OKH166"/>
      <c r="OKI166"/>
      <c r="OKJ166"/>
      <c r="OKK166"/>
      <c r="OKL166"/>
      <c r="OKM166"/>
      <c r="OKN166"/>
      <c r="OKO166"/>
      <c r="OKP166"/>
      <c r="OKQ166"/>
      <c r="OKR166"/>
      <c r="OKS166"/>
      <c r="OKT166"/>
      <c r="OKU166"/>
      <c r="OKV166"/>
      <c r="OKW166"/>
      <c r="OKX166"/>
      <c r="OKY166"/>
      <c r="OKZ166"/>
      <c r="OLA166"/>
      <c r="OLB166"/>
      <c r="OLC166"/>
      <c r="OLD166"/>
      <c r="OLE166"/>
      <c r="OLF166"/>
      <c r="OLG166"/>
      <c r="OLH166"/>
      <c r="OLI166"/>
      <c r="OLJ166"/>
      <c r="OLK166"/>
      <c r="OLL166"/>
      <c r="OLM166"/>
      <c r="OLN166"/>
      <c r="OLO166"/>
      <c r="OLP166"/>
      <c r="OLQ166"/>
      <c r="OLR166"/>
      <c r="OLS166"/>
      <c r="OLT166"/>
      <c r="OLU166"/>
      <c r="OLV166"/>
      <c r="OLW166"/>
      <c r="OLX166"/>
      <c r="OLY166"/>
      <c r="OLZ166"/>
      <c r="OMA166"/>
      <c r="OMB166"/>
      <c r="OMC166"/>
      <c r="OMD166"/>
      <c r="OME166"/>
      <c r="OMF166"/>
      <c r="OMG166"/>
      <c r="OMH166"/>
      <c r="OMI166"/>
      <c r="OMJ166"/>
      <c r="OMK166"/>
      <c r="OML166"/>
      <c r="OMM166"/>
      <c r="OMN166"/>
      <c r="OMO166"/>
      <c r="OMP166"/>
      <c r="OMQ166"/>
      <c r="OMR166"/>
      <c r="OMS166"/>
      <c r="OMT166"/>
      <c r="OMU166"/>
      <c r="OMV166"/>
      <c r="OMW166"/>
      <c r="OMX166"/>
      <c r="OMY166"/>
      <c r="OMZ166"/>
      <c r="ONA166"/>
      <c r="ONB166"/>
      <c r="ONC166"/>
      <c r="OND166"/>
      <c r="ONE166"/>
      <c r="ONF166"/>
      <c r="ONG166"/>
      <c r="ONH166"/>
      <c r="ONI166"/>
      <c r="ONJ166"/>
      <c r="ONK166"/>
      <c r="ONL166"/>
      <c r="ONM166"/>
      <c r="ONN166"/>
      <c r="ONO166"/>
      <c r="ONP166"/>
      <c r="ONQ166"/>
      <c r="ONR166"/>
      <c r="ONS166"/>
      <c r="ONT166"/>
      <c r="ONU166"/>
      <c r="ONV166"/>
      <c r="ONW166"/>
      <c r="ONX166"/>
      <c r="ONY166"/>
      <c r="ONZ166"/>
      <c r="OOA166"/>
      <c r="OOB166"/>
      <c r="OOC166"/>
      <c r="OOD166"/>
      <c r="OOE166"/>
      <c r="OOF166"/>
      <c r="OOG166"/>
      <c r="OOH166"/>
      <c r="OOI166"/>
      <c r="OOJ166"/>
      <c r="OOK166"/>
      <c r="OOL166"/>
      <c r="OOM166"/>
      <c r="OON166"/>
      <c r="OOO166"/>
      <c r="OOP166"/>
      <c r="OOQ166"/>
      <c r="OOR166"/>
      <c r="OOS166"/>
      <c r="OOT166"/>
      <c r="OOU166"/>
      <c r="OOV166"/>
      <c r="OOW166"/>
      <c r="OOX166"/>
      <c r="OOY166"/>
      <c r="OOZ166"/>
      <c r="OPA166"/>
      <c r="OPB166"/>
      <c r="OPC166"/>
      <c r="OPD166"/>
      <c r="OPE166"/>
      <c r="OPF166"/>
      <c r="OPG166"/>
      <c r="OPH166"/>
      <c r="OPI166"/>
      <c r="OPJ166"/>
      <c r="OPK166"/>
      <c r="OPL166"/>
      <c r="OPM166"/>
      <c r="OPN166"/>
      <c r="OPO166"/>
      <c r="OPP166"/>
      <c r="OPQ166"/>
      <c r="OPR166"/>
      <c r="OPS166"/>
      <c r="OPT166"/>
      <c r="OPU166"/>
      <c r="OPV166"/>
      <c r="OPW166"/>
      <c r="OPX166"/>
      <c r="OPY166"/>
      <c r="OPZ166"/>
      <c r="OQA166"/>
      <c r="OQB166"/>
      <c r="OQC166"/>
      <c r="OQD166"/>
      <c r="OQE166"/>
      <c r="OQF166"/>
      <c r="OQG166"/>
      <c r="OQH166"/>
      <c r="OQI166"/>
      <c r="OQJ166"/>
      <c r="OQK166"/>
      <c r="OQL166"/>
      <c r="OQM166"/>
      <c r="OQN166"/>
      <c r="OQO166"/>
      <c r="OQP166"/>
      <c r="OQQ166"/>
      <c r="OQR166"/>
      <c r="OQS166"/>
      <c r="OQT166"/>
      <c r="OQU166"/>
      <c r="OQV166"/>
      <c r="OQW166"/>
      <c r="OQX166"/>
      <c r="OQY166"/>
      <c r="OQZ166"/>
      <c r="ORA166"/>
      <c r="ORB166"/>
      <c r="ORC166"/>
      <c r="ORD166"/>
      <c r="ORE166"/>
      <c r="ORF166"/>
      <c r="ORG166"/>
      <c r="ORH166"/>
      <c r="ORI166"/>
      <c r="ORJ166"/>
      <c r="ORK166"/>
      <c r="ORL166"/>
      <c r="ORM166"/>
      <c r="ORN166"/>
      <c r="ORO166"/>
      <c r="ORP166"/>
      <c r="ORQ166"/>
      <c r="ORR166"/>
      <c r="ORS166"/>
      <c r="ORT166"/>
      <c r="ORU166"/>
      <c r="ORV166"/>
      <c r="ORW166"/>
      <c r="ORX166"/>
      <c r="ORY166"/>
      <c r="ORZ166"/>
      <c r="OSA166"/>
      <c r="OSB166"/>
      <c r="OSC166"/>
      <c r="OSD166"/>
      <c r="OSE166"/>
      <c r="OSF166"/>
      <c r="OSG166"/>
      <c r="OSH166"/>
      <c r="OSI166"/>
      <c r="OSJ166"/>
      <c r="OSK166"/>
      <c r="OSL166"/>
      <c r="OSM166"/>
      <c r="OSN166"/>
      <c r="OSO166"/>
      <c r="OSP166"/>
      <c r="OSQ166"/>
      <c r="OSR166"/>
      <c r="OSS166"/>
      <c r="OST166"/>
      <c r="OSU166"/>
      <c r="OSV166"/>
      <c r="OSW166"/>
      <c r="OSX166"/>
      <c r="OSY166"/>
      <c r="OSZ166"/>
      <c r="OTA166"/>
      <c r="OTB166"/>
      <c r="OTC166"/>
      <c r="OTD166"/>
      <c r="OTE166"/>
      <c r="OTF166"/>
      <c r="OTG166"/>
      <c r="OTH166"/>
      <c r="OTI166"/>
      <c r="OTJ166"/>
      <c r="OTK166"/>
      <c r="OTL166"/>
      <c r="OTM166"/>
      <c r="OTN166"/>
      <c r="OTO166"/>
      <c r="OTP166"/>
      <c r="OTQ166"/>
      <c r="OTR166"/>
      <c r="OTS166"/>
      <c r="OTT166"/>
      <c r="OTU166"/>
      <c r="OTV166"/>
      <c r="OTW166"/>
      <c r="OTX166"/>
      <c r="OTY166"/>
      <c r="OTZ166"/>
      <c r="OUA166"/>
      <c r="OUB166"/>
      <c r="OUC166"/>
      <c r="OUD166"/>
      <c r="OUE166"/>
      <c r="OUF166"/>
      <c r="OUG166"/>
      <c r="OUH166"/>
      <c r="OUI166"/>
      <c r="OUJ166"/>
      <c r="OUK166"/>
      <c r="OUL166"/>
      <c r="OUM166"/>
      <c r="OUN166"/>
      <c r="OUO166"/>
      <c r="OUP166"/>
      <c r="OUQ166"/>
      <c r="OUR166"/>
      <c r="OUS166"/>
      <c r="OUT166"/>
      <c r="OUU166"/>
      <c r="OUV166"/>
      <c r="OUW166"/>
      <c r="OUX166"/>
      <c r="OUY166"/>
      <c r="OUZ166"/>
      <c r="OVA166"/>
      <c r="OVB166"/>
      <c r="OVC166"/>
      <c r="OVD166"/>
      <c r="OVE166"/>
      <c r="OVF166"/>
      <c r="OVG166"/>
      <c r="OVH166"/>
      <c r="OVI166"/>
      <c r="OVJ166"/>
      <c r="OVK166"/>
      <c r="OVL166"/>
      <c r="OVM166"/>
      <c r="OVN166"/>
      <c r="OVO166"/>
      <c r="OVP166"/>
      <c r="OVQ166"/>
      <c r="OVR166"/>
      <c r="OVS166"/>
      <c r="OVT166"/>
      <c r="OVU166"/>
      <c r="OVV166"/>
      <c r="OVW166"/>
      <c r="OVX166"/>
      <c r="OVY166"/>
      <c r="OVZ166"/>
      <c r="OWA166"/>
      <c r="OWB166"/>
      <c r="OWC166"/>
      <c r="OWD166"/>
      <c r="OWE166"/>
      <c r="OWF166"/>
      <c r="OWG166"/>
      <c r="OWH166"/>
      <c r="OWI166"/>
      <c r="OWJ166"/>
      <c r="OWK166"/>
      <c r="OWL166"/>
      <c r="OWM166"/>
      <c r="OWN166"/>
      <c r="OWO166"/>
      <c r="OWP166"/>
      <c r="OWQ166"/>
      <c r="OWR166"/>
      <c r="OWS166"/>
      <c r="OWT166"/>
      <c r="OWU166"/>
      <c r="OWV166"/>
      <c r="OWW166"/>
      <c r="OWX166"/>
      <c r="OWY166"/>
      <c r="OWZ166"/>
      <c r="OXA166"/>
      <c r="OXB166"/>
      <c r="OXC166"/>
      <c r="OXD166"/>
      <c r="OXE166"/>
      <c r="OXF166"/>
      <c r="OXG166"/>
      <c r="OXH166"/>
      <c r="OXI166"/>
      <c r="OXJ166"/>
      <c r="OXK166"/>
      <c r="OXL166"/>
      <c r="OXM166"/>
      <c r="OXN166"/>
      <c r="OXO166"/>
      <c r="OXP166"/>
      <c r="OXQ166"/>
      <c r="OXR166"/>
      <c r="OXS166"/>
      <c r="OXT166"/>
      <c r="OXU166"/>
      <c r="OXV166"/>
      <c r="OXW166"/>
      <c r="OXX166"/>
      <c r="OXY166"/>
      <c r="OXZ166"/>
      <c r="OYA166"/>
      <c r="OYB166"/>
      <c r="OYC166"/>
      <c r="OYD166"/>
      <c r="OYE166"/>
      <c r="OYF166"/>
      <c r="OYG166"/>
      <c r="OYH166"/>
      <c r="OYI166"/>
      <c r="OYJ166"/>
      <c r="OYK166"/>
      <c r="OYL166"/>
      <c r="OYM166"/>
      <c r="OYN166"/>
      <c r="OYO166"/>
      <c r="OYP166"/>
      <c r="OYQ166"/>
      <c r="OYR166"/>
      <c r="OYS166"/>
      <c r="OYT166"/>
      <c r="OYU166"/>
      <c r="OYV166"/>
      <c r="OYW166"/>
      <c r="OYX166"/>
      <c r="OYY166"/>
      <c r="OYZ166"/>
      <c r="OZA166"/>
      <c r="OZB166"/>
      <c r="OZC166"/>
      <c r="OZD166"/>
      <c r="OZE166"/>
      <c r="OZF166"/>
      <c r="OZG166"/>
      <c r="OZH166"/>
      <c r="OZI166"/>
      <c r="OZJ166"/>
      <c r="OZK166"/>
      <c r="OZL166"/>
      <c r="OZM166"/>
      <c r="OZN166"/>
      <c r="OZO166"/>
      <c r="OZP166"/>
      <c r="OZQ166"/>
      <c r="OZR166"/>
      <c r="OZS166"/>
      <c r="OZT166"/>
      <c r="OZU166"/>
      <c r="OZV166"/>
      <c r="OZW166"/>
      <c r="OZX166"/>
      <c r="OZY166"/>
      <c r="OZZ166"/>
      <c r="PAA166"/>
      <c r="PAB166"/>
      <c r="PAC166"/>
      <c r="PAD166"/>
      <c r="PAE166"/>
      <c r="PAF166"/>
      <c r="PAG166"/>
      <c r="PAH166"/>
      <c r="PAI166"/>
      <c r="PAJ166"/>
      <c r="PAK166"/>
      <c r="PAL166"/>
      <c r="PAM166"/>
      <c r="PAN166"/>
      <c r="PAO166"/>
      <c r="PAP166"/>
      <c r="PAQ166"/>
      <c r="PAR166"/>
      <c r="PAS166"/>
      <c r="PAT166"/>
      <c r="PAU166"/>
      <c r="PAV166"/>
      <c r="PAW166"/>
      <c r="PAX166"/>
      <c r="PAY166"/>
      <c r="PAZ166"/>
      <c r="PBA166"/>
      <c r="PBB166"/>
      <c r="PBC166"/>
      <c r="PBD166"/>
      <c r="PBE166"/>
      <c r="PBF166"/>
      <c r="PBG166"/>
      <c r="PBH166"/>
      <c r="PBI166"/>
      <c r="PBJ166"/>
      <c r="PBK166"/>
      <c r="PBL166"/>
      <c r="PBM166"/>
      <c r="PBN166"/>
      <c r="PBO166"/>
      <c r="PBP166"/>
      <c r="PBQ166"/>
      <c r="PBR166"/>
      <c r="PBS166"/>
      <c r="PBT166"/>
      <c r="PBU166"/>
      <c r="PBV166"/>
      <c r="PBW166"/>
      <c r="PBX166"/>
      <c r="PBY166"/>
      <c r="PBZ166"/>
      <c r="PCA166"/>
      <c r="PCB166"/>
      <c r="PCC166"/>
      <c r="PCD166"/>
      <c r="PCE166"/>
      <c r="PCF166"/>
      <c r="PCG166"/>
      <c r="PCH166"/>
      <c r="PCI166"/>
      <c r="PCJ166"/>
      <c r="PCK166"/>
      <c r="PCL166"/>
      <c r="PCM166"/>
      <c r="PCN166"/>
      <c r="PCO166"/>
      <c r="PCP166"/>
      <c r="PCQ166"/>
      <c r="PCR166"/>
      <c r="PCS166"/>
      <c r="PCT166"/>
      <c r="PCU166"/>
      <c r="PCV166"/>
      <c r="PCW166"/>
      <c r="PCX166"/>
      <c r="PCY166"/>
      <c r="PCZ166"/>
      <c r="PDA166"/>
      <c r="PDB166"/>
      <c r="PDC166"/>
      <c r="PDD166"/>
      <c r="PDE166"/>
      <c r="PDF166"/>
      <c r="PDG166"/>
      <c r="PDH166"/>
      <c r="PDI166"/>
      <c r="PDJ166"/>
      <c r="PDK166"/>
      <c r="PDL166"/>
      <c r="PDM166"/>
      <c r="PDN166"/>
      <c r="PDO166"/>
      <c r="PDP166"/>
      <c r="PDQ166"/>
      <c r="PDR166"/>
      <c r="PDS166"/>
      <c r="PDT166"/>
      <c r="PDU166"/>
      <c r="PDV166"/>
      <c r="PDW166"/>
      <c r="PDX166"/>
      <c r="PDY166"/>
      <c r="PDZ166"/>
      <c r="PEA166"/>
      <c r="PEB166"/>
      <c r="PEC166"/>
      <c r="PED166"/>
      <c r="PEE166"/>
      <c r="PEF166"/>
      <c r="PEG166"/>
      <c r="PEH166"/>
      <c r="PEI166"/>
      <c r="PEJ166"/>
      <c r="PEK166"/>
      <c r="PEL166"/>
      <c r="PEM166"/>
      <c r="PEN166"/>
      <c r="PEO166"/>
      <c r="PEP166"/>
      <c r="PEQ166"/>
      <c r="PER166"/>
      <c r="PES166"/>
      <c r="PET166"/>
      <c r="PEU166"/>
      <c r="PEV166"/>
      <c r="PEW166"/>
      <c r="PEX166"/>
      <c r="PEY166"/>
      <c r="PEZ166"/>
      <c r="PFA166"/>
      <c r="PFB166"/>
      <c r="PFC166"/>
      <c r="PFD166"/>
      <c r="PFE166"/>
      <c r="PFF166"/>
      <c r="PFG166"/>
      <c r="PFH166"/>
      <c r="PFI166"/>
      <c r="PFJ166"/>
      <c r="PFK166"/>
      <c r="PFL166"/>
      <c r="PFM166"/>
      <c r="PFN166"/>
      <c r="PFO166"/>
      <c r="PFP166"/>
      <c r="PFQ166"/>
      <c r="PFR166"/>
      <c r="PFS166"/>
      <c r="PFT166"/>
      <c r="PFU166"/>
      <c r="PFV166"/>
      <c r="PFW166"/>
      <c r="PFX166"/>
      <c r="PFY166"/>
      <c r="PFZ166"/>
      <c r="PGA166"/>
      <c r="PGB166"/>
      <c r="PGC166"/>
      <c r="PGD166"/>
      <c r="PGE166"/>
      <c r="PGF166"/>
      <c r="PGG166"/>
      <c r="PGH166"/>
      <c r="PGI166"/>
      <c r="PGJ166"/>
      <c r="PGK166"/>
      <c r="PGL166"/>
      <c r="PGM166"/>
      <c r="PGN166"/>
      <c r="PGO166"/>
      <c r="PGP166"/>
      <c r="PGQ166"/>
      <c r="PGR166"/>
      <c r="PGS166"/>
      <c r="PGT166"/>
      <c r="PGU166"/>
      <c r="PGV166"/>
      <c r="PGW166"/>
      <c r="PGX166"/>
      <c r="PGY166"/>
      <c r="PGZ166"/>
      <c r="PHA166"/>
      <c r="PHB166"/>
      <c r="PHC166"/>
      <c r="PHD166"/>
      <c r="PHE166"/>
      <c r="PHF166"/>
      <c r="PHG166"/>
      <c r="PHH166"/>
      <c r="PHI166"/>
      <c r="PHJ166"/>
      <c r="PHK166"/>
      <c r="PHL166"/>
      <c r="PHM166"/>
      <c r="PHN166"/>
      <c r="PHO166"/>
      <c r="PHP166"/>
      <c r="PHQ166"/>
      <c r="PHR166"/>
      <c r="PHS166"/>
      <c r="PHT166"/>
      <c r="PHU166"/>
      <c r="PHV166"/>
      <c r="PHW166"/>
      <c r="PHX166"/>
      <c r="PHY166"/>
      <c r="PHZ166"/>
      <c r="PIA166"/>
      <c r="PIB166"/>
      <c r="PIC166"/>
      <c r="PID166"/>
      <c r="PIE166"/>
      <c r="PIF166"/>
      <c r="PIG166"/>
      <c r="PIH166"/>
      <c r="PII166"/>
      <c r="PIJ166"/>
      <c r="PIK166"/>
      <c r="PIL166"/>
      <c r="PIM166"/>
      <c r="PIN166"/>
      <c r="PIO166"/>
      <c r="PIP166"/>
      <c r="PIQ166"/>
      <c r="PIR166"/>
      <c r="PIS166"/>
      <c r="PIT166"/>
      <c r="PIU166"/>
      <c r="PIV166"/>
      <c r="PIW166"/>
      <c r="PIX166"/>
      <c r="PIY166"/>
      <c r="PIZ166"/>
      <c r="PJA166"/>
      <c r="PJB166"/>
      <c r="PJC166"/>
      <c r="PJD166"/>
      <c r="PJE166"/>
      <c r="PJF166"/>
      <c r="PJG166"/>
      <c r="PJH166"/>
      <c r="PJI166"/>
      <c r="PJJ166"/>
      <c r="PJK166"/>
      <c r="PJL166"/>
      <c r="PJM166"/>
      <c r="PJN166"/>
      <c r="PJO166"/>
      <c r="PJP166"/>
      <c r="PJQ166"/>
      <c r="PJR166"/>
      <c r="PJS166"/>
      <c r="PJT166"/>
      <c r="PJU166"/>
      <c r="PJV166"/>
      <c r="PJW166"/>
      <c r="PJX166"/>
      <c r="PJY166"/>
      <c r="PJZ166"/>
      <c r="PKA166"/>
      <c r="PKB166"/>
      <c r="PKC166"/>
      <c r="PKD166"/>
      <c r="PKE166"/>
      <c r="PKF166"/>
      <c r="PKG166"/>
      <c r="PKH166"/>
      <c r="PKI166"/>
      <c r="PKJ166"/>
      <c r="PKK166"/>
      <c r="PKL166"/>
      <c r="PKM166"/>
      <c r="PKN166"/>
      <c r="PKO166"/>
      <c r="PKP166"/>
      <c r="PKQ166"/>
      <c r="PKR166"/>
      <c r="PKS166"/>
      <c r="PKT166"/>
      <c r="PKU166"/>
      <c r="PKV166"/>
      <c r="PKW166"/>
      <c r="PKX166"/>
      <c r="PKY166"/>
      <c r="PKZ166"/>
      <c r="PLA166"/>
      <c r="PLB166"/>
      <c r="PLC166"/>
      <c r="PLD166"/>
      <c r="PLE166"/>
      <c r="PLF166"/>
      <c r="PLG166"/>
      <c r="PLH166"/>
      <c r="PLI166"/>
      <c r="PLJ166"/>
      <c r="PLK166"/>
      <c r="PLL166"/>
      <c r="PLM166"/>
      <c r="PLN166"/>
      <c r="PLO166"/>
      <c r="PLP166"/>
      <c r="PLQ166"/>
      <c r="PLR166"/>
      <c r="PLS166"/>
      <c r="PLT166"/>
      <c r="PLU166"/>
      <c r="PLV166"/>
      <c r="PLW166"/>
      <c r="PLX166"/>
      <c r="PLY166"/>
      <c r="PLZ166"/>
      <c r="PMA166"/>
      <c r="PMB166"/>
      <c r="PMC166"/>
      <c r="PMD166"/>
      <c r="PME166"/>
      <c r="PMF166"/>
      <c r="PMG166"/>
      <c r="PMH166"/>
      <c r="PMI166"/>
      <c r="PMJ166"/>
      <c r="PMK166"/>
      <c r="PML166"/>
      <c r="PMM166"/>
      <c r="PMN166"/>
      <c r="PMO166"/>
      <c r="PMP166"/>
      <c r="PMQ166"/>
      <c r="PMR166"/>
      <c r="PMS166"/>
      <c r="PMT166"/>
      <c r="PMU166"/>
      <c r="PMV166"/>
      <c r="PMW166"/>
      <c r="PMX166"/>
      <c r="PMY166"/>
      <c r="PMZ166"/>
      <c r="PNA166"/>
      <c r="PNB166"/>
      <c r="PNC166"/>
      <c r="PND166"/>
      <c r="PNE166"/>
      <c r="PNF166"/>
      <c r="PNG166"/>
      <c r="PNH166"/>
      <c r="PNI166"/>
      <c r="PNJ166"/>
      <c r="PNK166"/>
      <c r="PNL166"/>
      <c r="PNM166"/>
      <c r="PNN166"/>
      <c r="PNO166"/>
      <c r="PNP166"/>
      <c r="PNQ166"/>
      <c r="PNR166"/>
      <c r="PNS166"/>
      <c r="PNT166"/>
      <c r="PNU166"/>
      <c r="PNV166"/>
      <c r="PNW166"/>
      <c r="PNX166"/>
      <c r="PNY166"/>
      <c r="PNZ166"/>
      <c r="POA166"/>
      <c r="POB166"/>
      <c r="POC166"/>
      <c r="POD166"/>
      <c r="POE166"/>
      <c r="POF166"/>
      <c r="POG166"/>
      <c r="POH166"/>
      <c r="POI166"/>
      <c r="POJ166"/>
      <c r="POK166"/>
      <c r="POL166"/>
      <c r="POM166"/>
      <c r="PON166"/>
      <c r="POO166"/>
      <c r="POP166"/>
      <c r="POQ166"/>
      <c r="POR166"/>
      <c r="POS166"/>
      <c r="POT166"/>
      <c r="POU166"/>
      <c r="POV166"/>
      <c r="POW166"/>
      <c r="POX166"/>
      <c r="POY166"/>
      <c r="POZ166"/>
      <c r="PPA166"/>
      <c r="PPB166"/>
      <c r="PPC166"/>
      <c r="PPD166"/>
      <c r="PPE166"/>
      <c r="PPF166"/>
      <c r="PPG166"/>
      <c r="PPH166"/>
      <c r="PPI166"/>
      <c r="PPJ166"/>
      <c r="PPK166"/>
      <c r="PPL166"/>
      <c r="PPM166"/>
      <c r="PPN166"/>
      <c r="PPO166"/>
      <c r="PPP166"/>
      <c r="PPQ166"/>
      <c r="PPR166"/>
      <c r="PPS166"/>
      <c r="PPT166"/>
      <c r="PPU166"/>
      <c r="PPV166"/>
      <c r="PPW166"/>
      <c r="PPX166"/>
      <c r="PPY166"/>
      <c r="PPZ166"/>
      <c r="PQA166"/>
      <c r="PQB166"/>
      <c r="PQC166"/>
      <c r="PQD166"/>
      <c r="PQE166"/>
      <c r="PQF166"/>
      <c r="PQG166"/>
      <c r="PQH166"/>
      <c r="PQI166"/>
      <c r="PQJ166"/>
      <c r="PQK166"/>
      <c r="PQL166"/>
      <c r="PQM166"/>
      <c r="PQN166"/>
      <c r="PQO166"/>
      <c r="PQP166"/>
      <c r="PQQ166"/>
      <c r="PQR166"/>
      <c r="PQS166"/>
      <c r="PQT166"/>
      <c r="PQU166"/>
      <c r="PQV166"/>
      <c r="PQW166"/>
      <c r="PQX166"/>
      <c r="PQY166"/>
      <c r="PQZ166"/>
      <c r="PRA166"/>
      <c r="PRB166"/>
      <c r="PRC166"/>
      <c r="PRD166"/>
      <c r="PRE166"/>
      <c r="PRF166"/>
      <c r="PRG166"/>
      <c r="PRH166"/>
      <c r="PRI166"/>
      <c r="PRJ166"/>
      <c r="PRK166"/>
      <c r="PRL166"/>
      <c r="PRM166"/>
      <c r="PRN166"/>
      <c r="PRO166"/>
      <c r="PRP166"/>
      <c r="PRQ166"/>
      <c r="PRR166"/>
      <c r="PRS166"/>
      <c r="PRT166"/>
      <c r="PRU166"/>
      <c r="PRV166"/>
      <c r="PRW166"/>
      <c r="PRX166"/>
      <c r="PRY166"/>
      <c r="PRZ166"/>
      <c r="PSA166"/>
      <c r="PSB166"/>
      <c r="PSC166"/>
      <c r="PSD166"/>
      <c r="PSE166"/>
      <c r="PSF166"/>
      <c r="PSG166"/>
      <c r="PSH166"/>
      <c r="PSI166"/>
      <c r="PSJ166"/>
      <c r="PSK166"/>
      <c r="PSL166"/>
      <c r="PSM166"/>
      <c r="PSN166"/>
      <c r="PSO166"/>
      <c r="PSP166"/>
      <c r="PSQ166"/>
      <c r="PSR166"/>
      <c r="PSS166"/>
      <c r="PST166"/>
      <c r="PSU166"/>
      <c r="PSV166"/>
      <c r="PSW166"/>
      <c r="PSX166"/>
      <c r="PSY166"/>
      <c r="PSZ166"/>
      <c r="PTA166"/>
      <c r="PTB166"/>
      <c r="PTC166"/>
      <c r="PTD166"/>
      <c r="PTE166"/>
      <c r="PTF166"/>
      <c r="PTG166"/>
      <c r="PTH166"/>
      <c r="PTI166"/>
      <c r="PTJ166"/>
      <c r="PTK166"/>
      <c r="PTL166"/>
      <c r="PTM166"/>
      <c r="PTN166"/>
      <c r="PTO166"/>
      <c r="PTP166"/>
      <c r="PTQ166"/>
      <c r="PTR166"/>
      <c r="PTS166"/>
      <c r="PTT166"/>
      <c r="PTU166"/>
      <c r="PTV166"/>
      <c r="PTW166"/>
      <c r="PTX166"/>
      <c r="PTY166"/>
      <c r="PTZ166"/>
      <c r="PUA166"/>
      <c r="PUB166"/>
      <c r="PUC166"/>
      <c r="PUD166"/>
      <c r="PUE166"/>
      <c r="PUF166"/>
      <c r="PUG166"/>
      <c r="PUH166"/>
      <c r="PUI166"/>
      <c r="PUJ166"/>
      <c r="PUK166"/>
      <c r="PUL166"/>
      <c r="PUM166"/>
      <c r="PUN166"/>
      <c r="PUO166"/>
      <c r="PUP166"/>
      <c r="PUQ166"/>
      <c r="PUR166"/>
      <c r="PUS166"/>
      <c r="PUT166"/>
      <c r="PUU166"/>
      <c r="PUV166"/>
      <c r="PUW166"/>
      <c r="PUX166"/>
      <c r="PUY166"/>
      <c r="PUZ166"/>
      <c r="PVA166"/>
      <c r="PVB166"/>
      <c r="PVC166"/>
      <c r="PVD166"/>
      <c r="PVE166"/>
      <c r="PVF166"/>
      <c r="PVG166"/>
      <c r="PVH166"/>
      <c r="PVI166"/>
      <c r="PVJ166"/>
      <c r="PVK166"/>
      <c r="PVL166"/>
      <c r="PVM166"/>
      <c r="PVN166"/>
      <c r="PVO166"/>
      <c r="PVP166"/>
      <c r="PVQ166"/>
      <c r="PVR166"/>
      <c r="PVS166"/>
      <c r="PVT166"/>
      <c r="PVU166"/>
      <c r="PVV166"/>
      <c r="PVW166"/>
      <c r="PVX166"/>
      <c r="PVY166"/>
      <c r="PVZ166"/>
      <c r="PWA166"/>
      <c r="PWB166"/>
      <c r="PWC166"/>
      <c r="PWD166"/>
      <c r="PWE166"/>
      <c r="PWF166"/>
      <c r="PWG166"/>
      <c r="PWH166"/>
      <c r="PWI166"/>
      <c r="PWJ166"/>
      <c r="PWK166"/>
      <c r="PWL166"/>
      <c r="PWM166"/>
      <c r="PWN166"/>
      <c r="PWO166"/>
      <c r="PWP166"/>
      <c r="PWQ166"/>
      <c r="PWR166"/>
      <c r="PWS166"/>
      <c r="PWT166"/>
      <c r="PWU166"/>
      <c r="PWV166"/>
      <c r="PWW166"/>
      <c r="PWX166"/>
      <c r="PWY166"/>
      <c r="PWZ166"/>
      <c r="PXA166"/>
      <c r="PXB166"/>
      <c r="PXC166"/>
      <c r="PXD166"/>
      <c r="PXE166"/>
      <c r="PXF166"/>
      <c r="PXG166"/>
      <c r="PXH166"/>
      <c r="PXI166"/>
      <c r="PXJ166"/>
      <c r="PXK166"/>
      <c r="PXL166"/>
      <c r="PXM166"/>
      <c r="PXN166"/>
      <c r="PXO166"/>
      <c r="PXP166"/>
      <c r="PXQ166"/>
      <c r="PXR166"/>
      <c r="PXS166"/>
      <c r="PXT166"/>
      <c r="PXU166"/>
      <c r="PXV166"/>
      <c r="PXW166"/>
      <c r="PXX166"/>
      <c r="PXY166"/>
      <c r="PXZ166"/>
      <c r="PYA166"/>
      <c r="PYB166"/>
      <c r="PYC166"/>
      <c r="PYD166"/>
      <c r="PYE166"/>
      <c r="PYF166"/>
      <c r="PYG166"/>
      <c r="PYH166"/>
      <c r="PYI166"/>
      <c r="PYJ166"/>
      <c r="PYK166"/>
      <c r="PYL166"/>
      <c r="PYM166"/>
      <c r="PYN166"/>
      <c r="PYO166"/>
      <c r="PYP166"/>
      <c r="PYQ166"/>
      <c r="PYR166"/>
      <c r="PYS166"/>
      <c r="PYT166"/>
      <c r="PYU166"/>
      <c r="PYV166"/>
      <c r="PYW166"/>
      <c r="PYX166"/>
      <c r="PYY166"/>
      <c r="PYZ166"/>
      <c r="PZA166"/>
      <c r="PZB166"/>
      <c r="PZC166"/>
      <c r="PZD166"/>
      <c r="PZE166"/>
      <c r="PZF166"/>
      <c r="PZG166"/>
      <c r="PZH166"/>
      <c r="PZI166"/>
      <c r="PZJ166"/>
      <c r="PZK166"/>
      <c r="PZL166"/>
      <c r="PZM166"/>
      <c r="PZN166"/>
      <c r="PZO166"/>
      <c r="PZP166"/>
      <c r="PZQ166"/>
      <c r="PZR166"/>
      <c r="PZS166"/>
      <c r="PZT166"/>
      <c r="PZU166"/>
      <c r="PZV166"/>
      <c r="PZW166"/>
      <c r="PZX166"/>
      <c r="PZY166"/>
      <c r="PZZ166"/>
      <c r="QAA166"/>
      <c r="QAB166"/>
      <c r="QAC166"/>
      <c r="QAD166"/>
      <c r="QAE166"/>
      <c r="QAF166"/>
      <c r="QAG166"/>
      <c r="QAH166"/>
      <c r="QAI166"/>
      <c r="QAJ166"/>
      <c r="QAK166"/>
      <c r="QAL166"/>
      <c r="QAM166"/>
      <c r="QAN166"/>
      <c r="QAO166"/>
      <c r="QAP166"/>
      <c r="QAQ166"/>
      <c r="QAR166"/>
      <c r="QAS166"/>
      <c r="QAT166"/>
      <c r="QAU166"/>
      <c r="QAV166"/>
      <c r="QAW166"/>
      <c r="QAX166"/>
      <c r="QAY166"/>
      <c r="QAZ166"/>
      <c r="QBA166"/>
      <c r="QBB166"/>
      <c r="QBC166"/>
      <c r="QBD166"/>
      <c r="QBE166"/>
      <c r="QBF166"/>
      <c r="QBG166"/>
      <c r="QBH166"/>
      <c r="QBI166"/>
      <c r="QBJ166"/>
      <c r="QBK166"/>
      <c r="QBL166"/>
      <c r="QBM166"/>
      <c r="QBN166"/>
      <c r="QBO166"/>
      <c r="QBP166"/>
      <c r="QBQ166"/>
      <c r="QBR166"/>
      <c r="QBS166"/>
      <c r="QBT166"/>
      <c r="QBU166"/>
      <c r="QBV166"/>
      <c r="QBW166"/>
      <c r="QBX166"/>
      <c r="QBY166"/>
      <c r="QBZ166"/>
      <c r="QCA166"/>
      <c r="QCB166"/>
      <c r="QCC166"/>
      <c r="QCD166"/>
      <c r="QCE166"/>
      <c r="QCF166"/>
      <c r="QCG166"/>
      <c r="QCH166"/>
      <c r="QCI166"/>
      <c r="QCJ166"/>
      <c r="QCK166"/>
      <c r="QCL166"/>
      <c r="QCM166"/>
      <c r="QCN166"/>
      <c r="QCO166"/>
      <c r="QCP166"/>
      <c r="QCQ166"/>
      <c r="QCR166"/>
      <c r="QCS166"/>
      <c r="QCT166"/>
      <c r="QCU166"/>
      <c r="QCV166"/>
      <c r="QCW166"/>
      <c r="QCX166"/>
      <c r="QCY166"/>
      <c r="QCZ166"/>
      <c r="QDA166"/>
      <c r="QDB166"/>
      <c r="QDC166"/>
      <c r="QDD166"/>
      <c r="QDE166"/>
      <c r="QDF166"/>
      <c r="QDG166"/>
      <c r="QDH166"/>
      <c r="QDI166"/>
      <c r="QDJ166"/>
      <c r="QDK166"/>
      <c r="QDL166"/>
      <c r="QDM166"/>
      <c r="QDN166"/>
      <c r="QDO166"/>
      <c r="QDP166"/>
      <c r="QDQ166"/>
      <c r="QDR166"/>
      <c r="QDS166"/>
      <c r="QDT166"/>
      <c r="QDU166"/>
      <c r="QDV166"/>
      <c r="QDW166"/>
      <c r="QDX166"/>
      <c r="QDY166"/>
      <c r="QDZ166"/>
      <c r="QEA166"/>
      <c r="QEB166"/>
      <c r="QEC166"/>
      <c r="QED166"/>
      <c r="QEE166"/>
      <c r="QEF166"/>
      <c r="QEG166"/>
      <c r="QEH166"/>
      <c r="QEI166"/>
      <c r="QEJ166"/>
      <c r="QEK166"/>
      <c r="QEL166"/>
      <c r="QEM166"/>
      <c r="QEN166"/>
      <c r="QEO166"/>
      <c r="QEP166"/>
      <c r="QEQ166"/>
      <c r="QER166"/>
      <c r="QES166"/>
      <c r="QET166"/>
      <c r="QEU166"/>
      <c r="QEV166"/>
      <c r="QEW166"/>
      <c r="QEX166"/>
      <c r="QEY166"/>
      <c r="QEZ166"/>
      <c r="QFA166"/>
      <c r="QFB166"/>
      <c r="QFC166"/>
      <c r="QFD166"/>
      <c r="QFE166"/>
      <c r="QFF166"/>
      <c r="QFG166"/>
      <c r="QFH166"/>
      <c r="QFI166"/>
      <c r="QFJ166"/>
      <c r="QFK166"/>
      <c r="QFL166"/>
      <c r="QFM166"/>
      <c r="QFN166"/>
      <c r="QFO166"/>
      <c r="QFP166"/>
      <c r="QFQ166"/>
      <c r="QFR166"/>
      <c r="QFS166"/>
      <c r="QFT166"/>
      <c r="QFU166"/>
      <c r="QFV166"/>
      <c r="QFW166"/>
      <c r="QFX166"/>
      <c r="QFY166"/>
      <c r="QFZ166"/>
      <c r="QGA166"/>
      <c r="QGB166"/>
      <c r="QGC166"/>
      <c r="QGD166"/>
      <c r="QGE166"/>
      <c r="QGF166"/>
      <c r="QGG166"/>
      <c r="QGH166"/>
      <c r="QGI166"/>
      <c r="QGJ166"/>
      <c r="QGK166"/>
      <c r="QGL166"/>
      <c r="QGM166"/>
      <c r="QGN166"/>
      <c r="QGO166"/>
      <c r="QGP166"/>
      <c r="QGQ166"/>
      <c r="QGR166"/>
      <c r="QGS166"/>
      <c r="QGT166"/>
      <c r="QGU166"/>
      <c r="QGV166"/>
      <c r="QGW166"/>
      <c r="QGX166"/>
      <c r="QGY166"/>
      <c r="QGZ166"/>
      <c r="QHA166"/>
      <c r="QHB166"/>
      <c r="QHC166"/>
      <c r="QHD166"/>
      <c r="QHE166"/>
      <c r="QHF166"/>
      <c r="QHG166"/>
      <c r="QHH166"/>
      <c r="QHI166"/>
      <c r="QHJ166"/>
      <c r="QHK166"/>
      <c r="QHL166"/>
      <c r="QHM166"/>
      <c r="QHN166"/>
      <c r="QHO166"/>
      <c r="QHP166"/>
      <c r="QHQ166"/>
      <c r="QHR166"/>
      <c r="QHS166"/>
      <c r="QHT166"/>
      <c r="QHU166"/>
      <c r="QHV166"/>
      <c r="QHW166"/>
      <c r="QHX166"/>
      <c r="QHY166"/>
      <c r="QHZ166"/>
      <c r="QIA166"/>
      <c r="QIB166"/>
      <c r="QIC166"/>
      <c r="QID166"/>
      <c r="QIE166"/>
      <c r="QIF166"/>
      <c r="QIG166"/>
      <c r="QIH166"/>
      <c r="QII166"/>
      <c r="QIJ166"/>
      <c r="QIK166"/>
      <c r="QIL166"/>
      <c r="QIM166"/>
      <c r="QIN166"/>
      <c r="QIO166"/>
      <c r="QIP166"/>
      <c r="QIQ166"/>
      <c r="QIR166"/>
      <c r="QIS166"/>
      <c r="QIT166"/>
      <c r="QIU166"/>
      <c r="QIV166"/>
      <c r="QIW166"/>
      <c r="QIX166"/>
      <c r="QIY166"/>
      <c r="QIZ166"/>
      <c r="QJA166"/>
      <c r="QJB166"/>
      <c r="QJC166"/>
      <c r="QJD166"/>
      <c r="QJE166"/>
      <c r="QJF166"/>
      <c r="QJG166"/>
      <c r="QJH166"/>
      <c r="QJI166"/>
      <c r="QJJ166"/>
      <c r="QJK166"/>
      <c r="QJL166"/>
      <c r="QJM166"/>
      <c r="QJN166"/>
      <c r="QJO166"/>
      <c r="QJP166"/>
      <c r="QJQ166"/>
      <c r="QJR166"/>
      <c r="QJS166"/>
      <c r="QJT166"/>
      <c r="QJU166"/>
      <c r="QJV166"/>
      <c r="QJW166"/>
      <c r="QJX166"/>
      <c r="QJY166"/>
      <c r="QJZ166"/>
      <c r="QKA166"/>
      <c r="QKB166"/>
      <c r="QKC166"/>
      <c r="QKD166"/>
      <c r="QKE166"/>
      <c r="QKF166"/>
      <c r="QKG166"/>
      <c r="QKH166"/>
      <c r="QKI166"/>
      <c r="QKJ166"/>
      <c r="QKK166"/>
      <c r="QKL166"/>
      <c r="QKM166"/>
      <c r="QKN166"/>
      <c r="QKO166"/>
      <c r="QKP166"/>
      <c r="QKQ166"/>
      <c r="QKR166"/>
      <c r="QKS166"/>
      <c r="QKT166"/>
      <c r="QKU166"/>
      <c r="QKV166"/>
      <c r="QKW166"/>
      <c r="QKX166"/>
      <c r="QKY166"/>
      <c r="QKZ166"/>
      <c r="QLA166"/>
      <c r="QLB166"/>
      <c r="QLC166"/>
      <c r="QLD166"/>
      <c r="QLE166"/>
      <c r="QLF166"/>
      <c r="QLG166"/>
      <c r="QLH166"/>
      <c r="QLI166"/>
      <c r="QLJ166"/>
      <c r="QLK166"/>
      <c r="QLL166"/>
      <c r="QLM166"/>
      <c r="QLN166"/>
      <c r="QLO166"/>
      <c r="QLP166"/>
      <c r="QLQ166"/>
      <c r="QLR166"/>
      <c r="QLS166"/>
      <c r="QLT166"/>
      <c r="QLU166"/>
      <c r="QLV166"/>
      <c r="QLW166"/>
      <c r="QLX166"/>
      <c r="QLY166"/>
      <c r="QLZ166"/>
      <c r="QMA166"/>
      <c r="QMB166"/>
      <c r="QMC166"/>
      <c r="QMD166"/>
      <c r="QME166"/>
      <c r="QMF166"/>
      <c r="QMG166"/>
      <c r="QMH166"/>
      <c r="QMI166"/>
      <c r="QMJ166"/>
      <c r="QMK166"/>
      <c r="QML166"/>
      <c r="QMM166"/>
      <c r="QMN166"/>
      <c r="QMO166"/>
      <c r="QMP166"/>
      <c r="QMQ166"/>
      <c r="QMR166"/>
      <c r="QMS166"/>
      <c r="QMT166"/>
      <c r="QMU166"/>
      <c r="QMV166"/>
      <c r="QMW166"/>
      <c r="QMX166"/>
      <c r="QMY166"/>
      <c r="QMZ166"/>
      <c r="QNA166"/>
      <c r="QNB166"/>
      <c r="QNC166"/>
      <c r="QND166"/>
      <c r="QNE166"/>
      <c r="QNF166"/>
      <c r="QNG166"/>
      <c r="QNH166"/>
      <c r="QNI166"/>
      <c r="QNJ166"/>
      <c r="QNK166"/>
      <c r="QNL166"/>
      <c r="QNM166"/>
      <c r="QNN166"/>
      <c r="QNO166"/>
      <c r="QNP166"/>
      <c r="QNQ166"/>
      <c r="QNR166"/>
      <c r="QNS166"/>
      <c r="QNT166"/>
      <c r="QNU166"/>
      <c r="QNV166"/>
      <c r="QNW166"/>
      <c r="QNX166"/>
      <c r="QNY166"/>
      <c r="QNZ166"/>
      <c r="QOA166"/>
      <c r="QOB166"/>
      <c r="QOC166"/>
      <c r="QOD166"/>
      <c r="QOE166"/>
      <c r="QOF166"/>
      <c r="QOG166"/>
      <c r="QOH166"/>
      <c r="QOI166"/>
      <c r="QOJ166"/>
      <c r="QOK166"/>
      <c r="QOL166"/>
      <c r="QOM166"/>
      <c r="QON166"/>
      <c r="QOO166"/>
      <c r="QOP166"/>
      <c r="QOQ166"/>
      <c r="QOR166"/>
      <c r="QOS166"/>
      <c r="QOT166"/>
      <c r="QOU166"/>
      <c r="QOV166"/>
      <c r="QOW166"/>
      <c r="QOX166"/>
      <c r="QOY166"/>
      <c r="QOZ166"/>
      <c r="QPA166"/>
      <c r="QPB166"/>
      <c r="QPC166"/>
      <c r="QPD166"/>
      <c r="QPE166"/>
      <c r="QPF166"/>
      <c r="QPG166"/>
      <c r="QPH166"/>
      <c r="QPI166"/>
      <c r="QPJ166"/>
      <c r="QPK166"/>
      <c r="QPL166"/>
      <c r="QPM166"/>
      <c r="QPN166"/>
      <c r="QPO166"/>
      <c r="QPP166"/>
      <c r="QPQ166"/>
      <c r="QPR166"/>
      <c r="QPS166"/>
      <c r="QPT166"/>
      <c r="QPU166"/>
      <c r="QPV166"/>
      <c r="QPW166"/>
      <c r="QPX166"/>
      <c r="QPY166"/>
      <c r="QPZ166"/>
      <c r="QQA166"/>
      <c r="QQB166"/>
      <c r="QQC166"/>
      <c r="QQD166"/>
      <c r="QQE166"/>
      <c r="QQF166"/>
      <c r="QQG166"/>
      <c r="QQH166"/>
      <c r="QQI166"/>
      <c r="QQJ166"/>
      <c r="QQK166"/>
      <c r="QQL166"/>
      <c r="QQM166"/>
      <c r="QQN166"/>
      <c r="QQO166"/>
      <c r="QQP166"/>
      <c r="QQQ166"/>
      <c r="QQR166"/>
      <c r="QQS166"/>
      <c r="QQT166"/>
      <c r="QQU166"/>
      <c r="QQV166"/>
      <c r="QQW166"/>
      <c r="QQX166"/>
      <c r="QQY166"/>
      <c r="QQZ166"/>
      <c r="QRA166"/>
      <c r="QRB166"/>
      <c r="QRC166"/>
      <c r="QRD166"/>
      <c r="QRE166"/>
      <c r="QRF166"/>
      <c r="QRG166"/>
      <c r="QRH166"/>
      <c r="QRI166"/>
      <c r="QRJ166"/>
      <c r="QRK166"/>
      <c r="QRL166"/>
      <c r="QRM166"/>
      <c r="QRN166"/>
      <c r="QRO166"/>
      <c r="QRP166"/>
      <c r="QRQ166"/>
      <c r="QRR166"/>
      <c r="QRS166"/>
      <c r="QRT166"/>
      <c r="QRU166"/>
      <c r="QRV166"/>
      <c r="QRW166"/>
      <c r="QRX166"/>
      <c r="QRY166"/>
      <c r="QRZ166"/>
      <c r="QSA166"/>
      <c r="QSB166"/>
      <c r="QSC166"/>
      <c r="QSD166"/>
      <c r="QSE166"/>
      <c r="QSF166"/>
      <c r="QSG166"/>
      <c r="QSH166"/>
      <c r="QSI166"/>
      <c r="QSJ166"/>
      <c r="QSK166"/>
      <c r="QSL166"/>
      <c r="QSM166"/>
      <c r="QSN166"/>
      <c r="QSO166"/>
      <c r="QSP166"/>
      <c r="QSQ166"/>
      <c r="QSR166"/>
      <c r="QSS166"/>
      <c r="QST166"/>
      <c r="QSU166"/>
      <c r="QSV166"/>
      <c r="QSW166"/>
      <c r="QSX166"/>
      <c r="QSY166"/>
      <c r="QSZ166"/>
      <c r="QTA166"/>
      <c r="QTB166"/>
      <c r="QTC166"/>
      <c r="QTD166"/>
      <c r="QTE166"/>
      <c r="QTF166"/>
      <c r="QTG166"/>
      <c r="QTH166"/>
      <c r="QTI166"/>
      <c r="QTJ166"/>
      <c r="QTK166"/>
      <c r="QTL166"/>
      <c r="QTM166"/>
      <c r="QTN166"/>
      <c r="QTO166"/>
      <c r="QTP166"/>
      <c r="QTQ166"/>
      <c r="QTR166"/>
      <c r="QTS166"/>
      <c r="QTT166"/>
      <c r="QTU166"/>
      <c r="QTV166"/>
      <c r="QTW166"/>
      <c r="QTX166"/>
      <c r="QTY166"/>
      <c r="QTZ166"/>
      <c r="QUA166"/>
      <c r="QUB166"/>
      <c r="QUC166"/>
      <c r="QUD166"/>
      <c r="QUE166"/>
      <c r="QUF166"/>
      <c r="QUG166"/>
      <c r="QUH166"/>
      <c r="QUI166"/>
      <c r="QUJ166"/>
      <c r="QUK166"/>
      <c r="QUL166"/>
      <c r="QUM166"/>
      <c r="QUN166"/>
      <c r="QUO166"/>
      <c r="QUP166"/>
      <c r="QUQ166"/>
      <c r="QUR166"/>
      <c r="QUS166"/>
      <c r="QUT166"/>
      <c r="QUU166"/>
      <c r="QUV166"/>
      <c r="QUW166"/>
      <c r="QUX166"/>
      <c r="QUY166"/>
      <c r="QUZ166"/>
      <c r="QVA166"/>
      <c r="QVB166"/>
      <c r="QVC166"/>
      <c r="QVD166"/>
      <c r="QVE166"/>
      <c r="QVF166"/>
      <c r="QVG166"/>
      <c r="QVH166"/>
      <c r="QVI166"/>
      <c r="QVJ166"/>
      <c r="QVK166"/>
      <c r="QVL166"/>
      <c r="QVM166"/>
      <c r="QVN166"/>
      <c r="QVO166"/>
      <c r="QVP166"/>
      <c r="QVQ166"/>
      <c r="QVR166"/>
      <c r="QVS166"/>
      <c r="QVT166"/>
      <c r="QVU166"/>
      <c r="QVV166"/>
      <c r="QVW166"/>
      <c r="QVX166"/>
      <c r="QVY166"/>
      <c r="QVZ166"/>
      <c r="QWA166"/>
      <c r="QWB166"/>
      <c r="QWC166"/>
      <c r="QWD166"/>
      <c r="QWE166"/>
      <c r="QWF166"/>
      <c r="QWG166"/>
      <c r="QWH166"/>
      <c r="QWI166"/>
      <c r="QWJ166"/>
      <c r="QWK166"/>
      <c r="QWL166"/>
      <c r="QWM166"/>
      <c r="QWN166"/>
      <c r="QWO166"/>
      <c r="QWP166"/>
      <c r="QWQ166"/>
      <c r="QWR166"/>
      <c r="QWS166"/>
      <c r="QWT166"/>
      <c r="QWU166"/>
      <c r="QWV166"/>
      <c r="QWW166"/>
      <c r="QWX166"/>
      <c r="QWY166"/>
      <c r="QWZ166"/>
      <c r="QXA166"/>
      <c r="QXB166"/>
      <c r="QXC166"/>
      <c r="QXD166"/>
      <c r="QXE166"/>
      <c r="QXF166"/>
      <c r="QXG166"/>
      <c r="QXH166"/>
      <c r="QXI166"/>
      <c r="QXJ166"/>
      <c r="QXK166"/>
      <c r="QXL166"/>
      <c r="QXM166"/>
      <c r="QXN166"/>
      <c r="QXO166"/>
      <c r="QXP166"/>
      <c r="QXQ166"/>
      <c r="QXR166"/>
      <c r="QXS166"/>
      <c r="QXT166"/>
      <c r="QXU166"/>
      <c r="QXV166"/>
      <c r="QXW166"/>
      <c r="QXX166"/>
      <c r="QXY166"/>
      <c r="QXZ166"/>
      <c r="QYA166"/>
      <c r="QYB166"/>
      <c r="QYC166"/>
      <c r="QYD166"/>
      <c r="QYE166"/>
      <c r="QYF166"/>
      <c r="QYG166"/>
      <c r="QYH166"/>
      <c r="QYI166"/>
      <c r="QYJ166"/>
      <c r="QYK166"/>
      <c r="QYL166"/>
      <c r="QYM166"/>
      <c r="QYN166"/>
      <c r="QYO166"/>
      <c r="QYP166"/>
      <c r="QYQ166"/>
      <c r="QYR166"/>
      <c r="QYS166"/>
      <c r="QYT166"/>
      <c r="QYU166"/>
      <c r="QYV166"/>
      <c r="QYW166"/>
      <c r="QYX166"/>
      <c r="QYY166"/>
      <c r="QYZ166"/>
      <c r="QZA166"/>
      <c r="QZB166"/>
      <c r="QZC166"/>
      <c r="QZD166"/>
      <c r="QZE166"/>
      <c r="QZF166"/>
      <c r="QZG166"/>
      <c r="QZH166"/>
      <c r="QZI166"/>
      <c r="QZJ166"/>
      <c r="QZK166"/>
      <c r="QZL166"/>
      <c r="QZM166"/>
      <c r="QZN166"/>
      <c r="QZO166"/>
      <c r="QZP166"/>
      <c r="QZQ166"/>
      <c r="QZR166"/>
      <c r="QZS166"/>
      <c r="QZT166"/>
      <c r="QZU166"/>
      <c r="QZV166"/>
      <c r="QZW166"/>
      <c r="QZX166"/>
      <c r="QZY166"/>
      <c r="QZZ166"/>
      <c r="RAA166"/>
      <c r="RAB166"/>
      <c r="RAC166"/>
      <c r="RAD166"/>
      <c r="RAE166"/>
      <c r="RAF166"/>
      <c r="RAG166"/>
      <c r="RAH166"/>
      <c r="RAI166"/>
      <c r="RAJ166"/>
      <c r="RAK166"/>
      <c r="RAL166"/>
      <c r="RAM166"/>
      <c r="RAN166"/>
      <c r="RAO166"/>
      <c r="RAP166"/>
      <c r="RAQ166"/>
      <c r="RAR166"/>
      <c r="RAS166"/>
      <c r="RAT166"/>
      <c r="RAU166"/>
      <c r="RAV166"/>
      <c r="RAW166"/>
      <c r="RAX166"/>
      <c r="RAY166"/>
      <c r="RAZ166"/>
      <c r="RBA166"/>
      <c r="RBB166"/>
      <c r="RBC166"/>
      <c r="RBD166"/>
      <c r="RBE166"/>
      <c r="RBF166"/>
      <c r="RBG166"/>
      <c r="RBH166"/>
      <c r="RBI166"/>
      <c r="RBJ166"/>
      <c r="RBK166"/>
      <c r="RBL166"/>
      <c r="RBM166"/>
      <c r="RBN166"/>
      <c r="RBO166"/>
      <c r="RBP166"/>
      <c r="RBQ166"/>
      <c r="RBR166"/>
      <c r="RBS166"/>
      <c r="RBT166"/>
      <c r="RBU166"/>
      <c r="RBV166"/>
      <c r="RBW166"/>
      <c r="RBX166"/>
      <c r="RBY166"/>
      <c r="RBZ166"/>
      <c r="RCA166"/>
      <c r="RCB166"/>
      <c r="RCC166"/>
      <c r="RCD166"/>
      <c r="RCE166"/>
      <c r="RCF166"/>
      <c r="RCG166"/>
      <c r="RCH166"/>
      <c r="RCI166"/>
      <c r="RCJ166"/>
      <c r="RCK166"/>
      <c r="RCL166"/>
      <c r="RCM166"/>
      <c r="RCN166"/>
      <c r="RCO166"/>
      <c r="RCP166"/>
      <c r="RCQ166"/>
      <c r="RCR166"/>
      <c r="RCS166"/>
      <c r="RCT166"/>
      <c r="RCU166"/>
      <c r="RCV166"/>
      <c r="RCW166"/>
      <c r="RCX166"/>
      <c r="RCY166"/>
      <c r="RCZ166"/>
      <c r="RDA166"/>
      <c r="RDB166"/>
      <c r="RDC166"/>
      <c r="RDD166"/>
      <c r="RDE166"/>
      <c r="RDF166"/>
      <c r="RDG166"/>
      <c r="RDH166"/>
      <c r="RDI166"/>
      <c r="RDJ166"/>
      <c r="RDK166"/>
      <c r="RDL166"/>
      <c r="RDM166"/>
      <c r="RDN166"/>
      <c r="RDO166"/>
      <c r="RDP166"/>
      <c r="RDQ166"/>
      <c r="RDR166"/>
      <c r="RDS166"/>
      <c r="RDT166"/>
      <c r="RDU166"/>
      <c r="RDV166"/>
      <c r="RDW166"/>
      <c r="RDX166"/>
      <c r="RDY166"/>
      <c r="RDZ166"/>
      <c r="REA166"/>
      <c r="REB166"/>
      <c r="REC166"/>
      <c r="RED166"/>
      <c r="REE166"/>
      <c r="REF166"/>
      <c r="REG166"/>
      <c r="REH166"/>
      <c r="REI166"/>
      <c r="REJ166"/>
      <c r="REK166"/>
      <c r="REL166"/>
      <c r="REM166"/>
      <c r="REN166"/>
      <c r="REO166"/>
      <c r="REP166"/>
      <c r="REQ166"/>
      <c r="RER166"/>
      <c r="RES166"/>
      <c r="RET166"/>
      <c r="REU166"/>
      <c r="REV166"/>
      <c r="REW166"/>
      <c r="REX166"/>
      <c r="REY166"/>
      <c r="REZ166"/>
      <c r="RFA166"/>
      <c r="RFB166"/>
      <c r="RFC166"/>
      <c r="RFD166"/>
      <c r="RFE166"/>
      <c r="RFF166"/>
      <c r="RFG166"/>
      <c r="RFH166"/>
      <c r="RFI166"/>
      <c r="RFJ166"/>
      <c r="RFK166"/>
      <c r="RFL166"/>
      <c r="RFM166"/>
      <c r="RFN166"/>
      <c r="RFO166"/>
      <c r="RFP166"/>
      <c r="RFQ166"/>
      <c r="RFR166"/>
      <c r="RFS166"/>
      <c r="RFT166"/>
      <c r="RFU166"/>
      <c r="RFV166"/>
      <c r="RFW166"/>
      <c r="RFX166"/>
      <c r="RFY166"/>
      <c r="RFZ166"/>
      <c r="RGA166"/>
      <c r="RGB166"/>
      <c r="RGC166"/>
      <c r="RGD166"/>
      <c r="RGE166"/>
      <c r="RGF166"/>
      <c r="RGG166"/>
      <c r="RGH166"/>
      <c r="RGI166"/>
      <c r="RGJ166"/>
      <c r="RGK166"/>
      <c r="RGL166"/>
      <c r="RGM166"/>
      <c r="RGN166"/>
      <c r="RGO166"/>
      <c r="RGP166"/>
      <c r="RGQ166"/>
      <c r="RGR166"/>
      <c r="RGS166"/>
      <c r="RGT166"/>
      <c r="RGU166"/>
      <c r="RGV166"/>
      <c r="RGW166"/>
      <c r="RGX166"/>
      <c r="RGY166"/>
      <c r="RGZ166"/>
      <c r="RHA166"/>
      <c r="RHB166"/>
      <c r="RHC166"/>
      <c r="RHD166"/>
      <c r="RHE166"/>
      <c r="RHF166"/>
      <c r="RHG166"/>
      <c r="RHH166"/>
      <c r="RHI166"/>
      <c r="RHJ166"/>
      <c r="RHK166"/>
      <c r="RHL166"/>
      <c r="RHM166"/>
      <c r="RHN166"/>
      <c r="RHO166"/>
      <c r="RHP166"/>
      <c r="RHQ166"/>
      <c r="RHR166"/>
      <c r="RHS166"/>
      <c r="RHT166"/>
      <c r="RHU166"/>
      <c r="RHV166"/>
      <c r="RHW166"/>
      <c r="RHX166"/>
      <c r="RHY166"/>
      <c r="RHZ166"/>
      <c r="RIA166"/>
      <c r="RIB166"/>
      <c r="RIC166"/>
      <c r="RID166"/>
      <c r="RIE166"/>
      <c r="RIF166"/>
      <c r="RIG166"/>
      <c r="RIH166"/>
      <c r="RII166"/>
      <c r="RIJ166"/>
      <c r="RIK166"/>
      <c r="RIL166"/>
      <c r="RIM166"/>
      <c r="RIN166"/>
      <c r="RIO166"/>
      <c r="RIP166"/>
      <c r="RIQ166"/>
      <c r="RIR166"/>
      <c r="RIS166"/>
      <c r="RIT166"/>
      <c r="RIU166"/>
      <c r="RIV166"/>
      <c r="RIW166"/>
      <c r="RIX166"/>
      <c r="RIY166"/>
      <c r="RIZ166"/>
      <c r="RJA166"/>
      <c r="RJB166"/>
      <c r="RJC166"/>
      <c r="RJD166"/>
      <c r="RJE166"/>
      <c r="RJF166"/>
      <c r="RJG166"/>
      <c r="RJH166"/>
      <c r="RJI166"/>
      <c r="RJJ166"/>
      <c r="RJK166"/>
      <c r="RJL166"/>
      <c r="RJM166"/>
      <c r="RJN166"/>
      <c r="RJO166"/>
      <c r="RJP166"/>
      <c r="RJQ166"/>
      <c r="RJR166"/>
      <c r="RJS166"/>
      <c r="RJT166"/>
      <c r="RJU166"/>
      <c r="RJV166"/>
      <c r="RJW166"/>
      <c r="RJX166"/>
      <c r="RJY166"/>
      <c r="RJZ166"/>
      <c r="RKA166"/>
      <c r="RKB166"/>
      <c r="RKC166"/>
      <c r="RKD166"/>
      <c r="RKE166"/>
      <c r="RKF166"/>
      <c r="RKG166"/>
      <c r="RKH166"/>
      <c r="RKI166"/>
      <c r="RKJ166"/>
      <c r="RKK166"/>
      <c r="RKL166"/>
      <c r="RKM166"/>
      <c r="RKN166"/>
      <c r="RKO166"/>
      <c r="RKP166"/>
      <c r="RKQ166"/>
      <c r="RKR166"/>
      <c r="RKS166"/>
      <c r="RKT166"/>
      <c r="RKU166"/>
      <c r="RKV166"/>
      <c r="RKW166"/>
      <c r="RKX166"/>
      <c r="RKY166"/>
      <c r="RKZ166"/>
      <c r="RLA166"/>
      <c r="RLB166"/>
      <c r="RLC166"/>
      <c r="RLD166"/>
      <c r="RLE166"/>
      <c r="RLF166"/>
      <c r="RLG166"/>
      <c r="RLH166"/>
      <c r="RLI166"/>
      <c r="RLJ166"/>
      <c r="RLK166"/>
      <c r="RLL166"/>
      <c r="RLM166"/>
      <c r="RLN166"/>
      <c r="RLO166"/>
      <c r="RLP166"/>
      <c r="RLQ166"/>
      <c r="RLR166"/>
      <c r="RLS166"/>
      <c r="RLT166"/>
      <c r="RLU166"/>
      <c r="RLV166"/>
      <c r="RLW166"/>
      <c r="RLX166"/>
      <c r="RLY166"/>
      <c r="RLZ166"/>
      <c r="RMA166"/>
      <c r="RMB166"/>
      <c r="RMC166"/>
      <c r="RMD166"/>
      <c r="RME166"/>
      <c r="RMF166"/>
      <c r="RMG166"/>
      <c r="RMH166"/>
      <c r="RMI166"/>
      <c r="RMJ166"/>
      <c r="RMK166"/>
      <c r="RML166"/>
      <c r="RMM166"/>
      <c r="RMN166"/>
      <c r="RMO166"/>
      <c r="RMP166"/>
      <c r="RMQ166"/>
      <c r="RMR166"/>
      <c r="RMS166"/>
      <c r="RMT166"/>
      <c r="RMU166"/>
      <c r="RMV166"/>
      <c r="RMW166"/>
      <c r="RMX166"/>
      <c r="RMY166"/>
      <c r="RMZ166"/>
      <c r="RNA166"/>
      <c r="RNB166"/>
      <c r="RNC166"/>
      <c r="RND166"/>
      <c r="RNE166"/>
      <c r="RNF166"/>
      <c r="RNG166"/>
      <c r="RNH166"/>
      <c r="RNI166"/>
      <c r="RNJ166"/>
      <c r="RNK166"/>
      <c r="RNL166"/>
      <c r="RNM166"/>
      <c r="RNN166"/>
      <c r="RNO166"/>
      <c r="RNP166"/>
      <c r="RNQ166"/>
      <c r="RNR166"/>
      <c r="RNS166"/>
      <c r="RNT166"/>
      <c r="RNU166"/>
      <c r="RNV166"/>
      <c r="RNW166"/>
      <c r="RNX166"/>
      <c r="RNY166"/>
      <c r="RNZ166"/>
      <c r="ROA166"/>
      <c r="ROB166"/>
      <c r="ROC166"/>
      <c r="ROD166"/>
      <c r="ROE166"/>
      <c r="ROF166"/>
      <c r="ROG166"/>
      <c r="ROH166"/>
      <c r="ROI166"/>
      <c r="ROJ166"/>
      <c r="ROK166"/>
      <c r="ROL166"/>
      <c r="ROM166"/>
      <c r="RON166"/>
      <c r="ROO166"/>
      <c r="ROP166"/>
      <c r="ROQ166"/>
      <c r="ROR166"/>
      <c r="ROS166"/>
      <c r="ROT166"/>
      <c r="ROU166"/>
      <c r="ROV166"/>
      <c r="ROW166"/>
      <c r="ROX166"/>
      <c r="ROY166"/>
      <c r="ROZ166"/>
      <c r="RPA166"/>
      <c r="RPB166"/>
      <c r="RPC166"/>
      <c r="RPD166"/>
      <c r="RPE166"/>
      <c r="RPF166"/>
      <c r="RPG166"/>
      <c r="RPH166"/>
      <c r="RPI166"/>
      <c r="RPJ166"/>
      <c r="RPK166"/>
      <c r="RPL166"/>
      <c r="RPM166"/>
      <c r="RPN166"/>
      <c r="RPO166"/>
      <c r="RPP166"/>
      <c r="RPQ166"/>
      <c r="RPR166"/>
      <c r="RPS166"/>
      <c r="RPT166"/>
      <c r="RPU166"/>
      <c r="RPV166"/>
      <c r="RPW166"/>
      <c r="RPX166"/>
      <c r="RPY166"/>
      <c r="RPZ166"/>
      <c r="RQA166"/>
      <c r="RQB166"/>
      <c r="RQC166"/>
      <c r="RQD166"/>
      <c r="RQE166"/>
      <c r="RQF166"/>
      <c r="RQG166"/>
      <c r="RQH166"/>
      <c r="RQI166"/>
      <c r="RQJ166"/>
      <c r="RQK166"/>
      <c r="RQL166"/>
      <c r="RQM166"/>
      <c r="RQN166"/>
      <c r="RQO166"/>
      <c r="RQP166"/>
      <c r="RQQ166"/>
      <c r="RQR166"/>
      <c r="RQS166"/>
      <c r="RQT166"/>
      <c r="RQU166"/>
      <c r="RQV166"/>
      <c r="RQW166"/>
      <c r="RQX166"/>
      <c r="RQY166"/>
      <c r="RQZ166"/>
      <c r="RRA166"/>
      <c r="RRB166"/>
      <c r="RRC166"/>
      <c r="RRD166"/>
      <c r="RRE166"/>
      <c r="RRF166"/>
      <c r="RRG166"/>
      <c r="RRH166"/>
      <c r="RRI166"/>
      <c r="RRJ166"/>
      <c r="RRK166"/>
      <c r="RRL166"/>
      <c r="RRM166"/>
      <c r="RRN166"/>
      <c r="RRO166"/>
      <c r="RRP166"/>
      <c r="RRQ166"/>
      <c r="RRR166"/>
      <c r="RRS166"/>
      <c r="RRT166"/>
      <c r="RRU166"/>
      <c r="RRV166"/>
      <c r="RRW166"/>
      <c r="RRX166"/>
      <c r="RRY166"/>
      <c r="RRZ166"/>
      <c r="RSA166"/>
      <c r="RSB166"/>
      <c r="RSC166"/>
      <c r="RSD166"/>
      <c r="RSE166"/>
      <c r="RSF166"/>
      <c r="RSG166"/>
      <c r="RSH166"/>
      <c r="RSI166"/>
      <c r="RSJ166"/>
      <c r="RSK166"/>
      <c r="RSL166"/>
      <c r="RSM166"/>
      <c r="RSN166"/>
      <c r="RSO166"/>
      <c r="RSP166"/>
      <c r="RSQ166"/>
      <c r="RSR166"/>
      <c r="RSS166"/>
      <c r="RST166"/>
      <c r="RSU166"/>
      <c r="RSV166"/>
      <c r="RSW166"/>
      <c r="RSX166"/>
      <c r="RSY166"/>
      <c r="RSZ166"/>
      <c r="RTA166"/>
      <c r="RTB166"/>
      <c r="RTC166"/>
      <c r="RTD166"/>
      <c r="RTE166"/>
      <c r="RTF166"/>
      <c r="RTG166"/>
      <c r="RTH166"/>
      <c r="RTI166"/>
      <c r="RTJ166"/>
      <c r="RTK166"/>
      <c r="RTL166"/>
      <c r="RTM166"/>
      <c r="RTN166"/>
      <c r="RTO166"/>
      <c r="RTP166"/>
      <c r="RTQ166"/>
      <c r="RTR166"/>
      <c r="RTS166"/>
      <c r="RTT166"/>
      <c r="RTU166"/>
      <c r="RTV166"/>
      <c r="RTW166"/>
      <c r="RTX166"/>
      <c r="RTY166"/>
      <c r="RTZ166"/>
      <c r="RUA166"/>
      <c r="RUB166"/>
      <c r="RUC166"/>
      <c r="RUD166"/>
      <c r="RUE166"/>
      <c r="RUF166"/>
      <c r="RUG166"/>
      <c r="RUH166"/>
      <c r="RUI166"/>
      <c r="RUJ166"/>
      <c r="RUK166"/>
      <c r="RUL166"/>
      <c r="RUM166"/>
      <c r="RUN166"/>
      <c r="RUO166"/>
      <c r="RUP166"/>
      <c r="RUQ166"/>
      <c r="RUR166"/>
      <c r="RUS166"/>
      <c r="RUT166"/>
      <c r="RUU166"/>
      <c r="RUV166"/>
      <c r="RUW166"/>
      <c r="RUX166"/>
      <c r="RUY166"/>
      <c r="RUZ166"/>
      <c r="RVA166"/>
      <c r="RVB166"/>
      <c r="RVC166"/>
      <c r="RVD166"/>
      <c r="RVE166"/>
      <c r="RVF166"/>
      <c r="RVG166"/>
      <c r="RVH166"/>
      <c r="RVI166"/>
      <c r="RVJ166"/>
      <c r="RVK166"/>
      <c r="RVL166"/>
      <c r="RVM166"/>
      <c r="RVN166"/>
      <c r="RVO166"/>
      <c r="RVP166"/>
      <c r="RVQ166"/>
      <c r="RVR166"/>
      <c r="RVS166"/>
      <c r="RVT166"/>
      <c r="RVU166"/>
      <c r="RVV166"/>
      <c r="RVW166"/>
      <c r="RVX166"/>
      <c r="RVY166"/>
      <c r="RVZ166"/>
      <c r="RWA166"/>
      <c r="RWB166"/>
      <c r="RWC166"/>
      <c r="RWD166"/>
      <c r="RWE166"/>
      <c r="RWF166"/>
      <c r="RWG166"/>
      <c r="RWH166"/>
      <c r="RWI166"/>
      <c r="RWJ166"/>
      <c r="RWK166"/>
      <c r="RWL166"/>
      <c r="RWM166"/>
      <c r="RWN166"/>
      <c r="RWO166"/>
      <c r="RWP166"/>
      <c r="RWQ166"/>
      <c r="RWR166"/>
      <c r="RWS166"/>
      <c r="RWT166"/>
      <c r="RWU166"/>
      <c r="RWV166"/>
      <c r="RWW166"/>
      <c r="RWX166"/>
      <c r="RWY166"/>
      <c r="RWZ166"/>
      <c r="RXA166"/>
      <c r="RXB166"/>
      <c r="RXC166"/>
      <c r="RXD166"/>
      <c r="RXE166"/>
      <c r="RXF166"/>
      <c r="RXG166"/>
      <c r="RXH166"/>
      <c r="RXI166"/>
      <c r="RXJ166"/>
      <c r="RXK166"/>
      <c r="RXL166"/>
      <c r="RXM166"/>
      <c r="RXN166"/>
      <c r="RXO166"/>
      <c r="RXP166"/>
      <c r="RXQ166"/>
      <c r="RXR166"/>
      <c r="RXS166"/>
      <c r="RXT166"/>
      <c r="RXU166"/>
      <c r="RXV166"/>
      <c r="RXW166"/>
      <c r="RXX166"/>
      <c r="RXY166"/>
      <c r="RXZ166"/>
      <c r="RYA166"/>
      <c r="RYB166"/>
      <c r="RYC166"/>
      <c r="RYD166"/>
      <c r="RYE166"/>
      <c r="RYF166"/>
      <c r="RYG166"/>
      <c r="RYH166"/>
      <c r="RYI166"/>
      <c r="RYJ166"/>
      <c r="RYK166"/>
      <c r="RYL166"/>
      <c r="RYM166"/>
      <c r="RYN166"/>
      <c r="RYO166"/>
      <c r="RYP166"/>
      <c r="RYQ166"/>
      <c r="RYR166"/>
      <c r="RYS166"/>
      <c r="RYT166"/>
      <c r="RYU166"/>
      <c r="RYV166"/>
      <c r="RYW166"/>
      <c r="RYX166"/>
      <c r="RYY166"/>
      <c r="RYZ166"/>
      <c r="RZA166"/>
      <c r="RZB166"/>
      <c r="RZC166"/>
      <c r="RZD166"/>
      <c r="RZE166"/>
      <c r="RZF166"/>
      <c r="RZG166"/>
      <c r="RZH166"/>
      <c r="RZI166"/>
      <c r="RZJ166"/>
      <c r="RZK166"/>
      <c r="RZL166"/>
      <c r="RZM166"/>
      <c r="RZN166"/>
      <c r="RZO166"/>
      <c r="RZP166"/>
      <c r="RZQ166"/>
      <c r="RZR166"/>
      <c r="RZS166"/>
      <c r="RZT166"/>
      <c r="RZU166"/>
      <c r="RZV166"/>
      <c r="RZW166"/>
      <c r="RZX166"/>
      <c r="RZY166"/>
      <c r="RZZ166"/>
      <c r="SAA166"/>
      <c r="SAB166"/>
      <c r="SAC166"/>
      <c r="SAD166"/>
      <c r="SAE166"/>
      <c r="SAF166"/>
      <c r="SAG166"/>
      <c r="SAH166"/>
      <c r="SAI166"/>
      <c r="SAJ166"/>
      <c r="SAK166"/>
      <c r="SAL166"/>
      <c r="SAM166"/>
      <c r="SAN166"/>
      <c r="SAO166"/>
      <c r="SAP166"/>
      <c r="SAQ166"/>
      <c r="SAR166"/>
      <c r="SAS166"/>
      <c r="SAT166"/>
      <c r="SAU166"/>
      <c r="SAV166"/>
      <c r="SAW166"/>
      <c r="SAX166"/>
      <c r="SAY166"/>
      <c r="SAZ166"/>
      <c r="SBA166"/>
      <c r="SBB166"/>
      <c r="SBC166"/>
      <c r="SBD166"/>
      <c r="SBE166"/>
      <c r="SBF166"/>
      <c r="SBG166"/>
      <c r="SBH166"/>
      <c r="SBI166"/>
      <c r="SBJ166"/>
      <c r="SBK166"/>
      <c r="SBL166"/>
      <c r="SBM166"/>
      <c r="SBN166"/>
      <c r="SBO166"/>
      <c r="SBP166"/>
      <c r="SBQ166"/>
      <c r="SBR166"/>
      <c r="SBS166"/>
      <c r="SBT166"/>
      <c r="SBU166"/>
      <c r="SBV166"/>
      <c r="SBW166"/>
      <c r="SBX166"/>
      <c r="SBY166"/>
      <c r="SBZ166"/>
      <c r="SCA166"/>
      <c r="SCB166"/>
      <c r="SCC166"/>
      <c r="SCD166"/>
      <c r="SCE166"/>
      <c r="SCF166"/>
      <c r="SCG166"/>
      <c r="SCH166"/>
      <c r="SCI166"/>
      <c r="SCJ166"/>
      <c r="SCK166"/>
      <c r="SCL166"/>
      <c r="SCM166"/>
      <c r="SCN166"/>
      <c r="SCO166"/>
      <c r="SCP166"/>
      <c r="SCQ166"/>
      <c r="SCR166"/>
      <c r="SCS166"/>
      <c r="SCT166"/>
      <c r="SCU166"/>
      <c r="SCV166"/>
      <c r="SCW166"/>
      <c r="SCX166"/>
      <c r="SCY166"/>
      <c r="SCZ166"/>
      <c r="SDA166"/>
      <c r="SDB166"/>
      <c r="SDC166"/>
      <c r="SDD166"/>
      <c r="SDE166"/>
      <c r="SDF166"/>
      <c r="SDG166"/>
      <c r="SDH166"/>
      <c r="SDI166"/>
      <c r="SDJ166"/>
      <c r="SDK166"/>
      <c r="SDL166"/>
      <c r="SDM166"/>
      <c r="SDN166"/>
      <c r="SDO166"/>
      <c r="SDP166"/>
      <c r="SDQ166"/>
      <c r="SDR166"/>
      <c r="SDS166"/>
      <c r="SDT166"/>
      <c r="SDU166"/>
      <c r="SDV166"/>
      <c r="SDW166"/>
      <c r="SDX166"/>
      <c r="SDY166"/>
      <c r="SDZ166"/>
      <c r="SEA166"/>
      <c r="SEB166"/>
      <c r="SEC166"/>
      <c r="SED166"/>
      <c r="SEE166"/>
      <c r="SEF166"/>
      <c r="SEG166"/>
      <c r="SEH166"/>
      <c r="SEI166"/>
      <c r="SEJ166"/>
      <c r="SEK166"/>
      <c r="SEL166"/>
      <c r="SEM166"/>
      <c r="SEN166"/>
      <c r="SEO166"/>
      <c r="SEP166"/>
      <c r="SEQ166"/>
      <c r="SER166"/>
      <c r="SES166"/>
      <c r="SET166"/>
      <c r="SEU166"/>
      <c r="SEV166"/>
      <c r="SEW166"/>
      <c r="SEX166"/>
      <c r="SEY166"/>
      <c r="SEZ166"/>
      <c r="SFA166"/>
      <c r="SFB166"/>
      <c r="SFC166"/>
      <c r="SFD166"/>
      <c r="SFE166"/>
      <c r="SFF166"/>
      <c r="SFG166"/>
      <c r="SFH166"/>
      <c r="SFI166"/>
      <c r="SFJ166"/>
      <c r="SFK166"/>
      <c r="SFL166"/>
      <c r="SFM166"/>
      <c r="SFN166"/>
      <c r="SFO166"/>
      <c r="SFP166"/>
      <c r="SFQ166"/>
      <c r="SFR166"/>
      <c r="SFS166"/>
      <c r="SFT166"/>
      <c r="SFU166"/>
      <c r="SFV166"/>
      <c r="SFW166"/>
      <c r="SFX166"/>
      <c r="SFY166"/>
      <c r="SFZ166"/>
      <c r="SGA166"/>
      <c r="SGB166"/>
      <c r="SGC166"/>
      <c r="SGD166"/>
      <c r="SGE166"/>
      <c r="SGF166"/>
      <c r="SGG166"/>
      <c r="SGH166"/>
      <c r="SGI166"/>
      <c r="SGJ166"/>
      <c r="SGK166"/>
      <c r="SGL166"/>
      <c r="SGM166"/>
      <c r="SGN166"/>
      <c r="SGO166"/>
      <c r="SGP166"/>
      <c r="SGQ166"/>
      <c r="SGR166"/>
      <c r="SGS166"/>
      <c r="SGT166"/>
      <c r="SGU166"/>
      <c r="SGV166"/>
      <c r="SGW166"/>
      <c r="SGX166"/>
      <c r="SGY166"/>
      <c r="SGZ166"/>
      <c r="SHA166"/>
      <c r="SHB166"/>
      <c r="SHC166"/>
      <c r="SHD166"/>
      <c r="SHE166"/>
      <c r="SHF166"/>
      <c r="SHG166"/>
      <c r="SHH166"/>
      <c r="SHI166"/>
      <c r="SHJ166"/>
      <c r="SHK166"/>
      <c r="SHL166"/>
      <c r="SHM166"/>
      <c r="SHN166"/>
      <c r="SHO166"/>
      <c r="SHP166"/>
      <c r="SHQ166"/>
      <c r="SHR166"/>
      <c r="SHS166"/>
      <c r="SHT166"/>
      <c r="SHU166"/>
      <c r="SHV166"/>
      <c r="SHW166"/>
      <c r="SHX166"/>
      <c r="SHY166"/>
      <c r="SHZ166"/>
      <c r="SIA166"/>
      <c r="SIB166"/>
      <c r="SIC166"/>
      <c r="SID166"/>
      <c r="SIE166"/>
      <c r="SIF166"/>
      <c r="SIG166"/>
      <c r="SIH166"/>
      <c r="SII166"/>
      <c r="SIJ166"/>
      <c r="SIK166"/>
      <c r="SIL166"/>
      <c r="SIM166"/>
      <c r="SIN166"/>
      <c r="SIO166"/>
      <c r="SIP166"/>
      <c r="SIQ166"/>
      <c r="SIR166"/>
      <c r="SIS166"/>
      <c r="SIT166"/>
      <c r="SIU166"/>
      <c r="SIV166"/>
      <c r="SIW166"/>
      <c r="SIX166"/>
      <c r="SIY166"/>
      <c r="SIZ166"/>
      <c r="SJA166"/>
      <c r="SJB166"/>
      <c r="SJC166"/>
      <c r="SJD166"/>
      <c r="SJE166"/>
      <c r="SJF166"/>
      <c r="SJG166"/>
      <c r="SJH166"/>
      <c r="SJI166"/>
      <c r="SJJ166"/>
      <c r="SJK166"/>
      <c r="SJL166"/>
      <c r="SJM166"/>
      <c r="SJN166"/>
      <c r="SJO166"/>
      <c r="SJP166"/>
      <c r="SJQ166"/>
      <c r="SJR166"/>
      <c r="SJS166"/>
      <c r="SJT166"/>
      <c r="SJU166"/>
      <c r="SJV166"/>
      <c r="SJW166"/>
      <c r="SJX166"/>
      <c r="SJY166"/>
      <c r="SJZ166"/>
      <c r="SKA166"/>
      <c r="SKB166"/>
      <c r="SKC166"/>
      <c r="SKD166"/>
      <c r="SKE166"/>
      <c r="SKF166"/>
      <c r="SKG166"/>
      <c r="SKH166"/>
      <c r="SKI166"/>
      <c r="SKJ166"/>
      <c r="SKK166"/>
      <c r="SKL166"/>
      <c r="SKM166"/>
      <c r="SKN166"/>
      <c r="SKO166"/>
      <c r="SKP166"/>
      <c r="SKQ166"/>
      <c r="SKR166"/>
      <c r="SKS166"/>
      <c r="SKT166"/>
      <c r="SKU166"/>
      <c r="SKV166"/>
      <c r="SKW166"/>
      <c r="SKX166"/>
      <c r="SKY166"/>
      <c r="SKZ166"/>
      <c r="SLA166"/>
      <c r="SLB166"/>
      <c r="SLC166"/>
      <c r="SLD166"/>
      <c r="SLE166"/>
      <c r="SLF166"/>
      <c r="SLG166"/>
      <c r="SLH166"/>
      <c r="SLI166"/>
      <c r="SLJ166"/>
      <c r="SLK166"/>
      <c r="SLL166"/>
      <c r="SLM166"/>
      <c r="SLN166"/>
      <c r="SLO166"/>
      <c r="SLP166"/>
      <c r="SLQ166"/>
      <c r="SLR166"/>
      <c r="SLS166"/>
      <c r="SLT166"/>
      <c r="SLU166"/>
      <c r="SLV166"/>
      <c r="SLW166"/>
      <c r="SLX166"/>
      <c r="SLY166"/>
      <c r="SLZ166"/>
      <c r="SMA166"/>
      <c r="SMB166"/>
      <c r="SMC166"/>
      <c r="SMD166"/>
      <c r="SME166"/>
      <c r="SMF166"/>
      <c r="SMG166"/>
      <c r="SMH166"/>
      <c r="SMI166"/>
      <c r="SMJ166"/>
      <c r="SMK166"/>
      <c r="SML166"/>
      <c r="SMM166"/>
      <c r="SMN166"/>
      <c r="SMO166"/>
      <c r="SMP166"/>
      <c r="SMQ166"/>
      <c r="SMR166"/>
      <c r="SMS166"/>
      <c r="SMT166"/>
      <c r="SMU166"/>
      <c r="SMV166"/>
      <c r="SMW166"/>
      <c r="SMX166"/>
      <c r="SMY166"/>
      <c r="SMZ166"/>
      <c r="SNA166"/>
      <c r="SNB166"/>
      <c r="SNC166"/>
      <c r="SND166"/>
      <c r="SNE166"/>
      <c r="SNF166"/>
      <c r="SNG166"/>
      <c r="SNH166"/>
      <c r="SNI166"/>
      <c r="SNJ166"/>
      <c r="SNK166"/>
      <c r="SNL166"/>
      <c r="SNM166"/>
      <c r="SNN166"/>
      <c r="SNO166"/>
      <c r="SNP166"/>
      <c r="SNQ166"/>
      <c r="SNR166"/>
      <c r="SNS166"/>
      <c r="SNT166"/>
      <c r="SNU166"/>
      <c r="SNV166"/>
      <c r="SNW166"/>
      <c r="SNX166"/>
      <c r="SNY166"/>
      <c r="SNZ166"/>
      <c r="SOA166"/>
      <c r="SOB166"/>
      <c r="SOC166"/>
      <c r="SOD166"/>
      <c r="SOE166"/>
      <c r="SOF166"/>
      <c r="SOG166"/>
      <c r="SOH166"/>
      <c r="SOI166"/>
      <c r="SOJ166"/>
      <c r="SOK166"/>
      <c r="SOL166"/>
      <c r="SOM166"/>
      <c r="SON166"/>
      <c r="SOO166"/>
      <c r="SOP166"/>
      <c r="SOQ166"/>
      <c r="SOR166"/>
      <c r="SOS166"/>
      <c r="SOT166"/>
      <c r="SOU166"/>
      <c r="SOV166"/>
      <c r="SOW166"/>
      <c r="SOX166"/>
      <c r="SOY166"/>
      <c r="SOZ166"/>
      <c r="SPA166"/>
      <c r="SPB166"/>
      <c r="SPC166"/>
      <c r="SPD166"/>
      <c r="SPE166"/>
      <c r="SPF166"/>
      <c r="SPG166"/>
      <c r="SPH166"/>
      <c r="SPI166"/>
      <c r="SPJ166"/>
      <c r="SPK166"/>
      <c r="SPL166"/>
      <c r="SPM166"/>
      <c r="SPN166"/>
      <c r="SPO166"/>
      <c r="SPP166"/>
      <c r="SPQ166"/>
      <c r="SPR166"/>
      <c r="SPS166"/>
      <c r="SPT166"/>
      <c r="SPU166"/>
      <c r="SPV166"/>
      <c r="SPW166"/>
      <c r="SPX166"/>
      <c r="SPY166"/>
      <c r="SPZ166"/>
      <c r="SQA166"/>
      <c r="SQB166"/>
      <c r="SQC166"/>
      <c r="SQD166"/>
      <c r="SQE166"/>
      <c r="SQF166"/>
      <c r="SQG166"/>
      <c r="SQH166"/>
      <c r="SQI166"/>
      <c r="SQJ166"/>
      <c r="SQK166"/>
      <c r="SQL166"/>
      <c r="SQM166"/>
      <c r="SQN166"/>
      <c r="SQO166"/>
      <c r="SQP166"/>
      <c r="SQQ166"/>
      <c r="SQR166"/>
      <c r="SQS166"/>
      <c r="SQT166"/>
      <c r="SQU166"/>
      <c r="SQV166"/>
      <c r="SQW166"/>
      <c r="SQX166"/>
      <c r="SQY166"/>
      <c r="SQZ166"/>
      <c r="SRA166"/>
      <c r="SRB166"/>
      <c r="SRC166"/>
      <c r="SRD166"/>
      <c r="SRE166"/>
      <c r="SRF166"/>
      <c r="SRG166"/>
      <c r="SRH166"/>
      <c r="SRI166"/>
      <c r="SRJ166"/>
      <c r="SRK166"/>
      <c r="SRL166"/>
      <c r="SRM166"/>
      <c r="SRN166"/>
      <c r="SRO166"/>
      <c r="SRP166"/>
      <c r="SRQ166"/>
      <c r="SRR166"/>
      <c r="SRS166"/>
      <c r="SRT166"/>
      <c r="SRU166"/>
      <c r="SRV166"/>
      <c r="SRW166"/>
      <c r="SRX166"/>
      <c r="SRY166"/>
      <c r="SRZ166"/>
      <c r="SSA166"/>
      <c r="SSB166"/>
      <c r="SSC166"/>
      <c r="SSD166"/>
      <c r="SSE166"/>
      <c r="SSF166"/>
      <c r="SSG166"/>
      <c r="SSH166"/>
      <c r="SSI166"/>
      <c r="SSJ166"/>
      <c r="SSK166"/>
      <c r="SSL166"/>
      <c r="SSM166"/>
      <c r="SSN166"/>
      <c r="SSO166"/>
      <c r="SSP166"/>
      <c r="SSQ166"/>
      <c r="SSR166"/>
      <c r="SSS166"/>
      <c r="SST166"/>
      <c r="SSU166"/>
      <c r="SSV166"/>
      <c r="SSW166"/>
      <c r="SSX166"/>
      <c r="SSY166"/>
      <c r="SSZ166"/>
      <c r="STA166"/>
      <c r="STB166"/>
      <c r="STC166"/>
      <c r="STD166"/>
      <c r="STE166"/>
      <c r="STF166"/>
      <c r="STG166"/>
      <c r="STH166"/>
      <c r="STI166"/>
      <c r="STJ166"/>
      <c r="STK166"/>
      <c r="STL166"/>
      <c r="STM166"/>
      <c r="STN166"/>
      <c r="STO166"/>
      <c r="STP166"/>
      <c r="STQ166"/>
      <c r="STR166"/>
      <c r="STS166"/>
      <c r="STT166"/>
      <c r="STU166"/>
      <c r="STV166"/>
      <c r="STW166"/>
      <c r="STX166"/>
      <c r="STY166"/>
      <c r="STZ166"/>
      <c r="SUA166"/>
      <c r="SUB166"/>
      <c r="SUC166"/>
      <c r="SUD166"/>
      <c r="SUE166"/>
      <c r="SUF166"/>
      <c r="SUG166"/>
      <c r="SUH166"/>
      <c r="SUI166"/>
      <c r="SUJ166"/>
      <c r="SUK166"/>
      <c r="SUL166"/>
      <c r="SUM166"/>
      <c r="SUN166"/>
      <c r="SUO166"/>
      <c r="SUP166"/>
      <c r="SUQ166"/>
      <c r="SUR166"/>
      <c r="SUS166"/>
      <c r="SUT166"/>
      <c r="SUU166"/>
      <c r="SUV166"/>
      <c r="SUW166"/>
      <c r="SUX166"/>
      <c r="SUY166"/>
      <c r="SUZ166"/>
      <c r="SVA166"/>
      <c r="SVB166"/>
      <c r="SVC166"/>
      <c r="SVD166"/>
      <c r="SVE166"/>
      <c r="SVF166"/>
      <c r="SVG166"/>
      <c r="SVH166"/>
      <c r="SVI166"/>
      <c r="SVJ166"/>
      <c r="SVK166"/>
      <c r="SVL166"/>
      <c r="SVM166"/>
      <c r="SVN166"/>
      <c r="SVO166"/>
      <c r="SVP166"/>
      <c r="SVQ166"/>
      <c r="SVR166"/>
      <c r="SVS166"/>
      <c r="SVT166"/>
      <c r="SVU166"/>
      <c r="SVV166"/>
      <c r="SVW166"/>
      <c r="SVX166"/>
      <c r="SVY166"/>
      <c r="SVZ166"/>
      <c r="SWA166"/>
      <c r="SWB166"/>
      <c r="SWC166"/>
      <c r="SWD166"/>
      <c r="SWE166"/>
      <c r="SWF166"/>
      <c r="SWG166"/>
      <c r="SWH166"/>
      <c r="SWI166"/>
      <c r="SWJ166"/>
      <c r="SWK166"/>
      <c r="SWL166"/>
      <c r="SWM166"/>
      <c r="SWN166"/>
      <c r="SWO166"/>
      <c r="SWP166"/>
      <c r="SWQ166"/>
      <c r="SWR166"/>
      <c r="SWS166"/>
      <c r="SWT166"/>
      <c r="SWU166"/>
      <c r="SWV166"/>
      <c r="SWW166"/>
      <c r="SWX166"/>
      <c r="SWY166"/>
      <c r="SWZ166"/>
      <c r="SXA166"/>
      <c r="SXB166"/>
      <c r="SXC166"/>
      <c r="SXD166"/>
      <c r="SXE166"/>
      <c r="SXF166"/>
      <c r="SXG166"/>
      <c r="SXH166"/>
      <c r="SXI166"/>
      <c r="SXJ166"/>
      <c r="SXK166"/>
      <c r="SXL166"/>
      <c r="SXM166"/>
      <c r="SXN166"/>
      <c r="SXO166"/>
      <c r="SXP166"/>
      <c r="SXQ166"/>
      <c r="SXR166"/>
      <c r="SXS166"/>
      <c r="SXT166"/>
      <c r="SXU166"/>
      <c r="SXV166"/>
      <c r="SXW166"/>
      <c r="SXX166"/>
      <c r="SXY166"/>
      <c r="SXZ166"/>
      <c r="SYA166"/>
      <c r="SYB166"/>
      <c r="SYC166"/>
      <c r="SYD166"/>
      <c r="SYE166"/>
      <c r="SYF166"/>
      <c r="SYG166"/>
      <c r="SYH166"/>
      <c r="SYI166"/>
      <c r="SYJ166"/>
      <c r="SYK166"/>
      <c r="SYL166"/>
      <c r="SYM166"/>
      <c r="SYN166"/>
      <c r="SYO166"/>
      <c r="SYP166"/>
      <c r="SYQ166"/>
      <c r="SYR166"/>
      <c r="SYS166"/>
      <c r="SYT166"/>
      <c r="SYU166"/>
      <c r="SYV166"/>
      <c r="SYW166"/>
      <c r="SYX166"/>
      <c r="SYY166"/>
      <c r="SYZ166"/>
      <c r="SZA166"/>
      <c r="SZB166"/>
      <c r="SZC166"/>
      <c r="SZD166"/>
      <c r="SZE166"/>
      <c r="SZF166"/>
      <c r="SZG166"/>
      <c r="SZH166"/>
      <c r="SZI166"/>
      <c r="SZJ166"/>
      <c r="SZK166"/>
      <c r="SZL166"/>
      <c r="SZM166"/>
      <c r="SZN166"/>
      <c r="SZO166"/>
      <c r="SZP166"/>
      <c r="SZQ166"/>
      <c r="SZR166"/>
      <c r="SZS166"/>
      <c r="SZT166"/>
      <c r="SZU166"/>
      <c r="SZV166"/>
      <c r="SZW166"/>
      <c r="SZX166"/>
      <c r="SZY166"/>
      <c r="SZZ166"/>
      <c r="TAA166"/>
      <c r="TAB166"/>
      <c r="TAC166"/>
      <c r="TAD166"/>
      <c r="TAE166"/>
      <c r="TAF166"/>
      <c r="TAG166"/>
      <c r="TAH166"/>
      <c r="TAI166"/>
      <c r="TAJ166"/>
      <c r="TAK166"/>
      <c r="TAL166"/>
      <c r="TAM166"/>
      <c r="TAN166"/>
      <c r="TAO166"/>
      <c r="TAP166"/>
      <c r="TAQ166"/>
      <c r="TAR166"/>
      <c r="TAS166"/>
      <c r="TAT166"/>
      <c r="TAU166"/>
      <c r="TAV166"/>
      <c r="TAW166"/>
      <c r="TAX166"/>
      <c r="TAY166"/>
      <c r="TAZ166"/>
      <c r="TBA166"/>
      <c r="TBB166"/>
      <c r="TBC166"/>
      <c r="TBD166"/>
      <c r="TBE166"/>
      <c r="TBF166"/>
      <c r="TBG166"/>
      <c r="TBH166"/>
      <c r="TBI166"/>
      <c r="TBJ166"/>
      <c r="TBK166"/>
      <c r="TBL166"/>
      <c r="TBM166"/>
      <c r="TBN166"/>
      <c r="TBO166"/>
      <c r="TBP166"/>
      <c r="TBQ166"/>
      <c r="TBR166"/>
      <c r="TBS166"/>
      <c r="TBT166"/>
      <c r="TBU166"/>
      <c r="TBV166"/>
      <c r="TBW166"/>
      <c r="TBX166"/>
      <c r="TBY166"/>
      <c r="TBZ166"/>
      <c r="TCA166"/>
      <c r="TCB166"/>
      <c r="TCC166"/>
      <c r="TCD166"/>
      <c r="TCE166"/>
      <c r="TCF166"/>
      <c r="TCG166"/>
      <c r="TCH166"/>
      <c r="TCI166"/>
      <c r="TCJ166"/>
      <c r="TCK166"/>
      <c r="TCL166"/>
      <c r="TCM166"/>
      <c r="TCN166"/>
      <c r="TCO166"/>
      <c r="TCP166"/>
      <c r="TCQ166"/>
      <c r="TCR166"/>
      <c r="TCS166"/>
      <c r="TCT166"/>
      <c r="TCU166"/>
      <c r="TCV166"/>
      <c r="TCW166"/>
      <c r="TCX166"/>
      <c r="TCY166"/>
      <c r="TCZ166"/>
      <c r="TDA166"/>
      <c r="TDB166"/>
      <c r="TDC166"/>
      <c r="TDD166"/>
      <c r="TDE166"/>
      <c r="TDF166"/>
      <c r="TDG166"/>
      <c r="TDH166"/>
      <c r="TDI166"/>
      <c r="TDJ166"/>
      <c r="TDK166"/>
      <c r="TDL166"/>
      <c r="TDM166"/>
      <c r="TDN166"/>
      <c r="TDO166"/>
      <c r="TDP166"/>
      <c r="TDQ166"/>
      <c r="TDR166"/>
      <c r="TDS166"/>
      <c r="TDT166"/>
      <c r="TDU166"/>
      <c r="TDV166"/>
      <c r="TDW166"/>
      <c r="TDX166"/>
      <c r="TDY166"/>
      <c r="TDZ166"/>
      <c r="TEA166"/>
      <c r="TEB166"/>
      <c r="TEC166"/>
      <c r="TED166"/>
      <c r="TEE166"/>
      <c r="TEF166"/>
      <c r="TEG166"/>
      <c r="TEH166"/>
      <c r="TEI166"/>
      <c r="TEJ166"/>
      <c r="TEK166"/>
      <c r="TEL166"/>
      <c r="TEM166"/>
      <c r="TEN166"/>
      <c r="TEO166"/>
      <c r="TEP166"/>
      <c r="TEQ166"/>
      <c r="TER166"/>
      <c r="TES166"/>
      <c r="TET166"/>
      <c r="TEU166"/>
      <c r="TEV166"/>
      <c r="TEW166"/>
      <c r="TEX166"/>
      <c r="TEY166"/>
      <c r="TEZ166"/>
      <c r="TFA166"/>
      <c r="TFB166"/>
      <c r="TFC166"/>
      <c r="TFD166"/>
      <c r="TFE166"/>
      <c r="TFF166"/>
      <c r="TFG166"/>
      <c r="TFH166"/>
      <c r="TFI166"/>
      <c r="TFJ166"/>
      <c r="TFK166"/>
      <c r="TFL166"/>
      <c r="TFM166"/>
      <c r="TFN166"/>
      <c r="TFO166"/>
      <c r="TFP166"/>
      <c r="TFQ166"/>
      <c r="TFR166"/>
      <c r="TFS166"/>
      <c r="TFT166"/>
      <c r="TFU166"/>
      <c r="TFV166"/>
      <c r="TFW166"/>
      <c r="TFX166"/>
      <c r="TFY166"/>
      <c r="TFZ166"/>
      <c r="TGA166"/>
      <c r="TGB166"/>
      <c r="TGC166"/>
      <c r="TGD166"/>
      <c r="TGE166"/>
      <c r="TGF166"/>
      <c r="TGG166"/>
      <c r="TGH166"/>
      <c r="TGI166"/>
      <c r="TGJ166"/>
      <c r="TGK166"/>
      <c r="TGL166"/>
      <c r="TGM166"/>
      <c r="TGN166"/>
      <c r="TGO166"/>
      <c r="TGP166"/>
      <c r="TGQ166"/>
      <c r="TGR166"/>
      <c r="TGS166"/>
      <c r="TGT166"/>
      <c r="TGU166"/>
      <c r="TGV166"/>
      <c r="TGW166"/>
      <c r="TGX166"/>
      <c r="TGY166"/>
      <c r="TGZ166"/>
      <c r="THA166"/>
      <c r="THB166"/>
      <c r="THC166"/>
      <c r="THD166"/>
      <c r="THE166"/>
      <c r="THF166"/>
      <c r="THG166"/>
      <c r="THH166"/>
      <c r="THI166"/>
      <c r="THJ166"/>
      <c r="THK166"/>
      <c r="THL166"/>
      <c r="THM166"/>
      <c r="THN166"/>
      <c r="THO166"/>
      <c r="THP166"/>
      <c r="THQ166"/>
      <c r="THR166"/>
      <c r="THS166"/>
      <c r="THT166"/>
      <c r="THU166"/>
      <c r="THV166"/>
      <c r="THW166"/>
      <c r="THX166"/>
      <c r="THY166"/>
      <c r="THZ166"/>
      <c r="TIA166"/>
      <c r="TIB166"/>
      <c r="TIC166"/>
      <c r="TID166"/>
      <c r="TIE166"/>
      <c r="TIF166"/>
      <c r="TIG166"/>
      <c r="TIH166"/>
      <c r="TII166"/>
      <c r="TIJ166"/>
      <c r="TIK166"/>
      <c r="TIL166"/>
      <c r="TIM166"/>
      <c r="TIN166"/>
      <c r="TIO166"/>
      <c r="TIP166"/>
      <c r="TIQ166"/>
      <c r="TIR166"/>
      <c r="TIS166"/>
      <c r="TIT166"/>
      <c r="TIU166"/>
      <c r="TIV166"/>
      <c r="TIW166"/>
      <c r="TIX166"/>
      <c r="TIY166"/>
      <c r="TIZ166"/>
      <c r="TJA166"/>
      <c r="TJB166"/>
      <c r="TJC166"/>
      <c r="TJD166"/>
      <c r="TJE166"/>
      <c r="TJF166"/>
      <c r="TJG166"/>
      <c r="TJH166"/>
      <c r="TJI166"/>
      <c r="TJJ166"/>
      <c r="TJK166"/>
      <c r="TJL166"/>
      <c r="TJM166"/>
      <c r="TJN166"/>
      <c r="TJO166"/>
      <c r="TJP166"/>
      <c r="TJQ166"/>
      <c r="TJR166"/>
      <c r="TJS166"/>
      <c r="TJT166"/>
      <c r="TJU166"/>
      <c r="TJV166"/>
      <c r="TJW166"/>
      <c r="TJX166"/>
      <c r="TJY166"/>
      <c r="TJZ166"/>
      <c r="TKA166"/>
      <c r="TKB166"/>
      <c r="TKC166"/>
      <c r="TKD166"/>
      <c r="TKE166"/>
      <c r="TKF166"/>
      <c r="TKG166"/>
      <c r="TKH166"/>
      <c r="TKI166"/>
      <c r="TKJ166"/>
      <c r="TKK166"/>
      <c r="TKL166"/>
      <c r="TKM166"/>
      <c r="TKN166"/>
      <c r="TKO166"/>
      <c r="TKP166"/>
      <c r="TKQ166"/>
      <c r="TKR166"/>
      <c r="TKS166"/>
      <c r="TKT166"/>
      <c r="TKU166"/>
      <c r="TKV166"/>
      <c r="TKW166"/>
      <c r="TKX166"/>
      <c r="TKY166"/>
      <c r="TKZ166"/>
      <c r="TLA166"/>
      <c r="TLB166"/>
      <c r="TLC166"/>
      <c r="TLD166"/>
      <c r="TLE166"/>
      <c r="TLF166"/>
      <c r="TLG166"/>
      <c r="TLH166"/>
      <c r="TLI166"/>
      <c r="TLJ166"/>
      <c r="TLK166"/>
      <c r="TLL166"/>
      <c r="TLM166"/>
      <c r="TLN166"/>
      <c r="TLO166"/>
      <c r="TLP166"/>
      <c r="TLQ166"/>
      <c r="TLR166"/>
      <c r="TLS166"/>
      <c r="TLT166"/>
      <c r="TLU166"/>
      <c r="TLV166"/>
      <c r="TLW166"/>
      <c r="TLX166"/>
      <c r="TLY166"/>
      <c r="TLZ166"/>
      <c r="TMA166"/>
      <c r="TMB166"/>
      <c r="TMC166"/>
      <c r="TMD166"/>
      <c r="TME166"/>
      <c r="TMF166"/>
      <c r="TMG166"/>
      <c r="TMH166"/>
      <c r="TMI166"/>
      <c r="TMJ166"/>
      <c r="TMK166"/>
      <c r="TML166"/>
      <c r="TMM166"/>
      <c r="TMN166"/>
      <c r="TMO166"/>
      <c r="TMP166"/>
      <c r="TMQ166"/>
      <c r="TMR166"/>
      <c r="TMS166"/>
      <c r="TMT166"/>
      <c r="TMU166"/>
      <c r="TMV166"/>
      <c r="TMW166"/>
      <c r="TMX166"/>
      <c r="TMY166"/>
      <c r="TMZ166"/>
      <c r="TNA166"/>
      <c r="TNB166"/>
      <c r="TNC166"/>
      <c r="TND166"/>
      <c r="TNE166"/>
      <c r="TNF166"/>
      <c r="TNG166"/>
      <c r="TNH166"/>
      <c r="TNI166"/>
      <c r="TNJ166"/>
      <c r="TNK166"/>
      <c r="TNL166"/>
      <c r="TNM166"/>
      <c r="TNN166"/>
      <c r="TNO166"/>
      <c r="TNP166"/>
      <c r="TNQ166"/>
      <c r="TNR166"/>
      <c r="TNS166"/>
      <c r="TNT166"/>
      <c r="TNU166"/>
      <c r="TNV166"/>
      <c r="TNW166"/>
      <c r="TNX166"/>
      <c r="TNY166"/>
      <c r="TNZ166"/>
      <c r="TOA166"/>
      <c r="TOB166"/>
      <c r="TOC166"/>
      <c r="TOD166"/>
      <c r="TOE166"/>
      <c r="TOF166"/>
      <c r="TOG166"/>
      <c r="TOH166"/>
      <c r="TOI166"/>
      <c r="TOJ166"/>
      <c r="TOK166"/>
      <c r="TOL166"/>
      <c r="TOM166"/>
      <c r="TON166"/>
      <c r="TOO166"/>
      <c r="TOP166"/>
      <c r="TOQ166"/>
      <c r="TOR166"/>
      <c r="TOS166"/>
      <c r="TOT166"/>
      <c r="TOU166"/>
      <c r="TOV166"/>
      <c r="TOW166"/>
      <c r="TOX166"/>
      <c r="TOY166"/>
      <c r="TOZ166"/>
      <c r="TPA166"/>
      <c r="TPB166"/>
      <c r="TPC166"/>
      <c r="TPD166"/>
      <c r="TPE166"/>
      <c r="TPF166"/>
      <c r="TPG166"/>
      <c r="TPH166"/>
      <c r="TPI166"/>
      <c r="TPJ166"/>
      <c r="TPK166"/>
      <c r="TPL166"/>
      <c r="TPM166"/>
      <c r="TPN166"/>
      <c r="TPO166"/>
      <c r="TPP166"/>
      <c r="TPQ166"/>
      <c r="TPR166"/>
      <c r="TPS166"/>
      <c r="TPT166"/>
      <c r="TPU166"/>
      <c r="TPV166"/>
      <c r="TPW166"/>
      <c r="TPX166"/>
      <c r="TPY166"/>
      <c r="TPZ166"/>
      <c r="TQA166"/>
      <c r="TQB166"/>
      <c r="TQC166"/>
      <c r="TQD166"/>
      <c r="TQE166"/>
      <c r="TQF166"/>
      <c r="TQG166"/>
      <c r="TQH166"/>
      <c r="TQI166"/>
      <c r="TQJ166"/>
      <c r="TQK166"/>
      <c r="TQL166"/>
      <c r="TQM166"/>
      <c r="TQN166"/>
      <c r="TQO166"/>
      <c r="TQP166"/>
      <c r="TQQ166"/>
      <c r="TQR166"/>
      <c r="TQS166"/>
      <c r="TQT166"/>
      <c r="TQU166"/>
      <c r="TQV166"/>
      <c r="TQW166"/>
      <c r="TQX166"/>
      <c r="TQY166"/>
      <c r="TQZ166"/>
      <c r="TRA166"/>
      <c r="TRB166"/>
      <c r="TRC166"/>
      <c r="TRD166"/>
      <c r="TRE166"/>
      <c r="TRF166"/>
      <c r="TRG166"/>
      <c r="TRH166"/>
      <c r="TRI166"/>
      <c r="TRJ166"/>
      <c r="TRK166"/>
      <c r="TRL166"/>
      <c r="TRM166"/>
      <c r="TRN166"/>
      <c r="TRO166"/>
      <c r="TRP166"/>
      <c r="TRQ166"/>
      <c r="TRR166"/>
      <c r="TRS166"/>
      <c r="TRT166"/>
      <c r="TRU166"/>
      <c r="TRV166"/>
      <c r="TRW166"/>
      <c r="TRX166"/>
      <c r="TRY166"/>
      <c r="TRZ166"/>
      <c r="TSA166"/>
      <c r="TSB166"/>
      <c r="TSC166"/>
      <c r="TSD166"/>
      <c r="TSE166"/>
      <c r="TSF166"/>
      <c r="TSG166"/>
      <c r="TSH166"/>
      <c r="TSI166"/>
      <c r="TSJ166"/>
      <c r="TSK166"/>
      <c r="TSL166"/>
      <c r="TSM166"/>
      <c r="TSN166"/>
      <c r="TSO166"/>
      <c r="TSP166"/>
      <c r="TSQ166"/>
      <c r="TSR166"/>
      <c r="TSS166"/>
      <c r="TST166"/>
      <c r="TSU166"/>
      <c r="TSV166"/>
      <c r="TSW166"/>
      <c r="TSX166"/>
      <c r="TSY166"/>
      <c r="TSZ166"/>
      <c r="TTA166"/>
      <c r="TTB166"/>
      <c r="TTC166"/>
      <c r="TTD166"/>
      <c r="TTE166"/>
      <c r="TTF166"/>
      <c r="TTG166"/>
      <c r="TTH166"/>
      <c r="TTI166"/>
      <c r="TTJ166"/>
      <c r="TTK166"/>
      <c r="TTL166"/>
      <c r="TTM166"/>
      <c r="TTN166"/>
      <c r="TTO166"/>
      <c r="TTP166"/>
      <c r="TTQ166"/>
      <c r="TTR166"/>
      <c r="TTS166"/>
      <c r="TTT166"/>
      <c r="TTU166"/>
      <c r="TTV166"/>
      <c r="TTW166"/>
      <c r="TTX166"/>
      <c r="TTY166"/>
      <c r="TTZ166"/>
      <c r="TUA166"/>
      <c r="TUB166"/>
      <c r="TUC166"/>
      <c r="TUD166"/>
      <c r="TUE166"/>
      <c r="TUF166"/>
      <c r="TUG166"/>
      <c r="TUH166"/>
      <c r="TUI166"/>
      <c r="TUJ166"/>
      <c r="TUK166"/>
      <c r="TUL166"/>
      <c r="TUM166"/>
      <c r="TUN166"/>
      <c r="TUO166"/>
      <c r="TUP166"/>
      <c r="TUQ166"/>
      <c r="TUR166"/>
      <c r="TUS166"/>
      <c r="TUT166"/>
      <c r="TUU166"/>
      <c r="TUV166"/>
      <c r="TUW166"/>
      <c r="TUX166"/>
      <c r="TUY166"/>
      <c r="TUZ166"/>
      <c r="TVA166"/>
      <c r="TVB166"/>
      <c r="TVC166"/>
      <c r="TVD166"/>
      <c r="TVE166"/>
      <c r="TVF166"/>
      <c r="TVG166"/>
      <c r="TVH166"/>
      <c r="TVI166"/>
      <c r="TVJ166"/>
      <c r="TVK166"/>
      <c r="TVL166"/>
      <c r="TVM166"/>
      <c r="TVN166"/>
      <c r="TVO166"/>
      <c r="TVP166"/>
      <c r="TVQ166"/>
      <c r="TVR166"/>
      <c r="TVS166"/>
      <c r="TVT166"/>
      <c r="TVU166"/>
      <c r="TVV166"/>
      <c r="TVW166"/>
      <c r="TVX166"/>
      <c r="TVY166"/>
      <c r="TVZ166"/>
      <c r="TWA166"/>
      <c r="TWB166"/>
      <c r="TWC166"/>
      <c r="TWD166"/>
      <c r="TWE166"/>
      <c r="TWF166"/>
      <c r="TWG166"/>
      <c r="TWH166"/>
      <c r="TWI166"/>
      <c r="TWJ166"/>
      <c r="TWK166"/>
      <c r="TWL166"/>
      <c r="TWM166"/>
      <c r="TWN166"/>
      <c r="TWO166"/>
      <c r="TWP166"/>
      <c r="TWQ166"/>
      <c r="TWR166"/>
      <c r="TWS166"/>
      <c r="TWT166"/>
      <c r="TWU166"/>
      <c r="TWV166"/>
      <c r="TWW166"/>
      <c r="TWX166"/>
      <c r="TWY166"/>
      <c r="TWZ166"/>
      <c r="TXA166"/>
      <c r="TXB166"/>
      <c r="TXC166"/>
      <c r="TXD166"/>
      <c r="TXE166"/>
      <c r="TXF166"/>
      <c r="TXG166"/>
      <c r="TXH166"/>
      <c r="TXI166"/>
      <c r="TXJ166"/>
      <c r="TXK166"/>
      <c r="TXL166"/>
      <c r="TXM166"/>
      <c r="TXN166"/>
      <c r="TXO166"/>
      <c r="TXP166"/>
      <c r="TXQ166"/>
      <c r="TXR166"/>
      <c r="TXS166"/>
      <c r="TXT166"/>
      <c r="TXU166"/>
      <c r="TXV166"/>
      <c r="TXW166"/>
      <c r="TXX166"/>
      <c r="TXY166"/>
      <c r="TXZ166"/>
      <c r="TYA166"/>
      <c r="TYB166"/>
      <c r="TYC166"/>
      <c r="TYD166"/>
      <c r="TYE166"/>
      <c r="TYF166"/>
      <c r="TYG166"/>
      <c r="TYH166"/>
      <c r="TYI166"/>
      <c r="TYJ166"/>
      <c r="TYK166"/>
      <c r="TYL166"/>
      <c r="TYM166"/>
      <c r="TYN166"/>
      <c r="TYO166"/>
      <c r="TYP166"/>
      <c r="TYQ166"/>
      <c r="TYR166"/>
      <c r="TYS166"/>
      <c r="TYT166"/>
      <c r="TYU166"/>
      <c r="TYV166"/>
      <c r="TYW166"/>
      <c r="TYX166"/>
      <c r="TYY166"/>
      <c r="TYZ166"/>
      <c r="TZA166"/>
      <c r="TZB166"/>
      <c r="TZC166"/>
      <c r="TZD166"/>
      <c r="TZE166"/>
      <c r="TZF166"/>
      <c r="TZG166"/>
      <c r="TZH166"/>
      <c r="TZI166"/>
      <c r="TZJ166"/>
      <c r="TZK166"/>
      <c r="TZL166"/>
      <c r="TZM166"/>
      <c r="TZN166"/>
      <c r="TZO166"/>
      <c r="TZP166"/>
      <c r="TZQ166"/>
      <c r="TZR166"/>
      <c r="TZS166"/>
      <c r="TZT166"/>
      <c r="TZU166"/>
      <c r="TZV166"/>
      <c r="TZW166"/>
      <c r="TZX166"/>
      <c r="TZY166"/>
      <c r="TZZ166"/>
      <c r="UAA166"/>
      <c r="UAB166"/>
      <c r="UAC166"/>
      <c r="UAD166"/>
      <c r="UAE166"/>
      <c r="UAF166"/>
      <c r="UAG166"/>
      <c r="UAH166"/>
      <c r="UAI166"/>
      <c r="UAJ166"/>
      <c r="UAK166"/>
      <c r="UAL166"/>
      <c r="UAM166"/>
      <c r="UAN166"/>
      <c r="UAO166"/>
      <c r="UAP166"/>
      <c r="UAQ166"/>
      <c r="UAR166"/>
      <c r="UAS166"/>
      <c r="UAT166"/>
      <c r="UAU166"/>
      <c r="UAV166"/>
      <c r="UAW166"/>
      <c r="UAX166"/>
      <c r="UAY166"/>
      <c r="UAZ166"/>
      <c r="UBA166"/>
      <c r="UBB166"/>
      <c r="UBC166"/>
      <c r="UBD166"/>
      <c r="UBE166"/>
      <c r="UBF166"/>
      <c r="UBG166"/>
      <c r="UBH166"/>
      <c r="UBI166"/>
      <c r="UBJ166"/>
      <c r="UBK166"/>
      <c r="UBL166"/>
      <c r="UBM166"/>
      <c r="UBN166"/>
      <c r="UBO166"/>
      <c r="UBP166"/>
      <c r="UBQ166"/>
      <c r="UBR166"/>
      <c r="UBS166"/>
      <c r="UBT166"/>
      <c r="UBU166"/>
      <c r="UBV166"/>
      <c r="UBW166"/>
      <c r="UBX166"/>
      <c r="UBY166"/>
      <c r="UBZ166"/>
      <c r="UCA166"/>
      <c r="UCB166"/>
      <c r="UCC166"/>
      <c r="UCD166"/>
      <c r="UCE166"/>
      <c r="UCF166"/>
      <c r="UCG166"/>
      <c r="UCH166"/>
      <c r="UCI166"/>
      <c r="UCJ166"/>
      <c r="UCK166"/>
      <c r="UCL166"/>
      <c r="UCM166"/>
      <c r="UCN166"/>
      <c r="UCO166"/>
      <c r="UCP166"/>
      <c r="UCQ166"/>
      <c r="UCR166"/>
      <c r="UCS166"/>
      <c r="UCT166"/>
      <c r="UCU166"/>
      <c r="UCV166"/>
      <c r="UCW166"/>
      <c r="UCX166"/>
      <c r="UCY166"/>
      <c r="UCZ166"/>
      <c r="UDA166"/>
      <c r="UDB166"/>
      <c r="UDC166"/>
      <c r="UDD166"/>
      <c r="UDE166"/>
      <c r="UDF166"/>
      <c r="UDG166"/>
      <c r="UDH166"/>
      <c r="UDI166"/>
      <c r="UDJ166"/>
      <c r="UDK166"/>
      <c r="UDL166"/>
      <c r="UDM166"/>
      <c r="UDN166"/>
      <c r="UDO166"/>
      <c r="UDP166"/>
      <c r="UDQ166"/>
      <c r="UDR166"/>
      <c r="UDS166"/>
      <c r="UDT166"/>
      <c r="UDU166"/>
      <c r="UDV166"/>
      <c r="UDW166"/>
      <c r="UDX166"/>
      <c r="UDY166"/>
      <c r="UDZ166"/>
      <c r="UEA166"/>
      <c r="UEB166"/>
      <c r="UEC166"/>
      <c r="UED166"/>
      <c r="UEE166"/>
      <c r="UEF166"/>
      <c r="UEG166"/>
      <c r="UEH166"/>
      <c r="UEI166"/>
      <c r="UEJ166"/>
      <c r="UEK166"/>
      <c r="UEL166"/>
      <c r="UEM166"/>
      <c r="UEN166"/>
      <c r="UEO166"/>
      <c r="UEP166"/>
      <c r="UEQ166"/>
      <c r="UER166"/>
      <c r="UES166"/>
      <c r="UET166"/>
      <c r="UEU166"/>
      <c r="UEV166"/>
      <c r="UEW166"/>
      <c r="UEX166"/>
      <c r="UEY166"/>
      <c r="UEZ166"/>
      <c r="UFA166"/>
      <c r="UFB166"/>
      <c r="UFC166"/>
      <c r="UFD166"/>
      <c r="UFE166"/>
      <c r="UFF166"/>
      <c r="UFG166"/>
      <c r="UFH166"/>
      <c r="UFI166"/>
      <c r="UFJ166"/>
      <c r="UFK166"/>
      <c r="UFL166"/>
      <c r="UFM166"/>
      <c r="UFN166"/>
      <c r="UFO166"/>
      <c r="UFP166"/>
      <c r="UFQ166"/>
      <c r="UFR166"/>
      <c r="UFS166"/>
      <c r="UFT166"/>
      <c r="UFU166"/>
      <c r="UFV166"/>
      <c r="UFW166"/>
      <c r="UFX166"/>
      <c r="UFY166"/>
      <c r="UFZ166"/>
      <c r="UGA166"/>
      <c r="UGB166"/>
      <c r="UGC166"/>
      <c r="UGD166"/>
      <c r="UGE166"/>
      <c r="UGF166"/>
      <c r="UGG166"/>
      <c r="UGH166"/>
      <c r="UGI166"/>
      <c r="UGJ166"/>
      <c r="UGK166"/>
      <c r="UGL166"/>
      <c r="UGM166"/>
      <c r="UGN166"/>
      <c r="UGO166"/>
      <c r="UGP166"/>
      <c r="UGQ166"/>
      <c r="UGR166"/>
      <c r="UGS166"/>
      <c r="UGT166"/>
      <c r="UGU166"/>
      <c r="UGV166"/>
      <c r="UGW166"/>
      <c r="UGX166"/>
      <c r="UGY166"/>
      <c r="UGZ166"/>
      <c r="UHA166"/>
      <c r="UHB166"/>
      <c r="UHC166"/>
      <c r="UHD166"/>
      <c r="UHE166"/>
      <c r="UHF166"/>
      <c r="UHG166"/>
      <c r="UHH166"/>
      <c r="UHI166"/>
      <c r="UHJ166"/>
      <c r="UHK166"/>
      <c r="UHL166"/>
      <c r="UHM166"/>
      <c r="UHN166"/>
      <c r="UHO166"/>
      <c r="UHP166"/>
      <c r="UHQ166"/>
      <c r="UHR166"/>
      <c r="UHS166"/>
      <c r="UHT166"/>
      <c r="UHU166"/>
      <c r="UHV166"/>
      <c r="UHW166"/>
      <c r="UHX166"/>
      <c r="UHY166"/>
      <c r="UHZ166"/>
      <c r="UIA166"/>
      <c r="UIB166"/>
      <c r="UIC166"/>
      <c r="UID166"/>
      <c r="UIE166"/>
      <c r="UIF166"/>
      <c r="UIG166"/>
      <c r="UIH166"/>
      <c r="UII166"/>
      <c r="UIJ166"/>
      <c r="UIK166"/>
      <c r="UIL166"/>
      <c r="UIM166"/>
      <c r="UIN166"/>
      <c r="UIO166"/>
      <c r="UIP166"/>
      <c r="UIQ166"/>
      <c r="UIR166"/>
      <c r="UIS166"/>
      <c r="UIT166"/>
      <c r="UIU166"/>
      <c r="UIV166"/>
      <c r="UIW166"/>
      <c r="UIX166"/>
      <c r="UIY166"/>
      <c r="UIZ166"/>
      <c r="UJA166"/>
      <c r="UJB166"/>
      <c r="UJC166"/>
      <c r="UJD166"/>
      <c r="UJE166"/>
      <c r="UJF166"/>
      <c r="UJG166"/>
      <c r="UJH166"/>
      <c r="UJI166"/>
      <c r="UJJ166"/>
      <c r="UJK166"/>
      <c r="UJL166"/>
      <c r="UJM166"/>
      <c r="UJN166"/>
      <c r="UJO166"/>
      <c r="UJP166"/>
      <c r="UJQ166"/>
      <c r="UJR166"/>
      <c r="UJS166"/>
      <c r="UJT166"/>
      <c r="UJU166"/>
      <c r="UJV166"/>
      <c r="UJW166"/>
      <c r="UJX166"/>
      <c r="UJY166"/>
      <c r="UJZ166"/>
      <c r="UKA166"/>
      <c r="UKB166"/>
      <c r="UKC166"/>
      <c r="UKD166"/>
      <c r="UKE166"/>
      <c r="UKF166"/>
      <c r="UKG166"/>
      <c r="UKH166"/>
      <c r="UKI166"/>
      <c r="UKJ166"/>
      <c r="UKK166"/>
      <c r="UKL166"/>
      <c r="UKM166"/>
      <c r="UKN166"/>
      <c r="UKO166"/>
      <c r="UKP166"/>
      <c r="UKQ166"/>
      <c r="UKR166"/>
      <c r="UKS166"/>
      <c r="UKT166"/>
      <c r="UKU166"/>
      <c r="UKV166"/>
      <c r="UKW166"/>
      <c r="UKX166"/>
      <c r="UKY166"/>
      <c r="UKZ166"/>
      <c r="ULA166"/>
      <c r="ULB166"/>
      <c r="ULC166"/>
      <c r="ULD166"/>
      <c r="ULE166"/>
      <c r="ULF166"/>
      <c r="ULG166"/>
      <c r="ULH166"/>
      <c r="ULI166"/>
      <c r="ULJ166"/>
      <c r="ULK166"/>
      <c r="ULL166"/>
      <c r="ULM166"/>
      <c r="ULN166"/>
      <c r="ULO166"/>
      <c r="ULP166"/>
      <c r="ULQ166"/>
      <c r="ULR166"/>
      <c r="ULS166"/>
      <c r="ULT166"/>
      <c r="ULU166"/>
      <c r="ULV166"/>
      <c r="ULW166"/>
      <c r="ULX166"/>
      <c r="ULY166"/>
      <c r="ULZ166"/>
      <c r="UMA166"/>
      <c r="UMB166"/>
      <c r="UMC166"/>
      <c r="UMD166"/>
      <c r="UME166"/>
      <c r="UMF166"/>
      <c r="UMG166"/>
      <c r="UMH166"/>
      <c r="UMI166"/>
      <c r="UMJ166"/>
      <c r="UMK166"/>
      <c r="UML166"/>
      <c r="UMM166"/>
      <c r="UMN166"/>
      <c r="UMO166"/>
      <c r="UMP166"/>
      <c r="UMQ166"/>
      <c r="UMR166"/>
      <c r="UMS166"/>
      <c r="UMT166"/>
      <c r="UMU166"/>
      <c r="UMV166"/>
      <c r="UMW166"/>
      <c r="UMX166"/>
      <c r="UMY166"/>
      <c r="UMZ166"/>
      <c r="UNA166"/>
      <c r="UNB166"/>
      <c r="UNC166"/>
      <c r="UND166"/>
      <c r="UNE166"/>
      <c r="UNF166"/>
      <c r="UNG166"/>
      <c r="UNH166"/>
      <c r="UNI166"/>
      <c r="UNJ166"/>
      <c r="UNK166"/>
      <c r="UNL166"/>
      <c r="UNM166"/>
      <c r="UNN166"/>
      <c r="UNO166"/>
      <c r="UNP166"/>
      <c r="UNQ166"/>
      <c r="UNR166"/>
      <c r="UNS166"/>
      <c r="UNT166"/>
      <c r="UNU166"/>
      <c r="UNV166"/>
      <c r="UNW166"/>
      <c r="UNX166"/>
      <c r="UNY166"/>
      <c r="UNZ166"/>
      <c r="UOA166"/>
      <c r="UOB166"/>
      <c r="UOC166"/>
      <c r="UOD166"/>
      <c r="UOE166"/>
      <c r="UOF166"/>
      <c r="UOG166"/>
      <c r="UOH166"/>
      <c r="UOI166"/>
      <c r="UOJ166"/>
      <c r="UOK166"/>
      <c r="UOL166"/>
      <c r="UOM166"/>
      <c r="UON166"/>
      <c r="UOO166"/>
      <c r="UOP166"/>
      <c r="UOQ166"/>
      <c r="UOR166"/>
      <c r="UOS166"/>
      <c r="UOT166"/>
      <c r="UOU166"/>
      <c r="UOV166"/>
      <c r="UOW166"/>
      <c r="UOX166"/>
      <c r="UOY166"/>
      <c r="UOZ166"/>
      <c r="UPA166"/>
      <c r="UPB166"/>
      <c r="UPC166"/>
      <c r="UPD166"/>
      <c r="UPE166"/>
      <c r="UPF166"/>
      <c r="UPG166"/>
      <c r="UPH166"/>
      <c r="UPI166"/>
      <c r="UPJ166"/>
      <c r="UPK166"/>
      <c r="UPL166"/>
      <c r="UPM166"/>
      <c r="UPN166"/>
      <c r="UPO166"/>
      <c r="UPP166"/>
      <c r="UPQ166"/>
      <c r="UPR166"/>
      <c r="UPS166"/>
      <c r="UPT166"/>
      <c r="UPU166"/>
      <c r="UPV166"/>
      <c r="UPW166"/>
      <c r="UPX166"/>
      <c r="UPY166"/>
      <c r="UPZ166"/>
      <c r="UQA166"/>
      <c r="UQB166"/>
      <c r="UQC166"/>
      <c r="UQD166"/>
      <c r="UQE166"/>
      <c r="UQF166"/>
      <c r="UQG166"/>
      <c r="UQH166"/>
      <c r="UQI166"/>
      <c r="UQJ166"/>
      <c r="UQK166"/>
      <c r="UQL166"/>
      <c r="UQM166"/>
      <c r="UQN166"/>
      <c r="UQO166"/>
      <c r="UQP166"/>
      <c r="UQQ166"/>
      <c r="UQR166"/>
      <c r="UQS166"/>
      <c r="UQT166"/>
      <c r="UQU166"/>
      <c r="UQV166"/>
      <c r="UQW166"/>
      <c r="UQX166"/>
      <c r="UQY166"/>
      <c r="UQZ166"/>
      <c r="URA166"/>
      <c r="URB166"/>
      <c r="URC166"/>
      <c r="URD166"/>
      <c r="URE166"/>
      <c r="URF166"/>
      <c r="URG166"/>
      <c r="URH166"/>
      <c r="URI166"/>
      <c r="URJ166"/>
      <c r="URK166"/>
      <c r="URL166"/>
      <c r="URM166"/>
      <c r="URN166"/>
      <c r="URO166"/>
      <c r="URP166"/>
      <c r="URQ166"/>
      <c r="URR166"/>
      <c r="URS166"/>
      <c r="URT166"/>
      <c r="URU166"/>
      <c r="URV166"/>
      <c r="URW166"/>
      <c r="URX166"/>
      <c r="URY166"/>
      <c r="URZ166"/>
      <c r="USA166"/>
      <c r="USB166"/>
      <c r="USC166"/>
      <c r="USD166"/>
      <c r="USE166"/>
      <c r="USF166"/>
      <c r="USG166"/>
      <c r="USH166"/>
      <c r="USI166"/>
      <c r="USJ166"/>
      <c r="USK166"/>
      <c r="USL166"/>
      <c r="USM166"/>
      <c r="USN166"/>
      <c r="USO166"/>
      <c r="USP166"/>
      <c r="USQ166"/>
      <c r="USR166"/>
      <c r="USS166"/>
      <c r="UST166"/>
      <c r="USU166"/>
      <c r="USV166"/>
      <c r="USW166"/>
      <c r="USX166"/>
      <c r="USY166"/>
      <c r="USZ166"/>
      <c r="UTA166"/>
      <c r="UTB166"/>
      <c r="UTC166"/>
      <c r="UTD166"/>
      <c r="UTE166"/>
      <c r="UTF166"/>
      <c r="UTG166"/>
      <c r="UTH166"/>
      <c r="UTI166"/>
      <c r="UTJ166"/>
      <c r="UTK166"/>
      <c r="UTL166"/>
      <c r="UTM166"/>
      <c r="UTN166"/>
      <c r="UTO166"/>
      <c r="UTP166"/>
      <c r="UTQ166"/>
      <c r="UTR166"/>
      <c r="UTS166"/>
      <c r="UTT166"/>
      <c r="UTU166"/>
      <c r="UTV166"/>
      <c r="UTW166"/>
      <c r="UTX166"/>
      <c r="UTY166"/>
      <c r="UTZ166"/>
      <c r="UUA166"/>
      <c r="UUB166"/>
      <c r="UUC166"/>
      <c r="UUD166"/>
      <c r="UUE166"/>
      <c r="UUF166"/>
      <c r="UUG166"/>
      <c r="UUH166"/>
      <c r="UUI166"/>
      <c r="UUJ166"/>
      <c r="UUK166"/>
      <c r="UUL166"/>
      <c r="UUM166"/>
      <c r="UUN166"/>
      <c r="UUO166"/>
      <c r="UUP166"/>
      <c r="UUQ166"/>
      <c r="UUR166"/>
      <c r="UUS166"/>
      <c r="UUT166"/>
      <c r="UUU166"/>
      <c r="UUV166"/>
      <c r="UUW166"/>
      <c r="UUX166"/>
      <c r="UUY166"/>
      <c r="UUZ166"/>
      <c r="UVA166"/>
      <c r="UVB166"/>
      <c r="UVC166"/>
      <c r="UVD166"/>
      <c r="UVE166"/>
      <c r="UVF166"/>
      <c r="UVG166"/>
      <c r="UVH166"/>
      <c r="UVI166"/>
      <c r="UVJ166"/>
      <c r="UVK166"/>
      <c r="UVL166"/>
      <c r="UVM166"/>
      <c r="UVN166"/>
      <c r="UVO166"/>
      <c r="UVP166"/>
      <c r="UVQ166"/>
      <c r="UVR166"/>
      <c r="UVS166"/>
      <c r="UVT166"/>
      <c r="UVU166"/>
      <c r="UVV166"/>
      <c r="UVW166"/>
      <c r="UVX166"/>
      <c r="UVY166"/>
      <c r="UVZ166"/>
      <c r="UWA166"/>
      <c r="UWB166"/>
      <c r="UWC166"/>
      <c r="UWD166"/>
      <c r="UWE166"/>
      <c r="UWF166"/>
      <c r="UWG166"/>
      <c r="UWH166"/>
      <c r="UWI166"/>
      <c r="UWJ166"/>
      <c r="UWK166"/>
      <c r="UWL166"/>
      <c r="UWM166"/>
      <c r="UWN166"/>
      <c r="UWO166"/>
      <c r="UWP166"/>
      <c r="UWQ166"/>
      <c r="UWR166"/>
      <c r="UWS166"/>
      <c r="UWT166"/>
      <c r="UWU166"/>
      <c r="UWV166"/>
      <c r="UWW166"/>
      <c r="UWX166"/>
      <c r="UWY166"/>
      <c r="UWZ166"/>
      <c r="UXA166"/>
      <c r="UXB166"/>
      <c r="UXC166"/>
      <c r="UXD166"/>
      <c r="UXE166"/>
      <c r="UXF166"/>
      <c r="UXG166"/>
      <c r="UXH166"/>
      <c r="UXI166"/>
      <c r="UXJ166"/>
      <c r="UXK166"/>
      <c r="UXL166"/>
      <c r="UXM166"/>
      <c r="UXN166"/>
      <c r="UXO166"/>
      <c r="UXP166"/>
      <c r="UXQ166"/>
      <c r="UXR166"/>
      <c r="UXS166"/>
      <c r="UXT166"/>
      <c r="UXU166"/>
      <c r="UXV166"/>
      <c r="UXW166"/>
      <c r="UXX166"/>
      <c r="UXY166"/>
      <c r="UXZ166"/>
      <c r="UYA166"/>
      <c r="UYB166"/>
      <c r="UYC166"/>
      <c r="UYD166"/>
      <c r="UYE166"/>
      <c r="UYF166"/>
      <c r="UYG166"/>
      <c r="UYH166"/>
      <c r="UYI166"/>
      <c r="UYJ166"/>
      <c r="UYK166"/>
      <c r="UYL166"/>
      <c r="UYM166"/>
      <c r="UYN166"/>
      <c r="UYO166"/>
      <c r="UYP166"/>
      <c r="UYQ166"/>
      <c r="UYR166"/>
      <c r="UYS166"/>
      <c r="UYT166"/>
      <c r="UYU166"/>
      <c r="UYV166"/>
      <c r="UYW166"/>
      <c r="UYX166"/>
      <c r="UYY166"/>
      <c r="UYZ166"/>
      <c r="UZA166"/>
      <c r="UZB166"/>
      <c r="UZC166"/>
      <c r="UZD166"/>
      <c r="UZE166"/>
      <c r="UZF166"/>
      <c r="UZG166"/>
      <c r="UZH166"/>
      <c r="UZI166"/>
      <c r="UZJ166"/>
      <c r="UZK166"/>
      <c r="UZL166"/>
      <c r="UZM166"/>
      <c r="UZN166"/>
      <c r="UZO166"/>
      <c r="UZP166"/>
      <c r="UZQ166"/>
      <c r="UZR166"/>
      <c r="UZS166"/>
      <c r="UZT166"/>
      <c r="UZU166"/>
      <c r="UZV166"/>
      <c r="UZW166"/>
      <c r="UZX166"/>
      <c r="UZY166"/>
      <c r="UZZ166"/>
      <c r="VAA166"/>
      <c r="VAB166"/>
      <c r="VAC166"/>
      <c r="VAD166"/>
      <c r="VAE166"/>
      <c r="VAF166"/>
      <c r="VAG166"/>
      <c r="VAH166"/>
      <c r="VAI166"/>
      <c r="VAJ166"/>
      <c r="VAK166"/>
      <c r="VAL166"/>
      <c r="VAM166"/>
      <c r="VAN166"/>
      <c r="VAO166"/>
      <c r="VAP166"/>
      <c r="VAQ166"/>
      <c r="VAR166"/>
      <c r="VAS166"/>
      <c r="VAT166"/>
      <c r="VAU166"/>
      <c r="VAV166"/>
      <c r="VAW166"/>
      <c r="VAX166"/>
      <c r="VAY166"/>
      <c r="VAZ166"/>
      <c r="VBA166"/>
      <c r="VBB166"/>
      <c r="VBC166"/>
      <c r="VBD166"/>
      <c r="VBE166"/>
      <c r="VBF166"/>
      <c r="VBG166"/>
      <c r="VBH166"/>
      <c r="VBI166"/>
      <c r="VBJ166"/>
      <c r="VBK166"/>
      <c r="VBL166"/>
      <c r="VBM166"/>
      <c r="VBN166"/>
      <c r="VBO166"/>
      <c r="VBP166"/>
      <c r="VBQ166"/>
      <c r="VBR166"/>
      <c r="VBS166"/>
      <c r="VBT166"/>
      <c r="VBU166"/>
      <c r="VBV166"/>
      <c r="VBW166"/>
      <c r="VBX166"/>
      <c r="VBY166"/>
      <c r="VBZ166"/>
      <c r="VCA166"/>
      <c r="VCB166"/>
      <c r="VCC166"/>
      <c r="VCD166"/>
      <c r="VCE166"/>
      <c r="VCF166"/>
      <c r="VCG166"/>
      <c r="VCH166"/>
      <c r="VCI166"/>
      <c r="VCJ166"/>
      <c r="VCK166"/>
      <c r="VCL166"/>
      <c r="VCM166"/>
      <c r="VCN166"/>
      <c r="VCO166"/>
      <c r="VCP166"/>
      <c r="VCQ166"/>
      <c r="VCR166"/>
      <c r="VCS166"/>
      <c r="VCT166"/>
      <c r="VCU166"/>
      <c r="VCV166"/>
      <c r="VCW166"/>
      <c r="VCX166"/>
      <c r="VCY166"/>
      <c r="VCZ166"/>
      <c r="VDA166"/>
      <c r="VDB166"/>
      <c r="VDC166"/>
      <c r="VDD166"/>
      <c r="VDE166"/>
      <c r="VDF166"/>
      <c r="VDG166"/>
      <c r="VDH166"/>
      <c r="VDI166"/>
      <c r="VDJ166"/>
      <c r="VDK166"/>
      <c r="VDL166"/>
      <c r="VDM166"/>
      <c r="VDN166"/>
      <c r="VDO166"/>
      <c r="VDP166"/>
      <c r="VDQ166"/>
      <c r="VDR166"/>
      <c r="VDS166"/>
      <c r="VDT166"/>
      <c r="VDU166"/>
      <c r="VDV166"/>
      <c r="VDW166"/>
      <c r="VDX166"/>
      <c r="VDY166"/>
      <c r="VDZ166"/>
      <c r="VEA166"/>
      <c r="VEB166"/>
      <c r="VEC166"/>
      <c r="VED166"/>
      <c r="VEE166"/>
      <c r="VEF166"/>
      <c r="VEG166"/>
      <c r="VEH166"/>
      <c r="VEI166"/>
      <c r="VEJ166"/>
      <c r="VEK166"/>
      <c r="VEL166"/>
      <c r="VEM166"/>
      <c r="VEN166"/>
      <c r="VEO166"/>
      <c r="VEP166"/>
      <c r="VEQ166"/>
      <c r="VER166"/>
      <c r="VES166"/>
      <c r="VET166"/>
      <c r="VEU166"/>
      <c r="VEV166"/>
      <c r="VEW166"/>
      <c r="VEX166"/>
      <c r="VEY166"/>
      <c r="VEZ166"/>
      <c r="VFA166"/>
      <c r="VFB166"/>
      <c r="VFC166"/>
      <c r="VFD166"/>
      <c r="VFE166"/>
      <c r="VFF166"/>
      <c r="VFG166"/>
      <c r="VFH166"/>
      <c r="VFI166"/>
      <c r="VFJ166"/>
      <c r="VFK166"/>
      <c r="VFL166"/>
      <c r="VFM166"/>
      <c r="VFN166"/>
      <c r="VFO166"/>
      <c r="VFP166"/>
      <c r="VFQ166"/>
      <c r="VFR166"/>
      <c r="VFS166"/>
      <c r="VFT166"/>
      <c r="VFU166"/>
      <c r="VFV166"/>
      <c r="VFW166"/>
      <c r="VFX166"/>
      <c r="VFY166"/>
      <c r="VFZ166"/>
      <c r="VGA166"/>
      <c r="VGB166"/>
      <c r="VGC166"/>
      <c r="VGD166"/>
      <c r="VGE166"/>
      <c r="VGF166"/>
      <c r="VGG166"/>
      <c r="VGH166"/>
      <c r="VGI166"/>
      <c r="VGJ166"/>
      <c r="VGK166"/>
      <c r="VGL166"/>
      <c r="VGM166"/>
      <c r="VGN166"/>
      <c r="VGO166"/>
      <c r="VGP166"/>
      <c r="VGQ166"/>
      <c r="VGR166"/>
      <c r="VGS166"/>
      <c r="VGT166"/>
      <c r="VGU166"/>
      <c r="VGV166"/>
      <c r="VGW166"/>
      <c r="VGX166"/>
      <c r="VGY166"/>
      <c r="VGZ166"/>
      <c r="VHA166"/>
      <c r="VHB166"/>
      <c r="VHC166"/>
      <c r="VHD166"/>
      <c r="VHE166"/>
      <c r="VHF166"/>
      <c r="VHG166"/>
      <c r="VHH166"/>
      <c r="VHI166"/>
      <c r="VHJ166"/>
      <c r="VHK166"/>
      <c r="VHL166"/>
      <c r="VHM166"/>
      <c r="VHN166"/>
      <c r="VHO166"/>
      <c r="VHP166"/>
      <c r="VHQ166"/>
      <c r="VHR166"/>
      <c r="VHS166"/>
      <c r="VHT166"/>
      <c r="VHU166"/>
      <c r="VHV166"/>
      <c r="VHW166"/>
      <c r="VHX166"/>
      <c r="VHY166"/>
      <c r="VHZ166"/>
      <c r="VIA166"/>
      <c r="VIB166"/>
      <c r="VIC166"/>
      <c r="VID166"/>
      <c r="VIE166"/>
      <c r="VIF166"/>
      <c r="VIG166"/>
      <c r="VIH166"/>
      <c r="VII166"/>
      <c r="VIJ166"/>
      <c r="VIK166"/>
      <c r="VIL166"/>
      <c r="VIM166"/>
      <c r="VIN166"/>
      <c r="VIO166"/>
      <c r="VIP166"/>
      <c r="VIQ166"/>
      <c r="VIR166"/>
      <c r="VIS166"/>
      <c r="VIT166"/>
      <c r="VIU166"/>
      <c r="VIV166"/>
      <c r="VIW166"/>
      <c r="VIX166"/>
      <c r="VIY166"/>
      <c r="VIZ166"/>
      <c r="VJA166"/>
      <c r="VJB166"/>
      <c r="VJC166"/>
      <c r="VJD166"/>
      <c r="VJE166"/>
      <c r="VJF166"/>
      <c r="VJG166"/>
      <c r="VJH166"/>
      <c r="VJI166"/>
      <c r="VJJ166"/>
      <c r="VJK166"/>
      <c r="VJL166"/>
      <c r="VJM166"/>
      <c r="VJN166"/>
      <c r="VJO166"/>
      <c r="VJP166"/>
      <c r="VJQ166"/>
      <c r="VJR166"/>
      <c r="VJS166"/>
      <c r="VJT166"/>
      <c r="VJU166"/>
      <c r="VJV166"/>
      <c r="VJW166"/>
      <c r="VJX166"/>
      <c r="VJY166"/>
      <c r="VJZ166"/>
      <c r="VKA166"/>
      <c r="VKB166"/>
      <c r="VKC166"/>
      <c r="VKD166"/>
      <c r="VKE166"/>
      <c r="VKF166"/>
      <c r="VKG166"/>
      <c r="VKH166"/>
      <c r="VKI166"/>
      <c r="VKJ166"/>
      <c r="VKK166"/>
      <c r="VKL166"/>
      <c r="VKM166"/>
      <c r="VKN166"/>
      <c r="VKO166"/>
      <c r="VKP166"/>
      <c r="VKQ166"/>
      <c r="VKR166"/>
      <c r="VKS166"/>
      <c r="VKT166"/>
      <c r="VKU166"/>
      <c r="VKV166"/>
      <c r="VKW166"/>
      <c r="VKX166"/>
      <c r="VKY166"/>
      <c r="VKZ166"/>
      <c r="VLA166"/>
      <c r="VLB166"/>
      <c r="VLC166"/>
      <c r="VLD166"/>
      <c r="VLE166"/>
      <c r="VLF166"/>
      <c r="VLG166"/>
      <c r="VLH166"/>
      <c r="VLI166"/>
      <c r="VLJ166"/>
      <c r="VLK166"/>
      <c r="VLL166"/>
      <c r="VLM166"/>
      <c r="VLN166"/>
      <c r="VLO166"/>
      <c r="VLP166"/>
      <c r="VLQ166"/>
      <c r="VLR166"/>
      <c r="VLS166"/>
      <c r="VLT166"/>
      <c r="VLU166"/>
      <c r="VLV166"/>
      <c r="VLW166"/>
      <c r="VLX166"/>
      <c r="VLY166"/>
      <c r="VLZ166"/>
      <c r="VMA166"/>
      <c r="VMB166"/>
      <c r="VMC166"/>
      <c r="VMD166"/>
      <c r="VME166"/>
      <c r="VMF166"/>
      <c r="VMG166"/>
      <c r="VMH166"/>
      <c r="VMI166"/>
      <c r="VMJ166"/>
      <c r="VMK166"/>
      <c r="VML166"/>
      <c r="VMM166"/>
      <c r="VMN166"/>
      <c r="VMO166"/>
      <c r="VMP166"/>
      <c r="VMQ166"/>
      <c r="VMR166"/>
      <c r="VMS166"/>
      <c r="VMT166"/>
      <c r="VMU166"/>
      <c r="VMV166"/>
      <c r="VMW166"/>
      <c r="VMX166"/>
      <c r="VMY166"/>
      <c r="VMZ166"/>
      <c r="VNA166"/>
      <c r="VNB166"/>
      <c r="VNC166"/>
      <c r="VND166"/>
      <c r="VNE166"/>
      <c r="VNF166"/>
      <c r="VNG166"/>
      <c r="VNH166"/>
      <c r="VNI166"/>
      <c r="VNJ166"/>
      <c r="VNK166"/>
      <c r="VNL166"/>
      <c r="VNM166"/>
      <c r="VNN166"/>
      <c r="VNO166"/>
      <c r="VNP166"/>
      <c r="VNQ166"/>
      <c r="VNR166"/>
      <c r="VNS166"/>
      <c r="VNT166"/>
      <c r="VNU166"/>
      <c r="VNV166"/>
      <c r="VNW166"/>
      <c r="VNX166"/>
      <c r="VNY166"/>
      <c r="VNZ166"/>
      <c r="VOA166"/>
      <c r="VOB166"/>
      <c r="VOC166"/>
      <c r="VOD166"/>
      <c r="VOE166"/>
      <c r="VOF166"/>
      <c r="VOG166"/>
      <c r="VOH166"/>
      <c r="VOI166"/>
      <c r="VOJ166"/>
      <c r="VOK166"/>
      <c r="VOL166"/>
      <c r="VOM166"/>
      <c r="VON166"/>
      <c r="VOO166"/>
      <c r="VOP166"/>
      <c r="VOQ166"/>
      <c r="VOR166"/>
      <c r="VOS166"/>
      <c r="VOT166"/>
      <c r="VOU166"/>
      <c r="VOV166"/>
      <c r="VOW166"/>
      <c r="VOX166"/>
      <c r="VOY166"/>
      <c r="VOZ166"/>
      <c r="VPA166"/>
      <c r="VPB166"/>
      <c r="VPC166"/>
      <c r="VPD166"/>
      <c r="VPE166"/>
      <c r="VPF166"/>
      <c r="VPG166"/>
      <c r="VPH166"/>
      <c r="VPI166"/>
      <c r="VPJ166"/>
      <c r="VPK166"/>
      <c r="VPL166"/>
      <c r="VPM166"/>
      <c r="VPN166"/>
      <c r="VPO166"/>
      <c r="VPP166"/>
      <c r="VPQ166"/>
      <c r="VPR166"/>
      <c r="VPS166"/>
      <c r="VPT166"/>
      <c r="VPU166"/>
      <c r="VPV166"/>
      <c r="VPW166"/>
      <c r="VPX166"/>
      <c r="VPY166"/>
      <c r="VPZ166"/>
      <c r="VQA166"/>
      <c r="VQB166"/>
      <c r="VQC166"/>
      <c r="VQD166"/>
      <c r="VQE166"/>
      <c r="VQF166"/>
      <c r="VQG166"/>
      <c r="VQH166"/>
      <c r="VQI166"/>
      <c r="VQJ166"/>
      <c r="VQK166"/>
      <c r="VQL166"/>
      <c r="VQM166"/>
      <c r="VQN166"/>
      <c r="VQO166"/>
      <c r="VQP166"/>
      <c r="VQQ166"/>
      <c r="VQR166"/>
      <c r="VQS166"/>
      <c r="VQT166"/>
      <c r="VQU166"/>
      <c r="VQV166"/>
      <c r="VQW166"/>
      <c r="VQX166"/>
      <c r="VQY166"/>
      <c r="VQZ166"/>
      <c r="VRA166"/>
      <c r="VRB166"/>
      <c r="VRC166"/>
      <c r="VRD166"/>
      <c r="VRE166"/>
      <c r="VRF166"/>
      <c r="VRG166"/>
      <c r="VRH166"/>
      <c r="VRI166"/>
      <c r="VRJ166"/>
      <c r="VRK166"/>
      <c r="VRL166"/>
      <c r="VRM166"/>
      <c r="VRN166"/>
      <c r="VRO166"/>
      <c r="VRP166"/>
      <c r="VRQ166"/>
      <c r="VRR166"/>
      <c r="VRS166"/>
      <c r="VRT166"/>
      <c r="VRU166"/>
      <c r="VRV166"/>
      <c r="VRW166"/>
      <c r="VRX166"/>
      <c r="VRY166"/>
      <c r="VRZ166"/>
      <c r="VSA166"/>
      <c r="VSB166"/>
      <c r="VSC166"/>
      <c r="VSD166"/>
      <c r="VSE166"/>
      <c r="VSF166"/>
      <c r="VSG166"/>
      <c r="VSH166"/>
      <c r="VSI166"/>
      <c r="VSJ166"/>
      <c r="VSK166"/>
      <c r="VSL166"/>
      <c r="VSM166"/>
      <c r="VSN166"/>
      <c r="VSO166"/>
      <c r="VSP166"/>
      <c r="VSQ166"/>
      <c r="VSR166"/>
      <c r="VSS166"/>
      <c r="VST166"/>
      <c r="VSU166"/>
      <c r="VSV166"/>
      <c r="VSW166"/>
      <c r="VSX166"/>
      <c r="VSY166"/>
      <c r="VSZ166"/>
      <c r="VTA166"/>
      <c r="VTB166"/>
      <c r="VTC166"/>
      <c r="VTD166"/>
      <c r="VTE166"/>
      <c r="VTF166"/>
      <c r="VTG166"/>
      <c r="VTH166"/>
      <c r="VTI166"/>
      <c r="VTJ166"/>
      <c r="VTK166"/>
      <c r="VTL166"/>
      <c r="VTM166"/>
      <c r="VTN166"/>
      <c r="VTO166"/>
      <c r="VTP166"/>
      <c r="VTQ166"/>
      <c r="VTR166"/>
      <c r="VTS166"/>
      <c r="VTT166"/>
      <c r="VTU166"/>
      <c r="VTV166"/>
      <c r="VTW166"/>
      <c r="VTX166"/>
      <c r="VTY166"/>
      <c r="VTZ166"/>
      <c r="VUA166"/>
      <c r="VUB166"/>
      <c r="VUC166"/>
      <c r="VUD166"/>
      <c r="VUE166"/>
      <c r="VUF166"/>
      <c r="VUG166"/>
      <c r="VUH166"/>
      <c r="VUI166"/>
      <c r="VUJ166"/>
      <c r="VUK166"/>
      <c r="VUL166"/>
      <c r="VUM166"/>
      <c r="VUN166"/>
      <c r="VUO166"/>
      <c r="VUP166"/>
      <c r="VUQ166"/>
      <c r="VUR166"/>
      <c r="VUS166"/>
      <c r="VUT166"/>
      <c r="VUU166"/>
      <c r="VUV166"/>
      <c r="VUW166"/>
      <c r="VUX166"/>
      <c r="VUY166"/>
      <c r="VUZ166"/>
      <c r="VVA166"/>
      <c r="VVB166"/>
      <c r="VVC166"/>
      <c r="VVD166"/>
      <c r="VVE166"/>
      <c r="VVF166"/>
      <c r="VVG166"/>
      <c r="VVH166"/>
      <c r="VVI166"/>
      <c r="VVJ166"/>
      <c r="VVK166"/>
      <c r="VVL166"/>
      <c r="VVM166"/>
      <c r="VVN166"/>
      <c r="VVO166"/>
      <c r="VVP166"/>
      <c r="VVQ166"/>
      <c r="VVR166"/>
      <c r="VVS166"/>
      <c r="VVT166"/>
      <c r="VVU166"/>
      <c r="VVV166"/>
      <c r="VVW166"/>
      <c r="VVX166"/>
      <c r="VVY166"/>
      <c r="VVZ166"/>
      <c r="VWA166"/>
      <c r="VWB166"/>
      <c r="VWC166"/>
      <c r="VWD166"/>
      <c r="VWE166"/>
      <c r="VWF166"/>
      <c r="VWG166"/>
      <c r="VWH166"/>
      <c r="VWI166"/>
      <c r="VWJ166"/>
      <c r="VWK166"/>
      <c r="VWL166"/>
      <c r="VWM166"/>
      <c r="VWN166"/>
      <c r="VWO166"/>
      <c r="VWP166"/>
      <c r="VWQ166"/>
      <c r="VWR166"/>
      <c r="VWS166"/>
      <c r="VWT166"/>
      <c r="VWU166"/>
      <c r="VWV166"/>
      <c r="VWW166"/>
      <c r="VWX166"/>
      <c r="VWY166"/>
      <c r="VWZ166"/>
      <c r="VXA166"/>
      <c r="VXB166"/>
      <c r="VXC166"/>
      <c r="VXD166"/>
      <c r="VXE166"/>
      <c r="VXF166"/>
      <c r="VXG166"/>
      <c r="VXH166"/>
      <c r="VXI166"/>
      <c r="VXJ166"/>
      <c r="VXK166"/>
      <c r="VXL166"/>
      <c r="VXM166"/>
      <c r="VXN166"/>
      <c r="VXO166"/>
      <c r="VXP166"/>
      <c r="VXQ166"/>
      <c r="VXR166"/>
      <c r="VXS166"/>
      <c r="VXT166"/>
      <c r="VXU166"/>
      <c r="VXV166"/>
      <c r="VXW166"/>
      <c r="VXX166"/>
      <c r="VXY166"/>
      <c r="VXZ166"/>
      <c r="VYA166"/>
      <c r="VYB166"/>
      <c r="VYC166"/>
      <c r="VYD166"/>
      <c r="VYE166"/>
      <c r="VYF166"/>
      <c r="VYG166"/>
      <c r="VYH166"/>
      <c r="VYI166"/>
      <c r="VYJ166"/>
      <c r="VYK166"/>
      <c r="VYL166"/>
      <c r="VYM166"/>
      <c r="VYN166"/>
      <c r="VYO166"/>
      <c r="VYP166"/>
      <c r="VYQ166"/>
      <c r="VYR166"/>
      <c r="VYS166"/>
      <c r="VYT166"/>
      <c r="VYU166"/>
      <c r="VYV166"/>
      <c r="VYW166"/>
      <c r="VYX166"/>
      <c r="VYY166"/>
      <c r="VYZ166"/>
      <c r="VZA166"/>
      <c r="VZB166"/>
      <c r="VZC166"/>
      <c r="VZD166"/>
      <c r="VZE166"/>
      <c r="VZF166"/>
      <c r="VZG166"/>
      <c r="VZH166"/>
      <c r="VZI166"/>
      <c r="VZJ166"/>
      <c r="VZK166"/>
      <c r="VZL166"/>
      <c r="VZM166"/>
      <c r="VZN166"/>
      <c r="VZO166"/>
      <c r="VZP166"/>
      <c r="VZQ166"/>
      <c r="VZR166"/>
      <c r="VZS166"/>
      <c r="VZT166"/>
      <c r="VZU166"/>
      <c r="VZV166"/>
      <c r="VZW166"/>
      <c r="VZX166"/>
      <c r="VZY166"/>
      <c r="VZZ166"/>
      <c r="WAA166"/>
      <c r="WAB166"/>
      <c r="WAC166"/>
      <c r="WAD166"/>
      <c r="WAE166"/>
      <c r="WAF166"/>
      <c r="WAG166"/>
      <c r="WAH166"/>
      <c r="WAI166"/>
      <c r="WAJ166"/>
      <c r="WAK166"/>
      <c r="WAL166"/>
      <c r="WAM166"/>
      <c r="WAN166"/>
      <c r="WAO166"/>
      <c r="WAP166"/>
      <c r="WAQ166"/>
      <c r="WAR166"/>
      <c r="WAS166"/>
      <c r="WAT166"/>
      <c r="WAU166"/>
      <c r="WAV166"/>
      <c r="WAW166"/>
      <c r="WAX166"/>
      <c r="WAY166"/>
      <c r="WAZ166"/>
      <c r="WBA166"/>
      <c r="WBB166"/>
      <c r="WBC166"/>
      <c r="WBD166"/>
      <c r="WBE166"/>
      <c r="WBF166"/>
      <c r="WBG166"/>
      <c r="WBH166"/>
      <c r="WBI166"/>
      <c r="WBJ166"/>
      <c r="WBK166"/>
      <c r="WBL166"/>
      <c r="WBM166"/>
      <c r="WBN166"/>
      <c r="WBO166"/>
      <c r="WBP166"/>
      <c r="WBQ166"/>
      <c r="WBR166"/>
      <c r="WBS166"/>
      <c r="WBT166"/>
      <c r="WBU166"/>
      <c r="WBV166"/>
      <c r="WBW166"/>
      <c r="WBX166"/>
      <c r="WBY166"/>
      <c r="WBZ166"/>
      <c r="WCA166"/>
      <c r="WCB166"/>
      <c r="WCC166"/>
      <c r="WCD166"/>
      <c r="WCE166"/>
      <c r="WCF166"/>
      <c r="WCG166"/>
      <c r="WCH166"/>
      <c r="WCI166"/>
      <c r="WCJ166"/>
      <c r="WCK166"/>
      <c r="WCL166"/>
      <c r="WCM166"/>
      <c r="WCN166"/>
      <c r="WCO166"/>
      <c r="WCP166"/>
      <c r="WCQ166"/>
      <c r="WCR166"/>
      <c r="WCS166"/>
      <c r="WCT166"/>
      <c r="WCU166"/>
      <c r="WCV166"/>
      <c r="WCW166"/>
      <c r="WCX166"/>
      <c r="WCY166"/>
      <c r="WCZ166"/>
      <c r="WDA166"/>
      <c r="WDB166"/>
      <c r="WDC166"/>
      <c r="WDD166"/>
      <c r="WDE166"/>
      <c r="WDF166"/>
      <c r="WDG166"/>
      <c r="WDH166"/>
      <c r="WDI166"/>
      <c r="WDJ166"/>
      <c r="WDK166"/>
      <c r="WDL166"/>
      <c r="WDM166"/>
      <c r="WDN166"/>
      <c r="WDO166"/>
      <c r="WDP166"/>
      <c r="WDQ166"/>
      <c r="WDR166"/>
      <c r="WDS166"/>
      <c r="WDT166"/>
      <c r="WDU166"/>
      <c r="WDV166"/>
      <c r="WDW166"/>
      <c r="WDX166"/>
      <c r="WDY166"/>
      <c r="WDZ166"/>
      <c r="WEA166"/>
      <c r="WEB166"/>
      <c r="WEC166"/>
      <c r="WED166"/>
      <c r="WEE166"/>
      <c r="WEF166"/>
      <c r="WEG166"/>
      <c r="WEH166"/>
      <c r="WEI166"/>
      <c r="WEJ166"/>
      <c r="WEK166"/>
      <c r="WEL166"/>
      <c r="WEM166"/>
      <c r="WEN166"/>
      <c r="WEO166"/>
      <c r="WEP166"/>
      <c r="WEQ166"/>
      <c r="WER166"/>
      <c r="WES166"/>
      <c r="WET166"/>
      <c r="WEU166"/>
      <c r="WEV166"/>
      <c r="WEW166"/>
      <c r="WEX166"/>
      <c r="WEY166"/>
      <c r="WEZ166"/>
      <c r="WFA166"/>
      <c r="WFB166"/>
      <c r="WFC166"/>
      <c r="WFD166"/>
      <c r="WFE166"/>
      <c r="WFF166"/>
      <c r="WFG166"/>
      <c r="WFH166"/>
      <c r="WFI166"/>
      <c r="WFJ166"/>
      <c r="WFK166"/>
      <c r="WFL166"/>
      <c r="WFM166"/>
      <c r="WFN166"/>
      <c r="WFO166"/>
      <c r="WFP166"/>
      <c r="WFQ166"/>
      <c r="WFR166"/>
      <c r="WFS166"/>
      <c r="WFT166"/>
      <c r="WFU166"/>
      <c r="WFV166"/>
      <c r="WFW166"/>
      <c r="WFX166"/>
      <c r="WFY166"/>
      <c r="WFZ166"/>
      <c r="WGA166"/>
      <c r="WGB166"/>
      <c r="WGC166"/>
      <c r="WGD166"/>
      <c r="WGE166"/>
      <c r="WGF166"/>
      <c r="WGG166"/>
      <c r="WGH166"/>
      <c r="WGI166"/>
      <c r="WGJ166"/>
      <c r="WGK166"/>
      <c r="WGL166"/>
      <c r="WGM166"/>
      <c r="WGN166"/>
      <c r="WGO166"/>
      <c r="WGP166"/>
      <c r="WGQ166"/>
      <c r="WGR166"/>
      <c r="WGS166"/>
      <c r="WGT166"/>
      <c r="WGU166"/>
      <c r="WGV166"/>
      <c r="WGW166"/>
      <c r="WGX166"/>
      <c r="WGY166"/>
      <c r="WGZ166"/>
      <c r="WHA166"/>
      <c r="WHB166"/>
      <c r="WHC166"/>
      <c r="WHD166"/>
      <c r="WHE166"/>
      <c r="WHF166"/>
      <c r="WHG166"/>
      <c r="WHH166"/>
      <c r="WHI166"/>
      <c r="WHJ166"/>
      <c r="WHK166"/>
      <c r="WHL166"/>
      <c r="WHM166"/>
      <c r="WHN166"/>
      <c r="WHO166"/>
      <c r="WHP166"/>
      <c r="WHQ166"/>
      <c r="WHR166"/>
      <c r="WHS166"/>
      <c r="WHT166"/>
      <c r="WHU166"/>
      <c r="WHV166"/>
      <c r="WHW166"/>
      <c r="WHX166"/>
      <c r="WHY166"/>
      <c r="WHZ166"/>
      <c r="WIA166"/>
      <c r="WIB166"/>
      <c r="WIC166"/>
      <c r="WID166"/>
      <c r="WIE166"/>
      <c r="WIF166"/>
      <c r="WIG166"/>
      <c r="WIH166"/>
      <c r="WII166"/>
      <c r="WIJ166"/>
      <c r="WIK166"/>
      <c r="WIL166"/>
      <c r="WIM166"/>
      <c r="WIN166"/>
      <c r="WIO166"/>
      <c r="WIP166"/>
      <c r="WIQ166"/>
      <c r="WIR166"/>
      <c r="WIS166"/>
      <c r="WIT166"/>
      <c r="WIU166"/>
      <c r="WIV166"/>
      <c r="WIW166"/>
      <c r="WIX166"/>
      <c r="WIY166"/>
      <c r="WIZ166"/>
      <c r="WJA166"/>
      <c r="WJB166"/>
      <c r="WJC166"/>
      <c r="WJD166"/>
      <c r="WJE166"/>
      <c r="WJF166"/>
      <c r="WJG166"/>
      <c r="WJH166"/>
      <c r="WJI166"/>
      <c r="WJJ166"/>
      <c r="WJK166"/>
      <c r="WJL166"/>
      <c r="WJM166"/>
      <c r="WJN166"/>
      <c r="WJO166"/>
      <c r="WJP166"/>
      <c r="WJQ166"/>
      <c r="WJR166"/>
      <c r="WJS166"/>
      <c r="WJT166"/>
      <c r="WJU166"/>
      <c r="WJV166"/>
      <c r="WJW166"/>
      <c r="WJX166"/>
      <c r="WJY166"/>
      <c r="WJZ166"/>
      <c r="WKA166"/>
      <c r="WKB166"/>
      <c r="WKC166"/>
      <c r="WKD166"/>
      <c r="WKE166"/>
      <c r="WKF166"/>
      <c r="WKG166"/>
      <c r="WKH166"/>
      <c r="WKI166"/>
      <c r="WKJ166"/>
      <c r="WKK166"/>
      <c r="WKL166"/>
      <c r="WKM166"/>
      <c r="WKN166"/>
      <c r="WKO166"/>
      <c r="WKP166"/>
      <c r="WKQ166"/>
      <c r="WKR166"/>
      <c r="WKS166"/>
      <c r="WKT166"/>
      <c r="WKU166"/>
      <c r="WKV166"/>
      <c r="WKW166"/>
      <c r="WKX166"/>
      <c r="WKY166"/>
      <c r="WKZ166"/>
      <c r="WLA166"/>
      <c r="WLB166"/>
      <c r="WLC166"/>
      <c r="WLD166"/>
      <c r="WLE166"/>
      <c r="WLF166"/>
      <c r="WLG166"/>
      <c r="WLH166"/>
      <c r="WLI166"/>
      <c r="WLJ166"/>
      <c r="WLK166"/>
      <c r="WLL166"/>
      <c r="WLM166"/>
      <c r="WLN166"/>
      <c r="WLO166"/>
      <c r="WLP166"/>
      <c r="WLQ166"/>
      <c r="WLR166"/>
      <c r="WLS166"/>
      <c r="WLT166"/>
      <c r="WLU166"/>
      <c r="WLV166"/>
      <c r="WLW166"/>
      <c r="WLX166"/>
      <c r="WLY166"/>
      <c r="WLZ166"/>
      <c r="WMA166"/>
      <c r="WMB166"/>
      <c r="WMC166"/>
      <c r="WMD166"/>
      <c r="WME166"/>
      <c r="WMF166"/>
      <c r="WMG166"/>
      <c r="WMH166"/>
      <c r="WMI166"/>
      <c r="WMJ166"/>
      <c r="WMK166"/>
      <c r="WML166"/>
      <c r="WMM166"/>
      <c r="WMN166"/>
      <c r="WMO166"/>
      <c r="WMP166"/>
      <c r="WMQ166"/>
      <c r="WMR166"/>
      <c r="WMS166"/>
      <c r="WMT166"/>
      <c r="WMU166"/>
      <c r="WMV166"/>
      <c r="WMW166"/>
      <c r="WMX166"/>
      <c r="WMY166"/>
      <c r="WMZ166"/>
      <c r="WNA166"/>
      <c r="WNB166"/>
      <c r="WNC166"/>
      <c r="WND166"/>
      <c r="WNE166"/>
      <c r="WNF166"/>
      <c r="WNG166"/>
      <c r="WNH166"/>
      <c r="WNI166"/>
      <c r="WNJ166"/>
      <c r="WNK166"/>
      <c r="WNL166"/>
      <c r="WNM166"/>
      <c r="WNN166"/>
      <c r="WNO166"/>
      <c r="WNP166"/>
      <c r="WNQ166"/>
      <c r="WNR166"/>
      <c r="WNS166"/>
      <c r="WNT166"/>
      <c r="WNU166"/>
      <c r="WNV166"/>
      <c r="WNW166"/>
      <c r="WNX166"/>
      <c r="WNY166"/>
      <c r="WNZ166"/>
      <c r="WOA166"/>
      <c r="WOB166"/>
      <c r="WOC166"/>
      <c r="WOD166"/>
      <c r="WOE166"/>
      <c r="WOF166"/>
      <c r="WOG166"/>
      <c r="WOH166"/>
      <c r="WOI166"/>
      <c r="WOJ166"/>
      <c r="WOK166"/>
      <c r="WOL166"/>
      <c r="WOM166"/>
      <c r="WON166"/>
      <c r="WOO166"/>
      <c r="WOP166"/>
      <c r="WOQ166"/>
      <c r="WOR166"/>
      <c r="WOS166"/>
      <c r="WOT166"/>
      <c r="WOU166"/>
      <c r="WOV166"/>
      <c r="WOW166"/>
      <c r="WOX166"/>
      <c r="WOY166"/>
      <c r="WOZ166"/>
      <c r="WPA166"/>
      <c r="WPB166"/>
      <c r="WPC166"/>
      <c r="WPD166"/>
      <c r="WPE166"/>
      <c r="WPF166"/>
      <c r="WPG166"/>
      <c r="WPH166"/>
      <c r="WPI166"/>
      <c r="WPJ166"/>
      <c r="WPK166"/>
      <c r="WPL166"/>
      <c r="WPM166"/>
      <c r="WPN166"/>
      <c r="WPO166"/>
      <c r="WPP166"/>
      <c r="WPQ166"/>
      <c r="WPR166"/>
      <c r="WPS166"/>
      <c r="WPT166"/>
      <c r="WPU166"/>
      <c r="WPV166"/>
      <c r="WPW166"/>
      <c r="WPX166"/>
      <c r="WPY166"/>
      <c r="WPZ166"/>
      <c r="WQA166"/>
      <c r="WQB166"/>
      <c r="WQC166"/>
      <c r="WQD166"/>
      <c r="WQE166"/>
      <c r="WQF166"/>
      <c r="WQG166"/>
      <c r="WQH166"/>
      <c r="WQI166"/>
      <c r="WQJ166"/>
      <c r="WQK166"/>
      <c r="WQL166"/>
      <c r="WQM166"/>
      <c r="WQN166"/>
      <c r="WQO166"/>
      <c r="WQP166"/>
      <c r="WQQ166"/>
      <c r="WQR166"/>
      <c r="WQS166"/>
      <c r="WQT166"/>
      <c r="WQU166"/>
      <c r="WQV166"/>
      <c r="WQW166"/>
      <c r="WQX166"/>
      <c r="WQY166"/>
      <c r="WQZ166"/>
      <c r="WRA166"/>
      <c r="WRB166"/>
      <c r="WRC166"/>
      <c r="WRD166"/>
      <c r="WRE166"/>
      <c r="WRF166"/>
      <c r="WRG166"/>
      <c r="WRH166"/>
      <c r="WRI166"/>
      <c r="WRJ166"/>
      <c r="WRK166"/>
      <c r="WRL166"/>
      <c r="WRM166"/>
      <c r="WRN166"/>
      <c r="WRO166"/>
      <c r="WRP166"/>
      <c r="WRQ166"/>
      <c r="WRR166"/>
      <c r="WRS166"/>
      <c r="WRT166"/>
      <c r="WRU166"/>
      <c r="WRV166"/>
      <c r="WRW166"/>
      <c r="WRX166"/>
      <c r="WRY166"/>
      <c r="WRZ166"/>
      <c r="WSA166"/>
      <c r="WSB166"/>
      <c r="WSC166"/>
      <c r="WSD166"/>
      <c r="WSE166"/>
      <c r="WSF166"/>
      <c r="WSG166"/>
      <c r="WSH166"/>
      <c r="WSI166"/>
      <c r="WSJ166"/>
      <c r="WSK166"/>
      <c r="WSL166"/>
      <c r="WSM166"/>
      <c r="WSN166"/>
      <c r="WSO166"/>
      <c r="WSP166"/>
      <c r="WSQ166"/>
      <c r="WSR166"/>
      <c r="WSS166"/>
      <c r="WST166"/>
      <c r="WSU166"/>
      <c r="WSV166"/>
      <c r="WSW166"/>
      <c r="WSX166"/>
      <c r="WSY166"/>
      <c r="WSZ166"/>
      <c r="WTA166"/>
      <c r="WTB166"/>
      <c r="WTC166"/>
      <c r="WTD166"/>
      <c r="WTE166"/>
      <c r="WTF166"/>
      <c r="WTG166"/>
      <c r="WTH166"/>
      <c r="WTI166"/>
      <c r="WTJ166"/>
      <c r="WTK166"/>
      <c r="WTL166"/>
      <c r="WTM166"/>
      <c r="WTN166"/>
      <c r="WTO166"/>
      <c r="WTP166"/>
      <c r="WTQ166"/>
      <c r="WTR166"/>
      <c r="WTS166"/>
      <c r="WTT166"/>
      <c r="WTU166"/>
      <c r="WTV166"/>
      <c r="WTW166"/>
      <c r="WTX166"/>
      <c r="WTY166"/>
      <c r="WTZ166"/>
      <c r="WUA166"/>
      <c r="WUB166"/>
      <c r="WUC166"/>
      <c r="WUD166"/>
      <c r="WUE166"/>
      <c r="WUF166"/>
      <c r="WUG166"/>
      <c r="WUH166"/>
      <c r="WUI166"/>
      <c r="WUJ166"/>
      <c r="WUK166"/>
      <c r="WUL166"/>
      <c r="WUM166"/>
      <c r="WUN166"/>
      <c r="WUO166"/>
      <c r="WUP166"/>
      <c r="WUQ166"/>
      <c r="WUR166"/>
      <c r="WUS166"/>
      <c r="WUT166"/>
      <c r="WUU166"/>
      <c r="WUV166"/>
      <c r="WUW166"/>
      <c r="WUX166"/>
      <c r="WUY166"/>
      <c r="WUZ166"/>
      <c r="WVA166"/>
      <c r="WVB166"/>
      <c r="WVC166"/>
      <c r="WVD166"/>
      <c r="WVE166"/>
      <c r="WVF166"/>
      <c r="WVG166"/>
      <c r="WVH166"/>
      <c r="WVI166"/>
      <c r="WVJ166"/>
      <c r="WVK166"/>
      <c r="WVL166"/>
      <c r="WVM166"/>
      <c r="WVN166"/>
      <c r="WVO166"/>
      <c r="WVP166"/>
      <c r="WVQ166"/>
      <c r="WVR166"/>
      <c r="WVS166"/>
      <c r="WVT166"/>
      <c r="WVU166"/>
      <c r="WVV166"/>
      <c r="WVW166"/>
      <c r="WVX166"/>
      <c r="WVY166"/>
      <c r="WVZ166"/>
      <c r="WWA166"/>
      <c r="WWB166"/>
      <c r="WWC166"/>
      <c r="WWD166"/>
      <c r="WWE166"/>
      <c r="WWF166"/>
      <c r="WWG166"/>
      <c r="WWH166"/>
      <c r="WWI166"/>
      <c r="WWJ166"/>
      <c r="WWK166"/>
      <c r="WWL166"/>
      <c r="WWM166"/>
      <c r="WWN166"/>
      <c r="WWO166"/>
      <c r="WWP166"/>
      <c r="WWQ166"/>
      <c r="WWR166"/>
      <c r="WWS166"/>
      <c r="WWT166"/>
      <c r="WWU166"/>
      <c r="WWV166"/>
      <c r="WWW166"/>
      <c r="WWX166"/>
      <c r="WWY166"/>
      <c r="WWZ166"/>
      <c r="WXA166"/>
      <c r="WXB166"/>
      <c r="WXC166"/>
      <c r="WXD166"/>
      <c r="WXE166"/>
      <c r="WXF166"/>
      <c r="WXG166"/>
      <c r="WXH166"/>
      <c r="WXI166"/>
      <c r="WXJ166"/>
      <c r="WXK166"/>
      <c r="WXL166"/>
      <c r="WXM166"/>
      <c r="WXN166"/>
      <c r="WXO166"/>
      <c r="WXP166"/>
      <c r="WXQ166"/>
      <c r="WXR166"/>
      <c r="WXS166"/>
      <c r="WXT166"/>
      <c r="WXU166"/>
      <c r="WXV166"/>
      <c r="WXW166"/>
      <c r="WXX166"/>
      <c r="WXY166"/>
      <c r="WXZ166"/>
      <c r="WYA166"/>
      <c r="WYB166"/>
      <c r="WYC166"/>
      <c r="WYD166"/>
      <c r="WYE166"/>
      <c r="WYF166"/>
      <c r="WYG166"/>
      <c r="WYH166"/>
      <c r="WYI166"/>
      <c r="WYJ166"/>
      <c r="WYK166"/>
      <c r="WYL166"/>
      <c r="WYM166"/>
      <c r="WYN166"/>
      <c r="WYO166"/>
      <c r="WYP166"/>
      <c r="WYQ166"/>
      <c r="WYR166"/>
      <c r="WYS166"/>
      <c r="WYT166"/>
      <c r="WYU166"/>
      <c r="WYV166"/>
      <c r="WYW166"/>
      <c r="WYX166"/>
      <c r="WYY166"/>
      <c r="WYZ166"/>
      <c r="WZA166"/>
      <c r="WZB166"/>
      <c r="WZC166"/>
      <c r="WZD166"/>
      <c r="WZE166"/>
      <c r="WZF166"/>
      <c r="WZG166"/>
      <c r="WZH166"/>
      <c r="WZI166"/>
      <c r="WZJ166"/>
      <c r="WZK166"/>
      <c r="WZL166"/>
      <c r="WZM166"/>
      <c r="WZN166"/>
      <c r="WZO166"/>
      <c r="WZP166"/>
      <c r="WZQ166"/>
      <c r="WZR166"/>
      <c r="WZS166"/>
      <c r="WZT166"/>
      <c r="WZU166"/>
      <c r="WZV166"/>
      <c r="WZW166"/>
      <c r="WZX166"/>
      <c r="WZY166"/>
      <c r="WZZ166"/>
      <c r="XAA166"/>
      <c r="XAB166"/>
      <c r="XAC166"/>
      <c r="XAD166"/>
      <c r="XAE166"/>
      <c r="XAF166"/>
      <c r="XAG166"/>
      <c r="XAH166"/>
      <c r="XAI166"/>
      <c r="XAJ166"/>
      <c r="XAK166"/>
      <c r="XAL166"/>
      <c r="XAM166"/>
      <c r="XAN166"/>
      <c r="XAO166"/>
      <c r="XAP166"/>
      <c r="XAQ166"/>
      <c r="XAR166"/>
      <c r="XAS166"/>
      <c r="XAT166"/>
      <c r="XAU166"/>
      <c r="XAV166"/>
      <c r="XAW166"/>
      <c r="XAX166"/>
      <c r="XAY166"/>
      <c r="XAZ166"/>
      <c r="XBA166"/>
      <c r="XBB166"/>
      <c r="XBC166"/>
      <c r="XBD166"/>
      <c r="XBE166"/>
      <c r="XBF166"/>
      <c r="XBG166"/>
      <c r="XBH166"/>
      <c r="XBI166"/>
      <c r="XBJ166"/>
      <c r="XBK166"/>
      <c r="XBL166"/>
      <c r="XBM166"/>
      <c r="XBN166"/>
      <c r="XBO166"/>
      <c r="XBP166"/>
      <c r="XBQ166"/>
      <c r="XBR166"/>
      <c r="XBS166"/>
      <c r="XBT166"/>
      <c r="XBU166"/>
      <c r="XBV166"/>
      <c r="XBW166"/>
      <c r="XBX166"/>
      <c r="XBY166"/>
      <c r="XBZ166"/>
      <c r="XCA166"/>
      <c r="XCB166"/>
      <c r="XCC166"/>
      <c r="XCD166"/>
      <c r="XCE166"/>
      <c r="XCF166"/>
      <c r="XCG166"/>
      <c r="XCH166"/>
      <c r="XCI166"/>
      <c r="XCJ166"/>
      <c r="XCK166"/>
      <c r="XCL166"/>
      <c r="XCM166"/>
      <c r="XCN166"/>
      <c r="XCO166"/>
      <c r="XCP166"/>
      <c r="XCQ166"/>
      <c r="XCR166"/>
      <c r="XCS166"/>
      <c r="XCT166"/>
      <c r="XCU166"/>
      <c r="XCV166"/>
      <c r="XCW166"/>
      <c r="XCX166"/>
      <c r="XCY166"/>
      <c r="XCZ166"/>
      <c r="XDA166"/>
      <c r="XDB166"/>
      <c r="XDC166"/>
      <c r="XDD166"/>
      <c r="XDE166"/>
      <c r="XDF166"/>
      <c r="XDG166"/>
      <c r="XDH166"/>
      <c r="XDI166"/>
      <c r="XDJ166"/>
      <c r="XDK166"/>
      <c r="XDL166"/>
      <c r="XDM166"/>
      <c r="XDN166"/>
      <c r="XDO166"/>
      <c r="XDP166"/>
      <c r="XDQ166"/>
      <c r="XDR166"/>
      <c r="XDS166"/>
      <c r="XDT166"/>
      <c r="XDU166"/>
      <c r="XDV166"/>
      <c r="XDW166"/>
      <c r="XDX166"/>
      <c r="XDY166"/>
      <c r="XDZ166"/>
      <c r="XEA166"/>
      <c r="XEB166"/>
      <c r="XEC166"/>
      <c r="XED166"/>
      <c r="XEE166"/>
      <c r="XEF166"/>
      <c r="XEG166"/>
      <c r="XEH166"/>
      <c r="XEI166"/>
      <c r="XEJ166"/>
      <c r="XEK166"/>
      <c r="XEL166"/>
      <c r="XEM166"/>
      <c r="XEN166"/>
      <c r="XEO166"/>
      <c r="XEP166"/>
      <c r="XEQ166"/>
      <c r="XER166"/>
      <c r="XES166"/>
      <c r="XET166"/>
      <c r="XEU166"/>
      <c r="XEV166"/>
      <c r="XEW166"/>
      <c r="XEX166"/>
      <c r="XEY166"/>
      <c r="XEZ166"/>
      <c r="XFA166"/>
      <c r="XFB166"/>
      <c r="XFC166"/>
      <c r="XFD166"/>
    </row>
    <row r="167" spans="1:16384" x14ac:dyDescent="0.25">
      <c r="B167" s="39" t="s">
        <v>882</v>
      </c>
      <c r="C167" s="187" t="s">
        <v>576</v>
      </c>
      <c r="D167" s="2">
        <f t="shared" si="26"/>
        <v>8</v>
      </c>
      <c r="E167" s="104">
        <v>1</v>
      </c>
      <c r="F167" s="104">
        <v>0</v>
      </c>
      <c r="G167" s="104">
        <v>7</v>
      </c>
      <c r="H167" s="104">
        <v>0</v>
      </c>
      <c r="I167" s="104">
        <v>0</v>
      </c>
      <c r="J167" s="104">
        <v>0</v>
      </c>
      <c r="K167" s="104">
        <v>0</v>
      </c>
      <c r="L167" s="104">
        <v>0</v>
      </c>
      <c r="M167" s="104">
        <v>0</v>
      </c>
      <c r="N167" s="99"/>
      <c r="O167" s="99"/>
      <c r="P167" s="144"/>
      <c r="Q167" s="144"/>
    </row>
    <row r="168" spans="1:16384" x14ac:dyDescent="0.25">
      <c r="B168" s="39" t="s">
        <v>883</v>
      </c>
      <c r="C168" s="187" t="s">
        <v>577</v>
      </c>
      <c r="D168" s="2">
        <f t="shared" si="26"/>
        <v>16</v>
      </c>
      <c r="E168" s="104">
        <v>0</v>
      </c>
      <c r="F168" s="104">
        <v>1</v>
      </c>
      <c r="G168" s="104">
        <v>15</v>
      </c>
      <c r="H168" s="104">
        <v>0</v>
      </c>
      <c r="I168" s="104">
        <v>0</v>
      </c>
      <c r="J168" s="104">
        <v>0</v>
      </c>
      <c r="K168" s="104">
        <v>0</v>
      </c>
      <c r="L168" s="104">
        <v>0</v>
      </c>
      <c r="M168" s="104">
        <v>0</v>
      </c>
      <c r="N168" s="99"/>
      <c r="O168" s="99"/>
      <c r="P168" s="142"/>
      <c r="Q168" s="142"/>
    </row>
    <row r="169" spans="1:16384" x14ac:dyDescent="0.25">
      <c r="B169" s="39" t="s">
        <v>884</v>
      </c>
      <c r="C169" s="187" t="s">
        <v>578</v>
      </c>
      <c r="D169" s="2">
        <f t="shared" si="26"/>
        <v>4</v>
      </c>
      <c r="E169" s="104">
        <v>0</v>
      </c>
      <c r="F169" s="104">
        <v>1</v>
      </c>
      <c r="G169" s="104">
        <v>2</v>
      </c>
      <c r="H169" s="104">
        <v>0</v>
      </c>
      <c r="I169" s="104">
        <v>1</v>
      </c>
      <c r="J169" s="104">
        <v>0</v>
      </c>
      <c r="K169" s="104">
        <v>0</v>
      </c>
      <c r="L169" s="104">
        <v>0</v>
      </c>
      <c r="M169" s="104">
        <v>0</v>
      </c>
      <c r="N169" s="99"/>
      <c r="O169" s="99"/>
      <c r="P169" s="142"/>
      <c r="Q169" s="142"/>
    </row>
    <row r="170" spans="1:16384" x14ac:dyDescent="0.25">
      <c r="B170" s="39" t="s">
        <v>885</v>
      </c>
      <c r="C170" s="187" t="s">
        <v>579</v>
      </c>
      <c r="D170" s="2">
        <f t="shared" si="26"/>
        <v>8</v>
      </c>
      <c r="E170" s="104">
        <v>6</v>
      </c>
      <c r="F170" s="104">
        <v>2</v>
      </c>
      <c r="G170" s="104">
        <v>0</v>
      </c>
      <c r="H170" s="104">
        <v>0</v>
      </c>
      <c r="I170" s="104">
        <v>0</v>
      </c>
      <c r="J170" s="104">
        <v>0</v>
      </c>
      <c r="K170" s="104">
        <v>0</v>
      </c>
      <c r="L170" s="104">
        <v>0</v>
      </c>
      <c r="M170" s="104">
        <v>0</v>
      </c>
      <c r="N170" s="99"/>
      <c r="O170" s="99"/>
      <c r="P170" s="142"/>
      <c r="Q170" s="142"/>
    </row>
    <row r="171" spans="1:16384" x14ac:dyDescent="0.25">
      <c r="B171" s="39" t="s">
        <v>886</v>
      </c>
      <c r="C171" s="187" t="s">
        <v>580</v>
      </c>
      <c r="D171" s="2">
        <f t="shared" si="26"/>
        <v>3</v>
      </c>
      <c r="E171" s="104">
        <v>3</v>
      </c>
      <c r="F171" s="104">
        <v>0</v>
      </c>
      <c r="G171" s="104">
        <v>0</v>
      </c>
      <c r="H171" s="104">
        <v>0</v>
      </c>
      <c r="I171" s="104">
        <v>0</v>
      </c>
      <c r="J171" s="104">
        <v>0</v>
      </c>
      <c r="K171" s="104">
        <v>0</v>
      </c>
      <c r="L171" s="104">
        <v>0</v>
      </c>
      <c r="M171" s="104">
        <v>0</v>
      </c>
      <c r="N171" s="99"/>
      <c r="O171" s="99"/>
      <c r="P171" s="142"/>
      <c r="Q171" s="142"/>
    </row>
    <row r="172" spans="1:16384" s="40" customFormat="1" x14ac:dyDescent="0.25">
      <c r="B172" s="39" t="s">
        <v>887</v>
      </c>
      <c r="C172" s="187" t="s">
        <v>581</v>
      </c>
      <c r="D172" s="2">
        <f t="shared" si="26"/>
        <v>1</v>
      </c>
      <c r="E172" s="104">
        <v>1</v>
      </c>
      <c r="F172" s="104">
        <v>0</v>
      </c>
      <c r="G172" s="104">
        <v>0</v>
      </c>
      <c r="H172" s="104">
        <v>0</v>
      </c>
      <c r="I172" s="104">
        <v>0</v>
      </c>
      <c r="J172" s="104">
        <v>0</v>
      </c>
      <c r="K172" s="104">
        <v>0</v>
      </c>
      <c r="L172" s="104">
        <v>0</v>
      </c>
      <c r="M172" s="104">
        <v>0</v>
      </c>
      <c r="N172" s="99"/>
      <c r="O172" s="99"/>
      <c r="P172" s="144"/>
      <c r="Q172" s="144"/>
    </row>
    <row r="173" spans="1:16384" s="40" customFormat="1" x14ac:dyDescent="0.25">
      <c r="B173" s="39" t="s">
        <v>888</v>
      </c>
      <c r="C173" s="255" t="s">
        <v>1372</v>
      </c>
      <c r="D173" s="2">
        <f t="shared" si="26"/>
        <v>0</v>
      </c>
      <c r="E173" s="104">
        <v>0</v>
      </c>
      <c r="F173" s="104">
        <v>0</v>
      </c>
      <c r="G173" s="104">
        <v>0</v>
      </c>
      <c r="H173" s="104">
        <v>0</v>
      </c>
      <c r="I173" s="104">
        <v>0</v>
      </c>
      <c r="J173" s="104">
        <v>0</v>
      </c>
      <c r="K173" s="104">
        <v>0</v>
      </c>
      <c r="L173" s="104">
        <v>0</v>
      </c>
      <c r="M173" s="104">
        <v>1</v>
      </c>
      <c r="N173" s="99"/>
      <c r="O173" s="99"/>
      <c r="P173" s="140"/>
      <c r="Q173" s="140"/>
    </row>
    <row r="174" spans="1:16384" s="205" customFormat="1" x14ac:dyDescent="0.25">
      <c r="B174" s="87" t="s">
        <v>1373</v>
      </c>
      <c r="C174" s="256" t="s">
        <v>1374</v>
      </c>
      <c r="D174" s="202">
        <f t="shared" si="26"/>
        <v>0</v>
      </c>
      <c r="E174" s="104">
        <v>0</v>
      </c>
      <c r="F174" s="104">
        <v>0</v>
      </c>
      <c r="G174" s="104">
        <v>0</v>
      </c>
      <c r="H174" s="104">
        <v>0</v>
      </c>
      <c r="I174" s="104">
        <v>0</v>
      </c>
      <c r="J174" s="104">
        <v>0</v>
      </c>
      <c r="K174" s="104">
        <v>0</v>
      </c>
      <c r="L174" s="104">
        <v>0</v>
      </c>
      <c r="M174" s="104">
        <v>0</v>
      </c>
      <c r="N174" s="99"/>
      <c r="O174" s="99"/>
      <c r="P174" s="140"/>
      <c r="Q174" s="140"/>
    </row>
    <row r="175" spans="1:16384" s="40" customFormat="1" x14ac:dyDescent="0.25">
      <c r="B175" s="87" t="s">
        <v>1375</v>
      </c>
      <c r="C175" s="88" t="s">
        <v>240</v>
      </c>
      <c r="D175" s="2">
        <f t="shared" si="26"/>
        <v>3</v>
      </c>
      <c r="E175" s="116">
        <f>E150-E163</f>
        <v>0</v>
      </c>
      <c r="F175" s="116">
        <f t="shared" ref="F175:L175" si="31">F150-F163</f>
        <v>0</v>
      </c>
      <c r="G175" s="116">
        <f t="shared" si="31"/>
        <v>1</v>
      </c>
      <c r="H175" s="116">
        <f t="shared" si="31"/>
        <v>0</v>
      </c>
      <c r="I175" s="116">
        <f t="shared" si="31"/>
        <v>2</v>
      </c>
      <c r="J175" s="116">
        <f t="shared" si="31"/>
        <v>0</v>
      </c>
      <c r="K175" s="116">
        <f t="shared" si="31"/>
        <v>0</v>
      </c>
      <c r="L175" s="116">
        <f t="shared" si="31"/>
        <v>0</v>
      </c>
      <c r="M175" s="116">
        <v>0</v>
      </c>
      <c r="N175" s="99"/>
      <c r="O175" s="99"/>
      <c r="P175" s="142"/>
      <c r="Q175" s="142"/>
    </row>
    <row r="176" spans="1:16384" s="40" customFormat="1" ht="60" x14ac:dyDescent="0.25">
      <c r="B176" s="87" t="s">
        <v>889</v>
      </c>
      <c r="C176" s="240" t="s">
        <v>890</v>
      </c>
      <c r="D176" s="162"/>
      <c r="E176" s="163"/>
      <c r="F176" s="163"/>
      <c r="G176" s="163"/>
      <c r="H176" s="163"/>
      <c r="I176" s="163"/>
      <c r="J176" s="163"/>
      <c r="K176" s="163"/>
      <c r="L176" s="163"/>
      <c r="M176" s="163"/>
      <c r="N176" s="103"/>
      <c r="O176" s="208"/>
      <c r="Q176" s="144"/>
    </row>
    <row r="177" spans="1:17" s="40" customFormat="1" ht="60" x14ac:dyDescent="0.25">
      <c r="B177" s="87" t="s">
        <v>891</v>
      </c>
      <c r="C177" s="254" t="s">
        <v>1379</v>
      </c>
      <c r="D177" s="202">
        <f t="shared" ref="D177:D179" si="32">SUM(E177:L177)</f>
        <v>59</v>
      </c>
      <c r="E177" s="196">
        <v>10</v>
      </c>
      <c r="F177" s="196">
        <v>2</v>
      </c>
      <c r="G177" s="196">
        <v>44</v>
      </c>
      <c r="H177" s="196">
        <v>0</v>
      </c>
      <c r="I177" s="196">
        <v>3</v>
      </c>
      <c r="J177" s="196">
        <v>0</v>
      </c>
      <c r="K177" s="196">
        <v>0</v>
      </c>
      <c r="L177" s="196">
        <v>0</v>
      </c>
      <c r="M177" s="196">
        <v>1</v>
      </c>
      <c r="N177" s="134" t="str">
        <f>IF((D177&lt;=D149)*AND(E177&lt;=E149)*AND(F177&lt;=F149)*AND(G177&lt;=G149)*AND(H177&lt;=H149)*AND(I177&lt;=I149)*AND(J177&lt;=J149)*AND(K177&lt;=K149)*AND(L177&lt;=L149)*AND(M177&lt;=M149),"Выполнено","ПРОВЕРИТЬ (таких муниципалитетов не может быть больше чем муниципалитетов - участников бюджетного процесса в соответствующем году)
)")</f>
        <v>Выполнено</v>
      </c>
      <c r="O177" s="99"/>
      <c r="P177" s="140"/>
      <c r="Q177" s="140"/>
    </row>
    <row r="178" spans="1:17" s="40" customFormat="1" ht="60" x14ac:dyDescent="0.25">
      <c r="B178" s="87" t="s">
        <v>892</v>
      </c>
      <c r="C178" s="254" t="s">
        <v>1380</v>
      </c>
      <c r="D178" s="202">
        <f t="shared" si="32"/>
        <v>43</v>
      </c>
      <c r="E178" s="196">
        <v>10</v>
      </c>
      <c r="F178" s="196">
        <v>0</v>
      </c>
      <c r="G178" s="196">
        <v>31</v>
      </c>
      <c r="H178" s="196">
        <v>0</v>
      </c>
      <c r="I178" s="196">
        <v>2</v>
      </c>
      <c r="J178" s="196">
        <v>0</v>
      </c>
      <c r="K178" s="196">
        <v>0</v>
      </c>
      <c r="L178" s="196">
        <v>0</v>
      </c>
      <c r="M178" s="196">
        <v>0</v>
      </c>
      <c r="N178" s="134" t="str">
        <f>IF((D178&lt;=D177)*AND(E178&lt;=E177)*AND(F178&lt;=F177)*AND(G178&lt;=G177)*AND(H178&lt;=H177)*AND(I178&lt;=I177)*AND(J178&lt;=J177)*AND(K178&lt;=K177)*AND(L178&lt;=L177)*AND(M178&lt;=M177),"Выполнено","ПРОВЕРИТЬ (эта подстрока не может быть больше предыдущей)
)")</f>
        <v>Выполнено</v>
      </c>
      <c r="O178" s="99"/>
      <c r="Q178" s="140"/>
    </row>
    <row r="179" spans="1:17" s="40" customFormat="1" ht="60" x14ac:dyDescent="0.25">
      <c r="B179" s="87" t="s">
        <v>893</v>
      </c>
      <c r="C179" s="254" t="s">
        <v>1381</v>
      </c>
      <c r="D179" s="202">
        <f t="shared" si="32"/>
        <v>19</v>
      </c>
      <c r="E179" s="196">
        <v>1</v>
      </c>
      <c r="F179" s="196">
        <v>0</v>
      </c>
      <c r="G179" s="196">
        <v>18</v>
      </c>
      <c r="H179" s="196">
        <v>0</v>
      </c>
      <c r="I179" s="196">
        <v>0</v>
      </c>
      <c r="J179" s="196"/>
      <c r="K179" s="196">
        <v>0</v>
      </c>
      <c r="L179" s="196">
        <v>0</v>
      </c>
      <c r="M179" s="196">
        <v>0</v>
      </c>
      <c r="N179" s="134" t="str">
        <f>IF((D179&lt;=D178)*AND(E179&lt;=E178)*AND(F179&lt;=F178)*AND(G179&lt;=G178)*AND(H179&lt;=H178)*AND(I179&lt;=I178)*AND(J179&lt;=J178)*AND(K179&lt;=K178)*AND(L179&lt;=L178)*AND(M179&lt;=M178),"Выполнено","ПРОВЕРИТЬ (эта подстрока не может быть больше предыдущей)
)")</f>
        <v>Выполнено</v>
      </c>
      <c r="O179" s="99"/>
      <c r="P179" s="144"/>
      <c r="Q179" s="140"/>
    </row>
    <row r="180" spans="1:17" s="40" customFormat="1" ht="45" x14ac:dyDescent="0.25">
      <c r="B180" s="79" t="s">
        <v>963</v>
      </c>
      <c r="C180" s="260" t="s">
        <v>1382</v>
      </c>
      <c r="D180" s="44">
        <f t="shared" si="26"/>
        <v>0</v>
      </c>
      <c r="E180" s="126">
        <v>0</v>
      </c>
      <c r="F180" s="126">
        <v>0</v>
      </c>
      <c r="G180" s="126">
        <v>0</v>
      </c>
      <c r="H180" s="126">
        <v>0</v>
      </c>
      <c r="I180" s="126">
        <v>0</v>
      </c>
      <c r="J180" s="126">
        <v>0</v>
      </c>
      <c r="K180" s="126">
        <v>0</v>
      </c>
      <c r="L180" s="126">
        <v>0</v>
      </c>
      <c r="M180" s="126">
        <v>0</v>
      </c>
      <c r="N180" s="99"/>
      <c r="O180" s="150" t="str">
        <f>IF(((D180=0)),"   ","Нужно заполнить пункт 19 текстовой части - о временных финансовых администрациях")</f>
        <v xml:space="preserve">   </v>
      </c>
      <c r="P180" s="140"/>
      <c r="Q180" s="140"/>
    </row>
    <row r="181" spans="1:17" s="40" customFormat="1" ht="45" x14ac:dyDescent="0.25">
      <c r="B181" s="25" t="s">
        <v>894</v>
      </c>
      <c r="C181" s="6" t="s">
        <v>471</v>
      </c>
      <c r="D181" s="162"/>
      <c r="E181" s="163"/>
      <c r="F181" s="163"/>
      <c r="G181" s="163"/>
      <c r="H181" s="163"/>
      <c r="I181" s="163"/>
      <c r="J181" s="163"/>
      <c r="K181" s="163"/>
      <c r="L181" s="163"/>
      <c r="M181" s="163"/>
      <c r="N181" s="103"/>
      <c r="O181" s="61"/>
      <c r="P181" s="140"/>
      <c r="Q181" s="140"/>
    </row>
    <row r="182" spans="1:17" s="40" customFormat="1" ht="90" x14ac:dyDescent="0.25">
      <c r="B182" s="241" t="s">
        <v>18</v>
      </c>
      <c r="C182" s="239" t="s">
        <v>895</v>
      </c>
      <c r="D182" s="2">
        <f t="shared" ref="D182:D243" si="33">SUM(E182:L182)</f>
        <v>65</v>
      </c>
      <c r="E182" s="106">
        <v>11</v>
      </c>
      <c r="F182" s="106">
        <v>4</v>
      </c>
      <c r="G182" s="106">
        <v>47</v>
      </c>
      <c r="H182" s="106">
        <v>0</v>
      </c>
      <c r="I182" s="106">
        <v>3</v>
      </c>
      <c r="J182" s="106">
        <v>0</v>
      </c>
      <c r="K182" s="106">
        <v>0</v>
      </c>
      <c r="L182" s="106">
        <v>0</v>
      </c>
      <c r="M182" s="104">
        <v>1</v>
      </c>
      <c r="N182" s="134" t="str">
        <f>IF((D182&lt;=D149)*AND(E182&lt;=E149)*AND(F182&lt;=F149)*AND(G182&lt;=G149)*AND(H182&lt;=H149)*AND(I182&lt;=I149)*AND(J182&lt;=J149)*AND(K182&lt;=K149)*AND(L182&lt;=L149)*AND(M182&lt;=M149),"Выполнено","ПРОВЕРИТЬ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c r="O182" s="150" t="str">
        <f>IF(((E182=E149)*AND(H182=H149)*AND(I182=I149)*AND(J182=J149)*AND(M182=M149)),"   ","Подсказка - муниципальные районы, муниципальные и городские округа практически всегда осуществляют делегированные госполномочия")</f>
        <v xml:space="preserve">   </v>
      </c>
      <c r="P182" s="140"/>
      <c r="Q182" s="140"/>
    </row>
    <row r="183" spans="1:17" s="40" customFormat="1" ht="45" x14ac:dyDescent="0.25">
      <c r="B183" s="241" t="s">
        <v>896</v>
      </c>
      <c r="C183" s="189" t="s">
        <v>218</v>
      </c>
      <c r="D183" s="2">
        <f t="shared" si="33"/>
        <v>63</v>
      </c>
      <c r="E183" s="106">
        <v>11</v>
      </c>
      <c r="F183" s="106">
        <v>2</v>
      </c>
      <c r="G183" s="106">
        <v>47</v>
      </c>
      <c r="H183" s="106">
        <v>0</v>
      </c>
      <c r="I183" s="106">
        <v>3</v>
      </c>
      <c r="J183" s="106">
        <v>0</v>
      </c>
      <c r="K183" s="106">
        <v>0</v>
      </c>
      <c r="L183" s="106">
        <v>0</v>
      </c>
      <c r="M183" s="104">
        <v>1</v>
      </c>
      <c r="N183" s="134" t="str">
        <f>IF((D183&lt;=D182)*AND(E183&lt;=E182)*AND(F183&lt;=F182)*AND(G183&lt;=G182)*AND(H183&lt;=H182)*AND(I183&lt;=I182)*AND(J183&lt;=J182)*AND(K183&lt;=K182)*AND(L183&lt;=L182)*AND(M183&lt;=M182),"Выполнено","ПРОВЕРИТЬ (эта подстрока не может быть больше 10.1)
)")</f>
        <v>Выполнено</v>
      </c>
      <c r="O183" s="95"/>
      <c r="P183" s="140"/>
      <c r="Q183" s="140"/>
    </row>
    <row r="184" spans="1:17" s="18" customFormat="1" ht="30" x14ac:dyDescent="0.25">
      <c r="A184" s="188"/>
      <c r="B184" s="241" t="s">
        <v>897</v>
      </c>
      <c r="C184" s="12" t="s">
        <v>84</v>
      </c>
      <c r="D184" s="2">
        <f t="shared" si="33"/>
        <v>4</v>
      </c>
      <c r="E184" s="106">
        <v>1</v>
      </c>
      <c r="F184" s="106">
        <v>0</v>
      </c>
      <c r="G184" s="106">
        <v>0</v>
      </c>
      <c r="H184" s="106">
        <v>0</v>
      </c>
      <c r="I184" s="106">
        <v>3</v>
      </c>
      <c r="J184" s="106">
        <v>0</v>
      </c>
      <c r="K184" s="106">
        <v>0</v>
      </c>
      <c r="L184" s="127"/>
      <c r="M184" s="104">
        <v>1</v>
      </c>
      <c r="N184" s="134" t="str">
        <f>IF((D184&lt;=D183)*AND(E184&lt;=E183)*AND(F184&lt;=F183)*AND(G184&lt;=G183)*AND(H184&lt;=H183)*AND(I184&lt;=I183)*AND(J184&lt;=J183)*AND(K184&lt;=K183)*AND(L184=0)*AND(M184&lt;=M183),"Выполнено","ПРОВЕРИТЬ (эта подстрока не может быть больше 10.1.1 (все делегированные федеральные госполномочия), в городах федерального значения эта функция делегируется муниципалитетам опосредованно через сами города, см. строку 10.1.2.1)
)")</f>
        <v>Выполнено</v>
      </c>
      <c r="O184" s="95"/>
      <c r="P184" s="144"/>
      <c r="Q184" s="144"/>
    </row>
    <row r="185" spans="1:17" s="18" customFormat="1" ht="30" x14ac:dyDescent="0.25">
      <c r="B185" s="237" t="s">
        <v>898</v>
      </c>
      <c r="C185" s="78" t="s">
        <v>85</v>
      </c>
      <c r="D185" s="2">
        <f t="shared" si="33"/>
        <v>50</v>
      </c>
      <c r="E185" s="102">
        <v>6</v>
      </c>
      <c r="F185" s="102">
        <v>2</v>
      </c>
      <c r="G185" s="102">
        <v>41</v>
      </c>
      <c r="H185" s="102">
        <v>0</v>
      </c>
      <c r="I185" s="102">
        <v>1</v>
      </c>
      <c r="J185" s="102">
        <v>0</v>
      </c>
      <c r="K185" s="102">
        <v>0</v>
      </c>
      <c r="L185" s="102">
        <v>0</v>
      </c>
      <c r="M185" s="102">
        <v>0</v>
      </c>
      <c r="N185" s="134" t="str">
        <f>IF((D185&lt;=D183)*AND(E185&lt;=E183)*AND(F185&lt;=F183)*AND(G185&lt;=G183)*AND(H185&lt;=H183)*AND(I185&lt;=I183)*AND(J185&lt;=J183)*AND(K185&lt;=K183)*AND(L185&lt;=L183)*AND(M185&lt;=M183),"Выполнено","ПРОВЕРИТЬ (эта подстрока не может быть больше 11.1.1)
)")</f>
        <v>Выполнено</v>
      </c>
      <c r="O185" s="150" t="str">
        <f>IF(((D185=0)),"   ","Нужно заполнить пункт 20 текстовой части - об органах местного самоуправления, осуществляющих первичный воинский учет")</f>
        <v>Нужно заполнить пункт 20 текстовой части - об органах местного самоуправления, осуществляющих первичный воинский учет</v>
      </c>
      <c r="P185" s="143"/>
      <c r="Q185" s="143"/>
    </row>
    <row r="186" spans="1:17" s="18" customFormat="1" ht="75" x14ac:dyDescent="0.25">
      <c r="B186" s="241" t="s">
        <v>899</v>
      </c>
      <c r="C186" s="34" t="s">
        <v>219</v>
      </c>
      <c r="D186" s="2">
        <f t="shared" si="33"/>
        <v>36</v>
      </c>
      <c r="E186" s="106">
        <v>10</v>
      </c>
      <c r="F186" s="106">
        <v>1</v>
      </c>
      <c r="G186" s="106">
        <v>22</v>
      </c>
      <c r="H186" s="106">
        <v>0</v>
      </c>
      <c r="I186" s="106">
        <v>3</v>
      </c>
      <c r="J186" s="106">
        <v>0</v>
      </c>
      <c r="K186" s="106">
        <v>0</v>
      </c>
      <c r="L186" s="106">
        <v>0</v>
      </c>
      <c r="M186" s="104">
        <v>1</v>
      </c>
      <c r="N186" s="134" t="str">
        <f>IF((D186&lt;=D182)*AND(E186&lt;=E182)*AND(F186&lt;=F182)*AND(G186&lt;=G182)*AND(H186&lt;=H182)*AND(I186&lt;=I182)*AND(J186&lt;=J182)*AND(K186&lt;=K182)*AND(L186&lt;=L182)*AND(M186&lt;=M182),"Выполнено","ПРОВЕРИТЬ (эта подстрока не может быть больше 10.1)
)")</f>
        <v>Выполнено</v>
      </c>
      <c r="O186" s="99"/>
      <c r="P186" s="140"/>
      <c r="Q186" s="140"/>
    </row>
    <row r="187" spans="1:17" s="18" customFormat="1" ht="45" x14ac:dyDescent="0.25">
      <c r="B187" s="241" t="s">
        <v>900</v>
      </c>
      <c r="C187" s="53" t="s">
        <v>350</v>
      </c>
      <c r="D187" s="2">
        <f t="shared" si="33"/>
        <v>0</v>
      </c>
      <c r="E187" s="125"/>
      <c r="F187" s="103"/>
      <c r="G187" s="103"/>
      <c r="H187" s="103"/>
      <c r="I187" s="103"/>
      <c r="J187" s="103"/>
      <c r="K187" s="124"/>
      <c r="L187" s="106">
        <v>0</v>
      </c>
      <c r="M187" s="127"/>
      <c r="N187" s="150" t="str">
        <f>IF((L187&lt;=L186),"Выполнено","ПРОВЕРИТЬ (эта подстрока не может быть больше основной строки)")</f>
        <v>Выполнено</v>
      </c>
      <c r="O187" s="99"/>
      <c r="P187" s="140"/>
      <c r="Q187" s="140"/>
    </row>
    <row r="188" spans="1:17" s="18" customFormat="1" x14ac:dyDescent="0.25">
      <c r="B188" s="237" t="s">
        <v>901</v>
      </c>
      <c r="C188" s="78" t="s">
        <v>86</v>
      </c>
      <c r="D188" s="2">
        <f t="shared" si="33"/>
        <v>0</v>
      </c>
      <c r="E188" s="102"/>
      <c r="F188" s="102"/>
      <c r="G188" s="102"/>
      <c r="H188" s="102"/>
      <c r="I188" s="102"/>
      <c r="J188" s="102"/>
      <c r="K188" s="102"/>
      <c r="L188" s="102"/>
      <c r="M188" s="102"/>
      <c r="N188" s="134" t="str">
        <f>IF((D188&lt;=D186)*AND(E188&lt;=E186)*AND(F188&lt;=F186)*AND(G188&lt;=G186)*AND(H188&lt;=H186)*AND(I188&lt;=I186)*AND(J188&lt;=J186)*AND(K188&lt;=K186)*AND(L188&lt;=L186)*AND(M188&lt;=M186),"Выполнено","ПРОВЕРИТЬ (эта подстрока не может быть больше 10.1.2)
)")</f>
        <v>Выполнено</v>
      </c>
      <c r="O188" s="150" t="str">
        <f>IF(((D188=0)),"   ","Нужно заполнить пункт 21 текстовой части - об органах местного самоуправления, осуществляющих полномочия по регистрации актов гражданского состояния")</f>
        <v xml:space="preserve">   </v>
      </c>
      <c r="P188" s="145"/>
      <c r="Q188" s="145"/>
    </row>
    <row r="189" spans="1:17" s="18" customFormat="1" ht="60" x14ac:dyDescent="0.25">
      <c r="B189" s="241" t="s">
        <v>902</v>
      </c>
      <c r="C189" s="53" t="s">
        <v>351</v>
      </c>
      <c r="D189" s="2">
        <f t="shared" si="33"/>
        <v>1</v>
      </c>
      <c r="E189" s="106">
        <v>0</v>
      </c>
      <c r="F189" s="106">
        <v>0</v>
      </c>
      <c r="G189" s="106">
        <v>0</v>
      </c>
      <c r="H189" s="106">
        <v>0</v>
      </c>
      <c r="I189" s="106">
        <v>1</v>
      </c>
      <c r="J189" s="106">
        <v>0</v>
      </c>
      <c r="K189" s="106">
        <v>0</v>
      </c>
      <c r="L189" s="106">
        <v>0</v>
      </c>
      <c r="M189" s="104">
        <v>1</v>
      </c>
      <c r="N189" s="134" t="str">
        <f>IF((D189&lt;=D186)*AND(E189&lt;=E186)*AND(F189&lt;=F186)*AND(G189&lt;=G186)*AND(H189&lt;=H186)*AND(I189&lt;=I186)*AND(J189&lt;=J186)*AND(K189&lt;=K186)*AND(L189&lt;=L186)*AND(M189&lt;=M186),"Выполнено","ПРОВЕРИТЬ (эта подстрока не может быть больше 11.1.2)
)")</f>
        <v>Выполнено</v>
      </c>
      <c r="O189" s="99"/>
      <c r="P189" s="145"/>
      <c r="Q189" s="145"/>
    </row>
    <row r="190" spans="1:17" s="18" customFormat="1" ht="75" x14ac:dyDescent="0.25">
      <c r="B190" s="241" t="s">
        <v>903</v>
      </c>
      <c r="C190" s="34" t="s">
        <v>220</v>
      </c>
      <c r="D190" s="2">
        <f t="shared" si="33"/>
        <v>65</v>
      </c>
      <c r="E190" s="104">
        <v>11</v>
      </c>
      <c r="F190" s="104">
        <v>4</v>
      </c>
      <c r="G190" s="104">
        <v>47</v>
      </c>
      <c r="H190" s="104">
        <v>0</v>
      </c>
      <c r="I190" s="104">
        <v>3</v>
      </c>
      <c r="J190" s="104">
        <v>0</v>
      </c>
      <c r="K190" s="104">
        <v>0</v>
      </c>
      <c r="L190" s="104">
        <v>0</v>
      </c>
      <c r="M190" s="104">
        <v>1</v>
      </c>
      <c r="N190" s="134" t="str">
        <f>IF((D190&lt;=D182)*AND(E190&lt;=E182)*AND(F190&lt;=F182)*AND(G190&lt;=G182)*AND(H190&lt;=H182)*AND(I190&lt;=I182)*AND(J190&lt;=J182)*AND(K190&lt;=K182)*AND(L190&lt;=L182)*AND(M190&lt;=M182),"Выполнено","ПРОВЕРИТЬ (эта подстрока не может быть больше 10.1)
)")</f>
        <v>Выполнено</v>
      </c>
      <c r="O190" s="150" t="str">
        <f>IF(((E190=E149)*AND(H190=H149)*AND(I190=I149)*AND(J190=J149)*AND(M190=M149)),"   ","Подсказка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f>
        <v xml:space="preserve">   </v>
      </c>
      <c r="P190" s="145"/>
      <c r="Q190" s="145"/>
    </row>
    <row r="191" spans="1:17" s="18" customFormat="1" ht="45" x14ac:dyDescent="0.25">
      <c r="B191" s="241" t="s">
        <v>904</v>
      </c>
      <c r="C191" s="12" t="s">
        <v>88</v>
      </c>
      <c r="D191" s="2">
        <f t="shared" si="33"/>
        <v>14</v>
      </c>
      <c r="E191" s="106">
        <v>11</v>
      </c>
      <c r="F191" s="106">
        <v>0</v>
      </c>
      <c r="G191" s="106">
        <v>0</v>
      </c>
      <c r="H191" s="106">
        <v>0</v>
      </c>
      <c r="I191" s="106">
        <v>3</v>
      </c>
      <c r="J191" s="106">
        <v>0</v>
      </c>
      <c r="K191" s="106">
        <v>0</v>
      </c>
      <c r="L191" s="106">
        <v>0</v>
      </c>
      <c r="M191" s="104">
        <v>1</v>
      </c>
      <c r="N191" s="134" t="str">
        <f>IF((D191&lt;=D190)*AND(E191&lt;=E190)*AND(F191&lt;=F190)*AND(G191&lt;=G190)*AND(H191&lt;=H190)*AND(I191&lt;=I190)*AND(J191&lt;=J190)*AND(K191&lt;=K190)*AND(L191&lt;=L190)*AND(M191&lt;=M190),"Выполнено","ПРОВЕРИТЬ (эта подстрока не может быть больше 10.1.3)
)")</f>
        <v>Выполнено</v>
      </c>
      <c r="O191" s="209"/>
      <c r="P191" s="145"/>
      <c r="Q191" s="145"/>
    </row>
    <row r="192" spans="1:17" s="18" customFormat="1" ht="45" x14ac:dyDescent="0.25">
      <c r="B192" s="241" t="s">
        <v>905</v>
      </c>
      <c r="C192" s="12" t="s">
        <v>89</v>
      </c>
      <c r="D192" s="2">
        <f t="shared" si="33"/>
        <v>11</v>
      </c>
      <c r="E192" s="106">
        <v>11</v>
      </c>
      <c r="F192" s="106">
        <v>0</v>
      </c>
      <c r="G192" s="106">
        <v>0</v>
      </c>
      <c r="H192" s="106">
        <v>0</v>
      </c>
      <c r="I192" s="106">
        <v>0</v>
      </c>
      <c r="J192" s="106">
        <v>0</v>
      </c>
      <c r="K192" s="106">
        <v>0</v>
      </c>
      <c r="L192" s="106">
        <v>0</v>
      </c>
      <c r="M192" s="104">
        <v>0</v>
      </c>
      <c r="N192" s="134" t="str">
        <f>IF((D192&lt;=D190)*AND(E192&lt;=E190)*AND(F192&lt;=F190)*AND(G192&lt;=G190)*AND(H192&lt;=H190)*AND(I192&lt;=I190)*AND(J192&lt;=J190)*AND(K192&lt;=K190)*AND(L192&lt;=L190)*AND(M192&lt;=M190),"Выполнено","ПРОВЕРИТЬ (эта подстрока не может быть больше 10.1.3)
)")</f>
        <v>Выполнено</v>
      </c>
      <c r="O192" s="209"/>
      <c r="P192" s="145"/>
      <c r="Q192" s="145"/>
    </row>
    <row r="193" spans="2:17" s="18" customFormat="1" ht="75" x14ac:dyDescent="0.25">
      <c r="B193" s="241" t="s">
        <v>906</v>
      </c>
      <c r="C193" s="34" t="s">
        <v>221</v>
      </c>
      <c r="D193" s="2">
        <f t="shared" si="33"/>
        <v>65</v>
      </c>
      <c r="E193" s="106">
        <v>11</v>
      </c>
      <c r="F193" s="106">
        <v>4</v>
      </c>
      <c r="G193" s="106">
        <v>47</v>
      </c>
      <c r="H193" s="106">
        <v>0</v>
      </c>
      <c r="I193" s="106">
        <v>3</v>
      </c>
      <c r="J193" s="106">
        <v>0</v>
      </c>
      <c r="K193" s="106">
        <v>0</v>
      </c>
      <c r="L193" s="106">
        <v>0</v>
      </c>
      <c r="M193" s="104">
        <v>1</v>
      </c>
      <c r="N193" s="134" t="str">
        <f>IF((D193&lt;=D190)*AND(E193&lt;=E190)*AND(F193&lt;=F190)*AND(G193&lt;=G190)*AND(H193&lt;=H190)*AND(I193&lt;=I190)*AND(J193&lt;=J190)*AND(K193&lt;=K190)*AND(L193&lt;=L190)*AND(M193&lt;=M190),"Выполнено","ПРОВЕРИТЬ (эта подстрока не может быть больше 10.1.3)
)")</f>
        <v>Выполнено</v>
      </c>
      <c r="O193" s="209"/>
      <c r="P193" s="145"/>
      <c r="Q193" s="145"/>
    </row>
    <row r="194" spans="2:17" s="18" customFormat="1" ht="60" x14ac:dyDescent="0.25">
      <c r="B194" s="242" t="s">
        <v>907</v>
      </c>
      <c r="C194" s="243" t="s">
        <v>908</v>
      </c>
      <c r="D194" s="2">
        <f t="shared" si="33"/>
        <v>0</v>
      </c>
      <c r="E194" s="190">
        <f t="shared" ref="E194:M194" si="34">E149-E182</f>
        <v>0</v>
      </c>
      <c r="F194" s="190">
        <f t="shared" si="34"/>
        <v>0</v>
      </c>
      <c r="G194" s="127">
        <f t="shared" si="34"/>
        <v>0</v>
      </c>
      <c r="H194" s="190">
        <f t="shared" si="34"/>
        <v>0</v>
      </c>
      <c r="I194" s="190">
        <f t="shared" si="34"/>
        <v>0</v>
      </c>
      <c r="J194" s="190">
        <f t="shared" si="34"/>
        <v>0</v>
      </c>
      <c r="K194" s="190">
        <f t="shared" si="34"/>
        <v>0</v>
      </c>
      <c r="L194" s="190">
        <f t="shared" si="34"/>
        <v>0</v>
      </c>
      <c r="M194" s="127">
        <f t="shared" si="34"/>
        <v>0</v>
      </c>
      <c r="N194" s="94"/>
      <c r="O194" s="150" t="str">
        <f>IF(((D194-G194=0)),"   ","Нужно заполнить пункт 22 текстовой части - об органах местного самоуправления, НЕ осуществляющих делегированные государственные полномочия")</f>
        <v xml:space="preserve">   </v>
      </c>
      <c r="P194" s="145"/>
      <c r="Q194" s="145"/>
    </row>
    <row r="195" spans="2:17" s="18" customFormat="1" ht="105" x14ac:dyDescent="0.25">
      <c r="B195" s="237" t="s">
        <v>909</v>
      </c>
      <c r="C195" s="244" t="s">
        <v>910</v>
      </c>
      <c r="D195" s="2">
        <f t="shared" si="33"/>
        <v>9</v>
      </c>
      <c r="E195" s="102">
        <v>0</v>
      </c>
      <c r="F195" s="102">
        <v>1</v>
      </c>
      <c r="G195" s="102">
        <v>7</v>
      </c>
      <c r="H195" s="102">
        <v>0</v>
      </c>
      <c r="I195" s="102">
        <v>1</v>
      </c>
      <c r="J195" s="102">
        <v>0</v>
      </c>
      <c r="K195" s="102">
        <v>0</v>
      </c>
      <c r="L195" s="102">
        <v>0</v>
      </c>
      <c r="M195" s="102">
        <v>1</v>
      </c>
      <c r="N195" s="134" t="str">
        <f>IF((D195&lt;=D149)*AND(E195&lt;=E149)*AND(F195&lt;=F149)*AND(G195&lt;=G149)*AND(H195&lt;=H149)*AND(I195&lt;=I149)*AND(J195&lt;=J149)*AND(K195&lt;=K149)*AND(L195&lt;=L149)*AND(M195&lt;=M149),"Выполнено","ПРОВЕРИТЬ (изъять полномочия в порядке перераспределения можно только у тех, кто обладал ими)
)")</f>
        <v>Выполнено</v>
      </c>
      <c r="O195" s="150" t="str">
        <f>IF(((D195=0)),"   ","Нужно заполнить пункт 23 текстовой части - о перераспределении полномочий")</f>
        <v>Нужно заполнить пункт 23 текстовой части - о перераспределении полномочий</v>
      </c>
      <c r="P195" s="145"/>
      <c r="Q195" s="145"/>
    </row>
    <row r="196" spans="2:17" s="18" customFormat="1" ht="45" x14ac:dyDescent="0.25">
      <c r="B196" s="237" t="s">
        <v>911</v>
      </c>
      <c r="C196" s="191" t="s">
        <v>582</v>
      </c>
      <c r="D196" s="2">
        <f t="shared" si="33"/>
        <v>0</v>
      </c>
      <c r="E196" s="102">
        <v>0</v>
      </c>
      <c r="F196" s="102">
        <v>0</v>
      </c>
      <c r="G196" s="127"/>
      <c r="H196" s="102">
        <v>0</v>
      </c>
      <c r="I196" s="102">
        <v>0</v>
      </c>
      <c r="J196" s="102">
        <v>0</v>
      </c>
      <c r="K196" s="102">
        <v>0</v>
      </c>
      <c r="L196" s="102">
        <v>0</v>
      </c>
      <c r="M196" s="102">
        <v>0</v>
      </c>
      <c r="N196" s="134" t="str">
        <f>IF((D196&lt;=D195)*AND(E196&lt;=E195)*AND(F196&lt;=F195)*AND(G196&lt;=G195)*AND(H196&lt;=H195)*AND(I196&lt;=I195)*AND(J196&lt;=J195)*AND(K196&lt;=K195)*AND(L196&lt;=L195)*AND(M196&lt;=M195),"Выполнено","ПРОВЕРИТЬ (эта подстрока не может быть больше 10.2)
)")</f>
        <v>Выполнено</v>
      </c>
      <c r="O196" s="150" t="str">
        <f>IF(((D196=0)),"   ","Нужно заполнить пункт 23 текстовой части - о перераспределении полномочий")</f>
        <v xml:space="preserve">   </v>
      </c>
      <c r="P196" s="145"/>
      <c r="Q196" s="145"/>
    </row>
    <row r="197" spans="2:17" s="18" customFormat="1" ht="75" x14ac:dyDescent="0.25">
      <c r="B197" s="238" t="s">
        <v>334</v>
      </c>
      <c r="C197" s="239" t="s">
        <v>912</v>
      </c>
      <c r="D197" s="2">
        <f t="shared" si="33"/>
        <v>47</v>
      </c>
      <c r="E197" s="125"/>
      <c r="F197" s="103"/>
      <c r="G197" s="105">
        <f>SUM(G198:G200)</f>
        <v>47</v>
      </c>
      <c r="H197" s="125"/>
      <c r="I197" s="103"/>
      <c r="J197" s="103"/>
      <c r="K197" s="103"/>
      <c r="L197" s="103"/>
      <c r="M197" s="103"/>
      <c r="N197" s="134" t="str">
        <f>IF((G197&lt;=G149),"Выполнено","ПРОВЕРИТЬ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c r="O197" s="94"/>
      <c r="P197" s="145"/>
      <c r="Q197" s="145"/>
    </row>
    <row r="198" spans="2:17" s="18" customFormat="1" ht="30" x14ac:dyDescent="0.25">
      <c r="B198" s="237" t="s">
        <v>378</v>
      </c>
      <c r="C198" s="192" t="s">
        <v>243</v>
      </c>
      <c r="D198" s="2">
        <f t="shared" si="33"/>
        <v>0</v>
      </c>
      <c r="E198" s="107"/>
      <c r="F198" s="109"/>
      <c r="G198" s="102">
        <v>0</v>
      </c>
      <c r="H198" s="119"/>
      <c r="I198" s="119"/>
      <c r="J198" s="119"/>
      <c r="K198" s="119"/>
      <c r="L198" s="119"/>
      <c r="M198" s="119"/>
      <c r="N198" s="94"/>
      <c r="O198" s="150" t="str">
        <f>IF(((D198=0)),"   ","Нужно заполнить пункт 24 текстовой части - о дополнительном закреплении вопросов местного значения за сельскими поселениями")</f>
        <v xml:space="preserve">   </v>
      </c>
      <c r="P198" s="140"/>
      <c r="Q198" s="140"/>
    </row>
    <row r="199" spans="2:17" s="18" customFormat="1" ht="30" x14ac:dyDescent="0.25">
      <c r="B199" s="237" t="s">
        <v>913</v>
      </c>
      <c r="C199" s="80" t="s">
        <v>352</v>
      </c>
      <c r="D199" s="2">
        <f t="shared" si="33"/>
        <v>47</v>
      </c>
      <c r="E199" s="107"/>
      <c r="F199" s="109"/>
      <c r="G199" s="102">
        <v>47</v>
      </c>
      <c r="H199" s="119"/>
      <c r="I199" s="119"/>
      <c r="J199" s="119"/>
      <c r="K199" s="119"/>
      <c r="L199" s="119"/>
      <c r="M199" s="119"/>
      <c r="N199" s="94"/>
      <c r="O199" s="150" t="str">
        <f>IF(((D199=0)),"   ","Нужно заполнить пункт 24 текстовой части - о дополнительном закреплении вопросов местного значения за сельскими поселениями")</f>
        <v>Нужно заполнить пункт 24 текстовой части - о дополнительном закреплении вопросов местного значения за сельскими поселениями</v>
      </c>
      <c r="P199" s="145"/>
      <c r="Q199" s="145"/>
    </row>
    <row r="200" spans="2:17" s="18" customFormat="1" ht="45" x14ac:dyDescent="0.25">
      <c r="B200" s="237" t="s">
        <v>573</v>
      </c>
      <c r="C200" s="192" t="s">
        <v>87</v>
      </c>
      <c r="D200" s="2">
        <f t="shared" si="33"/>
        <v>0</v>
      </c>
      <c r="E200" s="110"/>
      <c r="F200" s="112"/>
      <c r="G200" s="102">
        <v>0</v>
      </c>
      <c r="H200" s="119"/>
      <c r="I200" s="119"/>
      <c r="J200" s="119"/>
      <c r="K200" s="119"/>
      <c r="L200" s="119"/>
      <c r="M200" s="119"/>
      <c r="N200" s="94"/>
      <c r="O200" s="150" t="str">
        <f>IF(((D200=0)),"   ","Нужно заполнить пункт 24 текстовой части - о дополнительном закреплении вопросов местного значения за сельскими поселениями")</f>
        <v xml:space="preserve">   </v>
      </c>
      <c r="P200" s="145"/>
      <c r="Q200" s="145"/>
    </row>
    <row r="201" spans="2:17" s="18" customFormat="1" ht="75" x14ac:dyDescent="0.25">
      <c r="B201" s="237" t="s">
        <v>914</v>
      </c>
      <c r="C201" s="89" t="s">
        <v>428</v>
      </c>
      <c r="D201" s="2">
        <f t="shared" si="33"/>
        <v>0</v>
      </c>
      <c r="E201" s="125"/>
      <c r="F201" s="103"/>
      <c r="G201" s="103"/>
      <c r="H201" s="103"/>
      <c r="I201" s="103"/>
      <c r="J201" s="103"/>
      <c r="K201" s="102"/>
      <c r="L201" s="125"/>
      <c r="M201" s="103"/>
      <c r="N201" s="134" t="str">
        <f>IF((K201&lt;=K149),"Выполнено","ПРОВЕРИТЬ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c r="O201" s="150" t="str">
        <f>IF(((D201=0)),"   ","Нужно заполнить пункт 25 текстовой части - о дополнительном закреплении вопросов местного значения за внутригородскими районами")</f>
        <v xml:space="preserve">   </v>
      </c>
      <c r="P201" s="145"/>
      <c r="Q201" s="145"/>
    </row>
    <row r="202" spans="2:17" s="18" customFormat="1" ht="75" x14ac:dyDescent="0.25">
      <c r="B202" s="241" t="s">
        <v>818</v>
      </c>
      <c r="C202" s="34" t="s">
        <v>222</v>
      </c>
      <c r="D202" s="2">
        <f t="shared" si="33"/>
        <v>27</v>
      </c>
      <c r="E202" s="117"/>
      <c r="F202" s="106">
        <v>0</v>
      </c>
      <c r="G202" s="106">
        <v>27</v>
      </c>
      <c r="H202" s="119"/>
      <c r="I202" s="114"/>
      <c r="J202" s="114"/>
      <c r="K202" s="114"/>
      <c r="L202" s="114"/>
      <c r="M202" s="115"/>
      <c r="N202" s="134" t="str">
        <f>IF((D202&lt;=D149)*AND(F202&lt;=F149)*AND(G202&lt;=G149),"Выполнено","ПРОВЕРИТЬ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202" s="94"/>
      <c r="P202" s="145"/>
      <c r="Q202" s="145"/>
    </row>
    <row r="203" spans="2:17" s="18" customFormat="1" ht="90" x14ac:dyDescent="0.25">
      <c r="B203" s="241" t="s">
        <v>822</v>
      </c>
      <c r="C203" s="222" t="s">
        <v>763</v>
      </c>
      <c r="D203" s="202">
        <f t="shared" si="33"/>
        <v>3</v>
      </c>
      <c r="E203" s="117"/>
      <c r="F203" s="106">
        <v>0</v>
      </c>
      <c r="G203" s="106">
        <v>3</v>
      </c>
      <c r="H203" s="119"/>
      <c r="I203" s="108"/>
      <c r="J203" s="108"/>
      <c r="K203" s="108"/>
      <c r="L203" s="108"/>
      <c r="M203" s="108"/>
      <c r="N203" s="134" t="str">
        <f>IF((D203&lt;=D202)*AND(F203&lt;=F202)*AND(G203&lt;=G202),"Выполнено","ПРОВЕРИТЬ (значения этой подстроки не могут быть больше значений основной строки)")</f>
        <v>Выполнено</v>
      </c>
      <c r="O203" s="209"/>
      <c r="P203" s="145"/>
      <c r="Q203" s="145"/>
    </row>
    <row r="204" spans="2:17" s="18" customFormat="1" ht="45" x14ac:dyDescent="0.25">
      <c r="B204" s="241" t="s">
        <v>823</v>
      </c>
      <c r="C204" s="222" t="s">
        <v>759</v>
      </c>
      <c r="D204" s="202">
        <f t="shared" si="33"/>
        <v>1</v>
      </c>
      <c r="E204" s="117"/>
      <c r="F204" s="106">
        <v>0</v>
      </c>
      <c r="G204" s="106">
        <v>1</v>
      </c>
      <c r="H204" s="119"/>
      <c r="I204" s="108"/>
      <c r="J204" s="108"/>
      <c r="K204" s="108"/>
      <c r="L204" s="108"/>
      <c r="M204" s="108"/>
      <c r="N204" s="134" t="str">
        <f>IF((D204&lt;=D202)*AND(F204&lt;=F202)*AND(G204&lt;=G202),"Выполнено","ПРОВЕРИТЬ (значения этой подстроки не могут быть больше значений основной строки)")</f>
        <v>Выполнено</v>
      </c>
      <c r="O204" s="209"/>
      <c r="P204" s="145"/>
      <c r="Q204" s="145"/>
    </row>
    <row r="205" spans="2:17" s="18" customFormat="1" x14ac:dyDescent="0.25">
      <c r="B205" s="241" t="s">
        <v>915</v>
      </c>
      <c r="C205" s="222" t="s">
        <v>767</v>
      </c>
      <c r="D205" s="202">
        <f t="shared" si="33"/>
        <v>0</v>
      </c>
      <c r="E205" s="117"/>
      <c r="F205" s="106">
        <v>0</v>
      </c>
      <c r="G205" s="106">
        <v>0</v>
      </c>
      <c r="H205" s="119"/>
      <c r="I205" s="108"/>
      <c r="J205" s="108"/>
      <c r="K205" s="108"/>
      <c r="L205" s="108"/>
      <c r="M205" s="108"/>
      <c r="N205" s="134" t="str">
        <f>IF((D205&lt;=D202)*AND(F205&lt;=F202)*AND(G205&lt;=G202),"Выполнено","ПРОВЕРИТЬ (значения этой подстроки не могут быть больше значений основной строки)")</f>
        <v>Выполнено</v>
      </c>
      <c r="O205" s="209"/>
      <c r="P205" s="145"/>
      <c r="Q205" s="145"/>
    </row>
    <row r="206" spans="2:17" s="18" customFormat="1" x14ac:dyDescent="0.25">
      <c r="B206" s="241" t="s">
        <v>916</v>
      </c>
      <c r="C206" s="222" t="s">
        <v>755</v>
      </c>
      <c r="D206" s="202">
        <f t="shared" si="33"/>
        <v>1</v>
      </c>
      <c r="E206" s="117"/>
      <c r="F206" s="106">
        <v>0</v>
      </c>
      <c r="G206" s="106">
        <v>1</v>
      </c>
      <c r="H206" s="119"/>
      <c r="I206" s="108"/>
      <c r="J206" s="108"/>
      <c r="K206" s="108"/>
      <c r="L206" s="108"/>
      <c r="M206" s="108"/>
      <c r="N206" s="134" t="str">
        <f>IF((D206&lt;=D202)*AND(F206&lt;=F202)*AND(G206&lt;=G202),"Выполнено","ПРОВЕРИТЬ (значения этой подстроки не могут быть больше значений основной строки)")</f>
        <v>Выполнено</v>
      </c>
      <c r="O206" s="209"/>
      <c r="P206" s="145"/>
      <c r="Q206" s="145"/>
    </row>
    <row r="207" spans="2:17" s="18" customFormat="1" ht="60" x14ac:dyDescent="0.25">
      <c r="B207" s="241" t="s">
        <v>917</v>
      </c>
      <c r="C207" s="222" t="s">
        <v>768</v>
      </c>
      <c r="D207" s="202">
        <f t="shared" si="33"/>
        <v>6</v>
      </c>
      <c r="E207" s="117"/>
      <c r="F207" s="106">
        <v>0</v>
      </c>
      <c r="G207" s="106">
        <v>6</v>
      </c>
      <c r="H207" s="119"/>
      <c r="I207" s="108"/>
      <c r="J207" s="108"/>
      <c r="K207" s="108"/>
      <c r="L207" s="108"/>
      <c r="M207" s="108"/>
      <c r="N207" s="134" t="str">
        <f>IF((D207&lt;=D202)*AND(F207&lt;=F202)*AND(G207&lt;=G202),"Выполнено","ПРОВЕРИТЬ (значения этой подстроки не могут быть больше значений основной строки)")</f>
        <v>Выполнено</v>
      </c>
      <c r="O207" s="209"/>
      <c r="P207" s="145"/>
      <c r="Q207" s="145"/>
    </row>
    <row r="208" spans="2:17" s="18" customFormat="1" ht="60" x14ac:dyDescent="0.25">
      <c r="B208" s="241" t="s">
        <v>918</v>
      </c>
      <c r="C208" s="222" t="s">
        <v>764</v>
      </c>
      <c r="D208" s="202">
        <f t="shared" si="33"/>
        <v>2</v>
      </c>
      <c r="E208" s="117"/>
      <c r="F208" s="106">
        <v>0</v>
      </c>
      <c r="G208" s="106">
        <v>2</v>
      </c>
      <c r="H208" s="119"/>
      <c r="I208" s="108"/>
      <c r="J208" s="108"/>
      <c r="K208" s="108"/>
      <c r="L208" s="108"/>
      <c r="M208" s="108"/>
      <c r="N208" s="134" t="str">
        <f>IF((D208&lt;=D202)*AND(F208&lt;=F202)*AND(G208&lt;=G202),"Выполнено","ПРОВЕРИТЬ (значения этой подстроки не могут быть больше значений основной строки)")</f>
        <v>Выполнено</v>
      </c>
      <c r="O208" s="209"/>
      <c r="P208" s="145"/>
      <c r="Q208" s="145"/>
    </row>
    <row r="209" spans="2:17" s="18" customFormat="1" ht="60" x14ac:dyDescent="0.25">
      <c r="B209" s="241" t="s">
        <v>919</v>
      </c>
      <c r="C209" s="222" t="s">
        <v>760</v>
      </c>
      <c r="D209" s="202">
        <f t="shared" si="33"/>
        <v>9</v>
      </c>
      <c r="E209" s="117"/>
      <c r="F209" s="106">
        <v>0</v>
      </c>
      <c r="G209" s="106">
        <v>9</v>
      </c>
      <c r="H209" s="119"/>
      <c r="I209" s="108"/>
      <c r="J209" s="108"/>
      <c r="K209" s="108"/>
      <c r="L209" s="108"/>
      <c r="M209" s="108"/>
      <c r="N209" s="134" t="str">
        <f>IF((D209&lt;=D202)*AND(F209&lt;=F202)*AND(G209&lt;=G202),"Выполнено","ПРОВЕРИТЬ (значения этой подстроки не могут быть больше значений основной строки)")</f>
        <v>Выполнено</v>
      </c>
      <c r="O209" s="209"/>
      <c r="P209" s="145"/>
      <c r="Q209" s="145"/>
    </row>
    <row r="210" spans="2:17" s="18" customFormat="1" ht="30" x14ac:dyDescent="0.25">
      <c r="B210" s="241" t="s">
        <v>920</v>
      </c>
      <c r="C210" s="222" t="s">
        <v>762</v>
      </c>
      <c r="D210" s="202">
        <f t="shared" si="33"/>
        <v>0</v>
      </c>
      <c r="E210" s="117"/>
      <c r="F210" s="106">
        <v>0</v>
      </c>
      <c r="G210" s="106">
        <v>0</v>
      </c>
      <c r="H210" s="119"/>
      <c r="I210" s="108"/>
      <c r="J210" s="108"/>
      <c r="K210" s="108"/>
      <c r="L210" s="108"/>
      <c r="M210" s="108"/>
      <c r="N210" s="134" t="str">
        <f>IF((D210&lt;=D202)*AND(F210&lt;=F202)*AND(G210&lt;=G202),"Выполнено","ПРОВЕРИТЬ (значения этой подстроки не могут быть больше значений основной строки)")</f>
        <v>Выполнено</v>
      </c>
      <c r="O210" s="209"/>
      <c r="P210" s="145"/>
      <c r="Q210" s="145"/>
    </row>
    <row r="211" spans="2:17" s="18" customFormat="1" ht="45" x14ac:dyDescent="0.25">
      <c r="B211" s="241" t="s">
        <v>921</v>
      </c>
      <c r="C211" s="222" t="s">
        <v>769</v>
      </c>
      <c r="D211" s="202">
        <f t="shared" si="33"/>
        <v>0</v>
      </c>
      <c r="E211" s="117"/>
      <c r="F211" s="106">
        <v>0</v>
      </c>
      <c r="G211" s="106">
        <v>0</v>
      </c>
      <c r="H211" s="119"/>
      <c r="I211" s="108"/>
      <c r="J211" s="108"/>
      <c r="K211" s="108"/>
      <c r="L211" s="108"/>
      <c r="M211" s="108"/>
      <c r="N211" s="134" t="str">
        <f>IF((D211&lt;=D202)*AND(F211&lt;=F202)*AND(G211&lt;=G202),"Выполнено","ПРОВЕРИТЬ (значения этой подстроки не могут быть больше значений основной строки)")</f>
        <v>Выполнено</v>
      </c>
      <c r="O211" s="209"/>
      <c r="P211" s="145"/>
      <c r="Q211" s="145"/>
    </row>
    <row r="212" spans="2:17" s="18" customFormat="1" x14ac:dyDescent="0.25">
      <c r="B212" s="241" t="s">
        <v>922</v>
      </c>
      <c r="C212" s="222" t="s">
        <v>761</v>
      </c>
      <c r="D212" s="202">
        <f t="shared" si="33"/>
        <v>3</v>
      </c>
      <c r="E212" s="117"/>
      <c r="F212" s="106">
        <v>0</v>
      </c>
      <c r="G212" s="106">
        <v>3</v>
      </c>
      <c r="H212" s="119"/>
      <c r="I212" s="108"/>
      <c r="J212" s="108"/>
      <c r="K212" s="108"/>
      <c r="L212" s="108"/>
      <c r="M212" s="108"/>
      <c r="N212" s="134" t="str">
        <f>IF((D212&lt;=D202)*AND(F212&lt;=F202)*AND(G212&lt;=G202),"Выполнено","ПРОВЕРИТЬ (значения этой подстроки не могут быть больше значений основной строки)")</f>
        <v>Выполнено</v>
      </c>
      <c r="O212" s="209"/>
      <c r="P212" s="145"/>
      <c r="Q212" s="145"/>
    </row>
    <row r="213" spans="2:17" s="18" customFormat="1" ht="30" x14ac:dyDescent="0.25">
      <c r="B213" s="241" t="s">
        <v>923</v>
      </c>
      <c r="C213" s="222" t="s">
        <v>756</v>
      </c>
      <c r="D213" s="202">
        <f t="shared" si="33"/>
        <v>0</v>
      </c>
      <c r="E213" s="117"/>
      <c r="F213" s="106">
        <v>0</v>
      </c>
      <c r="G213" s="106">
        <v>0</v>
      </c>
      <c r="H213" s="119"/>
      <c r="I213" s="108"/>
      <c r="J213" s="108"/>
      <c r="K213" s="108"/>
      <c r="L213" s="108"/>
      <c r="M213" s="108"/>
      <c r="N213" s="134" t="str">
        <f>IF((D213&lt;=D202)*AND(F213&lt;=F202)*AND(G213&lt;=G202),"Выполнено","ПРОВЕРИТЬ (значения этой подстроки не могут быть больше значений основной строки)")</f>
        <v>Выполнено</v>
      </c>
      <c r="O213" s="209"/>
      <c r="P213" s="145"/>
      <c r="Q213" s="145"/>
    </row>
    <row r="214" spans="2:17" s="18" customFormat="1" x14ac:dyDescent="0.25">
      <c r="B214" s="241" t="s">
        <v>924</v>
      </c>
      <c r="C214" s="222" t="s">
        <v>758</v>
      </c>
      <c r="D214" s="202">
        <f t="shared" si="33"/>
        <v>6</v>
      </c>
      <c r="E214" s="117"/>
      <c r="F214" s="106">
        <v>0</v>
      </c>
      <c r="G214" s="106">
        <v>6</v>
      </c>
      <c r="H214" s="119"/>
      <c r="I214" s="108"/>
      <c r="J214" s="108"/>
      <c r="K214" s="108"/>
      <c r="L214" s="108"/>
      <c r="M214" s="108"/>
      <c r="N214" s="134" t="str">
        <f>IF((D214&lt;=D202)*AND(F214&lt;=F202)*AND(G214&lt;=G202),"Выполнено","ПРОВЕРИТЬ (значения этой подстроки не могут быть больше значений основной строки)")</f>
        <v>Выполнено</v>
      </c>
      <c r="O214" s="209"/>
      <c r="P214" s="145"/>
      <c r="Q214" s="145"/>
    </row>
    <row r="215" spans="2:17" s="18" customFormat="1" x14ac:dyDescent="0.25">
      <c r="B215" s="241" t="s">
        <v>925</v>
      </c>
      <c r="C215" s="222" t="s">
        <v>757</v>
      </c>
      <c r="D215" s="202">
        <f t="shared" si="33"/>
        <v>7</v>
      </c>
      <c r="E215" s="117"/>
      <c r="F215" s="106">
        <v>0</v>
      </c>
      <c r="G215" s="106">
        <v>7</v>
      </c>
      <c r="H215" s="119"/>
      <c r="I215" s="108"/>
      <c r="J215" s="108"/>
      <c r="K215" s="108"/>
      <c r="L215" s="108"/>
      <c r="M215" s="108"/>
      <c r="N215" s="134" t="str">
        <f>IF((D215&lt;=D202)*AND(F215&lt;=F202)*AND(G215&lt;=G202),"Выполнено","ПРОВЕРИТЬ (значения этой подстроки не могут быть больше значений основной строки)")</f>
        <v>Выполнено</v>
      </c>
      <c r="O215" s="209"/>
      <c r="P215" s="143"/>
      <c r="Q215" s="143"/>
    </row>
    <row r="216" spans="2:17" s="18" customFormat="1" ht="60" x14ac:dyDescent="0.25">
      <c r="B216" s="241" t="s">
        <v>926</v>
      </c>
      <c r="C216" s="222" t="s">
        <v>765</v>
      </c>
      <c r="D216" s="202">
        <f t="shared" si="33"/>
        <v>1</v>
      </c>
      <c r="E216" s="117"/>
      <c r="F216" s="106">
        <v>0</v>
      </c>
      <c r="G216" s="106">
        <v>1</v>
      </c>
      <c r="H216" s="119"/>
      <c r="I216" s="108"/>
      <c r="J216" s="108"/>
      <c r="K216" s="108"/>
      <c r="L216" s="108"/>
      <c r="M216" s="108"/>
      <c r="N216" s="134" t="str">
        <f>IF((D216&lt;=D202)*AND(F216&lt;=F202)*AND(G216&lt;=G202),"Выполнено","ПРОВЕРИТЬ (значения этой подстроки не могут быть больше значений основной строки)")</f>
        <v>Выполнено</v>
      </c>
      <c r="O216" s="209"/>
      <c r="P216" s="140"/>
      <c r="Q216" s="140"/>
    </row>
    <row r="217" spans="2:17" s="18" customFormat="1" ht="60" x14ac:dyDescent="0.25">
      <c r="B217" s="241" t="s">
        <v>927</v>
      </c>
      <c r="C217" s="222" t="s">
        <v>766</v>
      </c>
      <c r="D217" s="202">
        <f t="shared" si="33"/>
        <v>1</v>
      </c>
      <c r="E217" s="117"/>
      <c r="F217" s="106">
        <v>0</v>
      </c>
      <c r="G217" s="106">
        <v>1</v>
      </c>
      <c r="H217" s="119"/>
      <c r="I217" s="108"/>
      <c r="J217" s="108"/>
      <c r="K217" s="108"/>
      <c r="L217" s="108"/>
      <c r="M217" s="108"/>
      <c r="N217" s="134" t="str">
        <f>IF((D217&lt;=D202)*AND(F217&lt;=F202)*AND(G217&lt;=G202),"Выполнено","ПРОВЕРИТЬ (значения этой подстроки не могут быть больше значений основной строки)")</f>
        <v>Выполнено</v>
      </c>
      <c r="O217" s="209"/>
      <c r="P217" s="140"/>
      <c r="Q217" s="140"/>
    </row>
    <row r="218" spans="2:17" s="18" customFormat="1" ht="45" x14ac:dyDescent="0.25">
      <c r="B218" s="241" t="s">
        <v>928</v>
      </c>
      <c r="C218" s="223" t="s">
        <v>776</v>
      </c>
      <c r="D218" s="2">
        <f t="shared" si="33"/>
        <v>0</v>
      </c>
      <c r="E218" s="117"/>
      <c r="F218" s="106">
        <v>0</v>
      </c>
      <c r="G218" s="106">
        <v>0</v>
      </c>
      <c r="H218" s="119"/>
      <c r="I218" s="119"/>
      <c r="J218" s="119"/>
      <c r="K218" s="119"/>
      <c r="L218" s="119"/>
      <c r="M218" s="119"/>
      <c r="N218" s="134" t="str">
        <f>IF((D218&lt;=D202)*AND(F218&lt;=F202)*AND(G218&lt;=G202),"Выполнено","ПРОВЕРИТЬ (значения этой подстроки не могут быть больше значений основной строки)")</f>
        <v>Выполнено</v>
      </c>
      <c r="O218" s="94"/>
      <c r="P218" s="145"/>
      <c r="Q218" s="145"/>
    </row>
    <row r="219" spans="2:17" s="18" customFormat="1" ht="30" x14ac:dyDescent="0.25">
      <c r="B219" s="237" t="s">
        <v>929</v>
      </c>
      <c r="C219" s="56" t="s">
        <v>223</v>
      </c>
      <c r="D219" s="2">
        <f t="shared" si="33"/>
        <v>7</v>
      </c>
      <c r="E219" s="117"/>
      <c r="F219" s="102">
        <v>0</v>
      </c>
      <c r="G219" s="102">
        <v>7</v>
      </c>
      <c r="H219" s="119"/>
      <c r="I219" s="119"/>
      <c r="J219" s="119"/>
      <c r="K219" s="119"/>
      <c r="L219" s="119"/>
      <c r="M219" s="119"/>
      <c r="N219" s="134" t="str">
        <f>IF((D219&lt;=D202)*AND(F219&lt;=F202)*AND(G219&lt;=G202),"Выполнено","ПРОВЕРИТЬ (значения этой подстроки не могут быть больше значений основной строки)")</f>
        <v>Выполнено</v>
      </c>
      <c r="O219" s="150" t="str">
        <f>IF(((D219=0)),"   ","Нужно заполнить пункт 26 текстовой части - о поселениях, передавших району все полномочия")</f>
        <v>Нужно заполнить пункт 26 текстовой части - о поселениях, передавших району все полномочия</v>
      </c>
      <c r="P219" s="145"/>
      <c r="Q219" s="145"/>
    </row>
    <row r="220" spans="2:17" s="18" customFormat="1" ht="30" x14ac:dyDescent="0.25">
      <c r="B220" s="237" t="s">
        <v>930</v>
      </c>
      <c r="C220" s="78" t="s">
        <v>90</v>
      </c>
      <c r="D220" s="2">
        <f t="shared" si="33"/>
        <v>20</v>
      </c>
      <c r="E220" s="117"/>
      <c r="F220" s="102">
        <v>0</v>
      </c>
      <c r="G220" s="102">
        <v>20</v>
      </c>
      <c r="H220" s="119"/>
      <c r="I220" s="119"/>
      <c r="J220" s="119"/>
      <c r="K220" s="119"/>
      <c r="L220" s="119"/>
      <c r="M220" s="119"/>
      <c r="N220" s="134" t="str">
        <f>IF((D220&lt;=D202)*AND(F220&lt;=F202)*AND(G220&lt;=G202),"Выполнено","ПРОВЕРИТЬ (значения этой подстроки не могут быть больше значений основной строки)")</f>
        <v>Выполнено</v>
      </c>
      <c r="O220" s="150" t="str">
        <f>IF(((D220=0)),"   ","Нужно заполнить пункт 26 текстовой части - о поселениях, передавших району основные бюджетные полномочия")</f>
        <v>Нужно заполнить пункт 26 текстовой части - о поселениях, передавших району основные бюджетные полномочия</v>
      </c>
      <c r="P220" s="145"/>
      <c r="Q220" s="145"/>
    </row>
    <row r="221" spans="2:17" s="18" customFormat="1" ht="105" x14ac:dyDescent="0.25">
      <c r="B221" s="237" t="s">
        <v>819</v>
      </c>
      <c r="C221" s="81" t="s">
        <v>275</v>
      </c>
      <c r="D221" s="2">
        <f t="shared" si="33"/>
        <v>6</v>
      </c>
      <c r="E221" s="102">
        <v>6</v>
      </c>
      <c r="F221" s="113"/>
      <c r="G221" s="115"/>
      <c r="H221" s="119"/>
      <c r="I221" s="119"/>
      <c r="J221" s="119"/>
      <c r="K221" s="119"/>
      <c r="L221" s="119"/>
      <c r="M221" s="119"/>
      <c r="N221" s="213" t="str">
        <f>IF((D221&lt;=D202),"Выполнено","ПРОВЕРИТЬ (муниципальных районов, принявших полномочия поселений, не может быть больше чем поселений, их передавших)")</f>
        <v>Выполнено</v>
      </c>
      <c r="O221" s="150" t="str">
        <f>IF(((D221=0)),"   ","Нужно заполнить пункт 27 текстовой части - о взаимной передаче полномочий между районами и поселениями по соглашениям поселениями")</f>
        <v>Нужно заполнить пункт 27 текстовой части - о взаимной передаче полномочий между районами и поселениями по соглашениям поселениями</v>
      </c>
      <c r="P221" s="145"/>
      <c r="Q221" s="145"/>
    </row>
    <row r="222" spans="2:17" s="18" customFormat="1" ht="75" x14ac:dyDescent="0.25">
      <c r="B222" s="241" t="s">
        <v>38</v>
      </c>
      <c r="C222" s="34" t="s">
        <v>224</v>
      </c>
      <c r="D222" s="2">
        <f t="shared" si="33"/>
        <v>13</v>
      </c>
      <c r="E222" s="117"/>
      <c r="F222" s="106">
        <v>1</v>
      </c>
      <c r="G222" s="106">
        <v>12</v>
      </c>
      <c r="H222" s="119"/>
      <c r="I222" s="119"/>
      <c r="J222" s="119"/>
      <c r="K222" s="119"/>
      <c r="L222" s="119"/>
      <c r="M222" s="119"/>
      <c r="N222" s="134" t="str">
        <f>IF((D222&lt;=D149)*AND(F222&lt;=F149)*AND(G222&lt;=G149),"Выполнено","ПРОВЕРИТЬ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222" s="94"/>
      <c r="P222" s="145"/>
      <c r="Q222" s="145"/>
    </row>
    <row r="223" spans="2:17" s="18" customFormat="1" ht="90" x14ac:dyDescent="0.25">
      <c r="B223" s="241" t="s">
        <v>931</v>
      </c>
      <c r="C223" s="222" t="s">
        <v>763</v>
      </c>
      <c r="D223" s="202">
        <f t="shared" ref="D223:D237" si="35">SUM(E223:L223)</f>
        <v>3</v>
      </c>
      <c r="E223" s="117"/>
      <c r="F223" s="106">
        <v>0</v>
      </c>
      <c r="G223" s="106">
        <v>3</v>
      </c>
      <c r="H223" s="119"/>
      <c r="I223" s="108"/>
      <c r="J223" s="108"/>
      <c r="K223" s="108"/>
      <c r="L223" s="108"/>
      <c r="M223" s="108"/>
      <c r="N223" s="134" t="str">
        <f>IF((D223&lt;=D222)*AND(F223&lt;=F222)*AND(G223&lt;=G222),"Выполнено","ПРОВЕРИТЬ (значения этой подстроки не могут быть больше значений основной строки)")</f>
        <v>Выполнено</v>
      </c>
      <c r="O223" s="209"/>
      <c r="P223" s="145"/>
      <c r="Q223" s="145"/>
    </row>
    <row r="224" spans="2:17" s="18" customFormat="1" ht="45" x14ac:dyDescent="0.25">
      <c r="B224" s="241" t="s">
        <v>932</v>
      </c>
      <c r="C224" s="222" t="s">
        <v>759</v>
      </c>
      <c r="D224" s="202">
        <f t="shared" si="35"/>
        <v>1</v>
      </c>
      <c r="E224" s="117"/>
      <c r="F224" s="106">
        <v>0</v>
      </c>
      <c r="G224" s="106">
        <v>1</v>
      </c>
      <c r="H224" s="119"/>
      <c r="I224" s="108"/>
      <c r="J224" s="108"/>
      <c r="K224" s="108"/>
      <c r="L224" s="108"/>
      <c r="M224" s="108"/>
      <c r="N224" s="134" t="str">
        <f>IF((D224&lt;=D222)*AND(F224&lt;=F222)*AND(G224&lt;=G222),"Выполнено","ПРОВЕРИТЬ (значения этой подстроки не могут быть больше значений основной строки)")</f>
        <v>Выполнено</v>
      </c>
      <c r="O224" s="209"/>
      <c r="P224" s="145"/>
      <c r="Q224" s="145"/>
    </row>
    <row r="225" spans="1:16384" s="18" customFormat="1" x14ac:dyDescent="0.25">
      <c r="B225" s="241" t="s">
        <v>933</v>
      </c>
      <c r="C225" s="222" t="s">
        <v>767</v>
      </c>
      <c r="D225" s="202">
        <f t="shared" si="35"/>
        <v>0</v>
      </c>
      <c r="E225" s="117"/>
      <c r="F225" s="106">
        <v>0</v>
      </c>
      <c r="G225" s="106">
        <v>0</v>
      </c>
      <c r="H225" s="119"/>
      <c r="I225" s="108"/>
      <c r="J225" s="108"/>
      <c r="K225" s="108"/>
      <c r="L225" s="108"/>
      <c r="M225" s="108"/>
      <c r="N225" s="134" t="str">
        <f>IF((D225&lt;=D222)*AND(F225&lt;=F222)*AND(G225&lt;=G222),"Выполнено","ПРОВЕРИТЬ (значения этой подстроки не могут быть больше значений основной строки)")</f>
        <v>Выполнено</v>
      </c>
      <c r="O225" s="209"/>
      <c r="P225" s="145"/>
      <c r="Q225" s="145"/>
    </row>
    <row r="226" spans="1:16384" s="18" customFormat="1" x14ac:dyDescent="0.25">
      <c r="B226" s="241" t="s">
        <v>934</v>
      </c>
      <c r="C226" s="222" t="s">
        <v>755</v>
      </c>
      <c r="D226" s="202">
        <f t="shared" si="35"/>
        <v>1</v>
      </c>
      <c r="E226" s="117"/>
      <c r="F226" s="106">
        <v>0</v>
      </c>
      <c r="G226" s="106">
        <v>1</v>
      </c>
      <c r="H226" s="119"/>
      <c r="I226" s="108"/>
      <c r="J226" s="108"/>
      <c r="K226" s="108"/>
      <c r="L226" s="108"/>
      <c r="M226" s="108"/>
      <c r="N226" s="134" t="str">
        <f>IF((D226&lt;=D222)*AND(F226&lt;=F222)*AND(G226&lt;=G222),"Выполнено","ПРОВЕРИТЬ (значения этой подстроки не могут быть больше значений основной строки)")</f>
        <v>Выполнено</v>
      </c>
      <c r="O226" s="209"/>
      <c r="P226" s="145"/>
      <c r="Q226" s="145"/>
    </row>
    <row r="227" spans="1:16384" s="18" customFormat="1" ht="60" x14ac:dyDescent="0.25">
      <c r="B227" s="241" t="s">
        <v>935</v>
      </c>
      <c r="C227" s="222" t="s">
        <v>768</v>
      </c>
      <c r="D227" s="202">
        <f t="shared" si="35"/>
        <v>2</v>
      </c>
      <c r="E227" s="117"/>
      <c r="F227" s="106">
        <v>1</v>
      </c>
      <c r="G227" s="106">
        <v>1</v>
      </c>
      <c r="H227" s="119"/>
      <c r="I227" s="108"/>
      <c r="J227" s="108"/>
      <c r="K227" s="108"/>
      <c r="L227" s="108"/>
      <c r="M227" s="108"/>
      <c r="N227" s="134" t="str">
        <f>IF((D227&lt;=D222)*AND(F227&lt;=F222)*AND(G227&lt;=G222),"Выполнено","ПРОВЕРИТЬ (значения этой подстроки не могут быть больше значений основной строки)")</f>
        <v>Выполнено</v>
      </c>
      <c r="O227" s="209"/>
      <c r="P227" s="145"/>
      <c r="Q227" s="145"/>
    </row>
    <row r="228" spans="1:16384" s="18" customFormat="1" ht="60" x14ac:dyDescent="0.25">
      <c r="B228" s="241" t="s">
        <v>936</v>
      </c>
      <c r="C228" s="222" t="s">
        <v>764</v>
      </c>
      <c r="D228" s="202">
        <f t="shared" si="35"/>
        <v>12</v>
      </c>
      <c r="E228" s="117"/>
      <c r="F228" s="106">
        <v>0</v>
      </c>
      <c r="G228" s="106">
        <v>12</v>
      </c>
      <c r="H228" s="119"/>
      <c r="I228" s="108"/>
      <c r="J228" s="108"/>
      <c r="K228" s="108"/>
      <c r="L228" s="108"/>
      <c r="M228" s="108"/>
      <c r="N228" s="134" t="str">
        <f>IF((D228&lt;=D222)*AND(F228&lt;=F222)*AND(G228&lt;=G222),"Выполнено","ПРОВЕРИТЬ (значения этой подстроки не могут быть больше значений основной строки)")</f>
        <v>Выполнено</v>
      </c>
      <c r="O228" s="209"/>
      <c r="P228" s="140"/>
      <c r="Q228" s="140"/>
    </row>
    <row r="229" spans="1:16384" s="18" customFormat="1" ht="60" x14ac:dyDescent="0.25">
      <c r="B229" s="241" t="s">
        <v>937</v>
      </c>
      <c r="C229" s="222" t="s">
        <v>760</v>
      </c>
      <c r="D229" s="202">
        <f t="shared" si="35"/>
        <v>5</v>
      </c>
      <c r="E229" s="117"/>
      <c r="F229" s="106">
        <v>0</v>
      </c>
      <c r="G229" s="106">
        <v>5</v>
      </c>
      <c r="H229" s="119"/>
      <c r="I229" s="108"/>
      <c r="J229" s="108"/>
      <c r="K229" s="108"/>
      <c r="L229" s="108"/>
      <c r="M229" s="108"/>
      <c r="N229" s="134" t="str">
        <f>IF((D229&lt;=D222)*AND(F229&lt;=F222)*AND(G229&lt;=G222),"Выполнено","ПРОВЕРИТЬ (значения этой подстроки не могут быть больше значений основной строки)")</f>
        <v>Выполнено</v>
      </c>
      <c r="O229" s="209"/>
      <c r="P229" s="145"/>
      <c r="Q229" s="145"/>
    </row>
    <row r="230" spans="1:16384" s="18" customFormat="1" ht="30" x14ac:dyDescent="0.25">
      <c r="B230" s="241" t="s">
        <v>938</v>
      </c>
      <c r="C230" s="222" t="s">
        <v>762</v>
      </c>
      <c r="D230" s="202">
        <f t="shared" si="35"/>
        <v>0</v>
      </c>
      <c r="E230" s="117"/>
      <c r="F230" s="106">
        <v>0</v>
      </c>
      <c r="G230" s="106">
        <v>0</v>
      </c>
      <c r="H230" s="119"/>
      <c r="I230" s="108"/>
      <c r="J230" s="108"/>
      <c r="K230" s="108"/>
      <c r="L230" s="108"/>
      <c r="M230" s="108"/>
      <c r="N230" s="134" t="str">
        <f>IF((D230&lt;=D222)*AND(F230&lt;=F222)*AND(G230&lt;=G222),"Выполнено","ПРОВЕРИТЬ (значения этой подстроки не могут быть больше значений основной строки)")</f>
        <v>Выполнено</v>
      </c>
      <c r="O230" s="209"/>
      <c r="P230" s="145"/>
      <c r="Q230" s="145"/>
    </row>
    <row r="231" spans="1:16384" s="18" customFormat="1" ht="45" x14ac:dyDescent="0.25">
      <c r="B231" s="241" t="s">
        <v>939</v>
      </c>
      <c r="C231" s="222" t="s">
        <v>769</v>
      </c>
      <c r="D231" s="202">
        <f t="shared" si="35"/>
        <v>0</v>
      </c>
      <c r="E231" s="117"/>
      <c r="F231" s="106">
        <v>0</v>
      </c>
      <c r="G231" s="106">
        <v>0</v>
      </c>
      <c r="H231" s="119"/>
      <c r="I231" s="108"/>
      <c r="J231" s="108"/>
      <c r="K231" s="108"/>
      <c r="L231" s="108"/>
      <c r="M231" s="108"/>
      <c r="N231" s="134" t="str">
        <f>IF((D231&lt;=D222)*AND(F231&lt;=F222)*AND(G231&lt;=G222),"Выполнено","ПРОВЕРИТЬ (значения этой подстроки не могут быть больше значений основной строки)")</f>
        <v>Выполнено</v>
      </c>
      <c r="O231" s="209"/>
      <c r="P231" s="145"/>
      <c r="Q231" s="145"/>
    </row>
    <row r="232" spans="1:16384" s="18" customFormat="1" x14ac:dyDescent="0.25">
      <c r="B232" s="241" t="s">
        <v>940</v>
      </c>
      <c r="C232" s="222" t="s">
        <v>761</v>
      </c>
      <c r="D232" s="202">
        <f t="shared" si="35"/>
        <v>1</v>
      </c>
      <c r="E232" s="117"/>
      <c r="F232" s="106">
        <v>0</v>
      </c>
      <c r="G232" s="106">
        <v>1</v>
      </c>
      <c r="H232" s="119"/>
      <c r="I232" s="108"/>
      <c r="J232" s="108"/>
      <c r="K232" s="108"/>
      <c r="L232" s="108"/>
      <c r="M232" s="108"/>
      <c r="N232" s="134" t="str">
        <f>IF((D232&lt;=D222)*AND(F232&lt;=F222)*AND(G232&lt;=G222),"Выполнено","ПРОВЕРИТЬ (значения этой подстроки не могут быть больше значений основной строки)")</f>
        <v>Выполнено</v>
      </c>
      <c r="O232" s="209"/>
      <c r="P232" s="145"/>
      <c r="Q232" s="145"/>
    </row>
    <row r="233" spans="1:16384" s="18" customFormat="1" ht="30" x14ac:dyDescent="0.25">
      <c r="B233" s="241" t="s">
        <v>941</v>
      </c>
      <c r="C233" s="222" t="s">
        <v>756</v>
      </c>
      <c r="D233" s="202">
        <f t="shared" si="35"/>
        <v>1</v>
      </c>
      <c r="E233" s="117"/>
      <c r="F233" s="106">
        <v>0</v>
      </c>
      <c r="G233" s="106">
        <v>1</v>
      </c>
      <c r="H233" s="119"/>
      <c r="I233" s="108"/>
      <c r="J233" s="108"/>
      <c r="K233" s="108"/>
      <c r="L233" s="108"/>
      <c r="M233" s="108"/>
      <c r="N233" s="134" t="str">
        <f>IF((D233&lt;=D222)*AND(F233&lt;=F222)*AND(G233&lt;=G222),"Выполнено","ПРОВЕРИТЬ (значения этой подстроки не могут быть больше значений основной строки)")</f>
        <v>Выполнено</v>
      </c>
      <c r="O233" s="209"/>
      <c r="P233" s="145"/>
      <c r="Q233" s="145"/>
    </row>
    <row r="234" spans="1:16384" s="18" customFormat="1" x14ac:dyDescent="0.25">
      <c r="B234" s="241" t="s">
        <v>942</v>
      </c>
      <c r="C234" s="222" t="s">
        <v>758</v>
      </c>
      <c r="D234" s="202">
        <f t="shared" si="35"/>
        <v>0</v>
      </c>
      <c r="E234" s="117"/>
      <c r="F234" s="106">
        <v>0</v>
      </c>
      <c r="G234" s="106">
        <v>0</v>
      </c>
      <c r="H234" s="119"/>
      <c r="I234" s="108"/>
      <c r="J234" s="108"/>
      <c r="K234" s="108"/>
      <c r="L234" s="108"/>
      <c r="M234" s="108"/>
      <c r="N234" s="134" t="str">
        <f>IF((D234&lt;=D222)*AND(F234&lt;=F222)*AND(G234&lt;=G222),"Выполнено","ПРОВЕРИТЬ (значения этой подстроки не могут быть больше значений основной строки)")</f>
        <v>Выполнено</v>
      </c>
      <c r="O234" s="209"/>
      <c r="P234" s="145"/>
      <c r="Q234" s="145"/>
    </row>
    <row r="235" spans="1:16384" s="18" customFormat="1" x14ac:dyDescent="0.25">
      <c r="B235" s="241" t="s">
        <v>943</v>
      </c>
      <c r="C235" s="222" t="s">
        <v>757</v>
      </c>
      <c r="D235" s="202">
        <f t="shared" si="35"/>
        <v>1</v>
      </c>
      <c r="E235" s="117"/>
      <c r="F235" s="106">
        <v>0</v>
      </c>
      <c r="G235" s="106">
        <v>1</v>
      </c>
      <c r="H235" s="119"/>
      <c r="I235" s="108"/>
      <c r="J235" s="108"/>
      <c r="K235" s="108"/>
      <c r="L235" s="108"/>
      <c r="M235" s="108"/>
      <c r="N235" s="134" t="str">
        <f>IF((D235&lt;=D222)*AND(F235&lt;=F222)*AND(G235&lt;=G222),"Выполнено","ПРОВЕРИТЬ (значения этой подстроки не могут быть больше значений основной строки)")</f>
        <v>Выполнено</v>
      </c>
      <c r="O235" s="209"/>
      <c r="P235" s="145"/>
      <c r="Q235" s="145"/>
    </row>
    <row r="236" spans="1:16384" s="18" customFormat="1" ht="60" x14ac:dyDescent="0.25">
      <c r="A236"/>
      <c r="B236" s="241" t="s">
        <v>944</v>
      </c>
      <c r="C236" s="222" t="s">
        <v>765</v>
      </c>
      <c r="D236" s="202">
        <f t="shared" si="35"/>
        <v>1</v>
      </c>
      <c r="E236" s="117"/>
      <c r="F236" s="106">
        <v>0</v>
      </c>
      <c r="G236" s="106">
        <v>1</v>
      </c>
      <c r="H236" s="119"/>
      <c r="I236" s="108"/>
      <c r="J236" s="108"/>
      <c r="K236" s="108"/>
      <c r="L236" s="108"/>
      <c r="M236" s="108"/>
      <c r="N236" s="134" t="str">
        <f>IF((D236&lt;=D222)*AND(F236&lt;=F222)*AND(G236&lt;=G222),"Выполнено","ПРОВЕРИТЬ (значения этой подстроки не могут быть больше значений основной строки)")</f>
        <v>Выполнено</v>
      </c>
      <c r="O236" s="209"/>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c r="QN236"/>
      <c r="QO236"/>
      <c r="QP236"/>
      <c r="QQ236"/>
      <c r="QR236"/>
      <c r="QS236"/>
      <c r="QT236"/>
      <c r="QU236"/>
      <c r="QV236"/>
      <c r="QW236"/>
      <c r="QX236"/>
      <c r="QY236"/>
      <c r="QZ236"/>
      <c r="RA236"/>
      <c r="RB236"/>
      <c r="RC236"/>
      <c r="RD236"/>
      <c r="RE236"/>
      <c r="RF236"/>
      <c r="RG236"/>
      <c r="RH236"/>
      <c r="RI236"/>
      <c r="RJ236"/>
      <c r="RK236"/>
      <c r="RL236"/>
      <c r="RM236"/>
      <c r="RN236"/>
      <c r="RO236"/>
      <c r="RP236"/>
      <c r="RQ236"/>
      <c r="RR236"/>
      <c r="RS236"/>
      <c r="RT236"/>
      <c r="RU236"/>
      <c r="RV236"/>
      <c r="RW236"/>
      <c r="RX236"/>
      <c r="RY236"/>
      <c r="RZ236"/>
      <c r="SA236"/>
      <c r="SB236"/>
      <c r="SC236"/>
      <c r="SD236"/>
      <c r="SE236"/>
      <c r="SF236"/>
      <c r="SG236"/>
      <c r="SH236"/>
      <c r="SI236"/>
      <c r="SJ236"/>
      <c r="SK236"/>
      <c r="SL236"/>
      <c r="SM236"/>
      <c r="SN236"/>
      <c r="SO236"/>
      <c r="SP236"/>
      <c r="SQ236"/>
      <c r="SR236"/>
      <c r="SS236"/>
      <c r="ST236"/>
      <c r="SU236"/>
      <c r="SV236"/>
      <c r="SW236"/>
      <c r="SX236"/>
      <c r="SY236"/>
      <c r="SZ236"/>
      <c r="TA236"/>
      <c r="TB236"/>
      <c r="TC236"/>
      <c r="TD236"/>
      <c r="TE236"/>
      <c r="TF236"/>
      <c r="TG236"/>
      <c r="TH236"/>
      <c r="TI236"/>
      <c r="TJ236"/>
      <c r="TK236"/>
      <c r="TL236"/>
      <c r="TM236"/>
      <c r="TN236"/>
      <c r="TO236"/>
      <c r="TP236"/>
      <c r="TQ236"/>
      <c r="TR236"/>
      <c r="TS236"/>
      <c r="TT236"/>
      <c r="TU236"/>
      <c r="TV236"/>
      <c r="TW236"/>
      <c r="TX236"/>
      <c r="TY236"/>
      <c r="TZ236"/>
      <c r="UA236"/>
      <c r="UB236"/>
      <c r="UC236"/>
      <c r="UD236"/>
      <c r="UE236"/>
      <c r="UF236"/>
      <c r="UG236"/>
      <c r="UH236"/>
      <c r="UI236"/>
      <c r="UJ236"/>
      <c r="UK236"/>
      <c r="UL236"/>
      <c r="UM236"/>
      <c r="UN236"/>
      <c r="UO236"/>
      <c r="UP236"/>
      <c r="UQ236"/>
      <c r="UR236"/>
      <c r="US236"/>
      <c r="UT236"/>
      <c r="UU236"/>
      <c r="UV236"/>
      <c r="UW236"/>
      <c r="UX236"/>
      <c r="UY236"/>
      <c r="UZ236"/>
      <c r="VA236"/>
      <c r="VB236"/>
      <c r="VC236"/>
      <c r="VD236"/>
      <c r="VE236"/>
      <c r="VF236"/>
      <c r="VG236"/>
      <c r="VH236"/>
      <c r="VI236"/>
      <c r="VJ236"/>
      <c r="VK236"/>
      <c r="VL236"/>
      <c r="VM236"/>
      <c r="VN236"/>
      <c r="VO236"/>
      <c r="VP236"/>
      <c r="VQ236"/>
      <c r="VR236"/>
      <c r="VS236"/>
      <c r="VT236"/>
      <c r="VU236"/>
      <c r="VV236"/>
      <c r="VW236"/>
      <c r="VX236"/>
      <c r="VY236"/>
      <c r="VZ236"/>
      <c r="WA236"/>
      <c r="WB236"/>
      <c r="WC236"/>
      <c r="WD236"/>
      <c r="WE236"/>
      <c r="WF236"/>
      <c r="WG236"/>
      <c r="WH236"/>
      <c r="WI236"/>
      <c r="WJ236"/>
      <c r="WK236"/>
      <c r="WL236"/>
      <c r="WM236"/>
      <c r="WN236"/>
      <c r="WO236"/>
      <c r="WP236"/>
      <c r="WQ236"/>
      <c r="WR236"/>
      <c r="WS236"/>
      <c r="WT236"/>
      <c r="WU236"/>
      <c r="WV236"/>
      <c r="WW236"/>
      <c r="WX236"/>
      <c r="WY236"/>
      <c r="WZ236"/>
      <c r="XA236"/>
      <c r="XB236"/>
      <c r="XC236"/>
      <c r="XD236"/>
      <c r="XE236"/>
      <c r="XF236"/>
      <c r="XG236"/>
      <c r="XH236"/>
      <c r="XI236"/>
      <c r="XJ236"/>
      <c r="XK236"/>
      <c r="XL236"/>
      <c r="XM236"/>
      <c r="XN236"/>
      <c r="XO236"/>
      <c r="XP236"/>
      <c r="XQ236"/>
      <c r="XR236"/>
      <c r="XS236"/>
      <c r="XT236"/>
      <c r="XU236"/>
      <c r="XV236"/>
      <c r="XW236"/>
      <c r="XX236"/>
      <c r="XY236"/>
      <c r="XZ236"/>
      <c r="YA236"/>
      <c r="YB236"/>
      <c r="YC236"/>
      <c r="YD236"/>
      <c r="YE236"/>
      <c r="YF236"/>
      <c r="YG236"/>
      <c r="YH236"/>
      <c r="YI236"/>
      <c r="YJ236"/>
      <c r="YK236"/>
      <c r="YL236"/>
      <c r="YM236"/>
      <c r="YN236"/>
      <c r="YO236"/>
      <c r="YP236"/>
      <c r="YQ236"/>
      <c r="YR236"/>
      <c r="YS236"/>
      <c r="YT236"/>
      <c r="YU236"/>
      <c r="YV236"/>
      <c r="YW236"/>
      <c r="YX236"/>
      <c r="YY236"/>
      <c r="YZ236"/>
      <c r="ZA236"/>
      <c r="ZB236"/>
      <c r="ZC236"/>
      <c r="ZD236"/>
      <c r="ZE236"/>
      <c r="ZF236"/>
      <c r="ZG236"/>
      <c r="ZH236"/>
      <c r="ZI236"/>
      <c r="ZJ236"/>
      <c r="ZK236"/>
      <c r="ZL236"/>
      <c r="ZM236"/>
      <c r="ZN236"/>
      <c r="ZO236"/>
      <c r="ZP236"/>
      <c r="ZQ236"/>
      <c r="ZR236"/>
      <c r="ZS236"/>
      <c r="ZT236"/>
      <c r="ZU236"/>
      <c r="ZV236"/>
      <c r="ZW236"/>
      <c r="ZX236"/>
      <c r="ZY236"/>
      <c r="ZZ236"/>
      <c r="AAA236"/>
      <c r="AAB236"/>
      <c r="AAC236"/>
      <c r="AAD236"/>
      <c r="AAE236"/>
      <c r="AAF236"/>
      <c r="AAG236"/>
      <c r="AAH236"/>
      <c r="AAI236"/>
      <c r="AAJ236"/>
      <c r="AAK236"/>
      <c r="AAL236"/>
      <c r="AAM236"/>
      <c r="AAN236"/>
      <c r="AAO236"/>
      <c r="AAP236"/>
      <c r="AAQ236"/>
      <c r="AAR236"/>
      <c r="AAS236"/>
      <c r="AAT236"/>
      <c r="AAU236"/>
      <c r="AAV236"/>
      <c r="AAW236"/>
      <c r="AAX236"/>
      <c r="AAY236"/>
      <c r="AAZ236"/>
      <c r="ABA236"/>
      <c r="ABB236"/>
      <c r="ABC236"/>
      <c r="ABD236"/>
      <c r="ABE236"/>
      <c r="ABF236"/>
      <c r="ABG236"/>
      <c r="ABH236"/>
      <c r="ABI236"/>
      <c r="ABJ236"/>
      <c r="ABK236"/>
      <c r="ABL236"/>
      <c r="ABM236"/>
      <c r="ABN236"/>
      <c r="ABO236"/>
      <c r="ABP236"/>
      <c r="ABQ236"/>
      <c r="ABR236"/>
      <c r="ABS236"/>
      <c r="ABT236"/>
      <c r="ABU236"/>
      <c r="ABV236"/>
      <c r="ABW236"/>
      <c r="ABX236"/>
      <c r="ABY236"/>
      <c r="ABZ236"/>
      <c r="ACA236"/>
      <c r="ACB236"/>
      <c r="ACC236"/>
      <c r="ACD236"/>
      <c r="ACE236"/>
      <c r="ACF236"/>
      <c r="ACG236"/>
      <c r="ACH236"/>
      <c r="ACI236"/>
      <c r="ACJ236"/>
      <c r="ACK236"/>
      <c r="ACL236"/>
      <c r="ACM236"/>
      <c r="ACN236"/>
      <c r="ACO236"/>
      <c r="ACP236"/>
      <c r="ACQ236"/>
      <c r="ACR236"/>
      <c r="ACS236"/>
      <c r="ACT236"/>
      <c r="ACU236"/>
      <c r="ACV236"/>
      <c r="ACW236"/>
      <c r="ACX236"/>
      <c r="ACY236"/>
      <c r="ACZ236"/>
      <c r="ADA236"/>
      <c r="ADB236"/>
      <c r="ADC236"/>
      <c r="ADD236"/>
      <c r="ADE236"/>
      <c r="ADF236"/>
      <c r="ADG236"/>
      <c r="ADH236"/>
      <c r="ADI236"/>
      <c r="ADJ236"/>
      <c r="ADK236"/>
      <c r="ADL236"/>
      <c r="ADM236"/>
      <c r="ADN236"/>
      <c r="ADO236"/>
      <c r="ADP236"/>
      <c r="ADQ236"/>
      <c r="ADR236"/>
      <c r="ADS236"/>
      <c r="ADT236"/>
      <c r="ADU236"/>
      <c r="ADV236"/>
      <c r="ADW236"/>
      <c r="ADX236"/>
      <c r="ADY236"/>
      <c r="ADZ236"/>
      <c r="AEA236"/>
      <c r="AEB236"/>
      <c r="AEC236"/>
      <c r="AED236"/>
      <c r="AEE236"/>
      <c r="AEF236"/>
      <c r="AEG236"/>
      <c r="AEH236"/>
      <c r="AEI236"/>
      <c r="AEJ236"/>
      <c r="AEK236"/>
      <c r="AEL236"/>
      <c r="AEM236"/>
      <c r="AEN236"/>
      <c r="AEO236"/>
      <c r="AEP236"/>
      <c r="AEQ236"/>
      <c r="AER236"/>
      <c r="AES236"/>
      <c r="AET236"/>
      <c r="AEU236"/>
      <c r="AEV236"/>
      <c r="AEW236"/>
      <c r="AEX236"/>
      <c r="AEY236"/>
      <c r="AEZ236"/>
      <c r="AFA236"/>
      <c r="AFB236"/>
      <c r="AFC236"/>
      <c r="AFD236"/>
      <c r="AFE236"/>
      <c r="AFF236"/>
      <c r="AFG236"/>
      <c r="AFH236"/>
      <c r="AFI236"/>
      <c r="AFJ236"/>
      <c r="AFK236"/>
      <c r="AFL236"/>
      <c r="AFM236"/>
      <c r="AFN236"/>
      <c r="AFO236"/>
      <c r="AFP236"/>
      <c r="AFQ236"/>
      <c r="AFR236"/>
      <c r="AFS236"/>
      <c r="AFT236"/>
      <c r="AFU236"/>
      <c r="AFV236"/>
      <c r="AFW236"/>
      <c r="AFX236"/>
      <c r="AFY236"/>
      <c r="AFZ236"/>
      <c r="AGA236"/>
      <c r="AGB236"/>
      <c r="AGC236"/>
      <c r="AGD236"/>
      <c r="AGE236"/>
      <c r="AGF236"/>
      <c r="AGG236"/>
      <c r="AGH236"/>
      <c r="AGI236"/>
      <c r="AGJ236"/>
      <c r="AGK236"/>
      <c r="AGL236"/>
      <c r="AGM236"/>
      <c r="AGN236"/>
      <c r="AGO236"/>
      <c r="AGP236"/>
      <c r="AGQ236"/>
      <c r="AGR236"/>
      <c r="AGS236"/>
      <c r="AGT236"/>
      <c r="AGU236"/>
      <c r="AGV236"/>
      <c r="AGW236"/>
      <c r="AGX236"/>
      <c r="AGY236"/>
      <c r="AGZ236"/>
      <c r="AHA236"/>
      <c r="AHB236"/>
      <c r="AHC236"/>
      <c r="AHD236"/>
      <c r="AHE236"/>
      <c r="AHF236"/>
      <c r="AHG236"/>
      <c r="AHH236"/>
      <c r="AHI236"/>
      <c r="AHJ236"/>
      <c r="AHK236"/>
      <c r="AHL236"/>
      <c r="AHM236"/>
      <c r="AHN236"/>
      <c r="AHO236"/>
      <c r="AHP236"/>
      <c r="AHQ236"/>
      <c r="AHR236"/>
      <c r="AHS236"/>
      <c r="AHT236"/>
      <c r="AHU236"/>
      <c r="AHV236"/>
      <c r="AHW236"/>
      <c r="AHX236"/>
      <c r="AHY236"/>
      <c r="AHZ236"/>
      <c r="AIA236"/>
      <c r="AIB236"/>
      <c r="AIC236"/>
      <c r="AID236"/>
      <c r="AIE236"/>
      <c r="AIF236"/>
      <c r="AIG236"/>
      <c r="AIH236"/>
      <c r="AII236"/>
      <c r="AIJ236"/>
      <c r="AIK236"/>
      <c r="AIL236"/>
      <c r="AIM236"/>
      <c r="AIN236"/>
      <c r="AIO236"/>
      <c r="AIP236"/>
      <c r="AIQ236"/>
      <c r="AIR236"/>
      <c r="AIS236"/>
      <c r="AIT236"/>
      <c r="AIU236"/>
      <c r="AIV236"/>
      <c r="AIW236"/>
      <c r="AIX236"/>
      <c r="AIY236"/>
      <c r="AIZ236"/>
      <c r="AJA236"/>
      <c r="AJB236"/>
      <c r="AJC236"/>
      <c r="AJD236"/>
      <c r="AJE236"/>
      <c r="AJF236"/>
      <c r="AJG236"/>
      <c r="AJH236"/>
      <c r="AJI236"/>
      <c r="AJJ236"/>
      <c r="AJK236"/>
      <c r="AJL236"/>
      <c r="AJM236"/>
      <c r="AJN236"/>
      <c r="AJO236"/>
      <c r="AJP236"/>
      <c r="AJQ236"/>
      <c r="AJR236"/>
      <c r="AJS236"/>
      <c r="AJT236"/>
      <c r="AJU236"/>
      <c r="AJV236"/>
      <c r="AJW236"/>
      <c r="AJX236"/>
      <c r="AJY236"/>
      <c r="AJZ236"/>
      <c r="AKA236"/>
      <c r="AKB236"/>
      <c r="AKC236"/>
      <c r="AKD236"/>
      <c r="AKE236"/>
      <c r="AKF236"/>
      <c r="AKG236"/>
      <c r="AKH236"/>
      <c r="AKI236"/>
      <c r="AKJ236"/>
      <c r="AKK236"/>
      <c r="AKL236"/>
      <c r="AKM236"/>
      <c r="AKN236"/>
      <c r="AKO236"/>
      <c r="AKP236"/>
      <c r="AKQ236"/>
      <c r="AKR236"/>
      <c r="AKS236"/>
      <c r="AKT236"/>
      <c r="AKU236"/>
      <c r="AKV236"/>
      <c r="AKW236"/>
      <c r="AKX236"/>
      <c r="AKY236"/>
      <c r="AKZ236"/>
      <c r="ALA236"/>
      <c r="ALB236"/>
      <c r="ALC236"/>
      <c r="ALD236"/>
      <c r="ALE236"/>
      <c r="ALF236"/>
      <c r="ALG236"/>
      <c r="ALH236"/>
      <c r="ALI236"/>
      <c r="ALJ236"/>
      <c r="ALK236"/>
      <c r="ALL236"/>
      <c r="ALM236"/>
      <c r="ALN236"/>
      <c r="ALO236"/>
      <c r="ALP236"/>
      <c r="ALQ236"/>
      <c r="ALR236"/>
      <c r="ALS236"/>
      <c r="ALT236"/>
      <c r="ALU236"/>
      <c r="ALV236"/>
      <c r="ALW236"/>
      <c r="ALX236"/>
      <c r="ALY236"/>
      <c r="ALZ236"/>
      <c r="AMA236"/>
      <c r="AMB236"/>
      <c r="AMC236"/>
      <c r="AMD236"/>
      <c r="AME236"/>
      <c r="AMF236"/>
      <c r="AMG236"/>
      <c r="AMH236"/>
      <c r="AMI236"/>
      <c r="AMJ236"/>
      <c r="AMK236"/>
      <c r="AML236"/>
      <c r="AMM236"/>
      <c r="AMN236"/>
      <c r="AMO236"/>
      <c r="AMP236"/>
      <c r="AMQ236"/>
      <c r="AMR236"/>
      <c r="AMS236"/>
      <c r="AMT236"/>
      <c r="AMU236"/>
      <c r="AMV236"/>
      <c r="AMW236"/>
      <c r="AMX236"/>
      <c r="AMY236"/>
      <c r="AMZ236"/>
      <c r="ANA236"/>
      <c r="ANB236"/>
      <c r="ANC236"/>
      <c r="AND236"/>
      <c r="ANE236"/>
      <c r="ANF236"/>
      <c r="ANG236"/>
      <c r="ANH236"/>
      <c r="ANI236"/>
      <c r="ANJ236"/>
      <c r="ANK236"/>
      <c r="ANL236"/>
      <c r="ANM236"/>
      <c r="ANN236"/>
      <c r="ANO236"/>
      <c r="ANP236"/>
      <c r="ANQ236"/>
      <c r="ANR236"/>
      <c r="ANS236"/>
      <c r="ANT236"/>
      <c r="ANU236"/>
      <c r="ANV236"/>
      <c r="ANW236"/>
      <c r="ANX236"/>
      <c r="ANY236"/>
      <c r="ANZ236"/>
      <c r="AOA236"/>
      <c r="AOB236"/>
      <c r="AOC236"/>
      <c r="AOD236"/>
      <c r="AOE236"/>
      <c r="AOF236"/>
      <c r="AOG236"/>
      <c r="AOH236"/>
      <c r="AOI236"/>
      <c r="AOJ236"/>
      <c r="AOK236"/>
      <c r="AOL236"/>
      <c r="AOM236"/>
      <c r="AON236"/>
      <c r="AOO236"/>
      <c r="AOP236"/>
      <c r="AOQ236"/>
      <c r="AOR236"/>
      <c r="AOS236"/>
      <c r="AOT236"/>
      <c r="AOU236"/>
      <c r="AOV236"/>
      <c r="AOW236"/>
      <c r="AOX236"/>
      <c r="AOY236"/>
      <c r="AOZ236"/>
      <c r="APA236"/>
      <c r="APB236"/>
      <c r="APC236"/>
      <c r="APD236"/>
      <c r="APE236"/>
      <c r="APF236"/>
      <c r="APG236"/>
      <c r="APH236"/>
      <c r="API236"/>
      <c r="APJ236"/>
      <c r="APK236"/>
      <c r="APL236"/>
      <c r="APM236"/>
      <c r="APN236"/>
      <c r="APO236"/>
      <c r="APP236"/>
      <c r="APQ236"/>
      <c r="APR236"/>
      <c r="APS236"/>
      <c r="APT236"/>
      <c r="APU236"/>
      <c r="APV236"/>
      <c r="APW236"/>
      <c r="APX236"/>
      <c r="APY236"/>
      <c r="APZ236"/>
      <c r="AQA236"/>
      <c r="AQB236"/>
      <c r="AQC236"/>
      <c r="AQD236"/>
      <c r="AQE236"/>
      <c r="AQF236"/>
      <c r="AQG236"/>
      <c r="AQH236"/>
      <c r="AQI236"/>
      <c r="AQJ236"/>
      <c r="AQK236"/>
      <c r="AQL236"/>
      <c r="AQM236"/>
      <c r="AQN236"/>
      <c r="AQO236"/>
      <c r="AQP236"/>
      <c r="AQQ236"/>
      <c r="AQR236"/>
      <c r="AQS236"/>
      <c r="AQT236"/>
      <c r="AQU236"/>
      <c r="AQV236"/>
      <c r="AQW236"/>
      <c r="AQX236"/>
      <c r="AQY236"/>
      <c r="AQZ236"/>
      <c r="ARA236"/>
      <c r="ARB236"/>
      <c r="ARC236"/>
      <c r="ARD236"/>
      <c r="ARE236"/>
      <c r="ARF236"/>
      <c r="ARG236"/>
      <c r="ARH236"/>
      <c r="ARI236"/>
      <c r="ARJ236"/>
      <c r="ARK236"/>
      <c r="ARL236"/>
      <c r="ARM236"/>
      <c r="ARN236"/>
      <c r="ARO236"/>
      <c r="ARP236"/>
      <c r="ARQ236"/>
      <c r="ARR236"/>
      <c r="ARS236"/>
      <c r="ART236"/>
      <c r="ARU236"/>
      <c r="ARV236"/>
      <c r="ARW236"/>
      <c r="ARX236"/>
      <c r="ARY236"/>
      <c r="ARZ236"/>
      <c r="ASA236"/>
      <c r="ASB236"/>
      <c r="ASC236"/>
      <c r="ASD236"/>
      <c r="ASE236"/>
      <c r="ASF236"/>
      <c r="ASG236"/>
      <c r="ASH236"/>
      <c r="ASI236"/>
      <c r="ASJ236"/>
      <c r="ASK236"/>
      <c r="ASL236"/>
      <c r="ASM236"/>
      <c r="ASN236"/>
      <c r="ASO236"/>
      <c r="ASP236"/>
      <c r="ASQ236"/>
      <c r="ASR236"/>
      <c r="ASS236"/>
      <c r="AST236"/>
      <c r="ASU236"/>
      <c r="ASV236"/>
      <c r="ASW236"/>
      <c r="ASX236"/>
      <c r="ASY236"/>
      <c r="ASZ236"/>
      <c r="ATA236"/>
      <c r="ATB236"/>
      <c r="ATC236"/>
      <c r="ATD236"/>
      <c r="ATE236"/>
      <c r="ATF236"/>
      <c r="ATG236"/>
      <c r="ATH236"/>
      <c r="ATI236"/>
      <c r="ATJ236"/>
      <c r="ATK236"/>
      <c r="ATL236"/>
      <c r="ATM236"/>
      <c r="ATN236"/>
      <c r="ATO236"/>
      <c r="ATP236"/>
      <c r="ATQ236"/>
      <c r="ATR236"/>
      <c r="ATS236"/>
      <c r="ATT236"/>
      <c r="ATU236"/>
      <c r="ATV236"/>
      <c r="ATW236"/>
      <c r="ATX236"/>
      <c r="ATY236"/>
      <c r="ATZ236"/>
      <c r="AUA236"/>
      <c r="AUB236"/>
      <c r="AUC236"/>
      <c r="AUD236"/>
      <c r="AUE236"/>
      <c r="AUF236"/>
      <c r="AUG236"/>
      <c r="AUH236"/>
      <c r="AUI236"/>
      <c r="AUJ236"/>
      <c r="AUK236"/>
      <c r="AUL236"/>
      <c r="AUM236"/>
      <c r="AUN236"/>
      <c r="AUO236"/>
      <c r="AUP236"/>
      <c r="AUQ236"/>
      <c r="AUR236"/>
      <c r="AUS236"/>
      <c r="AUT236"/>
      <c r="AUU236"/>
      <c r="AUV236"/>
      <c r="AUW236"/>
      <c r="AUX236"/>
      <c r="AUY236"/>
      <c r="AUZ236"/>
      <c r="AVA236"/>
      <c r="AVB236"/>
      <c r="AVC236"/>
      <c r="AVD236"/>
      <c r="AVE236"/>
      <c r="AVF236"/>
      <c r="AVG236"/>
      <c r="AVH236"/>
      <c r="AVI236"/>
      <c r="AVJ236"/>
      <c r="AVK236"/>
      <c r="AVL236"/>
      <c r="AVM236"/>
      <c r="AVN236"/>
      <c r="AVO236"/>
      <c r="AVP236"/>
      <c r="AVQ236"/>
      <c r="AVR236"/>
      <c r="AVS236"/>
      <c r="AVT236"/>
      <c r="AVU236"/>
      <c r="AVV236"/>
      <c r="AVW236"/>
      <c r="AVX236"/>
      <c r="AVY236"/>
      <c r="AVZ236"/>
      <c r="AWA236"/>
      <c r="AWB236"/>
      <c r="AWC236"/>
      <c r="AWD236"/>
      <c r="AWE236"/>
      <c r="AWF236"/>
      <c r="AWG236"/>
      <c r="AWH236"/>
      <c r="AWI236"/>
      <c r="AWJ236"/>
      <c r="AWK236"/>
      <c r="AWL236"/>
      <c r="AWM236"/>
      <c r="AWN236"/>
      <c r="AWO236"/>
      <c r="AWP236"/>
      <c r="AWQ236"/>
      <c r="AWR236"/>
      <c r="AWS236"/>
      <c r="AWT236"/>
      <c r="AWU236"/>
      <c r="AWV236"/>
      <c r="AWW236"/>
      <c r="AWX236"/>
      <c r="AWY236"/>
      <c r="AWZ236"/>
      <c r="AXA236"/>
      <c r="AXB236"/>
      <c r="AXC236"/>
      <c r="AXD236"/>
      <c r="AXE236"/>
      <c r="AXF236"/>
      <c r="AXG236"/>
      <c r="AXH236"/>
      <c r="AXI236"/>
      <c r="AXJ236"/>
      <c r="AXK236"/>
      <c r="AXL236"/>
      <c r="AXM236"/>
      <c r="AXN236"/>
      <c r="AXO236"/>
      <c r="AXP236"/>
      <c r="AXQ236"/>
      <c r="AXR236"/>
      <c r="AXS236"/>
      <c r="AXT236"/>
      <c r="AXU236"/>
      <c r="AXV236"/>
      <c r="AXW236"/>
      <c r="AXX236"/>
      <c r="AXY236"/>
      <c r="AXZ236"/>
      <c r="AYA236"/>
      <c r="AYB236"/>
      <c r="AYC236"/>
      <c r="AYD236"/>
      <c r="AYE236"/>
      <c r="AYF236"/>
      <c r="AYG236"/>
      <c r="AYH236"/>
      <c r="AYI236"/>
      <c r="AYJ236"/>
      <c r="AYK236"/>
      <c r="AYL236"/>
      <c r="AYM236"/>
      <c r="AYN236"/>
      <c r="AYO236"/>
      <c r="AYP236"/>
      <c r="AYQ236"/>
      <c r="AYR236"/>
      <c r="AYS236"/>
      <c r="AYT236"/>
      <c r="AYU236"/>
      <c r="AYV236"/>
      <c r="AYW236"/>
      <c r="AYX236"/>
      <c r="AYY236"/>
      <c r="AYZ236"/>
      <c r="AZA236"/>
      <c r="AZB236"/>
      <c r="AZC236"/>
      <c r="AZD236"/>
      <c r="AZE236"/>
      <c r="AZF236"/>
      <c r="AZG236"/>
      <c r="AZH236"/>
      <c r="AZI236"/>
      <c r="AZJ236"/>
      <c r="AZK236"/>
      <c r="AZL236"/>
      <c r="AZM236"/>
      <c r="AZN236"/>
      <c r="AZO236"/>
      <c r="AZP236"/>
      <c r="AZQ236"/>
      <c r="AZR236"/>
      <c r="AZS236"/>
      <c r="AZT236"/>
      <c r="AZU236"/>
      <c r="AZV236"/>
      <c r="AZW236"/>
      <c r="AZX236"/>
      <c r="AZY236"/>
      <c r="AZZ236"/>
      <c r="BAA236"/>
      <c r="BAB236"/>
      <c r="BAC236"/>
      <c r="BAD236"/>
      <c r="BAE236"/>
      <c r="BAF236"/>
      <c r="BAG236"/>
      <c r="BAH236"/>
      <c r="BAI236"/>
      <c r="BAJ236"/>
      <c r="BAK236"/>
      <c r="BAL236"/>
      <c r="BAM236"/>
      <c r="BAN236"/>
      <c r="BAO236"/>
      <c r="BAP236"/>
      <c r="BAQ236"/>
      <c r="BAR236"/>
      <c r="BAS236"/>
      <c r="BAT236"/>
      <c r="BAU236"/>
      <c r="BAV236"/>
      <c r="BAW236"/>
      <c r="BAX236"/>
      <c r="BAY236"/>
      <c r="BAZ236"/>
      <c r="BBA236"/>
      <c r="BBB236"/>
      <c r="BBC236"/>
      <c r="BBD236"/>
      <c r="BBE236"/>
      <c r="BBF236"/>
      <c r="BBG236"/>
      <c r="BBH236"/>
      <c r="BBI236"/>
      <c r="BBJ236"/>
      <c r="BBK236"/>
      <c r="BBL236"/>
      <c r="BBM236"/>
      <c r="BBN236"/>
      <c r="BBO236"/>
      <c r="BBP236"/>
      <c r="BBQ236"/>
      <c r="BBR236"/>
      <c r="BBS236"/>
      <c r="BBT236"/>
      <c r="BBU236"/>
      <c r="BBV236"/>
      <c r="BBW236"/>
      <c r="BBX236"/>
      <c r="BBY236"/>
      <c r="BBZ236"/>
      <c r="BCA236"/>
      <c r="BCB236"/>
      <c r="BCC236"/>
      <c r="BCD236"/>
      <c r="BCE236"/>
      <c r="BCF236"/>
      <c r="BCG236"/>
      <c r="BCH236"/>
      <c r="BCI236"/>
      <c r="BCJ236"/>
      <c r="BCK236"/>
      <c r="BCL236"/>
      <c r="BCM236"/>
      <c r="BCN236"/>
      <c r="BCO236"/>
      <c r="BCP236"/>
      <c r="BCQ236"/>
      <c r="BCR236"/>
      <c r="BCS236"/>
      <c r="BCT236"/>
      <c r="BCU236"/>
      <c r="BCV236"/>
      <c r="BCW236"/>
      <c r="BCX236"/>
      <c r="BCY236"/>
      <c r="BCZ236"/>
      <c r="BDA236"/>
      <c r="BDB236"/>
      <c r="BDC236"/>
      <c r="BDD236"/>
      <c r="BDE236"/>
      <c r="BDF236"/>
      <c r="BDG236"/>
      <c r="BDH236"/>
      <c r="BDI236"/>
      <c r="BDJ236"/>
      <c r="BDK236"/>
      <c r="BDL236"/>
      <c r="BDM236"/>
      <c r="BDN236"/>
      <c r="BDO236"/>
      <c r="BDP236"/>
      <c r="BDQ236"/>
      <c r="BDR236"/>
      <c r="BDS236"/>
      <c r="BDT236"/>
      <c r="BDU236"/>
      <c r="BDV236"/>
      <c r="BDW236"/>
      <c r="BDX236"/>
      <c r="BDY236"/>
      <c r="BDZ236"/>
      <c r="BEA236"/>
      <c r="BEB236"/>
      <c r="BEC236"/>
      <c r="BED236"/>
      <c r="BEE236"/>
      <c r="BEF236"/>
      <c r="BEG236"/>
      <c r="BEH236"/>
      <c r="BEI236"/>
      <c r="BEJ236"/>
      <c r="BEK236"/>
      <c r="BEL236"/>
      <c r="BEM236"/>
      <c r="BEN236"/>
      <c r="BEO236"/>
      <c r="BEP236"/>
      <c r="BEQ236"/>
      <c r="BER236"/>
      <c r="BES236"/>
      <c r="BET236"/>
      <c r="BEU236"/>
      <c r="BEV236"/>
      <c r="BEW236"/>
      <c r="BEX236"/>
      <c r="BEY236"/>
      <c r="BEZ236"/>
      <c r="BFA236"/>
      <c r="BFB236"/>
      <c r="BFC236"/>
      <c r="BFD236"/>
      <c r="BFE236"/>
      <c r="BFF236"/>
      <c r="BFG236"/>
      <c r="BFH236"/>
      <c r="BFI236"/>
      <c r="BFJ236"/>
      <c r="BFK236"/>
      <c r="BFL236"/>
      <c r="BFM236"/>
      <c r="BFN236"/>
      <c r="BFO236"/>
      <c r="BFP236"/>
      <c r="BFQ236"/>
      <c r="BFR236"/>
      <c r="BFS236"/>
      <c r="BFT236"/>
      <c r="BFU236"/>
      <c r="BFV236"/>
      <c r="BFW236"/>
      <c r="BFX236"/>
      <c r="BFY236"/>
      <c r="BFZ236"/>
      <c r="BGA236"/>
      <c r="BGB236"/>
      <c r="BGC236"/>
      <c r="BGD236"/>
      <c r="BGE236"/>
      <c r="BGF236"/>
      <c r="BGG236"/>
      <c r="BGH236"/>
      <c r="BGI236"/>
      <c r="BGJ236"/>
      <c r="BGK236"/>
      <c r="BGL236"/>
      <c r="BGM236"/>
      <c r="BGN236"/>
      <c r="BGO236"/>
      <c r="BGP236"/>
      <c r="BGQ236"/>
      <c r="BGR236"/>
      <c r="BGS236"/>
      <c r="BGT236"/>
      <c r="BGU236"/>
      <c r="BGV236"/>
      <c r="BGW236"/>
      <c r="BGX236"/>
      <c r="BGY236"/>
      <c r="BGZ236"/>
      <c r="BHA236"/>
      <c r="BHB236"/>
      <c r="BHC236"/>
      <c r="BHD236"/>
      <c r="BHE236"/>
      <c r="BHF236"/>
      <c r="BHG236"/>
      <c r="BHH236"/>
      <c r="BHI236"/>
      <c r="BHJ236"/>
      <c r="BHK236"/>
      <c r="BHL236"/>
      <c r="BHM236"/>
      <c r="BHN236"/>
      <c r="BHO236"/>
      <c r="BHP236"/>
      <c r="BHQ236"/>
      <c r="BHR236"/>
      <c r="BHS236"/>
      <c r="BHT236"/>
      <c r="BHU236"/>
      <c r="BHV236"/>
      <c r="BHW236"/>
      <c r="BHX236"/>
      <c r="BHY236"/>
      <c r="BHZ236"/>
      <c r="BIA236"/>
      <c r="BIB236"/>
      <c r="BIC236"/>
      <c r="BID236"/>
      <c r="BIE236"/>
      <c r="BIF236"/>
      <c r="BIG236"/>
      <c r="BIH236"/>
      <c r="BII236"/>
      <c r="BIJ236"/>
      <c r="BIK236"/>
      <c r="BIL236"/>
      <c r="BIM236"/>
      <c r="BIN236"/>
      <c r="BIO236"/>
      <c r="BIP236"/>
      <c r="BIQ236"/>
      <c r="BIR236"/>
      <c r="BIS236"/>
      <c r="BIT236"/>
      <c r="BIU236"/>
      <c r="BIV236"/>
      <c r="BIW236"/>
      <c r="BIX236"/>
      <c r="BIY236"/>
      <c r="BIZ236"/>
      <c r="BJA236"/>
      <c r="BJB236"/>
      <c r="BJC236"/>
      <c r="BJD236"/>
      <c r="BJE236"/>
      <c r="BJF236"/>
      <c r="BJG236"/>
      <c r="BJH236"/>
      <c r="BJI236"/>
      <c r="BJJ236"/>
      <c r="BJK236"/>
      <c r="BJL236"/>
      <c r="BJM236"/>
      <c r="BJN236"/>
      <c r="BJO236"/>
      <c r="BJP236"/>
      <c r="BJQ236"/>
      <c r="BJR236"/>
      <c r="BJS236"/>
      <c r="BJT236"/>
      <c r="BJU236"/>
      <c r="BJV236"/>
      <c r="BJW236"/>
      <c r="BJX236"/>
      <c r="BJY236"/>
      <c r="BJZ236"/>
      <c r="BKA236"/>
      <c r="BKB236"/>
      <c r="BKC236"/>
      <c r="BKD236"/>
      <c r="BKE236"/>
      <c r="BKF236"/>
      <c r="BKG236"/>
      <c r="BKH236"/>
      <c r="BKI236"/>
      <c r="BKJ236"/>
      <c r="BKK236"/>
      <c r="BKL236"/>
      <c r="BKM236"/>
      <c r="BKN236"/>
      <c r="BKO236"/>
      <c r="BKP236"/>
      <c r="BKQ236"/>
      <c r="BKR236"/>
      <c r="BKS236"/>
      <c r="BKT236"/>
      <c r="BKU236"/>
      <c r="BKV236"/>
      <c r="BKW236"/>
      <c r="BKX236"/>
      <c r="BKY236"/>
      <c r="BKZ236"/>
      <c r="BLA236"/>
      <c r="BLB236"/>
      <c r="BLC236"/>
      <c r="BLD236"/>
      <c r="BLE236"/>
      <c r="BLF236"/>
      <c r="BLG236"/>
      <c r="BLH236"/>
      <c r="BLI236"/>
      <c r="BLJ236"/>
      <c r="BLK236"/>
      <c r="BLL236"/>
      <c r="BLM236"/>
      <c r="BLN236"/>
      <c r="BLO236"/>
      <c r="BLP236"/>
      <c r="BLQ236"/>
      <c r="BLR236"/>
      <c r="BLS236"/>
      <c r="BLT236"/>
      <c r="BLU236"/>
      <c r="BLV236"/>
      <c r="BLW236"/>
      <c r="BLX236"/>
      <c r="BLY236"/>
      <c r="BLZ236"/>
      <c r="BMA236"/>
      <c r="BMB236"/>
      <c r="BMC236"/>
      <c r="BMD236"/>
      <c r="BME236"/>
      <c r="BMF236"/>
      <c r="BMG236"/>
      <c r="BMH236"/>
      <c r="BMI236"/>
      <c r="BMJ236"/>
      <c r="BMK236"/>
      <c r="BML236"/>
      <c r="BMM236"/>
      <c r="BMN236"/>
      <c r="BMO236"/>
      <c r="BMP236"/>
      <c r="BMQ236"/>
      <c r="BMR236"/>
      <c r="BMS236"/>
      <c r="BMT236"/>
      <c r="BMU236"/>
      <c r="BMV236"/>
      <c r="BMW236"/>
      <c r="BMX236"/>
      <c r="BMY236"/>
      <c r="BMZ236"/>
      <c r="BNA236"/>
      <c r="BNB236"/>
      <c r="BNC236"/>
      <c r="BND236"/>
      <c r="BNE236"/>
      <c r="BNF236"/>
      <c r="BNG236"/>
      <c r="BNH236"/>
      <c r="BNI236"/>
      <c r="BNJ236"/>
      <c r="BNK236"/>
      <c r="BNL236"/>
      <c r="BNM236"/>
      <c r="BNN236"/>
      <c r="BNO236"/>
      <c r="BNP236"/>
      <c r="BNQ236"/>
      <c r="BNR236"/>
      <c r="BNS236"/>
      <c r="BNT236"/>
      <c r="BNU236"/>
      <c r="BNV236"/>
      <c r="BNW236"/>
      <c r="BNX236"/>
      <c r="BNY236"/>
      <c r="BNZ236"/>
      <c r="BOA236"/>
      <c r="BOB236"/>
      <c r="BOC236"/>
      <c r="BOD236"/>
      <c r="BOE236"/>
      <c r="BOF236"/>
      <c r="BOG236"/>
      <c r="BOH236"/>
      <c r="BOI236"/>
      <c r="BOJ236"/>
      <c r="BOK236"/>
      <c r="BOL236"/>
      <c r="BOM236"/>
      <c r="BON236"/>
      <c r="BOO236"/>
      <c r="BOP236"/>
      <c r="BOQ236"/>
      <c r="BOR236"/>
      <c r="BOS236"/>
      <c r="BOT236"/>
      <c r="BOU236"/>
      <c r="BOV236"/>
      <c r="BOW236"/>
      <c r="BOX236"/>
      <c r="BOY236"/>
      <c r="BOZ236"/>
      <c r="BPA236"/>
      <c r="BPB236"/>
      <c r="BPC236"/>
      <c r="BPD236"/>
      <c r="BPE236"/>
      <c r="BPF236"/>
      <c r="BPG236"/>
      <c r="BPH236"/>
      <c r="BPI236"/>
      <c r="BPJ236"/>
      <c r="BPK236"/>
      <c r="BPL236"/>
      <c r="BPM236"/>
      <c r="BPN236"/>
      <c r="BPO236"/>
      <c r="BPP236"/>
      <c r="BPQ236"/>
      <c r="BPR236"/>
      <c r="BPS236"/>
      <c r="BPT236"/>
      <c r="BPU236"/>
      <c r="BPV236"/>
      <c r="BPW236"/>
      <c r="BPX236"/>
      <c r="BPY236"/>
      <c r="BPZ236"/>
      <c r="BQA236"/>
      <c r="BQB236"/>
      <c r="BQC236"/>
      <c r="BQD236"/>
      <c r="BQE236"/>
      <c r="BQF236"/>
      <c r="BQG236"/>
      <c r="BQH236"/>
      <c r="BQI236"/>
      <c r="BQJ236"/>
      <c r="BQK236"/>
      <c r="BQL236"/>
      <c r="BQM236"/>
      <c r="BQN236"/>
      <c r="BQO236"/>
      <c r="BQP236"/>
      <c r="BQQ236"/>
      <c r="BQR236"/>
      <c r="BQS236"/>
      <c r="BQT236"/>
      <c r="BQU236"/>
      <c r="BQV236"/>
      <c r="BQW236"/>
      <c r="BQX236"/>
      <c r="BQY236"/>
      <c r="BQZ236"/>
      <c r="BRA236"/>
      <c r="BRB236"/>
      <c r="BRC236"/>
      <c r="BRD236"/>
      <c r="BRE236"/>
      <c r="BRF236"/>
      <c r="BRG236"/>
      <c r="BRH236"/>
      <c r="BRI236"/>
      <c r="BRJ236"/>
      <c r="BRK236"/>
      <c r="BRL236"/>
      <c r="BRM236"/>
      <c r="BRN236"/>
      <c r="BRO236"/>
      <c r="BRP236"/>
      <c r="BRQ236"/>
      <c r="BRR236"/>
      <c r="BRS236"/>
      <c r="BRT236"/>
      <c r="BRU236"/>
      <c r="BRV236"/>
      <c r="BRW236"/>
      <c r="BRX236"/>
      <c r="BRY236"/>
      <c r="BRZ236"/>
      <c r="BSA236"/>
      <c r="BSB236"/>
      <c r="BSC236"/>
      <c r="BSD236"/>
      <c r="BSE236"/>
      <c r="BSF236"/>
      <c r="BSG236"/>
      <c r="BSH236"/>
      <c r="BSI236"/>
      <c r="BSJ236"/>
      <c r="BSK236"/>
      <c r="BSL236"/>
      <c r="BSM236"/>
      <c r="BSN236"/>
      <c r="BSO236"/>
      <c r="BSP236"/>
      <c r="BSQ236"/>
      <c r="BSR236"/>
      <c r="BSS236"/>
      <c r="BST236"/>
      <c r="BSU236"/>
      <c r="BSV236"/>
      <c r="BSW236"/>
      <c r="BSX236"/>
      <c r="BSY236"/>
      <c r="BSZ236"/>
      <c r="BTA236"/>
      <c r="BTB236"/>
      <c r="BTC236"/>
      <c r="BTD236"/>
      <c r="BTE236"/>
      <c r="BTF236"/>
      <c r="BTG236"/>
      <c r="BTH236"/>
      <c r="BTI236"/>
      <c r="BTJ236"/>
      <c r="BTK236"/>
      <c r="BTL236"/>
      <c r="BTM236"/>
      <c r="BTN236"/>
      <c r="BTO236"/>
      <c r="BTP236"/>
      <c r="BTQ236"/>
      <c r="BTR236"/>
      <c r="BTS236"/>
      <c r="BTT236"/>
      <c r="BTU236"/>
      <c r="BTV236"/>
      <c r="BTW236"/>
      <c r="BTX236"/>
      <c r="BTY236"/>
      <c r="BTZ236"/>
      <c r="BUA236"/>
      <c r="BUB236"/>
      <c r="BUC236"/>
      <c r="BUD236"/>
      <c r="BUE236"/>
      <c r="BUF236"/>
      <c r="BUG236"/>
      <c r="BUH236"/>
      <c r="BUI236"/>
      <c r="BUJ236"/>
      <c r="BUK236"/>
      <c r="BUL236"/>
      <c r="BUM236"/>
      <c r="BUN236"/>
      <c r="BUO236"/>
      <c r="BUP236"/>
      <c r="BUQ236"/>
      <c r="BUR236"/>
      <c r="BUS236"/>
      <c r="BUT236"/>
      <c r="BUU236"/>
      <c r="BUV236"/>
      <c r="BUW236"/>
      <c r="BUX236"/>
      <c r="BUY236"/>
      <c r="BUZ236"/>
      <c r="BVA236"/>
      <c r="BVB236"/>
      <c r="BVC236"/>
      <c r="BVD236"/>
      <c r="BVE236"/>
      <c r="BVF236"/>
      <c r="BVG236"/>
      <c r="BVH236"/>
      <c r="BVI236"/>
      <c r="BVJ236"/>
      <c r="BVK236"/>
      <c r="BVL236"/>
      <c r="BVM236"/>
      <c r="BVN236"/>
      <c r="BVO236"/>
      <c r="BVP236"/>
      <c r="BVQ236"/>
      <c r="BVR236"/>
      <c r="BVS236"/>
      <c r="BVT236"/>
      <c r="BVU236"/>
      <c r="BVV236"/>
      <c r="BVW236"/>
      <c r="BVX236"/>
      <c r="BVY236"/>
      <c r="BVZ236"/>
      <c r="BWA236"/>
      <c r="BWB236"/>
      <c r="BWC236"/>
      <c r="BWD236"/>
      <c r="BWE236"/>
      <c r="BWF236"/>
      <c r="BWG236"/>
      <c r="BWH236"/>
      <c r="BWI236"/>
      <c r="BWJ236"/>
      <c r="BWK236"/>
      <c r="BWL236"/>
      <c r="BWM236"/>
      <c r="BWN236"/>
      <c r="BWO236"/>
      <c r="BWP236"/>
      <c r="BWQ236"/>
      <c r="BWR236"/>
      <c r="BWS236"/>
      <c r="BWT236"/>
      <c r="BWU236"/>
      <c r="BWV236"/>
      <c r="BWW236"/>
      <c r="BWX236"/>
      <c r="BWY236"/>
      <c r="BWZ236"/>
      <c r="BXA236"/>
      <c r="BXB236"/>
      <c r="BXC236"/>
      <c r="BXD236"/>
      <c r="BXE236"/>
      <c r="BXF236"/>
      <c r="BXG236"/>
      <c r="BXH236"/>
      <c r="BXI236"/>
      <c r="BXJ236"/>
      <c r="BXK236"/>
      <c r="BXL236"/>
      <c r="BXM236"/>
      <c r="BXN236"/>
      <c r="BXO236"/>
      <c r="BXP236"/>
      <c r="BXQ236"/>
      <c r="BXR236"/>
      <c r="BXS236"/>
      <c r="BXT236"/>
      <c r="BXU236"/>
      <c r="BXV236"/>
      <c r="BXW236"/>
      <c r="BXX236"/>
      <c r="BXY236"/>
      <c r="BXZ236"/>
      <c r="BYA236"/>
      <c r="BYB236"/>
      <c r="BYC236"/>
      <c r="BYD236"/>
      <c r="BYE236"/>
      <c r="BYF236"/>
      <c r="BYG236"/>
      <c r="BYH236"/>
      <c r="BYI236"/>
      <c r="BYJ236"/>
      <c r="BYK236"/>
      <c r="BYL236"/>
      <c r="BYM236"/>
      <c r="BYN236"/>
      <c r="BYO236"/>
      <c r="BYP236"/>
      <c r="BYQ236"/>
      <c r="BYR236"/>
      <c r="BYS236"/>
      <c r="BYT236"/>
      <c r="BYU236"/>
      <c r="BYV236"/>
      <c r="BYW236"/>
      <c r="BYX236"/>
      <c r="BYY236"/>
      <c r="BYZ236"/>
      <c r="BZA236"/>
      <c r="BZB236"/>
      <c r="BZC236"/>
      <c r="BZD236"/>
      <c r="BZE236"/>
      <c r="BZF236"/>
      <c r="BZG236"/>
      <c r="BZH236"/>
      <c r="BZI236"/>
      <c r="BZJ236"/>
      <c r="BZK236"/>
      <c r="BZL236"/>
      <c r="BZM236"/>
      <c r="BZN236"/>
      <c r="BZO236"/>
      <c r="BZP236"/>
      <c r="BZQ236"/>
      <c r="BZR236"/>
      <c r="BZS236"/>
      <c r="BZT236"/>
      <c r="BZU236"/>
      <c r="BZV236"/>
      <c r="BZW236"/>
      <c r="BZX236"/>
      <c r="BZY236"/>
      <c r="BZZ236"/>
      <c r="CAA236"/>
      <c r="CAB236"/>
      <c r="CAC236"/>
      <c r="CAD236"/>
      <c r="CAE236"/>
      <c r="CAF236"/>
      <c r="CAG236"/>
      <c r="CAH236"/>
      <c r="CAI236"/>
      <c r="CAJ236"/>
      <c r="CAK236"/>
      <c r="CAL236"/>
      <c r="CAM236"/>
      <c r="CAN236"/>
      <c r="CAO236"/>
      <c r="CAP236"/>
      <c r="CAQ236"/>
      <c r="CAR236"/>
      <c r="CAS236"/>
      <c r="CAT236"/>
      <c r="CAU236"/>
      <c r="CAV236"/>
      <c r="CAW236"/>
      <c r="CAX236"/>
      <c r="CAY236"/>
      <c r="CAZ236"/>
      <c r="CBA236"/>
      <c r="CBB236"/>
      <c r="CBC236"/>
      <c r="CBD236"/>
      <c r="CBE236"/>
      <c r="CBF236"/>
      <c r="CBG236"/>
      <c r="CBH236"/>
      <c r="CBI236"/>
      <c r="CBJ236"/>
      <c r="CBK236"/>
      <c r="CBL236"/>
      <c r="CBM236"/>
      <c r="CBN236"/>
      <c r="CBO236"/>
      <c r="CBP236"/>
      <c r="CBQ236"/>
      <c r="CBR236"/>
      <c r="CBS236"/>
      <c r="CBT236"/>
      <c r="CBU236"/>
      <c r="CBV236"/>
      <c r="CBW236"/>
      <c r="CBX236"/>
      <c r="CBY236"/>
      <c r="CBZ236"/>
      <c r="CCA236"/>
      <c r="CCB236"/>
      <c r="CCC236"/>
      <c r="CCD236"/>
      <c r="CCE236"/>
      <c r="CCF236"/>
      <c r="CCG236"/>
      <c r="CCH236"/>
      <c r="CCI236"/>
      <c r="CCJ236"/>
      <c r="CCK236"/>
      <c r="CCL236"/>
      <c r="CCM236"/>
      <c r="CCN236"/>
      <c r="CCO236"/>
      <c r="CCP236"/>
      <c r="CCQ236"/>
      <c r="CCR236"/>
      <c r="CCS236"/>
      <c r="CCT236"/>
      <c r="CCU236"/>
      <c r="CCV236"/>
      <c r="CCW236"/>
      <c r="CCX236"/>
      <c r="CCY236"/>
      <c r="CCZ236"/>
      <c r="CDA236"/>
      <c r="CDB236"/>
      <c r="CDC236"/>
      <c r="CDD236"/>
      <c r="CDE236"/>
      <c r="CDF236"/>
      <c r="CDG236"/>
      <c r="CDH236"/>
      <c r="CDI236"/>
      <c r="CDJ236"/>
      <c r="CDK236"/>
      <c r="CDL236"/>
      <c r="CDM236"/>
      <c r="CDN236"/>
      <c r="CDO236"/>
      <c r="CDP236"/>
      <c r="CDQ236"/>
      <c r="CDR236"/>
      <c r="CDS236"/>
      <c r="CDT236"/>
      <c r="CDU236"/>
      <c r="CDV236"/>
      <c r="CDW236"/>
      <c r="CDX236"/>
      <c r="CDY236"/>
      <c r="CDZ236"/>
      <c r="CEA236"/>
      <c r="CEB236"/>
      <c r="CEC236"/>
      <c r="CED236"/>
      <c r="CEE236"/>
      <c r="CEF236"/>
      <c r="CEG236"/>
      <c r="CEH236"/>
      <c r="CEI236"/>
      <c r="CEJ236"/>
      <c r="CEK236"/>
      <c r="CEL236"/>
      <c r="CEM236"/>
      <c r="CEN236"/>
      <c r="CEO236"/>
      <c r="CEP236"/>
      <c r="CEQ236"/>
      <c r="CER236"/>
      <c r="CES236"/>
      <c r="CET236"/>
      <c r="CEU236"/>
      <c r="CEV236"/>
      <c r="CEW236"/>
      <c r="CEX236"/>
      <c r="CEY236"/>
      <c r="CEZ236"/>
      <c r="CFA236"/>
      <c r="CFB236"/>
      <c r="CFC236"/>
      <c r="CFD236"/>
      <c r="CFE236"/>
      <c r="CFF236"/>
      <c r="CFG236"/>
      <c r="CFH236"/>
      <c r="CFI236"/>
      <c r="CFJ236"/>
      <c r="CFK236"/>
      <c r="CFL236"/>
      <c r="CFM236"/>
      <c r="CFN236"/>
      <c r="CFO236"/>
      <c r="CFP236"/>
      <c r="CFQ236"/>
      <c r="CFR236"/>
      <c r="CFS236"/>
      <c r="CFT236"/>
      <c r="CFU236"/>
      <c r="CFV236"/>
      <c r="CFW236"/>
      <c r="CFX236"/>
      <c r="CFY236"/>
      <c r="CFZ236"/>
      <c r="CGA236"/>
      <c r="CGB236"/>
      <c r="CGC236"/>
      <c r="CGD236"/>
      <c r="CGE236"/>
      <c r="CGF236"/>
      <c r="CGG236"/>
      <c r="CGH236"/>
      <c r="CGI236"/>
      <c r="CGJ236"/>
      <c r="CGK236"/>
      <c r="CGL236"/>
      <c r="CGM236"/>
      <c r="CGN236"/>
      <c r="CGO236"/>
      <c r="CGP236"/>
      <c r="CGQ236"/>
      <c r="CGR236"/>
      <c r="CGS236"/>
      <c r="CGT236"/>
      <c r="CGU236"/>
      <c r="CGV236"/>
      <c r="CGW236"/>
      <c r="CGX236"/>
      <c r="CGY236"/>
      <c r="CGZ236"/>
      <c r="CHA236"/>
      <c r="CHB236"/>
      <c r="CHC236"/>
      <c r="CHD236"/>
      <c r="CHE236"/>
      <c r="CHF236"/>
      <c r="CHG236"/>
      <c r="CHH236"/>
      <c r="CHI236"/>
      <c r="CHJ236"/>
      <c r="CHK236"/>
      <c r="CHL236"/>
      <c r="CHM236"/>
      <c r="CHN236"/>
      <c r="CHO236"/>
      <c r="CHP236"/>
      <c r="CHQ236"/>
      <c r="CHR236"/>
      <c r="CHS236"/>
      <c r="CHT236"/>
      <c r="CHU236"/>
      <c r="CHV236"/>
      <c r="CHW236"/>
      <c r="CHX236"/>
      <c r="CHY236"/>
      <c r="CHZ236"/>
      <c r="CIA236"/>
      <c r="CIB236"/>
      <c r="CIC236"/>
      <c r="CID236"/>
      <c r="CIE236"/>
      <c r="CIF236"/>
      <c r="CIG236"/>
      <c r="CIH236"/>
      <c r="CII236"/>
      <c r="CIJ236"/>
      <c r="CIK236"/>
      <c r="CIL236"/>
      <c r="CIM236"/>
      <c r="CIN236"/>
      <c r="CIO236"/>
      <c r="CIP236"/>
      <c r="CIQ236"/>
      <c r="CIR236"/>
      <c r="CIS236"/>
      <c r="CIT236"/>
      <c r="CIU236"/>
      <c r="CIV236"/>
      <c r="CIW236"/>
      <c r="CIX236"/>
      <c r="CIY236"/>
      <c r="CIZ236"/>
      <c r="CJA236"/>
      <c r="CJB236"/>
      <c r="CJC236"/>
      <c r="CJD236"/>
      <c r="CJE236"/>
      <c r="CJF236"/>
      <c r="CJG236"/>
      <c r="CJH236"/>
      <c r="CJI236"/>
      <c r="CJJ236"/>
      <c r="CJK236"/>
      <c r="CJL236"/>
      <c r="CJM236"/>
      <c r="CJN236"/>
      <c r="CJO236"/>
      <c r="CJP236"/>
      <c r="CJQ236"/>
      <c r="CJR236"/>
      <c r="CJS236"/>
      <c r="CJT236"/>
      <c r="CJU236"/>
      <c r="CJV236"/>
      <c r="CJW236"/>
      <c r="CJX236"/>
      <c r="CJY236"/>
      <c r="CJZ236"/>
      <c r="CKA236"/>
      <c r="CKB236"/>
      <c r="CKC236"/>
      <c r="CKD236"/>
      <c r="CKE236"/>
      <c r="CKF236"/>
      <c r="CKG236"/>
      <c r="CKH236"/>
      <c r="CKI236"/>
      <c r="CKJ236"/>
      <c r="CKK236"/>
      <c r="CKL236"/>
      <c r="CKM236"/>
      <c r="CKN236"/>
      <c r="CKO236"/>
      <c r="CKP236"/>
      <c r="CKQ236"/>
      <c r="CKR236"/>
      <c r="CKS236"/>
      <c r="CKT236"/>
      <c r="CKU236"/>
      <c r="CKV236"/>
      <c r="CKW236"/>
      <c r="CKX236"/>
      <c r="CKY236"/>
      <c r="CKZ236"/>
      <c r="CLA236"/>
      <c r="CLB236"/>
      <c r="CLC236"/>
      <c r="CLD236"/>
      <c r="CLE236"/>
      <c r="CLF236"/>
      <c r="CLG236"/>
      <c r="CLH236"/>
      <c r="CLI236"/>
      <c r="CLJ236"/>
      <c r="CLK236"/>
      <c r="CLL236"/>
      <c r="CLM236"/>
      <c r="CLN236"/>
      <c r="CLO236"/>
      <c r="CLP236"/>
      <c r="CLQ236"/>
      <c r="CLR236"/>
      <c r="CLS236"/>
      <c r="CLT236"/>
      <c r="CLU236"/>
      <c r="CLV236"/>
      <c r="CLW236"/>
      <c r="CLX236"/>
      <c r="CLY236"/>
      <c r="CLZ236"/>
      <c r="CMA236"/>
      <c r="CMB236"/>
      <c r="CMC236"/>
      <c r="CMD236"/>
      <c r="CME236"/>
      <c r="CMF236"/>
      <c r="CMG236"/>
      <c r="CMH236"/>
      <c r="CMI236"/>
      <c r="CMJ236"/>
      <c r="CMK236"/>
      <c r="CML236"/>
      <c r="CMM236"/>
      <c r="CMN236"/>
      <c r="CMO236"/>
      <c r="CMP236"/>
      <c r="CMQ236"/>
      <c r="CMR236"/>
      <c r="CMS236"/>
      <c r="CMT236"/>
      <c r="CMU236"/>
      <c r="CMV236"/>
      <c r="CMW236"/>
      <c r="CMX236"/>
      <c r="CMY236"/>
      <c r="CMZ236"/>
      <c r="CNA236"/>
      <c r="CNB236"/>
      <c r="CNC236"/>
      <c r="CND236"/>
      <c r="CNE236"/>
      <c r="CNF236"/>
      <c r="CNG236"/>
      <c r="CNH236"/>
      <c r="CNI236"/>
      <c r="CNJ236"/>
      <c r="CNK236"/>
      <c r="CNL236"/>
      <c r="CNM236"/>
      <c r="CNN236"/>
      <c r="CNO236"/>
      <c r="CNP236"/>
      <c r="CNQ236"/>
      <c r="CNR236"/>
      <c r="CNS236"/>
      <c r="CNT236"/>
      <c r="CNU236"/>
      <c r="CNV236"/>
      <c r="CNW236"/>
      <c r="CNX236"/>
      <c r="CNY236"/>
      <c r="CNZ236"/>
      <c r="COA236"/>
      <c r="COB236"/>
      <c r="COC236"/>
      <c r="COD236"/>
      <c r="COE236"/>
      <c r="COF236"/>
      <c r="COG236"/>
      <c r="COH236"/>
      <c r="COI236"/>
      <c r="COJ236"/>
      <c r="COK236"/>
      <c r="COL236"/>
      <c r="COM236"/>
      <c r="CON236"/>
      <c r="COO236"/>
      <c r="COP236"/>
      <c r="COQ236"/>
      <c r="COR236"/>
      <c r="COS236"/>
      <c r="COT236"/>
      <c r="COU236"/>
      <c r="COV236"/>
      <c r="COW236"/>
      <c r="COX236"/>
      <c r="COY236"/>
      <c r="COZ236"/>
      <c r="CPA236"/>
      <c r="CPB236"/>
      <c r="CPC236"/>
      <c r="CPD236"/>
      <c r="CPE236"/>
      <c r="CPF236"/>
      <c r="CPG236"/>
      <c r="CPH236"/>
      <c r="CPI236"/>
      <c r="CPJ236"/>
      <c r="CPK236"/>
      <c r="CPL236"/>
      <c r="CPM236"/>
      <c r="CPN236"/>
      <c r="CPO236"/>
      <c r="CPP236"/>
      <c r="CPQ236"/>
      <c r="CPR236"/>
      <c r="CPS236"/>
      <c r="CPT236"/>
      <c r="CPU236"/>
      <c r="CPV236"/>
      <c r="CPW236"/>
      <c r="CPX236"/>
      <c r="CPY236"/>
      <c r="CPZ236"/>
      <c r="CQA236"/>
      <c r="CQB236"/>
      <c r="CQC236"/>
      <c r="CQD236"/>
      <c r="CQE236"/>
      <c r="CQF236"/>
      <c r="CQG236"/>
      <c r="CQH236"/>
      <c r="CQI236"/>
      <c r="CQJ236"/>
      <c r="CQK236"/>
      <c r="CQL236"/>
      <c r="CQM236"/>
      <c r="CQN236"/>
      <c r="CQO236"/>
      <c r="CQP236"/>
      <c r="CQQ236"/>
      <c r="CQR236"/>
      <c r="CQS236"/>
      <c r="CQT236"/>
      <c r="CQU236"/>
      <c r="CQV236"/>
      <c r="CQW236"/>
      <c r="CQX236"/>
      <c r="CQY236"/>
      <c r="CQZ236"/>
      <c r="CRA236"/>
      <c r="CRB236"/>
      <c r="CRC236"/>
      <c r="CRD236"/>
      <c r="CRE236"/>
      <c r="CRF236"/>
      <c r="CRG236"/>
      <c r="CRH236"/>
      <c r="CRI236"/>
      <c r="CRJ236"/>
      <c r="CRK236"/>
      <c r="CRL236"/>
      <c r="CRM236"/>
      <c r="CRN236"/>
      <c r="CRO236"/>
      <c r="CRP236"/>
      <c r="CRQ236"/>
      <c r="CRR236"/>
      <c r="CRS236"/>
      <c r="CRT236"/>
      <c r="CRU236"/>
      <c r="CRV236"/>
      <c r="CRW236"/>
      <c r="CRX236"/>
      <c r="CRY236"/>
      <c r="CRZ236"/>
      <c r="CSA236"/>
      <c r="CSB236"/>
      <c r="CSC236"/>
      <c r="CSD236"/>
      <c r="CSE236"/>
      <c r="CSF236"/>
      <c r="CSG236"/>
      <c r="CSH236"/>
      <c r="CSI236"/>
      <c r="CSJ236"/>
      <c r="CSK236"/>
      <c r="CSL236"/>
      <c r="CSM236"/>
      <c r="CSN236"/>
      <c r="CSO236"/>
      <c r="CSP236"/>
      <c r="CSQ236"/>
      <c r="CSR236"/>
      <c r="CSS236"/>
      <c r="CST236"/>
      <c r="CSU236"/>
      <c r="CSV236"/>
      <c r="CSW236"/>
      <c r="CSX236"/>
      <c r="CSY236"/>
      <c r="CSZ236"/>
      <c r="CTA236"/>
      <c r="CTB236"/>
      <c r="CTC236"/>
      <c r="CTD236"/>
      <c r="CTE236"/>
      <c r="CTF236"/>
      <c r="CTG236"/>
      <c r="CTH236"/>
      <c r="CTI236"/>
      <c r="CTJ236"/>
      <c r="CTK236"/>
      <c r="CTL236"/>
      <c r="CTM236"/>
      <c r="CTN236"/>
      <c r="CTO236"/>
      <c r="CTP236"/>
      <c r="CTQ236"/>
      <c r="CTR236"/>
      <c r="CTS236"/>
      <c r="CTT236"/>
      <c r="CTU236"/>
      <c r="CTV236"/>
      <c r="CTW236"/>
      <c r="CTX236"/>
      <c r="CTY236"/>
      <c r="CTZ236"/>
      <c r="CUA236"/>
      <c r="CUB236"/>
      <c r="CUC236"/>
      <c r="CUD236"/>
      <c r="CUE236"/>
      <c r="CUF236"/>
      <c r="CUG236"/>
      <c r="CUH236"/>
      <c r="CUI236"/>
      <c r="CUJ236"/>
      <c r="CUK236"/>
      <c r="CUL236"/>
      <c r="CUM236"/>
      <c r="CUN236"/>
      <c r="CUO236"/>
      <c r="CUP236"/>
      <c r="CUQ236"/>
      <c r="CUR236"/>
      <c r="CUS236"/>
      <c r="CUT236"/>
      <c r="CUU236"/>
      <c r="CUV236"/>
      <c r="CUW236"/>
      <c r="CUX236"/>
      <c r="CUY236"/>
      <c r="CUZ236"/>
      <c r="CVA236"/>
      <c r="CVB236"/>
      <c r="CVC236"/>
      <c r="CVD236"/>
      <c r="CVE236"/>
      <c r="CVF236"/>
      <c r="CVG236"/>
      <c r="CVH236"/>
      <c r="CVI236"/>
      <c r="CVJ236"/>
      <c r="CVK236"/>
      <c r="CVL236"/>
      <c r="CVM236"/>
      <c r="CVN236"/>
      <c r="CVO236"/>
      <c r="CVP236"/>
      <c r="CVQ236"/>
      <c r="CVR236"/>
      <c r="CVS236"/>
      <c r="CVT236"/>
      <c r="CVU236"/>
      <c r="CVV236"/>
      <c r="CVW236"/>
      <c r="CVX236"/>
      <c r="CVY236"/>
      <c r="CVZ236"/>
      <c r="CWA236"/>
      <c r="CWB236"/>
      <c r="CWC236"/>
      <c r="CWD236"/>
      <c r="CWE236"/>
      <c r="CWF236"/>
      <c r="CWG236"/>
      <c r="CWH236"/>
      <c r="CWI236"/>
      <c r="CWJ236"/>
      <c r="CWK236"/>
      <c r="CWL236"/>
      <c r="CWM236"/>
      <c r="CWN236"/>
      <c r="CWO236"/>
      <c r="CWP236"/>
      <c r="CWQ236"/>
      <c r="CWR236"/>
      <c r="CWS236"/>
      <c r="CWT236"/>
      <c r="CWU236"/>
      <c r="CWV236"/>
      <c r="CWW236"/>
      <c r="CWX236"/>
      <c r="CWY236"/>
      <c r="CWZ236"/>
      <c r="CXA236"/>
      <c r="CXB236"/>
      <c r="CXC236"/>
      <c r="CXD236"/>
      <c r="CXE236"/>
      <c r="CXF236"/>
      <c r="CXG236"/>
      <c r="CXH236"/>
      <c r="CXI236"/>
      <c r="CXJ236"/>
      <c r="CXK236"/>
      <c r="CXL236"/>
      <c r="CXM236"/>
      <c r="CXN236"/>
      <c r="CXO236"/>
      <c r="CXP236"/>
      <c r="CXQ236"/>
      <c r="CXR236"/>
      <c r="CXS236"/>
      <c r="CXT236"/>
      <c r="CXU236"/>
      <c r="CXV236"/>
      <c r="CXW236"/>
      <c r="CXX236"/>
      <c r="CXY236"/>
      <c r="CXZ236"/>
      <c r="CYA236"/>
      <c r="CYB236"/>
      <c r="CYC236"/>
      <c r="CYD236"/>
      <c r="CYE236"/>
      <c r="CYF236"/>
      <c r="CYG236"/>
      <c r="CYH236"/>
      <c r="CYI236"/>
      <c r="CYJ236"/>
      <c r="CYK236"/>
      <c r="CYL236"/>
      <c r="CYM236"/>
      <c r="CYN236"/>
      <c r="CYO236"/>
      <c r="CYP236"/>
      <c r="CYQ236"/>
      <c r="CYR236"/>
      <c r="CYS236"/>
      <c r="CYT236"/>
      <c r="CYU236"/>
      <c r="CYV236"/>
      <c r="CYW236"/>
      <c r="CYX236"/>
      <c r="CYY236"/>
      <c r="CYZ236"/>
      <c r="CZA236"/>
      <c r="CZB236"/>
      <c r="CZC236"/>
      <c r="CZD236"/>
      <c r="CZE236"/>
      <c r="CZF236"/>
      <c r="CZG236"/>
      <c r="CZH236"/>
      <c r="CZI236"/>
      <c r="CZJ236"/>
      <c r="CZK236"/>
      <c r="CZL236"/>
      <c r="CZM236"/>
      <c r="CZN236"/>
      <c r="CZO236"/>
      <c r="CZP236"/>
      <c r="CZQ236"/>
      <c r="CZR236"/>
      <c r="CZS236"/>
      <c r="CZT236"/>
      <c r="CZU236"/>
      <c r="CZV236"/>
      <c r="CZW236"/>
      <c r="CZX236"/>
      <c r="CZY236"/>
      <c r="CZZ236"/>
      <c r="DAA236"/>
      <c r="DAB236"/>
      <c r="DAC236"/>
      <c r="DAD236"/>
      <c r="DAE236"/>
      <c r="DAF236"/>
      <c r="DAG236"/>
      <c r="DAH236"/>
      <c r="DAI236"/>
      <c r="DAJ236"/>
      <c r="DAK236"/>
      <c r="DAL236"/>
      <c r="DAM236"/>
      <c r="DAN236"/>
      <c r="DAO236"/>
      <c r="DAP236"/>
      <c r="DAQ236"/>
      <c r="DAR236"/>
      <c r="DAS236"/>
      <c r="DAT236"/>
      <c r="DAU236"/>
      <c r="DAV236"/>
      <c r="DAW236"/>
      <c r="DAX236"/>
      <c r="DAY236"/>
      <c r="DAZ236"/>
      <c r="DBA236"/>
      <c r="DBB236"/>
      <c r="DBC236"/>
      <c r="DBD236"/>
      <c r="DBE236"/>
      <c r="DBF236"/>
      <c r="DBG236"/>
      <c r="DBH236"/>
      <c r="DBI236"/>
      <c r="DBJ236"/>
      <c r="DBK236"/>
      <c r="DBL236"/>
      <c r="DBM236"/>
      <c r="DBN236"/>
      <c r="DBO236"/>
      <c r="DBP236"/>
      <c r="DBQ236"/>
      <c r="DBR236"/>
      <c r="DBS236"/>
      <c r="DBT236"/>
      <c r="DBU236"/>
      <c r="DBV236"/>
      <c r="DBW236"/>
      <c r="DBX236"/>
      <c r="DBY236"/>
      <c r="DBZ236"/>
      <c r="DCA236"/>
      <c r="DCB236"/>
      <c r="DCC236"/>
      <c r="DCD236"/>
      <c r="DCE236"/>
      <c r="DCF236"/>
      <c r="DCG236"/>
      <c r="DCH236"/>
      <c r="DCI236"/>
      <c r="DCJ236"/>
      <c r="DCK236"/>
      <c r="DCL236"/>
      <c r="DCM236"/>
      <c r="DCN236"/>
      <c r="DCO236"/>
      <c r="DCP236"/>
      <c r="DCQ236"/>
      <c r="DCR236"/>
      <c r="DCS236"/>
      <c r="DCT236"/>
      <c r="DCU236"/>
      <c r="DCV236"/>
      <c r="DCW236"/>
      <c r="DCX236"/>
      <c r="DCY236"/>
      <c r="DCZ236"/>
      <c r="DDA236"/>
      <c r="DDB236"/>
      <c r="DDC236"/>
      <c r="DDD236"/>
      <c r="DDE236"/>
      <c r="DDF236"/>
      <c r="DDG236"/>
      <c r="DDH236"/>
      <c r="DDI236"/>
      <c r="DDJ236"/>
      <c r="DDK236"/>
      <c r="DDL236"/>
      <c r="DDM236"/>
      <c r="DDN236"/>
      <c r="DDO236"/>
      <c r="DDP236"/>
      <c r="DDQ236"/>
      <c r="DDR236"/>
      <c r="DDS236"/>
      <c r="DDT236"/>
      <c r="DDU236"/>
      <c r="DDV236"/>
      <c r="DDW236"/>
      <c r="DDX236"/>
      <c r="DDY236"/>
      <c r="DDZ236"/>
      <c r="DEA236"/>
      <c r="DEB236"/>
      <c r="DEC236"/>
      <c r="DED236"/>
      <c r="DEE236"/>
      <c r="DEF236"/>
      <c r="DEG236"/>
      <c r="DEH236"/>
      <c r="DEI236"/>
      <c r="DEJ236"/>
      <c r="DEK236"/>
      <c r="DEL236"/>
      <c r="DEM236"/>
      <c r="DEN236"/>
      <c r="DEO236"/>
      <c r="DEP236"/>
      <c r="DEQ236"/>
      <c r="DER236"/>
      <c r="DES236"/>
      <c r="DET236"/>
      <c r="DEU236"/>
      <c r="DEV236"/>
      <c r="DEW236"/>
      <c r="DEX236"/>
      <c r="DEY236"/>
      <c r="DEZ236"/>
      <c r="DFA236"/>
      <c r="DFB236"/>
      <c r="DFC236"/>
      <c r="DFD236"/>
      <c r="DFE236"/>
      <c r="DFF236"/>
      <c r="DFG236"/>
      <c r="DFH236"/>
      <c r="DFI236"/>
      <c r="DFJ236"/>
      <c r="DFK236"/>
      <c r="DFL236"/>
      <c r="DFM236"/>
      <c r="DFN236"/>
      <c r="DFO236"/>
      <c r="DFP236"/>
      <c r="DFQ236"/>
      <c r="DFR236"/>
      <c r="DFS236"/>
      <c r="DFT236"/>
      <c r="DFU236"/>
      <c r="DFV236"/>
      <c r="DFW236"/>
      <c r="DFX236"/>
      <c r="DFY236"/>
      <c r="DFZ236"/>
      <c r="DGA236"/>
      <c r="DGB236"/>
      <c r="DGC236"/>
      <c r="DGD236"/>
      <c r="DGE236"/>
      <c r="DGF236"/>
      <c r="DGG236"/>
      <c r="DGH236"/>
      <c r="DGI236"/>
      <c r="DGJ236"/>
      <c r="DGK236"/>
      <c r="DGL236"/>
      <c r="DGM236"/>
      <c r="DGN236"/>
      <c r="DGO236"/>
      <c r="DGP236"/>
      <c r="DGQ236"/>
      <c r="DGR236"/>
      <c r="DGS236"/>
      <c r="DGT236"/>
      <c r="DGU236"/>
      <c r="DGV236"/>
      <c r="DGW236"/>
      <c r="DGX236"/>
      <c r="DGY236"/>
      <c r="DGZ236"/>
      <c r="DHA236"/>
      <c r="DHB236"/>
      <c r="DHC236"/>
      <c r="DHD236"/>
      <c r="DHE236"/>
      <c r="DHF236"/>
      <c r="DHG236"/>
      <c r="DHH236"/>
      <c r="DHI236"/>
      <c r="DHJ236"/>
      <c r="DHK236"/>
      <c r="DHL236"/>
      <c r="DHM236"/>
      <c r="DHN236"/>
      <c r="DHO236"/>
      <c r="DHP236"/>
      <c r="DHQ236"/>
      <c r="DHR236"/>
      <c r="DHS236"/>
      <c r="DHT236"/>
      <c r="DHU236"/>
      <c r="DHV236"/>
      <c r="DHW236"/>
      <c r="DHX236"/>
      <c r="DHY236"/>
      <c r="DHZ236"/>
      <c r="DIA236"/>
      <c r="DIB236"/>
      <c r="DIC236"/>
      <c r="DID236"/>
      <c r="DIE236"/>
      <c r="DIF236"/>
      <c r="DIG236"/>
      <c r="DIH236"/>
      <c r="DII236"/>
      <c r="DIJ236"/>
      <c r="DIK236"/>
      <c r="DIL236"/>
      <c r="DIM236"/>
      <c r="DIN236"/>
      <c r="DIO236"/>
      <c r="DIP236"/>
      <c r="DIQ236"/>
      <c r="DIR236"/>
      <c r="DIS236"/>
      <c r="DIT236"/>
      <c r="DIU236"/>
      <c r="DIV236"/>
      <c r="DIW236"/>
      <c r="DIX236"/>
      <c r="DIY236"/>
      <c r="DIZ236"/>
      <c r="DJA236"/>
      <c r="DJB236"/>
      <c r="DJC236"/>
      <c r="DJD236"/>
      <c r="DJE236"/>
      <c r="DJF236"/>
      <c r="DJG236"/>
      <c r="DJH236"/>
      <c r="DJI236"/>
      <c r="DJJ236"/>
      <c r="DJK236"/>
      <c r="DJL236"/>
      <c r="DJM236"/>
      <c r="DJN236"/>
      <c r="DJO236"/>
      <c r="DJP236"/>
      <c r="DJQ236"/>
      <c r="DJR236"/>
      <c r="DJS236"/>
      <c r="DJT236"/>
      <c r="DJU236"/>
      <c r="DJV236"/>
      <c r="DJW236"/>
      <c r="DJX236"/>
      <c r="DJY236"/>
      <c r="DJZ236"/>
      <c r="DKA236"/>
      <c r="DKB236"/>
      <c r="DKC236"/>
      <c r="DKD236"/>
      <c r="DKE236"/>
      <c r="DKF236"/>
      <c r="DKG236"/>
      <c r="DKH236"/>
      <c r="DKI236"/>
      <c r="DKJ236"/>
      <c r="DKK236"/>
      <c r="DKL236"/>
      <c r="DKM236"/>
      <c r="DKN236"/>
      <c r="DKO236"/>
      <c r="DKP236"/>
      <c r="DKQ236"/>
      <c r="DKR236"/>
      <c r="DKS236"/>
      <c r="DKT236"/>
      <c r="DKU236"/>
      <c r="DKV236"/>
      <c r="DKW236"/>
      <c r="DKX236"/>
      <c r="DKY236"/>
      <c r="DKZ236"/>
      <c r="DLA236"/>
      <c r="DLB236"/>
      <c r="DLC236"/>
      <c r="DLD236"/>
      <c r="DLE236"/>
      <c r="DLF236"/>
      <c r="DLG236"/>
      <c r="DLH236"/>
      <c r="DLI236"/>
      <c r="DLJ236"/>
      <c r="DLK236"/>
      <c r="DLL236"/>
      <c r="DLM236"/>
      <c r="DLN236"/>
      <c r="DLO236"/>
      <c r="DLP236"/>
      <c r="DLQ236"/>
      <c r="DLR236"/>
      <c r="DLS236"/>
      <c r="DLT236"/>
      <c r="DLU236"/>
      <c r="DLV236"/>
      <c r="DLW236"/>
      <c r="DLX236"/>
      <c r="DLY236"/>
      <c r="DLZ236"/>
      <c r="DMA236"/>
      <c r="DMB236"/>
      <c r="DMC236"/>
      <c r="DMD236"/>
      <c r="DME236"/>
      <c r="DMF236"/>
      <c r="DMG236"/>
      <c r="DMH236"/>
      <c r="DMI236"/>
      <c r="DMJ236"/>
      <c r="DMK236"/>
      <c r="DML236"/>
      <c r="DMM236"/>
      <c r="DMN236"/>
      <c r="DMO236"/>
      <c r="DMP236"/>
      <c r="DMQ236"/>
      <c r="DMR236"/>
      <c r="DMS236"/>
      <c r="DMT236"/>
      <c r="DMU236"/>
      <c r="DMV236"/>
      <c r="DMW236"/>
      <c r="DMX236"/>
      <c r="DMY236"/>
      <c r="DMZ236"/>
      <c r="DNA236"/>
      <c r="DNB236"/>
      <c r="DNC236"/>
      <c r="DND236"/>
      <c r="DNE236"/>
      <c r="DNF236"/>
      <c r="DNG236"/>
      <c r="DNH236"/>
      <c r="DNI236"/>
      <c r="DNJ236"/>
      <c r="DNK236"/>
      <c r="DNL236"/>
      <c r="DNM236"/>
      <c r="DNN236"/>
      <c r="DNO236"/>
      <c r="DNP236"/>
      <c r="DNQ236"/>
      <c r="DNR236"/>
      <c r="DNS236"/>
      <c r="DNT236"/>
      <c r="DNU236"/>
      <c r="DNV236"/>
      <c r="DNW236"/>
      <c r="DNX236"/>
      <c r="DNY236"/>
      <c r="DNZ236"/>
      <c r="DOA236"/>
      <c r="DOB236"/>
      <c r="DOC236"/>
      <c r="DOD236"/>
      <c r="DOE236"/>
      <c r="DOF236"/>
      <c r="DOG236"/>
      <c r="DOH236"/>
      <c r="DOI236"/>
      <c r="DOJ236"/>
      <c r="DOK236"/>
      <c r="DOL236"/>
      <c r="DOM236"/>
      <c r="DON236"/>
      <c r="DOO236"/>
      <c r="DOP236"/>
      <c r="DOQ236"/>
      <c r="DOR236"/>
      <c r="DOS236"/>
      <c r="DOT236"/>
      <c r="DOU236"/>
      <c r="DOV236"/>
      <c r="DOW236"/>
      <c r="DOX236"/>
      <c r="DOY236"/>
      <c r="DOZ236"/>
      <c r="DPA236"/>
      <c r="DPB236"/>
      <c r="DPC236"/>
      <c r="DPD236"/>
      <c r="DPE236"/>
      <c r="DPF236"/>
      <c r="DPG236"/>
      <c r="DPH236"/>
      <c r="DPI236"/>
      <c r="DPJ236"/>
      <c r="DPK236"/>
      <c r="DPL236"/>
      <c r="DPM236"/>
      <c r="DPN236"/>
      <c r="DPO236"/>
      <c r="DPP236"/>
      <c r="DPQ236"/>
      <c r="DPR236"/>
      <c r="DPS236"/>
      <c r="DPT236"/>
      <c r="DPU236"/>
      <c r="DPV236"/>
      <c r="DPW236"/>
      <c r="DPX236"/>
      <c r="DPY236"/>
      <c r="DPZ236"/>
      <c r="DQA236"/>
      <c r="DQB236"/>
      <c r="DQC236"/>
      <c r="DQD236"/>
      <c r="DQE236"/>
      <c r="DQF236"/>
      <c r="DQG236"/>
      <c r="DQH236"/>
      <c r="DQI236"/>
      <c r="DQJ236"/>
      <c r="DQK236"/>
      <c r="DQL236"/>
      <c r="DQM236"/>
      <c r="DQN236"/>
      <c r="DQO236"/>
      <c r="DQP236"/>
      <c r="DQQ236"/>
      <c r="DQR236"/>
      <c r="DQS236"/>
      <c r="DQT236"/>
      <c r="DQU236"/>
      <c r="DQV236"/>
      <c r="DQW236"/>
      <c r="DQX236"/>
      <c r="DQY236"/>
      <c r="DQZ236"/>
      <c r="DRA236"/>
      <c r="DRB236"/>
      <c r="DRC236"/>
      <c r="DRD236"/>
      <c r="DRE236"/>
      <c r="DRF236"/>
      <c r="DRG236"/>
      <c r="DRH236"/>
      <c r="DRI236"/>
      <c r="DRJ236"/>
      <c r="DRK236"/>
      <c r="DRL236"/>
      <c r="DRM236"/>
      <c r="DRN236"/>
      <c r="DRO236"/>
      <c r="DRP236"/>
      <c r="DRQ236"/>
      <c r="DRR236"/>
      <c r="DRS236"/>
      <c r="DRT236"/>
      <c r="DRU236"/>
      <c r="DRV236"/>
      <c r="DRW236"/>
      <c r="DRX236"/>
      <c r="DRY236"/>
      <c r="DRZ236"/>
      <c r="DSA236"/>
      <c r="DSB236"/>
      <c r="DSC236"/>
      <c r="DSD236"/>
      <c r="DSE236"/>
      <c r="DSF236"/>
      <c r="DSG236"/>
      <c r="DSH236"/>
      <c r="DSI236"/>
      <c r="DSJ236"/>
      <c r="DSK236"/>
      <c r="DSL236"/>
      <c r="DSM236"/>
      <c r="DSN236"/>
      <c r="DSO236"/>
      <c r="DSP236"/>
      <c r="DSQ236"/>
      <c r="DSR236"/>
      <c r="DSS236"/>
      <c r="DST236"/>
      <c r="DSU236"/>
      <c r="DSV236"/>
      <c r="DSW236"/>
      <c r="DSX236"/>
      <c r="DSY236"/>
      <c r="DSZ236"/>
      <c r="DTA236"/>
      <c r="DTB236"/>
      <c r="DTC236"/>
      <c r="DTD236"/>
      <c r="DTE236"/>
      <c r="DTF236"/>
      <c r="DTG236"/>
      <c r="DTH236"/>
      <c r="DTI236"/>
      <c r="DTJ236"/>
      <c r="DTK236"/>
      <c r="DTL236"/>
      <c r="DTM236"/>
      <c r="DTN236"/>
      <c r="DTO236"/>
      <c r="DTP236"/>
      <c r="DTQ236"/>
      <c r="DTR236"/>
      <c r="DTS236"/>
      <c r="DTT236"/>
      <c r="DTU236"/>
      <c r="DTV236"/>
      <c r="DTW236"/>
      <c r="DTX236"/>
      <c r="DTY236"/>
      <c r="DTZ236"/>
      <c r="DUA236"/>
      <c r="DUB236"/>
      <c r="DUC236"/>
      <c r="DUD236"/>
      <c r="DUE236"/>
      <c r="DUF236"/>
      <c r="DUG236"/>
      <c r="DUH236"/>
      <c r="DUI236"/>
      <c r="DUJ236"/>
      <c r="DUK236"/>
      <c r="DUL236"/>
      <c r="DUM236"/>
      <c r="DUN236"/>
      <c r="DUO236"/>
      <c r="DUP236"/>
      <c r="DUQ236"/>
      <c r="DUR236"/>
      <c r="DUS236"/>
      <c r="DUT236"/>
      <c r="DUU236"/>
      <c r="DUV236"/>
      <c r="DUW236"/>
      <c r="DUX236"/>
      <c r="DUY236"/>
      <c r="DUZ236"/>
      <c r="DVA236"/>
      <c r="DVB236"/>
      <c r="DVC236"/>
      <c r="DVD236"/>
      <c r="DVE236"/>
      <c r="DVF236"/>
      <c r="DVG236"/>
      <c r="DVH236"/>
      <c r="DVI236"/>
      <c r="DVJ236"/>
      <c r="DVK236"/>
      <c r="DVL236"/>
      <c r="DVM236"/>
      <c r="DVN236"/>
      <c r="DVO236"/>
      <c r="DVP236"/>
      <c r="DVQ236"/>
      <c r="DVR236"/>
      <c r="DVS236"/>
      <c r="DVT236"/>
      <c r="DVU236"/>
      <c r="DVV236"/>
      <c r="DVW236"/>
      <c r="DVX236"/>
      <c r="DVY236"/>
      <c r="DVZ236"/>
      <c r="DWA236"/>
      <c r="DWB236"/>
      <c r="DWC236"/>
      <c r="DWD236"/>
      <c r="DWE236"/>
      <c r="DWF236"/>
      <c r="DWG236"/>
      <c r="DWH236"/>
      <c r="DWI236"/>
      <c r="DWJ236"/>
      <c r="DWK236"/>
      <c r="DWL236"/>
      <c r="DWM236"/>
      <c r="DWN236"/>
      <c r="DWO236"/>
      <c r="DWP236"/>
      <c r="DWQ236"/>
      <c r="DWR236"/>
      <c r="DWS236"/>
      <c r="DWT236"/>
      <c r="DWU236"/>
      <c r="DWV236"/>
      <c r="DWW236"/>
      <c r="DWX236"/>
      <c r="DWY236"/>
      <c r="DWZ236"/>
      <c r="DXA236"/>
      <c r="DXB236"/>
      <c r="DXC236"/>
      <c r="DXD236"/>
      <c r="DXE236"/>
      <c r="DXF236"/>
      <c r="DXG236"/>
      <c r="DXH236"/>
      <c r="DXI236"/>
      <c r="DXJ236"/>
      <c r="DXK236"/>
      <c r="DXL236"/>
      <c r="DXM236"/>
      <c r="DXN236"/>
      <c r="DXO236"/>
      <c r="DXP236"/>
      <c r="DXQ236"/>
      <c r="DXR236"/>
      <c r="DXS236"/>
      <c r="DXT236"/>
      <c r="DXU236"/>
      <c r="DXV236"/>
      <c r="DXW236"/>
      <c r="DXX236"/>
      <c r="DXY236"/>
      <c r="DXZ236"/>
      <c r="DYA236"/>
      <c r="DYB236"/>
      <c r="DYC236"/>
      <c r="DYD236"/>
      <c r="DYE236"/>
      <c r="DYF236"/>
      <c r="DYG236"/>
      <c r="DYH236"/>
      <c r="DYI236"/>
      <c r="DYJ236"/>
      <c r="DYK236"/>
      <c r="DYL236"/>
      <c r="DYM236"/>
      <c r="DYN236"/>
      <c r="DYO236"/>
      <c r="DYP236"/>
      <c r="DYQ236"/>
      <c r="DYR236"/>
      <c r="DYS236"/>
      <c r="DYT236"/>
      <c r="DYU236"/>
      <c r="DYV236"/>
      <c r="DYW236"/>
      <c r="DYX236"/>
      <c r="DYY236"/>
      <c r="DYZ236"/>
      <c r="DZA236"/>
      <c r="DZB236"/>
      <c r="DZC236"/>
      <c r="DZD236"/>
      <c r="DZE236"/>
      <c r="DZF236"/>
      <c r="DZG236"/>
      <c r="DZH236"/>
      <c r="DZI236"/>
      <c r="DZJ236"/>
      <c r="DZK236"/>
      <c r="DZL236"/>
      <c r="DZM236"/>
      <c r="DZN236"/>
      <c r="DZO236"/>
      <c r="DZP236"/>
      <c r="DZQ236"/>
      <c r="DZR236"/>
      <c r="DZS236"/>
      <c r="DZT236"/>
      <c r="DZU236"/>
      <c r="DZV236"/>
      <c r="DZW236"/>
      <c r="DZX236"/>
      <c r="DZY236"/>
      <c r="DZZ236"/>
      <c r="EAA236"/>
      <c r="EAB236"/>
      <c r="EAC236"/>
      <c r="EAD236"/>
      <c r="EAE236"/>
      <c r="EAF236"/>
      <c r="EAG236"/>
      <c r="EAH236"/>
      <c r="EAI236"/>
      <c r="EAJ236"/>
      <c r="EAK236"/>
      <c r="EAL236"/>
      <c r="EAM236"/>
      <c r="EAN236"/>
      <c r="EAO236"/>
      <c r="EAP236"/>
      <c r="EAQ236"/>
      <c r="EAR236"/>
      <c r="EAS236"/>
      <c r="EAT236"/>
      <c r="EAU236"/>
      <c r="EAV236"/>
      <c r="EAW236"/>
      <c r="EAX236"/>
      <c r="EAY236"/>
      <c r="EAZ236"/>
      <c r="EBA236"/>
      <c r="EBB236"/>
      <c r="EBC236"/>
      <c r="EBD236"/>
      <c r="EBE236"/>
      <c r="EBF236"/>
      <c r="EBG236"/>
      <c r="EBH236"/>
      <c r="EBI236"/>
      <c r="EBJ236"/>
      <c r="EBK236"/>
      <c r="EBL236"/>
      <c r="EBM236"/>
      <c r="EBN236"/>
      <c r="EBO236"/>
      <c r="EBP236"/>
      <c r="EBQ236"/>
      <c r="EBR236"/>
      <c r="EBS236"/>
      <c r="EBT236"/>
      <c r="EBU236"/>
      <c r="EBV236"/>
      <c r="EBW236"/>
      <c r="EBX236"/>
      <c r="EBY236"/>
      <c r="EBZ236"/>
      <c r="ECA236"/>
      <c r="ECB236"/>
      <c r="ECC236"/>
      <c r="ECD236"/>
      <c r="ECE236"/>
      <c r="ECF236"/>
      <c r="ECG236"/>
      <c r="ECH236"/>
      <c r="ECI236"/>
      <c r="ECJ236"/>
      <c r="ECK236"/>
      <c r="ECL236"/>
      <c r="ECM236"/>
      <c r="ECN236"/>
      <c r="ECO236"/>
      <c r="ECP236"/>
      <c r="ECQ236"/>
      <c r="ECR236"/>
      <c r="ECS236"/>
      <c r="ECT236"/>
      <c r="ECU236"/>
      <c r="ECV236"/>
      <c r="ECW236"/>
      <c r="ECX236"/>
      <c r="ECY236"/>
      <c r="ECZ236"/>
      <c r="EDA236"/>
      <c r="EDB236"/>
      <c r="EDC236"/>
      <c r="EDD236"/>
      <c r="EDE236"/>
      <c r="EDF236"/>
      <c r="EDG236"/>
      <c r="EDH236"/>
      <c r="EDI236"/>
      <c r="EDJ236"/>
      <c r="EDK236"/>
      <c r="EDL236"/>
      <c r="EDM236"/>
      <c r="EDN236"/>
      <c r="EDO236"/>
      <c r="EDP236"/>
      <c r="EDQ236"/>
      <c r="EDR236"/>
      <c r="EDS236"/>
      <c r="EDT236"/>
      <c r="EDU236"/>
      <c r="EDV236"/>
      <c r="EDW236"/>
      <c r="EDX236"/>
      <c r="EDY236"/>
      <c r="EDZ236"/>
      <c r="EEA236"/>
      <c r="EEB236"/>
      <c r="EEC236"/>
      <c r="EED236"/>
      <c r="EEE236"/>
      <c r="EEF236"/>
      <c r="EEG236"/>
      <c r="EEH236"/>
      <c r="EEI236"/>
      <c r="EEJ236"/>
      <c r="EEK236"/>
      <c r="EEL236"/>
      <c r="EEM236"/>
      <c r="EEN236"/>
      <c r="EEO236"/>
      <c r="EEP236"/>
      <c r="EEQ236"/>
      <c r="EER236"/>
      <c r="EES236"/>
      <c r="EET236"/>
      <c r="EEU236"/>
      <c r="EEV236"/>
      <c r="EEW236"/>
      <c r="EEX236"/>
      <c r="EEY236"/>
      <c r="EEZ236"/>
      <c r="EFA236"/>
      <c r="EFB236"/>
      <c r="EFC236"/>
      <c r="EFD236"/>
      <c r="EFE236"/>
      <c r="EFF236"/>
      <c r="EFG236"/>
      <c r="EFH236"/>
      <c r="EFI236"/>
      <c r="EFJ236"/>
      <c r="EFK236"/>
      <c r="EFL236"/>
      <c r="EFM236"/>
      <c r="EFN236"/>
      <c r="EFO236"/>
      <c r="EFP236"/>
      <c r="EFQ236"/>
      <c r="EFR236"/>
      <c r="EFS236"/>
      <c r="EFT236"/>
      <c r="EFU236"/>
      <c r="EFV236"/>
      <c r="EFW236"/>
      <c r="EFX236"/>
      <c r="EFY236"/>
      <c r="EFZ236"/>
      <c r="EGA236"/>
      <c r="EGB236"/>
      <c r="EGC236"/>
      <c r="EGD236"/>
      <c r="EGE236"/>
      <c r="EGF236"/>
      <c r="EGG236"/>
      <c r="EGH236"/>
      <c r="EGI236"/>
      <c r="EGJ236"/>
      <c r="EGK236"/>
      <c r="EGL236"/>
      <c r="EGM236"/>
      <c r="EGN236"/>
      <c r="EGO236"/>
      <c r="EGP236"/>
      <c r="EGQ236"/>
      <c r="EGR236"/>
      <c r="EGS236"/>
      <c r="EGT236"/>
      <c r="EGU236"/>
      <c r="EGV236"/>
      <c r="EGW236"/>
      <c r="EGX236"/>
      <c r="EGY236"/>
      <c r="EGZ236"/>
      <c r="EHA236"/>
      <c r="EHB236"/>
      <c r="EHC236"/>
      <c r="EHD236"/>
      <c r="EHE236"/>
      <c r="EHF236"/>
      <c r="EHG236"/>
      <c r="EHH236"/>
      <c r="EHI236"/>
      <c r="EHJ236"/>
      <c r="EHK236"/>
      <c r="EHL236"/>
      <c r="EHM236"/>
      <c r="EHN236"/>
      <c r="EHO236"/>
      <c r="EHP236"/>
      <c r="EHQ236"/>
      <c r="EHR236"/>
      <c r="EHS236"/>
      <c r="EHT236"/>
      <c r="EHU236"/>
      <c r="EHV236"/>
      <c r="EHW236"/>
      <c r="EHX236"/>
      <c r="EHY236"/>
      <c r="EHZ236"/>
      <c r="EIA236"/>
      <c r="EIB236"/>
      <c r="EIC236"/>
      <c r="EID236"/>
      <c r="EIE236"/>
      <c r="EIF236"/>
      <c r="EIG236"/>
      <c r="EIH236"/>
      <c r="EII236"/>
      <c r="EIJ236"/>
      <c r="EIK236"/>
      <c r="EIL236"/>
      <c r="EIM236"/>
      <c r="EIN236"/>
      <c r="EIO236"/>
      <c r="EIP236"/>
      <c r="EIQ236"/>
      <c r="EIR236"/>
      <c r="EIS236"/>
      <c r="EIT236"/>
      <c r="EIU236"/>
      <c r="EIV236"/>
      <c r="EIW236"/>
      <c r="EIX236"/>
      <c r="EIY236"/>
      <c r="EIZ236"/>
      <c r="EJA236"/>
      <c r="EJB236"/>
      <c r="EJC236"/>
      <c r="EJD236"/>
      <c r="EJE236"/>
      <c r="EJF236"/>
      <c r="EJG236"/>
      <c r="EJH236"/>
      <c r="EJI236"/>
      <c r="EJJ236"/>
      <c r="EJK236"/>
      <c r="EJL236"/>
      <c r="EJM236"/>
      <c r="EJN236"/>
      <c r="EJO236"/>
      <c r="EJP236"/>
      <c r="EJQ236"/>
      <c r="EJR236"/>
      <c r="EJS236"/>
      <c r="EJT236"/>
      <c r="EJU236"/>
      <c r="EJV236"/>
      <c r="EJW236"/>
      <c r="EJX236"/>
      <c r="EJY236"/>
      <c r="EJZ236"/>
      <c r="EKA236"/>
      <c r="EKB236"/>
      <c r="EKC236"/>
      <c r="EKD236"/>
      <c r="EKE236"/>
      <c r="EKF236"/>
      <c r="EKG236"/>
      <c r="EKH236"/>
      <c r="EKI236"/>
      <c r="EKJ236"/>
      <c r="EKK236"/>
      <c r="EKL236"/>
      <c r="EKM236"/>
      <c r="EKN236"/>
      <c r="EKO236"/>
      <c r="EKP236"/>
      <c r="EKQ236"/>
      <c r="EKR236"/>
      <c r="EKS236"/>
      <c r="EKT236"/>
      <c r="EKU236"/>
      <c r="EKV236"/>
      <c r="EKW236"/>
      <c r="EKX236"/>
      <c r="EKY236"/>
      <c r="EKZ236"/>
      <c r="ELA236"/>
      <c r="ELB236"/>
      <c r="ELC236"/>
      <c r="ELD236"/>
      <c r="ELE236"/>
      <c r="ELF236"/>
      <c r="ELG236"/>
      <c r="ELH236"/>
      <c r="ELI236"/>
      <c r="ELJ236"/>
      <c r="ELK236"/>
      <c r="ELL236"/>
      <c r="ELM236"/>
      <c r="ELN236"/>
      <c r="ELO236"/>
      <c r="ELP236"/>
      <c r="ELQ236"/>
      <c r="ELR236"/>
      <c r="ELS236"/>
      <c r="ELT236"/>
      <c r="ELU236"/>
      <c r="ELV236"/>
      <c r="ELW236"/>
      <c r="ELX236"/>
      <c r="ELY236"/>
      <c r="ELZ236"/>
      <c r="EMA236"/>
      <c r="EMB236"/>
      <c r="EMC236"/>
      <c r="EMD236"/>
      <c r="EME236"/>
      <c r="EMF236"/>
      <c r="EMG236"/>
      <c r="EMH236"/>
      <c r="EMI236"/>
      <c r="EMJ236"/>
      <c r="EMK236"/>
      <c r="EML236"/>
      <c r="EMM236"/>
      <c r="EMN236"/>
      <c r="EMO236"/>
      <c r="EMP236"/>
      <c r="EMQ236"/>
      <c r="EMR236"/>
      <c r="EMS236"/>
      <c r="EMT236"/>
      <c r="EMU236"/>
      <c r="EMV236"/>
      <c r="EMW236"/>
      <c r="EMX236"/>
      <c r="EMY236"/>
      <c r="EMZ236"/>
      <c r="ENA236"/>
      <c r="ENB236"/>
      <c r="ENC236"/>
      <c r="END236"/>
      <c r="ENE236"/>
      <c r="ENF236"/>
      <c r="ENG236"/>
      <c r="ENH236"/>
      <c r="ENI236"/>
      <c r="ENJ236"/>
      <c r="ENK236"/>
      <c r="ENL236"/>
      <c r="ENM236"/>
      <c r="ENN236"/>
      <c r="ENO236"/>
      <c r="ENP236"/>
      <c r="ENQ236"/>
      <c r="ENR236"/>
      <c r="ENS236"/>
      <c r="ENT236"/>
      <c r="ENU236"/>
      <c r="ENV236"/>
      <c r="ENW236"/>
      <c r="ENX236"/>
      <c r="ENY236"/>
      <c r="ENZ236"/>
      <c r="EOA236"/>
      <c r="EOB236"/>
      <c r="EOC236"/>
      <c r="EOD236"/>
      <c r="EOE236"/>
      <c r="EOF236"/>
      <c r="EOG236"/>
      <c r="EOH236"/>
      <c r="EOI236"/>
      <c r="EOJ236"/>
      <c r="EOK236"/>
      <c r="EOL236"/>
      <c r="EOM236"/>
      <c r="EON236"/>
      <c r="EOO236"/>
      <c r="EOP236"/>
      <c r="EOQ236"/>
      <c r="EOR236"/>
      <c r="EOS236"/>
      <c r="EOT236"/>
      <c r="EOU236"/>
      <c r="EOV236"/>
      <c r="EOW236"/>
      <c r="EOX236"/>
      <c r="EOY236"/>
      <c r="EOZ236"/>
      <c r="EPA236"/>
      <c r="EPB236"/>
      <c r="EPC236"/>
      <c r="EPD236"/>
      <c r="EPE236"/>
      <c r="EPF236"/>
      <c r="EPG236"/>
      <c r="EPH236"/>
      <c r="EPI236"/>
      <c r="EPJ236"/>
      <c r="EPK236"/>
      <c r="EPL236"/>
      <c r="EPM236"/>
      <c r="EPN236"/>
      <c r="EPO236"/>
      <c r="EPP236"/>
      <c r="EPQ236"/>
      <c r="EPR236"/>
      <c r="EPS236"/>
      <c r="EPT236"/>
      <c r="EPU236"/>
      <c r="EPV236"/>
      <c r="EPW236"/>
      <c r="EPX236"/>
      <c r="EPY236"/>
      <c r="EPZ236"/>
      <c r="EQA236"/>
      <c r="EQB236"/>
      <c r="EQC236"/>
      <c r="EQD236"/>
      <c r="EQE236"/>
      <c r="EQF236"/>
      <c r="EQG236"/>
      <c r="EQH236"/>
      <c r="EQI236"/>
      <c r="EQJ236"/>
      <c r="EQK236"/>
      <c r="EQL236"/>
      <c r="EQM236"/>
      <c r="EQN236"/>
      <c r="EQO236"/>
      <c r="EQP236"/>
      <c r="EQQ236"/>
      <c r="EQR236"/>
      <c r="EQS236"/>
      <c r="EQT236"/>
      <c r="EQU236"/>
      <c r="EQV236"/>
      <c r="EQW236"/>
      <c r="EQX236"/>
      <c r="EQY236"/>
      <c r="EQZ236"/>
      <c r="ERA236"/>
      <c r="ERB236"/>
      <c r="ERC236"/>
      <c r="ERD236"/>
      <c r="ERE236"/>
      <c r="ERF236"/>
      <c r="ERG236"/>
      <c r="ERH236"/>
      <c r="ERI236"/>
      <c r="ERJ236"/>
      <c r="ERK236"/>
      <c r="ERL236"/>
      <c r="ERM236"/>
      <c r="ERN236"/>
      <c r="ERO236"/>
      <c r="ERP236"/>
      <c r="ERQ236"/>
      <c r="ERR236"/>
      <c r="ERS236"/>
      <c r="ERT236"/>
      <c r="ERU236"/>
      <c r="ERV236"/>
      <c r="ERW236"/>
      <c r="ERX236"/>
      <c r="ERY236"/>
      <c r="ERZ236"/>
      <c r="ESA236"/>
      <c r="ESB236"/>
      <c r="ESC236"/>
      <c r="ESD236"/>
      <c r="ESE236"/>
      <c r="ESF236"/>
      <c r="ESG236"/>
      <c r="ESH236"/>
      <c r="ESI236"/>
      <c r="ESJ236"/>
      <c r="ESK236"/>
      <c r="ESL236"/>
      <c r="ESM236"/>
      <c r="ESN236"/>
      <c r="ESO236"/>
      <c r="ESP236"/>
      <c r="ESQ236"/>
      <c r="ESR236"/>
      <c r="ESS236"/>
      <c r="EST236"/>
      <c r="ESU236"/>
      <c r="ESV236"/>
      <c r="ESW236"/>
      <c r="ESX236"/>
      <c r="ESY236"/>
      <c r="ESZ236"/>
      <c r="ETA236"/>
      <c r="ETB236"/>
      <c r="ETC236"/>
      <c r="ETD236"/>
      <c r="ETE236"/>
      <c r="ETF236"/>
      <c r="ETG236"/>
      <c r="ETH236"/>
      <c r="ETI236"/>
      <c r="ETJ236"/>
      <c r="ETK236"/>
      <c r="ETL236"/>
      <c r="ETM236"/>
      <c r="ETN236"/>
      <c r="ETO236"/>
      <c r="ETP236"/>
      <c r="ETQ236"/>
      <c r="ETR236"/>
      <c r="ETS236"/>
      <c r="ETT236"/>
      <c r="ETU236"/>
      <c r="ETV236"/>
      <c r="ETW236"/>
      <c r="ETX236"/>
      <c r="ETY236"/>
      <c r="ETZ236"/>
      <c r="EUA236"/>
      <c r="EUB236"/>
      <c r="EUC236"/>
      <c r="EUD236"/>
      <c r="EUE236"/>
      <c r="EUF236"/>
      <c r="EUG236"/>
      <c r="EUH236"/>
      <c r="EUI236"/>
      <c r="EUJ236"/>
      <c r="EUK236"/>
      <c r="EUL236"/>
      <c r="EUM236"/>
      <c r="EUN236"/>
      <c r="EUO236"/>
      <c r="EUP236"/>
      <c r="EUQ236"/>
      <c r="EUR236"/>
      <c r="EUS236"/>
      <c r="EUT236"/>
      <c r="EUU236"/>
      <c r="EUV236"/>
      <c r="EUW236"/>
      <c r="EUX236"/>
      <c r="EUY236"/>
      <c r="EUZ236"/>
      <c r="EVA236"/>
      <c r="EVB236"/>
      <c r="EVC236"/>
      <c r="EVD236"/>
      <c r="EVE236"/>
      <c r="EVF236"/>
      <c r="EVG236"/>
      <c r="EVH236"/>
      <c r="EVI236"/>
      <c r="EVJ236"/>
      <c r="EVK236"/>
      <c r="EVL236"/>
      <c r="EVM236"/>
      <c r="EVN236"/>
      <c r="EVO236"/>
      <c r="EVP236"/>
      <c r="EVQ236"/>
      <c r="EVR236"/>
      <c r="EVS236"/>
      <c r="EVT236"/>
      <c r="EVU236"/>
      <c r="EVV236"/>
      <c r="EVW236"/>
      <c r="EVX236"/>
      <c r="EVY236"/>
      <c r="EVZ236"/>
      <c r="EWA236"/>
      <c r="EWB236"/>
      <c r="EWC236"/>
      <c r="EWD236"/>
      <c r="EWE236"/>
      <c r="EWF236"/>
      <c r="EWG236"/>
      <c r="EWH236"/>
      <c r="EWI236"/>
      <c r="EWJ236"/>
      <c r="EWK236"/>
      <c r="EWL236"/>
      <c r="EWM236"/>
      <c r="EWN236"/>
      <c r="EWO236"/>
      <c r="EWP236"/>
      <c r="EWQ236"/>
      <c r="EWR236"/>
      <c r="EWS236"/>
      <c r="EWT236"/>
      <c r="EWU236"/>
      <c r="EWV236"/>
      <c r="EWW236"/>
      <c r="EWX236"/>
      <c r="EWY236"/>
      <c r="EWZ236"/>
      <c r="EXA236"/>
      <c r="EXB236"/>
      <c r="EXC236"/>
      <c r="EXD236"/>
      <c r="EXE236"/>
      <c r="EXF236"/>
      <c r="EXG236"/>
      <c r="EXH236"/>
      <c r="EXI236"/>
      <c r="EXJ236"/>
      <c r="EXK236"/>
      <c r="EXL236"/>
      <c r="EXM236"/>
      <c r="EXN236"/>
      <c r="EXO236"/>
      <c r="EXP236"/>
      <c r="EXQ236"/>
      <c r="EXR236"/>
      <c r="EXS236"/>
      <c r="EXT236"/>
      <c r="EXU236"/>
      <c r="EXV236"/>
      <c r="EXW236"/>
      <c r="EXX236"/>
      <c r="EXY236"/>
      <c r="EXZ236"/>
      <c r="EYA236"/>
      <c r="EYB236"/>
      <c r="EYC236"/>
      <c r="EYD236"/>
      <c r="EYE236"/>
      <c r="EYF236"/>
      <c r="EYG236"/>
      <c r="EYH236"/>
      <c r="EYI236"/>
      <c r="EYJ236"/>
      <c r="EYK236"/>
      <c r="EYL236"/>
      <c r="EYM236"/>
      <c r="EYN236"/>
      <c r="EYO236"/>
      <c r="EYP236"/>
      <c r="EYQ236"/>
      <c r="EYR236"/>
      <c r="EYS236"/>
      <c r="EYT236"/>
      <c r="EYU236"/>
      <c r="EYV236"/>
      <c r="EYW236"/>
      <c r="EYX236"/>
      <c r="EYY236"/>
      <c r="EYZ236"/>
      <c r="EZA236"/>
      <c r="EZB236"/>
      <c r="EZC236"/>
      <c r="EZD236"/>
      <c r="EZE236"/>
      <c r="EZF236"/>
      <c r="EZG236"/>
      <c r="EZH236"/>
      <c r="EZI236"/>
      <c r="EZJ236"/>
      <c r="EZK236"/>
      <c r="EZL236"/>
      <c r="EZM236"/>
      <c r="EZN236"/>
      <c r="EZO236"/>
      <c r="EZP236"/>
      <c r="EZQ236"/>
      <c r="EZR236"/>
      <c r="EZS236"/>
      <c r="EZT236"/>
      <c r="EZU236"/>
      <c r="EZV236"/>
      <c r="EZW236"/>
      <c r="EZX236"/>
      <c r="EZY236"/>
      <c r="EZZ236"/>
      <c r="FAA236"/>
      <c r="FAB236"/>
      <c r="FAC236"/>
      <c r="FAD236"/>
      <c r="FAE236"/>
      <c r="FAF236"/>
      <c r="FAG236"/>
      <c r="FAH236"/>
      <c r="FAI236"/>
      <c r="FAJ236"/>
      <c r="FAK236"/>
      <c r="FAL236"/>
      <c r="FAM236"/>
      <c r="FAN236"/>
      <c r="FAO236"/>
      <c r="FAP236"/>
      <c r="FAQ236"/>
      <c r="FAR236"/>
      <c r="FAS236"/>
      <c r="FAT236"/>
      <c r="FAU236"/>
      <c r="FAV236"/>
      <c r="FAW236"/>
      <c r="FAX236"/>
      <c r="FAY236"/>
      <c r="FAZ236"/>
      <c r="FBA236"/>
      <c r="FBB236"/>
      <c r="FBC236"/>
      <c r="FBD236"/>
      <c r="FBE236"/>
      <c r="FBF236"/>
      <c r="FBG236"/>
      <c r="FBH236"/>
      <c r="FBI236"/>
      <c r="FBJ236"/>
      <c r="FBK236"/>
      <c r="FBL236"/>
      <c r="FBM236"/>
      <c r="FBN236"/>
      <c r="FBO236"/>
      <c r="FBP236"/>
      <c r="FBQ236"/>
      <c r="FBR236"/>
      <c r="FBS236"/>
      <c r="FBT236"/>
      <c r="FBU236"/>
      <c r="FBV236"/>
      <c r="FBW236"/>
      <c r="FBX236"/>
      <c r="FBY236"/>
      <c r="FBZ236"/>
      <c r="FCA236"/>
      <c r="FCB236"/>
      <c r="FCC236"/>
      <c r="FCD236"/>
      <c r="FCE236"/>
      <c r="FCF236"/>
      <c r="FCG236"/>
      <c r="FCH236"/>
      <c r="FCI236"/>
      <c r="FCJ236"/>
      <c r="FCK236"/>
      <c r="FCL236"/>
      <c r="FCM236"/>
      <c r="FCN236"/>
      <c r="FCO236"/>
      <c r="FCP236"/>
      <c r="FCQ236"/>
      <c r="FCR236"/>
      <c r="FCS236"/>
      <c r="FCT236"/>
      <c r="FCU236"/>
      <c r="FCV236"/>
      <c r="FCW236"/>
      <c r="FCX236"/>
      <c r="FCY236"/>
      <c r="FCZ236"/>
      <c r="FDA236"/>
      <c r="FDB236"/>
      <c r="FDC236"/>
      <c r="FDD236"/>
      <c r="FDE236"/>
      <c r="FDF236"/>
      <c r="FDG236"/>
      <c r="FDH236"/>
      <c r="FDI236"/>
      <c r="FDJ236"/>
      <c r="FDK236"/>
      <c r="FDL236"/>
      <c r="FDM236"/>
      <c r="FDN236"/>
      <c r="FDO236"/>
      <c r="FDP236"/>
      <c r="FDQ236"/>
      <c r="FDR236"/>
      <c r="FDS236"/>
      <c r="FDT236"/>
      <c r="FDU236"/>
      <c r="FDV236"/>
      <c r="FDW236"/>
      <c r="FDX236"/>
      <c r="FDY236"/>
      <c r="FDZ236"/>
      <c r="FEA236"/>
      <c r="FEB236"/>
      <c r="FEC236"/>
      <c r="FED236"/>
      <c r="FEE236"/>
      <c r="FEF236"/>
      <c r="FEG236"/>
      <c r="FEH236"/>
      <c r="FEI236"/>
      <c r="FEJ236"/>
      <c r="FEK236"/>
      <c r="FEL236"/>
      <c r="FEM236"/>
      <c r="FEN236"/>
      <c r="FEO236"/>
      <c r="FEP236"/>
      <c r="FEQ236"/>
      <c r="FER236"/>
      <c r="FES236"/>
      <c r="FET236"/>
      <c r="FEU236"/>
      <c r="FEV236"/>
      <c r="FEW236"/>
      <c r="FEX236"/>
      <c r="FEY236"/>
      <c r="FEZ236"/>
      <c r="FFA236"/>
      <c r="FFB236"/>
      <c r="FFC236"/>
      <c r="FFD236"/>
      <c r="FFE236"/>
      <c r="FFF236"/>
      <c r="FFG236"/>
      <c r="FFH236"/>
      <c r="FFI236"/>
      <c r="FFJ236"/>
      <c r="FFK236"/>
      <c r="FFL236"/>
      <c r="FFM236"/>
      <c r="FFN236"/>
      <c r="FFO236"/>
      <c r="FFP236"/>
      <c r="FFQ236"/>
      <c r="FFR236"/>
      <c r="FFS236"/>
      <c r="FFT236"/>
      <c r="FFU236"/>
      <c r="FFV236"/>
      <c r="FFW236"/>
      <c r="FFX236"/>
      <c r="FFY236"/>
      <c r="FFZ236"/>
      <c r="FGA236"/>
      <c r="FGB236"/>
      <c r="FGC236"/>
      <c r="FGD236"/>
      <c r="FGE236"/>
      <c r="FGF236"/>
      <c r="FGG236"/>
      <c r="FGH236"/>
      <c r="FGI236"/>
      <c r="FGJ236"/>
      <c r="FGK236"/>
      <c r="FGL236"/>
      <c r="FGM236"/>
      <c r="FGN236"/>
      <c r="FGO236"/>
      <c r="FGP236"/>
      <c r="FGQ236"/>
      <c r="FGR236"/>
      <c r="FGS236"/>
      <c r="FGT236"/>
      <c r="FGU236"/>
      <c r="FGV236"/>
      <c r="FGW236"/>
      <c r="FGX236"/>
      <c r="FGY236"/>
      <c r="FGZ236"/>
      <c r="FHA236"/>
      <c r="FHB236"/>
      <c r="FHC236"/>
      <c r="FHD236"/>
      <c r="FHE236"/>
      <c r="FHF236"/>
      <c r="FHG236"/>
      <c r="FHH236"/>
      <c r="FHI236"/>
      <c r="FHJ236"/>
      <c r="FHK236"/>
      <c r="FHL236"/>
      <c r="FHM236"/>
      <c r="FHN236"/>
      <c r="FHO236"/>
      <c r="FHP236"/>
      <c r="FHQ236"/>
      <c r="FHR236"/>
      <c r="FHS236"/>
      <c r="FHT236"/>
      <c r="FHU236"/>
      <c r="FHV236"/>
      <c r="FHW236"/>
      <c r="FHX236"/>
      <c r="FHY236"/>
      <c r="FHZ236"/>
      <c r="FIA236"/>
      <c r="FIB236"/>
      <c r="FIC236"/>
      <c r="FID236"/>
      <c r="FIE236"/>
      <c r="FIF236"/>
      <c r="FIG236"/>
      <c r="FIH236"/>
      <c r="FII236"/>
      <c r="FIJ236"/>
      <c r="FIK236"/>
      <c r="FIL236"/>
      <c r="FIM236"/>
      <c r="FIN236"/>
      <c r="FIO236"/>
      <c r="FIP236"/>
      <c r="FIQ236"/>
      <c r="FIR236"/>
      <c r="FIS236"/>
      <c r="FIT236"/>
      <c r="FIU236"/>
      <c r="FIV236"/>
      <c r="FIW236"/>
      <c r="FIX236"/>
      <c r="FIY236"/>
      <c r="FIZ236"/>
      <c r="FJA236"/>
      <c r="FJB236"/>
      <c r="FJC236"/>
      <c r="FJD236"/>
      <c r="FJE236"/>
      <c r="FJF236"/>
      <c r="FJG236"/>
      <c r="FJH236"/>
      <c r="FJI236"/>
      <c r="FJJ236"/>
      <c r="FJK236"/>
      <c r="FJL236"/>
      <c r="FJM236"/>
      <c r="FJN236"/>
      <c r="FJO236"/>
      <c r="FJP236"/>
      <c r="FJQ236"/>
      <c r="FJR236"/>
      <c r="FJS236"/>
      <c r="FJT236"/>
      <c r="FJU236"/>
      <c r="FJV236"/>
      <c r="FJW236"/>
      <c r="FJX236"/>
      <c r="FJY236"/>
      <c r="FJZ236"/>
      <c r="FKA236"/>
      <c r="FKB236"/>
      <c r="FKC236"/>
      <c r="FKD236"/>
      <c r="FKE236"/>
      <c r="FKF236"/>
      <c r="FKG236"/>
      <c r="FKH236"/>
      <c r="FKI236"/>
      <c r="FKJ236"/>
      <c r="FKK236"/>
      <c r="FKL236"/>
      <c r="FKM236"/>
      <c r="FKN236"/>
      <c r="FKO236"/>
      <c r="FKP236"/>
      <c r="FKQ236"/>
      <c r="FKR236"/>
      <c r="FKS236"/>
      <c r="FKT236"/>
      <c r="FKU236"/>
      <c r="FKV236"/>
      <c r="FKW236"/>
      <c r="FKX236"/>
      <c r="FKY236"/>
      <c r="FKZ236"/>
      <c r="FLA236"/>
      <c r="FLB236"/>
      <c r="FLC236"/>
      <c r="FLD236"/>
      <c r="FLE236"/>
      <c r="FLF236"/>
      <c r="FLG236"/>
      <c r="FLH236"/>
      <c r="FLI236"/>
      <c r="FLJ236"/>
      <c r="FLK236"/>
      <c r="FLL236"/>
      <c r="FLM236"/>
      <c r="FLN236"/>
      <c r="FLO236"/>
      <c r="FLP236"/>
      <c r="FLQ236"/>
      <c r="FLR236"/>
      <c r="FLS236"/>
      <c r="FLT236"/>
      <c r="FLU236"/>
      <c r="FLV236"/>
      <c r="FLW236"/>
      <c r="FLX236"/>
      <c r="FLY236"/>
      <c r="FLZ236"/>
      <c r="FMA236"/>
      <c r="FMB236"/>
      <c r="FMC236"/>
      <c r="FMD236"/>
      <c r="FME236"/>
      <c r="FMF236"/>
      <c r="FMG236"/>
      <c r="FMH236"/>
      <c r="FMI236"/>
      <c r="FMJ236"/>
      <c r="FMK236"/>
      <c r="FML236"/>
      <c r="FMM236"/>
      <c r="FMN236"/>
      <c r="FMO236"/>
      <c r="FMP236"/>
      <c r="FMQ236"/>
      <c r="FMR236"/>
      <c r="FMS236"/>
      <c r="FMT236"/>
      <c r="FMU236"/>
      <c r="FMV236"/>
      <c r="FMW236"/>
      <c r="FMX236"/>
      <c r="FMY236"/>
      <c r="FMZ236"/>
      <c r="FNA236"/>
      <c r="FNB236"/>
      <c r="FNC236"/>
      <c r="FND236"/>
      <c r="FNE236"/>
      <c r="FNF236"/>
      <c r="FNG236"/>
      <c r="FNH236"/>
      <c r="FNI236"/>
      <c r="FNJ236"/>
      <c r="FNK236"/>
      <c r="FNL236"/>
      <c r="FNM236"/>
      <c r="FNN236"/>
      <c r="FNO236"/>
      <c r="FNP236"/>
      <c r="FNQ236"/>
      <c r="FNR236"/>
      <c r="FNS236"/>
      <c r="FNT236"/>
      <c r="FNU236"/>
      <c r="FNV236"/>
      <c r="FNW236"/>
      <c r="FNX236"/>
      <c r="FNY236"/>
      <c r="FNZ236"/>
      <c r="FOA236"/>
      <c r="FOB236"/>
      <c r="FOC236"/>
      <c r="FOD236"/>
      <c r="FOE236"/>
      <c r="FOF236"/>
      <c r="FOG236"/>
      <c r="FOH236"/>
      <c r="FOI236"/>
      <c r="FOJ236"/>
      <c r="FOK236"/>
      <c r="FOL236"/>
      <c r="FOM236"/>
      <c r="FON236"/>
      <c r="FOO236"/>
      <c r="FOP236"/>
      <c r="FOQ236"/>
      <c r="FOR236"/>
      <c r="FOS236"/>
      <c r="FOT236"/>
      <c r="FOU236"/>
      <c r="FOV236"/>
      <c r="FOW236"/>
      <c r="FOX236"/>
      <c r="FOY236"/>
      <c r="FOZ236"/>
      <c r="FPA236"/>
      <c r="FPB236"/>
      <c r="FPC236"/>
      <c r="FPD236"/>
      <c r="FPE236"/>
      <c r="FPF236"/>
      <c r="FPG236"/>
      <c r="FPH236"/>
      <c r="FPI236"/>
      <c r="FPJ236"/>
      <c r="FPK236"/>
      <c r="FPL236"/>
      <c r="FPM236"/>
      <c r="FPN236"/>
      <c r="FPO236"/>
      <c r="FPP236"/>
      <c r="FPQ236"/>
      <c r="FPR236"/>
      <c r="FPS236"/>
      <c r="FPT236"/>
      <c r="FPU236"/>
      <c r="FPV236"/>
      <c r="FPW236"/>
      <c r="FPX236"/>
      <c r="FPY236"/>
      <c r="FPZ236"/>
      <c r="FQA236"/>
      <c r="FQB236"/>
      <c r="FQC236"/>
      <c r="FQD236"/>
      <c r="FQE236"/>
      <c r="FQF236"/>
      <c r="FQG236"/>
      <c r="FQH236"/>
      <c r="FQI236"/>
      <c r="FQJ236"/>
      <c r="FQK236"/>
      <c r="FQL236"/>
      <c r="FQM236"/>
      <c r="FQN236"/>
      <c r="FQO236"/>
      <c r="FQP236"/>
      <c r="FQQ236"/>
      <c r="FQR236"/>
      <c r="FQS236"/>
      <c r="FQT236"/>
      <c r="FQU236"/>
      <c r="FQV236"/>
      <c r="FQW236"/>
      <c r="FQX236"/>
      <c r="FQY236"/>
      <c r="FQZ236"/>
      <c r="FRA236"/>
      <c r="FRB236"/>
      <c r="FRC236"/>
      <c r="FRD236"/>
      <c r="FRE236"/>
      <c r="FRF236"/>
      <c r="FRG236"/>
      <c r="FRH236"/>
      <c r="FRI236"/>
      <c r="FRJ236"/>
      <c r="FRK236"/>
      <c r="FRL236"/>
      <c r="FRM236"/>
      <c r="FRN236"/>
      <c r="FRO236"/>
      <c r="FRP236"/>
      <c r="FRQ236"/>
      <c r="FRR236"/>
      <c r="FRS236"/>
      <c r="FRT236"/>
      <c r="FRU236"/>
      <c r="FRV236"/>
      <c r="FRW236"/>
      <c r="FRX236"/>
      <c r="FRY236"/>
      <c r="FRZ236"/>
      <c r="FSA236"/>
      <c r="FSB236"/>
      <c r="FSC236"/>
      <c r="FSD236"/>
      <c r="FSE236"/>
      <c r="FSF236"/>
      <c r="FSG236"/>
      <c r="FSH236"/>
      <c r="FSI236"/>
      <c r="FSJ236"/>
      <c r="FSK236"/>
      <c r="FSL236"/>
      <c r="FSM236"/>
      <c r="FSN236"/>
      <c r="FSO236"/>
      <c r="FSP236"/>
      <c r="FSQ236"/>
      <c r="FSR236"/>
      <c r="FSS236"/>
      <c r="FST236"/>
      <c r="FSU236"/>
      <c r="FSV236"/>
      <c r="FSW236"/>
      <c r="FSX236"/>
      <c r="FSY236"/>
      <c r="FSZ236"/>
      <c r="FTA236"/>
      <c r="FTB236"/>
      <c r="FTC236"/>
      <c r="FTD236"/>
      <c r="FTE236"/>
      <c r="FTF236"/>
      <c r="FTG236"/>
      <c r="FTH236"/>
      <c r="FTI236"/>
      <c r="FTJ236"/>
      <c r="FTK236"/>
      <c r="FTL236"/>
      <c r="FTM236"/>
      <c r="FTN236"/>
      <c r="FTO236"/>
      <c r="FTP236"/>
      <c r="FTQ236"/>
      <c r="FTR236"/>
      <c r="FTS236"/>
      <c r="FTT236"/>
      <c r="FTU236"/>
      <c r="FTV236"/>
      <c r="FTW236"/>
      <c r="FTX236"/>
      <c r="FTY236"/>
      <c r="FTZ236"/>
      <c r="FUA236"/>
      <c r="FUB236"/>
      <c r="FUC236"/>
      <c r="FUD236"/>
      <c r="FUE236"/>
      <c r="FUF236"/>
      <c r="FUG236"/>
      <c r="FUH236"/>
      <c r="FUI236"/>
      <c r="FUJ236"/>
      <c r="FUK236"/>
      <c r="FUL236"/>
      <c r="FUM236"/>
      <c r="FUN236"/>
      <c r="FUO236"/>
      <c r="FUP236"/>
      <c r="FUQ236"/>
      <c r="FUR236"/>
      <c r="FUS236"/>
      <c r="FUT236"/>
      <c r="FUU236"/>
      <c r="FUV236"/>
      <c r="FUW236"/>
      <c r="FUX236"/>
      <c r="FUY236"/>
      <c r="FUZ236"/>
      <c r="FVA236"/>
      <c r="FVB236"/>
      <c r="FVC236"/>
      <c r="FVD236"/>
      <c r="FVE236"/>
      <c r="FVF236"/>
      <c r="FVG236"/>
      <c r="FVH236"/>
      <c r="FVI236"/>
      <c r="FVJ236"/>
      <c r="FVK236"/>
      <c r="FVL236"/>
      <c r="FVM236"/>
      <c r="FVN236"/>
      <c r="FVO236"/>
      <c r="FVP236"/>
      <c r="FVQ236"/>
      <c r="FVR236"/>
      <c r="FVS236"/>
      <c r="FVT236"/>
      <c r="FVU236"/>
      <c r="FVV236"/>
      <c r="FVW236"/>
      <c r="FVX236"/>
      <c r="FVY236"/>
      <c r="FVZ236"/>
      <c r="FWA236"/>
      <c r="FWB236"/>
      <c r="FWC236"/>
      <c r="FWD236"/>
      <c r="FWE236"/>
      <c r="FWF236"/>
      <c r="FWG236"/>
      <c r="FWH236"/>
      <c r="FWI236"/>
      <c r="FWJ236"/>
      <c r="FWK236"/>
      <c r="FWL236"/>
      <c r="FWM236"/>
      <c r="FWN236"/>
      <c r="FWO236"/>
      <c r="FWP236"/>
      <c r="FWQ236"/>
      <c r="FWR236"/>
      <c r="FWS236"/>
      <c r="FWT236"/>
      <c r="FWU236"/>
      <c r="FWV236"/>
      <c r="FWW236"/>
      <c r="FWX236"/>
      <c r="FWY236"/>
      <c r="FWZ236"/>
      <c r="FXA236"/>
      <c r="FXB236"/>
      <c r="FXC236"/>
      <c r="FXD236"/>
      <c r="FXE236"/>
      <c r="FXF236"/>
      <c r="FXG236"/>
      <c r="FXH236"/>
      <c r="FXI236"/>
      <c r="FXJ236"/>
      <c r="FXK236"/>
      <c r="FXL236"/>
      <c r="FXM236"/>
      <c r="FXN236"/>
      <c r="FXO236"/>
      <c r="FXP236"/>
      <c r="FXQ236"/>
      <c r="FXR236"/>
      <c r="FXS236"/>
      <c r="FXT236"/>
      <c r="FXU236"/>
      <c r="FXV236"/>
      <c r="FXW236"/>
      <c r="FXX236"/>
      <c r="FXY236"/>
      <c r="FXZ236"/>
      <c r="FYA236"/>
      <c r="FYB236"/>
      <c r="FYC236"/>
      <c r="FYD236"/>
      <c r="FYE236"/>
      <c r="FYF236"/>
      <c r="FYG236"/>
      <c r="FYH236"/>
      <c r="FYI236"/>
      <c r="FYJ236"/>
      <c r="FYK236"/>
      <c r="FYL236"/>
      <c r="FYM236"/>
      <c r="FYN236"/>
      <c r="FYO236"/>
      <c r="FYP236"/>
      <c r="FYQ236"/>
      <c r="FYR236"/>
      <c r="FYS236"/>
      <c r="FYT236"/>
      <c r="FYU236"/>
      <c r="FYV236"/>
      <c r="FYW236"/>
      <c r="FYX236"/>
      <c r="FYY236"/>
      <c r="FYZ236"/>
      <c r="FZA236"/>
      <c r="FZB236"/>
      <c r="FZC236"/>
      <c r="FZD236"/>
      <c r="FZE236"/>
      <c r="FZF236"/>
      <c r="FZG236"/>
      <c r="FZH236"/>
      <c r="FZI236"/>
      <c r="FZJ236"/>
      <c r="FZK236"/>
      <c r="FZL236"/>
      <c r="FZM236"/>
      <c r="FZN236"/>
      <c r="FZO236"/>
      <c r="FZP236"/>
      <c r="FZQ236"/>
      <c r="FZR236"/>
      <c r="FZS236"/>
      <c r="FZT236"/>
      <c r="FZU236"/>
      <c r="FZV236"/>
      <c r="FZW236"/>
      <c r="FZX236"/>
      <c r="FZY236"/>
      <c r="FZZ236"/>
      <c r="GAA236"/>
      <c r="GAB236"/>
      <c r="GAC236"/>
      <c r="GAD236"/>
      <c r="GAE236"/>
      <c r="GAF236"/>
      <c r="GAG236"/>
      <c r="GAH236"/>
      <c r="GAI236"/>
      <c r="GAJ236"/>
      <c r="GAK236"/>
      <c r="GAL236"/>
      <c r="GAM236"/>
      <c r="GAN236"/>
      <c r="GAO236"/>
      <c r="GAP236"/>
      <c r="GAQ236"/>
      <c r="GAR236"/>
      <c r="GAS236"/>
      <c r="GAT236"/>
      <c r="GAU236"/>
      <c r="GAV236"/>
      <c r="GAW236"/>
      <c r="GAX236"/>
      <c r="GAY236"/>
      <c r="GAZ236"/>
      <c r="GBA236"/>
      <c r="GBB236"/>
      <c r="GBC236"/>
      <c r="GBD236"/>
      <c r="GBE236"/>
      <c r="GBF236"/>
      <c r="GBG236"/>
      <c r="GBH236"/>
      <c r="GBI236"/>
      <c r="GBJ236"/>
      <c r="GBK236"/>
      <c r="GBL236"/>
      <c r="GBM236"/>
      <c r="GBN236"/>
      <c r="GBO236"/>
      <c r="GBP236"/>
      <c r="GBQ236"/>
      <c r="GBR236"/>
      <c r="GBS236"/>
      <c r="GBT236"/>
      <c r="GBU236"/>
      <c r="GBV236"/>
      <c r="GBW236"/>
      <c r="GBX236"/>
      <c r="GBY236"/>
      <c r="GBZ236"/>
      <c r="GCA236"/>
      <c r="GCB236"/>
      <c r="GCC236"/>
      <c r="GCD236"/>
      <c r="GCE236"/>
      <c r="GCF236"/>
      <c r="GCG236"/>
      <c r="GCH236"/>
      <c r="GCI236"/>
      <c r="GCJ236"/>
      <c r="GCK236"/>
      <c r="GCL236"/>
      <c r="GCM236"/>
      <c r="GCN236"/>
      <c r="GCO236"/>
      <c r="GCP236"/>
      <c r="GCQ236"/>
      <c r="GCR236"/>
      <c r="GCS236"/>
      <c r="GCT236"/>
      <c r="GCU236"/>
      <c r="GCV236"/>
      <c r="GCW236"/>
      <c r="GCX236"/>
      <c r="GCY236"/>
      <c r="GCZ236"/>
      <c r="GDA236"/>
      <c r="GDB236"/>
      <c r="GDC236"/>
      <c r="GDD236"/>
      <c r="GDE236"/>
      <c r="GDF236"/>
      <c r="GDG236"/>
      <c r="GDH236"/>
      <c r="GDI236"/>
      <c r="GDJ236"/>
      <c r="GDK236"/>
      <c r="GDL236"/>
      <c r="GDM236"/>
      <c r="GDN236"/>
      <c r="GDO236"/>
      <c r="GDP236"/>
      <c r="GDQ236"/>
      <c r="GDR236"/>
      <c r="GDS236"/>
      <c r="GDT236"/>
      <c r="GDU236"/>
      <c r="GDV236"/>
      <c r="GDW236"/>
      <c r="GDX236"/>
      <c r="GDY236"/>
      <c r="GDZ236"/>
      <c r="GEA236"/>
      <c r="GEB236"/>
      <c r="GEC236"/>
      <c r="GED236"/>
      <c r="GEE236"/>
      <c r="GEF236"/>
      <c r="GEG236"/>
      <c r="GEH236"/>
      <c r="GEI236"/>
      <c r="GEJ236"/>
      <c r="GEK236"/>
      <c r="GEL236"/>
      <c r="GEM236"/>
      <c r="GEN236"/>
      <c r="GEO236"/>
      <c r="GEP236"/>
      <c r="GEQ236"/>
      <c r="GER236"/>
      <c r="GES236"/>
      <c r="GET236"/>
      <c r="GEU236"/>
      <c r="GEV236"/>
      <c r="GEW236"/>
      <c r="GEX236"/>
      <c r="GEY236"/>
      <c r="GEZ236"/>
      <c r="GFA236"/>
      <c r="GFB236"/>
      <c r="GFC236"/>
      <c r="GFD236"/>
      <c r="GFE236"/>
      <c r="GFF236"/>
      <c r="GFG236"/>
      <c r="GFH236"/>
      <c r="GFI236"/>
      <c r="GFJ236"/>
      <c r="GFK236"/>
      <c r="GFL236"/>
      <c r="GFM236"/>
      <c r="GFN236"/>
      <c r="GFO236"/>
      <c r="GFP236"/>
      <c r="GFQ236"/>
      <c r="GFR236"/>
      <c r="GFS236"/>
      <c r="GFT236"/>
      <c r="GFU236"/>
      <c r="GFV236"/>
      <c r="GFW236"/>
      <c r="GFX236"/>
      <c r="GFY236"/>
      <c r="GFZ236"/>
      <c r="GGA236"/>
      <c r="GGB236"/>
      <c r="GGC236"/>
      <c r="GGD236"/>
      <c r="GGE236"/>
      <c r="GGF236"/>
      <c r="GGG236"/>
      <c r="GGH236"/>
      <c r="GGI236"/>
      <c r="GGJ236"/>
      <c r="GGK236"/>
      <c r="GGL236"/>
      <c r="GGM236"/>
      <c r="GGN236"/>
      <c r="GGO236"/>
      <c r="GGP236"/>
      <c r="GGQ236"/>
      <c r="GGR236"/>
      <c r="GGS236"/>
      <c r="GGT236"/>
      <c r="GGU236"/>
      <c r="GGV236"/>
      <c r="GGW236"/>
      <c r="GGX236"/>
      <c r="GGY236"/>
      <c r="GGZ236"/>
      <c r="GHA236"/>
      <c r="GHB236"/>
      <c r="GHC236"/>
      <c r="GHD236"/>
      <c r="GHE236"/>
      <c r="GHF236"/>
      <c r="GHG236"/>
      <c r="GHH236"/>
      <c r="GHI236"/>
      <c r="GHJ236"/>
      <c r="GHK236"/>
      <c r="GHL236"/>
      <c r="GHM236"/>
      <c r="GHN236"/>
      <c r="GHO236"/>
      <c r="GHP236"/>
      <c r="GHQ236"/>
      <c r="GHR236"/>
      <c r="GHS236"/>
      <c r="GHT236"/>
      <c r="GHU236"/>
      <c r="GHV236"/>
      <c r="GHW236"/>
      <c r="GHX236"/>
      <c r="GHY236"/>
      <c r="GHZ236"/>
      <c r="GIA236"/>
      <c r="GIB236"/>
      <c r="GIC236"/>
      <c r="GID236"/>
      <c r="GIE236"/>
      <c r="GIF236"/>
      <c r="GIG236"/>
      <c r="GIH236"/>
      <c r="GII236"/>
      <c r="GIJ236"/>
      <c r="GIK236"/>
      <c r="GIL236"/>
      <c r="GIM236"/>
      <c r="GIN236"/>
      <c r="GIO236"/>
      <c r="GIP236"/>
      <c r="GIQ236"/>
      <c r="GIR236"/>
      <c r="GIS236"/>
      <c r="GIT236"/>
      <c r="GIU236"/>
      <c r="GIV236"/>
      <c r="GIW236"/>
      <c r="GIX236"/>
      <c r="GIY236"/>
      <c r="GIZ236"/>
      <c r="GJA236"/>
      <c r="GJB236"/>
      <c r="GJC236"/>
      <c r="GJD236"/>
      <c r="GJE236"/>
      <c r="GJF236"/>
      <c r="GJG236"/>
      <c r="GJH236"/>
      <c r="GJI236"/>
      <c r="GJJ236"/>
      <c r="GJK236"/>
      <c r="GJL236"/>
      <c r="GJM236"/>
      <c r="GJN236"/>
      <c r="GJO236"/>
      <c r="GJP236"/>
      <c r="GJQ236"/>
      <c r="GJR236"/>
      <c r="GJS236"/>
      <c r="GJT236"/>
      <c r="GJU236"/>
      <c r="GJV236"/>
      <c r="GJW236"/>
      <c r="GJX236"/>
      <c r="GJY236"/>
      <c r="GJZ236"/>
      <c r="GKA236"/>
      <c r="GKB236"/>
      <c r="GKC236"/>
      <c r="GKD236"/>
      <c r="GKE236"/>
      <c r="GKF236"/>
      <c r="GKG236"/>
      <c r="GKH236"/>
      <c r="GKI236"/>
      <c r="GKJ236"/>
      <c r="GKK236"/>
      <c r="GKL236"/>
      <c r="GKM236"/>
      <c r="GKN236"/>
      <c r="GKO236"/>
      <c r="GKP236"/>
      <c r="GKQ236"/>
      <c r="GKR236"/>
      <c r="GKS236"/>
      <c r="GKT236"/>
      <c r="GKU236"/>
      <c r="GKV236"/>
      <c r="GKW236"/>
      <c r="GKX236"/>
      <c r="GKY236"/>
      <c r="GKZ236"/>
      <c r="GLA236"/>
      <c r="GLB236"/>
      <c r="GLC236"/>
      <c r="GLD236"/>
      <c r="GLE236"/>
      <c r="GLF236"/>
      <c r="GLG236"/>
      <c r="GLH236"/>
      <c r="GLI236"/>
      <c r="GLJ236"/>
      <c r="GLK236"/>
      <c r="GLL236"/>
      <c r="GLM236"/>
      <c r="GLN236"/>
      <c r="GLO236"/>
      <c r="GLP236"/>
      <c r="GLQ236"/>
      <c r="GLR236"/>
      <c r="GLS236"/>
      <c r="GLT236"/>
      <c r="GLU236"/>
      <c r="GLV236"/>
      <c r="GLW236"/>
      <c r="GLX236"/>
      <c r="GLY236"/>
      <c r="GLZ236"/>
      <c r="GMA236"/>
      <c r="GMB236"/>
      <c r="GMC236"/>
      <c r="GMD236"/>
      <c r="GME236"/>
      <c r="GMF236"/>
      <c r="GMG236"/>
      <c r="GMH236"/>
      <c r="GMI236"/>
      <c r="GMJ236"/>
      <c r="GMK236"/>
      <c r="GML236"/>
      <c r="GMM236"/>
      <c r="GMN236"/>
      <c r="GMO236"/>
      <c r="GMP236"/>
      <c r="GMQ236"/>
      <c r="GMR236"/>
      <c r="GMS236"/>
      <c r="GMT236"/>
      <c r="GMU236"/>
      <c r="GMV236"/>
      <c r="GMW236"/>
      <c r="GMX236"/>
      <c r="GMY236"/>
      <c r="GMZ236"/>
      <c r="GNA236"/>
      <c r="GNB236"/>
      <c r="GNC236"/>
      <c r="GND236"/>
      <c r="GNE236"/>
      <c r="GNF236"/>
      <c r="GNG236"/>
      <c r="GNH236"/>
      <c r="GNI236"/>
      <c r="GNJ236"/>
      <c r="GNK236"/>
      <c r="GNL236"/>
      <c r="GNM236"/>
      <c r="GNN236"/>
      <c r="GNO236"/>
      <c r="GNP236"/>
      <c r="GNQ236"/>
      <c r="GNR236"/>
      <c r="GNS236"/>
      <c r="GNT236"/>
      <c r="GNU236"/>
      <c r="GNV236"/>
      <c r="GNW236"/>
      <c r="GNX236"/>
      <c r="GNY236"/>
      <c r="GNZ236"/>
      <c r="GOA236"/>
      <c r="GOB236"/>
      <c r="GOC236"/>
      <c r="GOD236"/>
      <c r="GOE236"/>
      <c r="GOF236"/>
      <c r="GOG236"/>
      <c r="GOH236"/>
      <c r="GOI236"/>
      <c r="GOJ236"/>
      <c r="GOK236"/>
      <c r="GOL236"/>
      <c r="GOM236"/>
      <c r="GON236"/>
      <c r="GOO236"/>
      <c r="GOP236"/>
      <c r="GOQ236"/>
      <c r="GOR236"/>
      <c r="GOS236"/>
      <c r="GOT236"/>
      <c r="GOU236"/>
      <c r="GOV236"/>
      <c r="GOW236"/>
      <c r="GOX236"/>
      <c r="GOY236"/>
      <c r="GOZ236"/>
      <c r="GPA236"/>
      <c r="GPB236"/>
      <c r="GPC236"/>
      <c r="GPD236"/>
      <c r="GPE236"/>
      <c r="GPF236"/>
      <c r="GPG236"/>
      <c r="GPH236"/>
      <c r="GPI236"/>
      <c r="GPJ236"/>
      <c r="GPK236"/>
      <c r="GPL236"/>
      <c r="GPM236"/>
      <c r="GPN236"/>
      <c r="GPO236"/>
      <c r="GPP236"/>
      <c r="GPQ236"/>
      <c r="GPR236"/>
      <c r="GPS236"/>
      <c r="GPT236"/>
      <c r="GPU236"/>
      <c r="GPV236"/>
      <c r="GPW236"/>
      <c r="GPX236"/>
      <c r="GPY236"/>
      <c r="GPZ236"/>
      <c r="GQA236"/>
      <c r="GQB236"/>
      <c r="GQC236"/>
      <c r="GQD236"/>
      <c r="GQE236"/>
      <c r="GQF236"/>
      <c r="GQG236"/>
      <c r="GQH236"/>
      <c r="GQI236"/>
      <c r="GQJ236"/>
      <c r="GQK236"/>
      <c r="GQL236"/>
      <c r="GQM236"/>
      <c r="GQN236"/>
      <c r="GQO236"/>
      <c r="GQP236"/>
      <c r="GQQ236"/>
      <c r="GQR236"/>
      <c r="GQS236"/>
      <c r="GQT236"/>
      <c r="GQU236"/>
      <c r="GQV236"/>
      <c r="GQW236"/>
      <c r="GQX236"/>
      <c r="GQY236"/>
      <c r="GQZ236"/>
      <c r="GRA236"/>
      <c r="GRB236"/>
      <c r="GRC236"/>
      <c r="GRD236"/>
      <c r="GRE236"/>
      <c r="GRF236"/>
      <c r="GRG236"/>
      <c r="GRH236"/>
      <c r="GRI236"/>
      <c r="GRJ236"/>
      <c r="GRK236"/>
      <c r="GRL236"/>
      <c r="GRM236"/>
      <c r="GRN236"/>
      <c r="GRO236"/>
      <c r="GRP236"/>
      <c r="GRQ236"/>
      <c r="GRR236"/>
      <c r="GRS236"/>
      <c r="GRT236"/>
      <c r="GRU236"/>
      <c r="GRV236"/>
      <c r="GRW236"/>
      <c r="GRX236"/>
      <c r="GRY236"/>
      <c r="GRZ236"/>
      <c r="GSA236"/>
      <c r="GSB236"/>
      <c r="GSC236"/>
      <c r="GSD236"/>
      <c r="GSE236"/>
      <c r="GSF236"/>
      <c r="GSG236"/>
      <c r="GSH236"/>
      <c r="GSI236"/>
      <c r="GSJ236"/>
      <c r="GSK236"/>
      <c r="GSL236"/>
      <c r="GSM236"/>
      <c r="GSN236"/>
      <c r="GSO236"/>
      <c r="GSP236"/>
      <c r="GSQ236"/>
      <c r="GSR236"/>
      <c r="GSS236"/>
      <c r="GST236"/>
      <c r="GSU236"/>
      <c r="GSV236"/>
      <c r="GSW236"/>
      <c r="GSX236"/>
      <c r="GSY236"/>
      <c r="GSZ236"/>
      <c r="GTA236"/>
      <c r="GTB236"/>
      <c r="GTC236"/>
      <c r="GTD236"/>
      <c r="GTE236"/>
      <c r="GTF236"/>
      <c r="GTG236"/>
      <c r="GTH236"/>
      <c r="GTI236"/>
      <c r="GTJ236"/>
      <c r="GTK236"/>
      <c r="GTL236"/>
      <c r="GTM236"/>
      <c r="GTN236"/>
      <c r="GTO236"/>
      <c r="GTP236"/>
      <c r="GTQ236"/>
      <c r="GTR236"/>
      <c r="GTS236"/>
      <c r="GTT236"/>
      <c r="GTU236"/>
      <c r="GTV236"/>
      <c r="GTW236"/>
      <c r="GTX236"/>
      <c r="GTY236"/>
      <c r="GTZ236"/>
      <c r="GUA236"/>
      <c r="GUB236"/>
      <c r="GUC236"/>
      <c r="GUD236"/>
      <c r="GUE236"/>
      <c r="GUF236"/>
      <c r="GUG236"/>
      <c r="GUH236"/>
      <c r="GUI236"/>
      <c r="GUJ236"/>
      <c r="GUK236"/>
      <c r="GUL236"/>
      <c r="GUM236"/>
      <c r="GUN236"/>
      <c r="GUO236"/>
      <c r="GUP236"/>
      <c r="GUQ236"/>
      <c r="GUR236"/>
      <c r="GUS236"/>
      <c r="GUT236"/>
      <c r="GUU236"/>
      <c r="GUV236"/>
      <c r="GUW236"/>
      <c r="GUX236"/>
      <c r="GUY236"/>
      <c r="GUZ236"/>
      <c r="GVA236"/>
      <c r="GVB236"/>
      <c r="GVC236"/>
      <c r="GVD236"/>
      <c r="GVE236"/>
      <c r="GVF236"/>
      <c r="GVG236"/>
      <c r="GVH236"/>
      <c r="GVI236"/>
      <c r="GVJ236"/>
      <c r="GVK236"/>
      <c r="GVL236"/>
      <c r="GVM236"/>
      <c r="GVN236"/>
      <c r="GVO236"/>
      <c r="GVP236"/>
      <c r="GVQ236"/>
      <c r="GVR236"/>
      <c r="GVS236"/>
      <c r="GVT236"/>
      <c r="GVU236"/>
      <c r="GVV236"/>
      <c r="GVW236"/>
      <c r="GVX236"/>
      <c r="GVY236"/>
      <c r="GVZ236"/>
      <c r="GWA236"/>
      <c r="GWB236"/>
      <c r="GWC236"/>
      <c r="GWD236"/>
      <c r="GWE236"/>
      <c r="GWF236"/>
      <c r="GWG236"/>
      <c r="GWH236"/>
      <c r="GWI236"/>
      <c r="GWJ236"/>
      <c r="GWK236"/>
      <c r="GWL236"/>
      <c r="GWM236"/>
      <c r="GWN236"/>
      <c r="GWO236"/>
      <c r="GWP236"/>
      <c r="GWQ236"/>
      <c r="GWR236"/>
      <c r="GWS236"/>
      <c r="GWT236"/>
      <c r="GWU236"/>
      <c r="GWV236"/>
      <c r="GWW236"/>
      <c r="GWX236"/>
      <c r="GWY236"/>
      <c r="GWZ236"/>
      <c r="GXA236"/>
      <c r="GXB236"/>
      <c r="GXC236"/>
      <c r="GXD236"/>
      <c r="GXE236"/>
      <c r="GXF236"/>
      <c r="GXG236"/>
      <c r="GXH236"/>
      <c r="GXI236"/>
      <c r="GXJ236"/>
      <c r="GXK236"/>
      <c r="GXL236"/>
      <c r="GXM236"/>
      <c r="GXN236"/>
      <c r="GXO236"/>
      <c r="GXP236"/>
      <c r="GXQ236"/>
      <c r="GXR236"/>
      <c r="GXS236"/>
      <c r="GXT236"/>
      <c r="GXU236"/>
      <c r="GXV236"/>
      <c r="GXW236"/>
      <c r="GXX236"/>
      <c r="GXY236"/>
      <c r="GXZ236"/>
      <c r="GYA236"/>
      <c r="GYB236"/>
      <c r="GYC236"/>
      <c r="GYD236"/>
      <c r="GYE236"/>
      <c r="GYF236"/>
      <c r="GYG236"/>
      <c r="GYH236"/>
      <c r="GYI236"/>
      <c r="GYJ236"/>
      <c r="GYK236"/>
      <c r="GYL236"/>
      <c r="GYM236"/>
      <c r="GYN236"/>
      <c r="GYO236"/>
      <c r="GYP236"/>
      <c r="GYQ236"/>
      <c r="GYR236"/>
      <c r="GYS236"/>
      <c r="GYT236"/>
      <c r="GYU236"/>
      <c r="GYV236"/>
      <c r="GYW236"/>
      <c r="GYX236"/>
      <c r="GYY236"/>
      <c r="GYZ236"/>
      <c r="GZA236"/>
      <c r="GZB236"/>
      <c r="GZC236"/>
      <c r="GZD236"/>
      <c r="GZE236"/>
      <c r="GZF236"/>
      <c r="GZG236"/>
      <c r="GZH236"/>
      <c r="GZI236"/>
      <c r="GZJ236"/>
      <c r="GZK236"/>
      <c r="GZL236"/>
      <c r="GZM236"/>
      <c r="GZN236"/>
      <c r="GZO236"/>
      <c r="GZP236"/>
      <c r="GZQ236"/>
      <c r="GZR236"/>
      <c r="GZS236"/>
      <c r="GZT236"/>
      <c r="GZU236"/>
      <c r="GZV236"/>
      <c r="GZW236"/>
      <c r="GZX236"/>
      <c r="GZY236"/>
      <c r="GZZ236"/>
      <c r="HAA236"/>
      <c r="HAB236"/>
      <c r="HAC236"/>
      <c r="HAD236"/>
      <c r="HAE236"/>
      <c r="HAF236"/>
      <c r="HAG236"/>
      <c r="HAH236"/>
      <c r="HAI236"/>
      <c r="HAJ236"/>
      <c r="HAK236"/>
      <c r="HAL236"/>
      <c r="HAM236"/>
      <c r="HAN236"/>
      <c r="HAO236"/>
      <c r="HAP236"/>
      <c r="HAQ236"/>
      <c r="HAR236"/>
      <c r="HAS236"/>
      <c r="HAT236"/>
      <c r="HAU236"/>
      <c r="HAV236"/>
      <c r="HAW236"/>
      <c r="HAX236"/>
      <c r="HAY236"/>
      <c r="HAZ236"/>
      <c r="HBA236"/>
      <c r="HBB236"/>
      <c r="HBC236"/>
      <c r="HBD236"/>
      <c r="HBE236"/>
      <c r="HBF236"/>
      <c r="HBG236"/>
      <c r="HBH236"/>
      <c r="HBI236"/>
      <c r="HBJ236"/>
      <c r="HBK236"/>
      <c r="HBL236"/>
      <c r="HBM236"/>
      <c r="HBN236"/>
      <c r="HBO236"/>
      <c r="HBP236"/>
      <c r="HBQ236"/>
      <c r="HBR236"/>
      <c r="HBS236"/>
      <c r="HBT236"/>
      <c r="HBU236"/>
      <c r="HBV236"/>
      <c r="HBW236"/>
      <c r="HBX236"/>
      <c r="HBY236"/>
      <c r="HBZ236"/>
      <c r="HCA236"/>
      <c r="HCB236"/>
      <c r="HCC236"/>
      <c r="HCD236"/>
      <c r="HCE236"/>
      <c r="HCF236"/>
      <c r="HCG236"/>
      <c r="HCH236"/>
      <c r="HCI236"/>
      <c r="HCJ236"/>
      <c r="HCK236"/>
      <c r="HCL236"/>
      <c r="HCM236"/>
      <c r="HCN236"/>
      <c r="HCO236"/>
      <c r="HCP236"/>
      <c r="HCQ236"/>
      <c r="HCR236"/>
      <c r="HCS236"/>
      <c r="HCT236"/>
      <c r="HCU236"/>
      <c r="HCV236"/>
      <c r="HCW236"/>
      <c r="HCX236"/>
      <c r="HCY236"/>
      <c r="HCZ236"/>
      <c r="HDA236"/>
      <c r="HDB236"/>
      <c r="HDC236"/>
      <c r="HDD236"/>
      <c r="HDE236"/>
      <c r="HDF236"/>
      <c r="HDG236"/>
      <c r="HDH236"/>
      <c r="HDI236"/>
      <c r="HDJ236"/>
      <c r="HDK236"/>
      <c r="HDL236"/>
      <c r="HDM236"/>
      <c r="HDN236"/>
      <c r="HDO236"/>
      <c r="HDP236"/>
      <c r="HDQ236"/>
      <c r="HDR236"/>
      <c r="HDS236"/>
      <c r="HDT236"/>
      <c r="HDU236"/>
      <c r="HDV236"/>
      <c r="HDW236"/>
      <c r="HDX236"/>
      <c r="HDY236"/>
      <c r="HDZ236"/>
      <c r="HEA236"/>
      <c r="HEB236"/>
      <c r="HEC236"/>
      <c r="HED236"/>
      <c r="HEE236"/>
      <c r="HEF236"/>
      <c r="HEG236"/>
      <c r="HEH236"/>
      <c r="HEI236"/>
      <c r="HEJ236"/>
      <c r="HEK236"/>
      <c r="HEL236"/>
      <c r="HEM236"/>
      <c r="HEN236"/>
      <c r="HEO236"/>
      <c r="HEP236"/>
      <c r="HEQ236"/>
      <c r="HER236"/>
      <c r="HES236"/>
      <c r="HET236"/>
      <c r="HEU236"/>
      <c r="HEV236"/>
      <c r="HEW236"/>
      <c r="HEX236"/>
      <c r="HEY236"/>
      <c r="HEZ236"/>
      <c r="HFA236"/>
      <c r="HFB236"/>
      <c r="HFC236"/>
      <c r="HFD236"/>
      <c r="HFE236"/>
      <c r="HFF236"/>
      <c r="HFG236"/>
      <c r="HFH236"/>
      <c r="HFI236"/>
      <c r="HFJ236"/>
      <c r="HFK236"/>
      <c r="HFL236"/>
      <c r="HFM236"/>
      <c r="HFN236"/>
      <c r="HFO236"/>
      <c r="HFP236"/>
      <c r="HFQ236"/>
      <c r="HFR236"/>
      <c r="HFS236"/>
      <c r="HFT236"/>
      <c r="HFU236"/>
      <c r="HFV236"/>
      <c r="HFW236"/>
      <c r="HFX236"/>
      <c r="HFY236"/>
      <c r="HFZ236"/>
      <c r="HGA236"/>
      <c r="HGB236"/>
      <c r="HGC236"/>
      <c r="HGD236"/>
      <c r="HGE236"/>
      <c r="HGF236"/>
      <c r="HGG236"/>
      <c r="HGH236"/>
      <c r="HGI236"/>
      <c r="HGJ236"/>
      <c r="HGK236"/>
      <c r="HGL236"/>
      <c r="HGM236"/>
      <c r="HGN236"/>
      <c r="HGO236"/>
      <c r="HGP236"/>
      <c r="HGQ236"/>
      <c r="HGR236"/>
      <c r="HGS236"/>
      <c r="HGT236"/>
      <c r="HGU236"/>
      <c r="HGV236"/>
      <c r="HGW236"/>
      <c r="HGX236"/>
      <c r="HGY236"/>
      <c r="HGZ236"/>
      <c r="HHA236"/>
      <c r="HHB236"/>
      <c r="HHC236"/>
      <c r="HHD236"/>
      <c r="HHE236"/>
      <c r="HHF236"/>
      <c r="HHG236"/>
      <c r="HHH236"/>
      <c r="HHI236"/>
      <c r="HHJ236"/>
      <c r="HHK236"/>
      <c r="HHL236"/>
      <c r="HHM236"/>
      <c r="HHN236"/>
      <c r="HHO236"/>
      <c r="HHP236"/>
      <c r="HHQ236"/>
      <c r="HHR236"/>
      <c r="HHS236"/>
      <c r="HHT236"/>
      <c r="HHU236"/>
      <c r="HHV236"/>
      <c r="HHW236"/>
      <c r="HHX236"/>
      <c r="HHY236"/>
      <c r="HHZ236"/>
      <c r="HIA236"/>
      <c r="HIB236"/>
      <c r="HIC236"/>
      <c r="HID236"/>
      <c r="HIE236"/>
      <c r="HIF236"/>
      <c r="HIG236"/>
      <c r="HIH236"/>
      <c r="HII236"/>
      <c r="HIJ236"/>
      <c r="HIK236"/>
      <c r="HIL236"/>
      <c r="HIM236"/>
      <c r="HIN236"/>
      <c r="HIO236"/>
      <c r="HIP236"/>
      <c r="HIQ236"/>
      <c r="HIR236"/>
      <c r="HIS236"/>
      <c r="HIT236"/>
      <c r="HIU236"/>
      <c r="HIV236"/>
      <c r="HIW236"/>
      <c r="HIX236"/>
      <c r="HIY236"/>
      <c r="HIZ236"/>
      <c r="HJA236"/>
      <c r="HJB236"/>
      <c r="HJC236"/>
      <c r="HJD236"/>
      <c r="HJE236"/>
      <c r="HJF236"/>
      <c r="HJG236"/>
      <c r="HJH236"/>
      <c r="HJI236"/>
      <c r="HJJ236"/>
      <c r="HJK236"/>
      <c r="HJL236"/>
      <c r="HJM236"/>
      <c r="HJN236"/>
      <c r="HJO236"/>
      <c r="HJP236"/>
      <c r="HJQ236"/>
      <c r="HJR236"/>
      <c r="HJS236"/>
      <c r="HJT236"/>
      <c r="HJU236"/>
      <c r="HJV236"/>
      <c r="HJW236"/>
      <c r="HJX236"/>
      <c r="HJY236"/>
      <c r="HJZ236"/>
      <c r="HKA236"/>
      <c r="HKB236"/>
      <c r="HKC236"/>
      <c r="HKD236"/>
      <c r="HKE236"/>
      <c r="HKF236"/>
      <c r="HKG236"/>
      <c r="HKH236"/>
      <c r="HKI236"/>
      <c r="HKJ236"/>
      <c r="HKK236"/>
      <c r="HKL236"/>
      <c r="HKM236"/>
      <c r="HKN236"/>
      <c r="HKO236"/>
      <c r="HKP236"/>
      <c r="HKQ236"/>
      <c r="HKR236"/>
      <c r="HKS236"/>
      <c r="HKT236"/>
      <c r="HKU236"/>
      <c r="HKV236"/>
      <c r="HKW236"/>
      <c r="HKX236"/>
      <c r="HKY236"/>
      <c r="HKZ236"/>
      <c r="HLA236"/>
      <c r="HLB236"/>
      <c r="HLC236"/>
      <c r="HLD236"/>
      <c r="HLE236"/>
      <c r="HLF236"/>
      <c r="HLG236"/>
      <c r="HLH236"/>
      <c r="HLI236"/>
      <c r="HLJ236"/>
      <c r="HLK236"/>
      <c r="HLL236"/>
      <c r="HLM236"/>
      <c r="HLN236"/>
      <c r="HLO236"/>
      <c r="HLP236"/>
      <c r="HLQ236"/>
      <c r="HLR236"/>
      <c r="HLS236"/>
      <c r="HLT236"/>
      <c r="HLU236"/>
      <c r="HLV236"/>
      <c r="HLW236"/>
      <c r="HLX236"/>
      <c r="HLY236"/>
      <c r="HLZ236"/>
      <c r="HMA236"/>
      <c r="HMB236"/>
      <c r="HMC236"/>
      <c r="HMD236"/>
      <c r="HME236"/>
      <c r="HMF236"/>
      <c r="HMG236"/>
      <c r="HMH236"/>
      <c r="HMI236"/>
      <c r="HMJ236"/>
      <c r="HMK236"/>
      <c r="HML236"/>
      <c r="HMM236"/>
      <c r="HMN236"/>
      <c r="HMO236"/>
      <c r="HMP236"/>
      <c r="HMQ236"/>
      <c r="HMR236"/>
      <c r="HMS236"/>
      <c r="HMT236"/>
      <c r="HMU236"/>
      <c r="HMV236"/>
      <c r="HMW236"/>
      <c r="HMX236"/>
      <c r="HMY236"/>
      <c r="HMZ236"/>
      <c r="HNA236"/>
      <c r="HNB236"/>
      <c r="HNC236"/>
      <c r="HND236"/>
      <c r="HNE236"/>
      <c r="HNF236"/>
      <c r="HNG236"/>
      <c r="HNH236"/>
      <c r="HNI236"/>
      <c r="HNJ236"/>
      <c r="HNK236"/>
      <c r="HNL236"/>
      <c r="HNM236"/>
      <c r="HNN236"/>
      <c r="HNO236"/>
      <c r="HNP236"/>
      <c r="HNQ236"/>
      <c r="HNR236"/>
      <c r="HNS236"/>
      <c r="HNT236"/>
      <c r="HNU236"/>
      <c r="HNV236"/>
      <c r="HNW236"/>
      <c r="HNX236"/>
      <c r="HNY236"/>
      <c r="HNZ236"/>
      <c r="HOA236"/>
      <c r="HOB236"/>
      <c r="HOC236"/>
      <c r="HOD236"/>
      <c r="HOE236"/>
      <c r="HOF236"/>
      <c r="HOG236"/>
      <c r="HOH236"/>
      <c r="HOI236"/>
      <c r="HOJ236"/>
      <c r="HOK236"/>
      <c r="HOL236"/>
      <c r="HOM236"/>
      <c r="HON236"/>
      <c r="HOO236"/>
      <c r="HOP236"/>
      <c r="HOQ236"/>
      <c r="HOR236"/>
      <c r="HOS236"/>
      <c r="HOT236"/>
      <c r="HOU236"/>
      <c r="HOV236"/>
      <c r="HOW236"/>
      <c r="HOX236"/>
      <c r="HOY236"/>
      <c r="HOZ236"/>
      <c r="HPA236"/>
      <c r="HPB236"/>
      <c r="HPC236"/>
      <c r="HPD236"/>
      <c r="HPE236"/>
      <c r="HPF236"/>
      <c r="HPG236"/>
      <c r="HPH236"/>
      <c r="HPI236"/>
      <c r="HPJ236"/>
      <c r="HPK236"/>
      <c r="HPL236"/>
      <c r="HPM236"/>
      <c r="HPN236"/>
      <c r="HPO236"/>
      <c r="HPP236"/>
      <c r="HPQ236"/>
      <c r="HPR236"/>
      <c r="HPS236"/>
      <c r="HPT236"/>
      <c r="HPU236"/>
      <c r="HPV236"/>
      <c r="HPW236"/>
      <c r="HPX236"/>
      <c r="HPY236"/>
      <c r="HPZ236"/>
      <c r="HQA236"/>
      <c r="HQB236"/>
      <c r="HQC236"/>
      <c r="HQD236"/>
      <c r="HQE236"/>
      <c r="HQF236"/>
      <c r="HQG236"/>
      <c r="HQH236"/>
      <c r="HQI236"/>
      <c r="HQJ236"/>
      <c r="HQK236"/>
      <c r="HQL236"/>
      <c r="HQM236"/>
      <c r="HQN236"/>
      <c r="HQO236"/>
      <c r="HQP236"/>
      <c r="HQQ236"/>
      <c r="HQR236"/>
      <c r="HQS236"/>
      <c r="HQT236"/>
      <c r="HQU236"/>
      <c r="HQV236"/>
      <c r="HQW236"/>
      <c r="HQX236"/>
      <c r="HQY236"/>
      <c r="HQZ236"/>
      <c r="HRA236"/>
      <c r="HRB236"/>
      <c r="HRC236"/>
      <c r="HRD236"/>
      <c r="HRE236"/>
      <c r="HRF236"/>
      <c r="HRG236"/>
      <c r="HRH236"/>
      <c r="HRI236"/>
      <c r="HRJ236"/>
      <c r="HRK236"/>
      <c r="HRL236"/>
      <c r="HRM236"/>
      <c r="HRN236"/>
      <c r="HRO236"/>
      <c r="HRP236"/>
      <c r="HRQ236"/>
      <c r="HRR236"/>
      <c r="HRS236"/>
      <c r="HRT236"/>
      <c r="HRU236"/>
      <c r="HRV236"/>
      <c r="HRW236"/>
      <c r="HRX236"/>
      <c r="HRY236"/>
      <c r="HRZ236"/>
      <c r="HSA236"/>
      <c r="HSB236"/>
      <c r="HSC236"/>
      <c r="HSD236"/>
      <c r="HSE236"/>
      <c r="HSF236"/>
      <c r="HSG236"/>
      <c r="HSH236"/>
      <c r="HSI236"/>
      <c r="HSJ236"/>
      <c r="HSK236"/>
      <c r="HSL236"/>
      <c r="HSM236"/>
      <c r="HSN236"/>
      <c r="HSO236"/>
      <c r="HSP236"/>
      <c r="HSQ236"/>
      <c r="HSR236"/>
      <c r="HSS236"/>
      <c r="HST236"/>
      <c r="HSU236"/>
      <c r="HSV236"/>
      <c r="HSW236"/>
      <c r="HSX236"/>
      <c r="HSY236"/>
      <c r="HSZ236"/>
      <c r="HTA236"/>
      <c r="HTB236"/>
      <c r="HTC236"/>
      <c r="HTD236"/>
      <c r="HTE236"/>
      <c r="HTF236"/>
      <c r="HTG236"/>
      <c r="HTH236"/>
      <c r="HTI236"/>
      <c r="HTJ236"/>
      <c r="HTK236"/>
      <c r="HTL236"/>
      <c r="HTM236"/>
      <c r="HTN236"/>
      <c r="HTO236"/>
      <c r="HTP236"/>
      <c r="HTQ236"/>
      <c r="HTR236"/>
      <c r="HTS236"/>
      <c r="HTT236"/>
      <c r="HTU236"/>
      <c r="HTV236"/>
      <c r="HTW236"/>
      <c r="HTX236"/>
      <c r="HTY236"/>
      <c r="HTZ236"/>
      <c r="HUA236"/>
      <c r="HUB236"/>
      <c r="HUC236"/>
      <c r="HUD236"/>
      <c r="HUE236"/>
      <c r="HUF236"/>
      <c r="HUG236"/>
      <c r="HUH236"/>
      <c r="HUI236"/>
      <c r="HUJ236"/>
      <c r="HUK236"/>
      <c r="HUL236"/>
      <c r="HUM236"/>
      <c r="HUN236"/>
      <c r="HUO236"/>
      <c r="HUP236"/>
      <c r="HUQ236"/>
      <c r="HUR236"/>
      <c r="HUS236"/>
      <c r="HUT236"/>
      <c r="HUU236"/>
      <c r="HUV236"/>
      <c r="HUW236"/>
      <c r="HUX236"/>
      <c r="HUY236"/>
      <c r="HUZ236"/>
      <c r="HVA236"/>
      <c r="HVB236"/>
      <c r="HVC236"/>
      <c r="HVD236"/>
      <c r="HVE236"/>
      <c r="HVF236"/>
      <c r="HVG236"/>
      <c r="HVH236"/>
      <c r="HVI236"/>
      <c r="HVJ236"/>
      <c r="HVK236"/>
      <c r="HVL236"/>
      <c r="HVM236"/>
      <c r="HVN236"/>
      <c r="HVO236"/>
      <c r="HVP236"/>
      <c r="HVQ236"/>
      <c r="HVR236"/>
      <c r="HVS236"/>
      <c r="HVT236"/>
      <c r="HVU236"/>
      <c r="HVV236"/>
      <c r="HVW236"/>
      <c r="HVX236"/>
      <c r="HVY236"/>
      <c r="HVZ236"/>
      <c r="HWA236"/>
      <c r="HWB236"/>
      <c r="HWC236"/>
      <c r="HWD236"/>
      <c r="HWE236"/>
      <c r="HWF236"/>
      <c r="HWG236"/>
      <c r="HWH236"/>
      <c r="HWI236"/>
      <c r="HWJ236"/>
      <c r="HWK236"/>
      <c r="HWL236"/>
      <c r="HWM236"/>
      <c r="HWN236"/>
      <c r="HWO236"/>
      <c r="HWP236"/>
      <c r="HWQ236"/>
      <c r="HWR236"/>
      <c r="HWS236"/>
      <c r="HWT236"/>
      <c r="HWU236"/>
      <c r="HWV236"/>
      <c r="HWW236"/>
      <c r="HWX236"/>
      <c r="HWY236"/>
      <c r="HWZ236"/>
      <c r="HXA236"/>
      <c r="HXB236"/>
      <c r="HXC236"/>
      <c r="HXD236"/>
      <c r="HXE236"/>
      <c r="HXF236"/>
      <c r="HXG236"/>
      <c r="HXH236"/>
      <c r="HXI236"/>
      <c r="HXJ236"/>
      <c r="HXK236"/>
      <c r="HXL236"/>
      <c r="HXM236"/>
      <c r="HXN236"/>
      <c r="HXO236"/>
      <c r="HXP236"/>
      <c r="HXQ236"/>
      <c r="HXR236"/>
      <c r="HXS236"/>
      <c r="HXT236"/>
      <c r="HXU236"/>
      <c r="HXV236"/>
      <c r="HXW236"/>
      <c r="HXX236"/>
      <c r="HXY236"/>
      <c r="HXZ236"/>
      <c r="HYA236"/>
      <c r="HYB236"/>
      <c r="HYC236"/>
      <c r="HYD236"/>
      <c r="HYE236"/>
      <c r="HYF236"/>
      <c r="HYG236"/>
      <c r="HYH236"/>
      <c r="HYI236"/>
      <c r="HYJ236"/>
      <c r="HYK236"/>
      <c r="HYL236"/>
      <c r="HYM236"/>
      <c r="HYN236"/>
      <c r="HYO236"/>
      <c r="HYP236"/>
      <c r="HYQ236"/>
      <c r="HYR236"/>
      <c r="HYS236"/>
      <c r="HYT236"/>
      <c r="HYU236"/>
      <c r="HYV236"/>
      <c r="HYW236"/>
      <c r="HYX236"/>
      <c r="HYY236"/>
      <c r="HYZ236"/>
      <c r="HZA236"/>
      <c r="HZB236"/>
      <c r="HZC236"/>
      <c r="HZD236"/>
      <c r="HZE236"/>
      <c r="HZF236"/>
      <c r="HZG236"/>
      <c r="HZH236"/>
      <c r="HZI236"/>
      <c r="HZJ236"/>
      <c r="HZK236"/>
      <c r="HZL236"/>
      <c r="HZM236"/>
      <c r="HZN236"/>
      <c r="HZO236"/>
      <c r="HZP236"/>
      <c r="HZQ236"/>
      <c r="HZR236"/>
      <c r="HZS236"/>
      <c r="HZT236"/>
      <c r="HZU236"/>
      <c r="HZV236"/>
      <c r="HZW236"/>
      <c r="HZX236"/>
      <c r="HZY236"/>
      <c r="HZZ236"/>
      <c r="IAA236"/>
      <c r="IAB236"/>
      <c r="IAC236"/>
      <c r="IAD236"/>
      <c r="IAE236"/>
      <c r="IAF236"/>
      <c r="IAG236"/>
      <c r="IAH236"/>
      <c r="IAI236"/>
      <c r="IAJ236"/>
      <c r="IAK236"/>
      <c r="IAL236"/>
      <c r="IAM236"/>
      <c r="IAN236"/>
      <c r="IAO236"/>
      <c r="IAP236"/>
      <c r="IAQ236"/>
      <c r="IAR236"/>
      <c r="IAS236"/>
      <c r="IAT236"/>
      <c r="IAU236"/>
      <c r="IAV236"/>
      <c r="IAW236"/>
      <c r="IAX236"/>
      <c r="IAY236"/>
      <c r="IAZ236"/>
      <c r="IBA236"/>
      <c r="IBB236"/>
      <c r="IBC236"/>
      <c r="IBD236"/>
      <c r="IBE236"/>
      <c r="IBF236"/>
      <c r="IBG236"/>
      <c r="IBH236"/>
      <c r="IBI236"/>
      <c r="IBJ236"/>
      <c r="IBK236"/>
      <c r="IBL236"/>
      <c r="IBM236"/>
      <c r="IBN236"/>
      <c r="IBO236"/>
      <c r="IBP236"/>
      <c r="IBQ236"/>
      <c r="IBR236"/>
      <c r="IBS236"/>
      <c r="IBT236"/>
      <c r="IBU236"/>
      <c r="IBV236"/>
      <c r="IBW236"/>
      <c r="IBX236"/>
      <c r="IBY236"/>
      <c r="IBZ236"/>
      <c r="ICA236"/>
      <c r="ICB236"/>
      <c r="ICC236"/>
      <c r="ICD236"/>
      <c r="ICE236"/>
      <c r="ICF236"/>
      <c r="ICG236"/>
      <c r="ICH236"/>
      <c r="ICI236"/>
      <c r="ICJ236"/>
      <c r="ICK236"/>
      <c r="ICL236"/>
      <c r="ICM236"/>
      <c r="ICN236"/>
      <c r="ICO236"/>
      <c r="ICP236"/>
      <c r="ICQ236"/>
      <c r="ICR236"/>
      <c r="ICS236"/>
      <c r="ICT236"/>
      <c r="ICU236"/>
      <c r="ICV236"/>
      <c r="ICW236"/>
      <c r="ICX236"/>
      <c r="ICY236"/>
      <c r="ICZ236"/>
      <c r="IDA236"/>
      <c r="IDB236"/>
      <c r="IDC236"/>
      <c r="IDD236"/>
      <c r="IDE236"/>
      <c r="IDF236"/>
      <c r="IDG236"/>
      <c r="IDH236"/>
      <c r="IDI236"/>
      <c r="IDJ236"/>
      <c r="IDK236"/>
      <c r="IDL236"/>
      <c r="IDM236"/>
      <c r="IDN236"/>
      <c r="IDO236"/>
      <c r="IDP236"/>
      <c r="IDQ236"/>
      <c r="IDR236"/>
      <c r="IDS236"/>
      <c r="IDT236"/>
      <c r="IDU236"/>
      <c r="IDV236"/>
      <c r="IDW236"/>
      <c r="IDX236"/>
      <c r="IDY236"/>
      <c r="IDZ236"/>
      <c r="IEA236"/>
      <c r="IEB236"/>
      <c r="IEC236"/>
      <c r="IED236"/>
      <c r="IEE236"/>
      <c r="IEF236"/>
      <c r="IEG236"/>
      <c r="IEH236"/>
      <c r="IEI236"/>
      <c r="IEJ236"/>
      <c r="IEK236"/>
      <c r="IEL236"/>
      <c r="IEM236"/>
      <c r="IEN236"/>
      <c r="IEO236"/>
      <c r="IEP236"/>
      <c r="IEQ236"/>
      <c r="IER236"/>
      <c r="IES236"/>
      <c r="IET236"/>
      <c r="IEU236"/>
      <c r="IEV236"/>
      <c r="IEW236"/>
      <c r="IEX236"/>
      <c r="IEY236"/>
      <c r="IEZ236"/>
      <c r="IFA236"/>
      <c r="IFB236"/>
      <c r="IFC236"/>
      <c r="IFD236"/>
      <c r="IFE236"/>
      <c r="IFF236"/>
      <c r="IFG236"/>
      <c r="IFH236"/>
      <c r="IFI236"/>
      <c r="IFJ236"/>
      <c r="IFK236"/>
      <c r="IFL236"/>
      <c r="IFM236"/>
      <c r="IFN236"/>
      <c r="IFO236"/>
      <c r="IFP236"/>
      <c r="IFQ236"/>
      <c r="IFR236"/>
      <c r="IFS236"/>
      <c r="IFT236"/>
      <c r="IFU236"/>
      <c r="IFV236"/>
      <c r="IFW236"/>
      <c r="IFX236"/>
      <c r="IFY236"/>
      <c r="IFZ236"/>
      <c r="IGA236"/>
      <c r="IGB236"/>
      <c r="IGC236"/>
      <c r="IGD236"/>
      <c r="IGE236"/>
      <c r="IGF236"/>
      <c r="IGG236"/>
      <c r="IGH236"/>
      <c r="IGI236"/>
      <c r="IGJ236"/>
      <c r="IGK236"/>
      <c r="IGL236"/>
      <c r="IGM236"/>
      <c r="IGN236"/>
      <c r="IGO236"/>
      <c r="IGP236"/>
      <c r="IGQ236"/>
      <c r="IGR236"/>
      <c r="IGS236"/>
      <c r="IGT236"/>
      <c r="IGU236"/>
      <c r="IGV236"/>
      <c r="IGW236"/>
      <c r="IGX236"/>
      <c r="IGY236"/>
      <c r="IGZ236"/>
      <c r="IHA236"/>
      <c r="IHB236"/>
      <c r="IHC236"/>
      <c r="IHD236"/>
      <c r="IHE236"/>
      <c r="IHF236"/>
      <c r="IHG236"/>
      <c r="IHH236"/>
      <c r="IHI236"/>
      <c r="IHJ236"/>
      <c r="IHK236"/>
      <c r="IHL236"/>
      <c r="IHM236"/>
      <c r="IHN236"/>
      <c r="IHO236"/>
      <c r="IHP236"/>
      <c r="IHQ236"/>
      <c r="IHR236"/>
      <c r="IHS236"/>
      <c r="IHT236"/>
      <c r="IHU236"/>
      <c r="IHV236"/>
      <c r="IHW236"/>
      <c r="IHX236"/>
      <c r="IHY236"/>
      <c r="IHZ236"/>
      <c r="IIA236"/>
      <c r="IIB236"/>
      <c r="IIC236"/>
      <c r="IID236"/>
      <c r="IIE236"/>
      <c r="IIF236"/>
      <c r="IIG236"/>
      <c r="IIH236"/>
      <c r="III236"/>
      <c r="IIJ236"/>
      <c r="IIK236"/>
      <c r="IIL236"/>
      <c r="IIM236"/>
      <c r="IIN236"/>
      <c r="IIO236"/>
      <c r="IIP236"/>
      <c r="IIQ236"/>
      <c r="IIR236"/>
      <c r="IIS236"/>
      <c r="IIT236"/>
      <c r="IIU236"/>
      <c r="IIV236"/>
      <c r="IIW236"/>
      <c r="IIX236"/>
      <c r="IIY236"/>
      <c r="IIZ236"/>
      <c r="IJA236"/>
      <c r="IJB236"/>
      <c r="IJC236"/>
      <c r="IJD236"/>
      <c r="IJE236"/>
      <c r="IJF236"/>
      <c r="IJG236"/>
      <c r="IJH236"/>
      <c r="IJI236"/>
      <c r="IJJ236"/>
      <c r="IJK236"/>
      <c r="IJL236"/>
      <c r="IJM236"/>
      <c r="IJN236"/>
      <c r="IJO236"/>
      <c r="IJP236"/>
      <c r="IJQ236"/>
      <c r="IJR236"/>
      <c r="IJS236"/>
      <c r="IJT236"/>
      <c r="IJU236"/>
      <c r="IJV236"/>
      <c r="IJW236"/>
      <c r="IJX236"/>
      <c r="IJY236"/>
      <c r="IJZ236"/>
      <c r="IKA236"/>
      <c r="IKB236"/>
      <c r="IKC236"/>
      <c r="IKD236"/>
      <c r="IKE236"/>
      <c r="IKF236"/>
      <c r="IKG236"/>
      <c r="IKH236"/>
      <c r="IKI236"/>
      <c r="IKJ236"/>
      <c r="IKK236"/>
      <c r="IKL236"/>
      <c r="IKM236"/>
      <c r="IKN236"/>
      <c r="IKO236"/>
      <c r="IKP236"/>
      <c r="IKQ236"/>
      <c r="IKR236"/>
      <c r="IKS236"/>
      <c r="IKT236"/>
      <c r="IKU236"/>
      <c r="IKV236"/>
      <c r="IKW236"/>
      <c r="IKX236"/>
      <c r="IKY236"/>
      <c r="IKZ236"/>
      <c r="ILA236"/>
      <c r="ILB236"/>
      <c r="ILC236"/>
      <c r="ILD236"/>
      <c r="ILE236"/>
      <c r="ILF236"/>
      <c r="ILG236"/>
      <c r="ILH236"/>
      <c r="ILI236"/>
      <c r="ILJ236"/>
      <c r="ILK236"/>
      <c r="ILL236"/>
      <c r="ILM236"/>
      <c r="ILN236"/>
      <c r="ILO236"/>
      <c r="ILP236"/>
      <c r="ILQ236"/>
      <c r="ILR236"/>
      <c r="ILS236"/>
      <c r="ILT236"/>
      <c r="ILU236"/>
      <c r="ILV236"/>
      <c r="ILW236"/>
      <c r="ILX236"/>
      <c r="ILY236"/>
      <c r="ILZ236"/>
      <c r="IMA236"/>
      <c r="IMB236"/>
      <c r="IMC236"/>
      <c r="IMD236"/>
      <c r="IME236"/>
      <c r="IMF236"/>
      <c r="IMG236"/>
      <c r="IMH236"/>
      <c r="IMI236"/>
      <c r="IMJ236"/>
      <c r="IMK236"/>
      <c r="IML236"/>
      <c r="IMM236"/>
      <c r="IMN236"/>
      <c r="IMO236"/>
      <c r="IMP236"/>
      <c r="IMQ236"/>
      <c r="IMR236"/>
      <c r="IMS236"/>
      <c r="IMT236"/>
      <c r="IMU236"/>
      <c r="IMV236"/>
      <c r="IMW236"/>
      <c r="IMX236"/>
      <c r="IMY236"/>
      <c r="IMZ236"/>
      <c r="INA236"/>
      <c r="INB236"/>
      <c r="INC236"/>
      <c r="IND236"/>
      <c r="INE236"/>
      <c r="INF236"/>
      <c r="ING236"/>
      <c r="INH236"/>
      <c r="INI236"/>
      <c r="INJ236"/>
      <c r="INK236"/>
      <c r="INL236"/>
      <c r="INM236"/>
      <c r="INN236"/>
      <c r="INO236"/>
      <c r="INP236"/>
      <c r="INQ236"/>
      <c r="INR236"/>
      <c r="INS236"/>
      <c r="INT236"/>
      <c r="INU236"/>
      <c r="INV236"/>
      <c r="INW236"/>
      <c r="INX236"/>
      <c r="INY236"/>
      <c r="INZ236"/>
      <c r="IOA236"/>
      <c r="IOB236"/>
      <c r="IOC236"/>
      <c r="IOD236"/>
      <c r="IOE236"/>
      <c r="IOF236"/>
      <c r="IOG236"/>
      <c r="IOH236"/>
      <c r="IOI236"/>
      <c r="IOJ236"/>
      <c r="IOK236"/>
      <c r="IOL236"/>
      <c r="IOM236"/>
      <c r="ION236"/>
      <c r="IOO236"/>
      <c r="IOP236"/>
      <c r="IOQ236"/>
      <c r="IOR236"/>
      <c r="IOS236"/>
      <c r="IOT236"/>
      <c r="IOU236"/>
      <c r="IOV236"/>
      <c r="IOW236"/>
      <c r="IOX236"/>
      <c r="IOY236"/>
      <c r="IOZ236"/>
      <c r="IPA236"/>
      <c r="IPB236"/>
      <c r="IPC236"/>
      <c r="IPD236"/>
      <c r="IPE236"/>
      <c r="IPF236"/>
      <c r="IPG236"/>
      <c r="IPH236"/>
      <c r="IPI236"/>
      <c r="IPJ236"/>
      <c r="IPK236"/>
      <c r="IPL236"/>
      <c r="IPM236"/>
      <c r="IPN236"/>
      <c r="IPO236"/>
      <c r="IPP236"/>
      <c r="IPQ236"/>
      <c r="IPR236"/>
      <c r="IPS236"/>
      <c r="IPT236"/>
      <c r="IPU236"/>
      <c r="IPV236"/>
      <c r="IPW236"/>
      <c r="IPX236"/>
      <c r="IPY236"/>
      <c r="IPZ236"/>
      <c r="IQA236"/>
      <c r="IQB236"/>
      <c r="IQC236"/>
      <c r="IQD236"/>
      <c r="IQE236"/>
      <c r="IQF236"/>
      <c r="IQG236"/>
      <c r="IQH236"/>
      <c r="IQI236"/>
      <c r="IQJ236"/>
      <c r="IQK236"/>
      <c r="IQL236"/>
      <c r="IQM236"/>
      <c r="IQN236"/>
      <c r="IQO236"/>
      <c r="IQP236"/>
      <c r="IQQ236"/>
      <c r="IQR236"/>
      <c r="IQS236"/>
      <c r="IQT236"/>
      <c r="IQU236"/>
      <c r="IQV236"/>
      <c r="IQW236"/>
      <c r="IQX236"/>
      <c r="IQY236"/>
      <c r="IQZ236"/>
      <c r="IRA236"/>
      <c r="IRB236"/>
      <c r="IRC236"/>
      <c r="IRD236"/>
      <c r="IRE236"/>
      <c r="IRF236"/>
      <c r="IRG236"/>
      <c r="IRH236"/>
      <c r="IRI236"/>
      <c r="IRJ236"/>
      <c r="IRK236"/>
      <c r="IRL236"/>
      <c r="IRM236"/>
      <c r="IRN236"/>
      <c r="IRO236"/>
      <c r="IRP236"/>
      <c r="IRQ236"/>
      <c r="IRR236"/>
      <c r="IRS236"/>
      <c r="IRT236"/>
      <c r="IRU236"/>
      <c r="IRV236"/>
      <c r="IRW236"/>
      <c r="IRX236"/>
      <c r="IRY236"/>
      <c r="IRZ236"/>
      <c r="ISA236"/>
      <c r="ISB236"/>
      <c r="ISC236"/>
      <c r="ISD236"/>
      <c r="ISE236"/>
      <c r="ISF236"/>
      <c r="ISG236"/>
      <c r="ISH236"/>
      <c r="ISI236"/>
      <c r="ISJ236"/>
      <c r="ISK236"/>
      <c r="ISL236"/>
      <c r="ISM236"/>
      <c r="ISN236"/>
      <c r="ISO236"/>
      <c r="ISP236"/>
      <c r="ISQ236"/>
      <c r="ISR236"/>
      <c r="ISS236"/>
      <c r="IST236"/>
      <c r="ISU236"/>
      <c r="ISV236"/>
      <c r="ISW236"/>
      <c r="ISX236"/>
      <c r="ISY236"/>
      <c r="ISZ236"/>
      <c r="ITA236"/>
      <c r="ITB236"/>
      <c r="ITC236"/>
      <c r="ITD236"/>
      <c r="ITE236"/>
      <c r="ITF236"/>
      <c r="ITG236"/>
      <c r="ITH236"/>
      <c r="ITI236"/>
      <c r="ITJ236"/>
      <c r="ITK236"/>
      <c r="ITL236"/>
      <c r="ITM236"/>
      <c r="ITN236"/>
      <c r="ITO236"/>
      <c r="ITP236"/>
      <c r="ITQ236"/>
      <c r="ITR236"/>
      <c r="ITS236"/>
      <c r="ITT236"/>
      <c r="ITU236"/>
      <c r="ITV236"/>
      <c r="ITW236"/>
      <c r="ITX236"/>
      <c r="ITY236"/>
      <c r="ITZ236"/>
      <c r="IUA236"/>
      <c r="IUB236"/>
      <c r="IUC236"/>
      <c r="IUD236"/>
      <c r="IUE236"/>
      <c r="IUF236"/>
      <c r="IUG236"/>
      <c r="IUH236"/>
      <c r="IUI236"/>
      <c r="IUJ236"/>
      <c r="IUK236"/>
      <c r="IUL236"/>
      <c r="IUM236"/>
      <c r="IUN236"/>
      <c r="IUO236"/>
      <c r="IUP236"/>
      <c r="IUQ236"/>
      <c r="IUR236"/>
      <c r="IUS236"/>
      <c r="IUT236"/>
      <c r="IUU236"/>
      <c r="IUV236"/>
      <c r="IUW236"/>
      <c r="IUX236"/>
      <c r="IUY236"/>
      <c r="IUZ236"/>
      <c r="IVA236"/>
      <c r="IVB236"/>
      <c r="IVC236"/>
      <c r="IVD236"/>
      <c r="IVE236"/>
      <c r="IVF236"/>
      <c r="IVG236"/>
      <c r="IVH236"/>
      <c r="IVI236"/>
      <c r="IVJ236"/>
      <c r="IVK236"/>
      <c r="IVL236"/>
      <c r="IVM236"/>
      <c r="IVN236"/>
      <c r="IVO236"/>
      <c r="IVP236"/>
      <c r="IVQ236"/>
      <c r="IVR236"/>
      <c r="IVS236"/>
      <c r="IVT236"/>
      <c r="IVU236"/>
      <c r="IVV236"/>
      <c r="IVW236"/>
      <c r="IVX236"/>
      <c r="IVY236"/>
      <c r="IVZ236"/>
      <c r="IWA236"/>
      <c r="IWB236"/>
      <c r="IWC236"/>
      <c r="IWD236"/>
      <c r="IWE236"/>
      <c r="IWF236"/>
      <c r="IWG236"/>
      <c r="IWH236"/>
      <c r="IWI236"/>
      <c r="IWJ236"/>
      <c r="IWK236"/>
      <c r="IWL236"/>
      <c r="IWM236"/>
      <c r="IWN236"/>
      <c r="IWO236"/>
      <c r="IWP236"/>
      <c r="IWQ236"/>
      <c r="IWR236"/>
      <c r="IWS236"/>
      <c r="IWT236"/>
      <c r="IWU236"/>
      <c r="IWV236"/>
      <c r="IWW236"/>
      <c r="IWX236"/>
      <c r="IWY236"/>
      <c r="IWZ236"/>
      <c r="IXA236"/>
      <c r="IXB236"/>
      <c r="IXC236"/>
      <c r="IXD236"/>
      <c r="IXE236"/>
      <c r="IXF236"/>
      <c r="IXG236"/>
      <c r="IXH236"/>
      <c r="IXI236"/>
      <c r="IXJ236"/>
      <c r="IXK236"/>
      <c r="IXL236"/>
      <c r="IXM236"/>
      <c r="IXN236"/>
      <c r="IXO236"/>
      <c r="IXP236"/>
      <c r="IXQ236"/>
      <c r="IXR236"/>
      <c r="IXS236"/>
      <c r="IXT236"/>
      <c r="IXU236"/>
      <c r="IXV236"/>
      <c r="IXW236"/>
      <c r="IXX236"/>
      <c r="IXY236"/>
      <c r="IXZ236"/>
      <c r="IYA236"/>
      <c r="IYB236"/>
      <c r="IYC236"/>
      <c r="IYD236"/>
      <c r="IYE236"/>
      <c r="IYF236"/>
      <c r="IYG236"/>
      <c r="IYH236"/>
      <c r="IYI236"/>
      <c r="IYJ236"/>
      <c r="IYK236"/>
      <c r="IYL236"/>
      <c r="IYM236"/>
      <c r="IYN236"/>
      <c r="IYO236"/>
      <c r="IYP236"/>
      <c r="IYQ236"/>
      <c r="IYR236"/>
      <c r="IYS236"/>
      <c r="IYT236"/>
      <c r="IYU236"/>
      <c r="IYV236"/>
      <c r="IYW236"/>
      <c r="IYX236"/>
      <c r="IYY236"/>
      <c r="IYZ236"/>
      <c r="IZA236"/>
      <c r="IZB236"/>
      <c r="IZC236"/>
      <c r="IZD236"/>
      <c r="IZE236"/>
      <c r="IZF236"/>
      <c r="IZG236"/>
      <c r="IZH236"/>
      <c r="IZI236"/>
      <c r="IZJ236"/>
      <c r="IZK236"/>
      <c r="IZL236"/>
      <c r="IZM236"/>
      <c r="IZN236"/>
      <c r="IZO236"/>
      <c r="IZP236"/>
      <c r="IZQ236"/>
      <c r="IZR236"/>
      <c r="IZS236"/>
      <c r="IZT236"/>
      <c r="IZU236"/>
      <c r="IZV236"/>
      <c r="IZW236"/>
      <c r="IZX236"/>
      <c r="IZY236"/>
      <c r="IZZ236"/>
      <c r="JAA236"/>
      <c r="JAB236"/>
      <c r="JAC236"/>
      <c r="JAD236"/>
      <c r="JAE236"/>
      <c r="JAF236"/>
      <c r="JAG236"/>
      <c r="JAH236"/>
      <c r="JAI236"/>
      <c r="JAJ236"/>
      <c r="JAK236"/>
      <c r="JAL236"/>
      <c r="JAM236"/>
      <c r="JAN236"/>
      <c r="JAO236"/>
      <c r="JAP236"/>
      <c r="JAQ236"/>
      <c r="JAR236"/>
      <c r="JAS236"/>
      <c r="JAT236"/>
      <c r="JAU236"/>
      <c r="JAV236"/>
      <c r="JAW236"/>
      <c r="JAX236"/>
      <c r="JAY236"/>
      <c r="JAZ236"/>
      <c r="JBA236"/>
      <c r="JBB236"/>
      <c r="JBC236"/>
      <c r="JBD236"/>
      <c r="JBE236"/>
      <c r="JBF236"/>
      <c r="JBG236"/>
      <c r="JBH236"/>
      <c r="JBI236"/>
      <c r="JBJ236"/>
      <c r="JBK236"/>
      <c r="JBL236"/>
      <c r="JBM236"/>
      <c r="JBN236"/>
      <c r="JBO236"/>
      <c r="JBP236"/>
      <c r="JBQ236"/>
      <c r="JBR236"/>
      <c r="JBS236"/>
      <c r="JBT236"/>
      <c r="JBU236"/>
      <c r="JBV236"/>
      <c r="JBW236"/>
      <c r="JBX236"/>
      <c r="JBY236"/>
      <c r="JBZ236"/>
      <c r="JCA236"/>
      <c r="JCB236"/>
      <c r="JCC236"/>
      <c r="JCD236"/>
      <c r="JCE236"/>
      <c r="JCF236"/>
      <c r="JCG236"/>
      <c r="JCH236"/>
      <c r="JCI236"/>
      <c r="JCJ236"/>
      <c r="JCK236"/>
      <c r="JCL236"/>
      <c r="JCM236"/>
      <c r="JCN236"/>
      <c r="JCO236"/>
      <c r="JCP236"/>
      <c r="JCQ236"/>
      <c r="JCR236"/>
      <c r="JCS236"/>
      <c r="JCT236"/>
      <c r="JCU236"/>
      <c r="JCV236"/>
      <c r="JCW236"/>
      <c r="JCX236"/>
      <c r="JCY236"/>
      <c r="JCZ236"/>
      <c r="JDA236"/>
      <c r="JDB236"/>
      <c r="JDC236"/>
      <c r="JDD236"/>
      <c r="JDE236"/>
      <c r="JDF236"/>
      <c r="JDG236"/>
      <c r="JDH236"/>
      <c r="JDI236"/>
      <c r="JDJ236"/>
      <c r="JDK236"/>
      <c r="JDL236"/>
      <c r="JDM236"/>
      <c r="JDN236"/>
      <c r="JDO236"/>
      <c r="JDP236"/>
      <c r="JDQ236"/>
      <c r="JDR236"/>
      <c r="JDS236"/>
      <c r="JDT236"/>
      <c r="JDU236"/>
      <c r="JDV236"/>
      <c r="JDW236"/>
      <c r="JDX236"/>
      <c r="JDY236"/>
      <c r="JDZ236"/>
      <c r="JEA236"/>
      <c r="JEB236"/>
      <c r="JEC236"/>
      <c r="JED236"/>
      <c r="JEE236"/>
      <c r="JEF236"/>
      <c r="JEG236"/>
      <c r="JEH236"/>
      <c r="JEI236"/>
      <c r="JEJ236"/>
      <c r="JEK236"/>
      <c r="JEL236"/>
      <c r="JEM236"/>
      <c r="JEN236"/>
      <c r="JEO236"/>
      <c r="JEP236"/>
      <c r="JEQ236"/>
      <c r="JER236"/>
      <c r="JES236"/>
      <c r="JET236"/>
      <c r="JEU236"/>
      <c r="JEV236"/>
      <c r="JEW236"/>
      <c r="JEX236"/>
      <c r="JEY236"/>
      <c r="JEZ236"/>
      <c r="JFA236"/>
      <c r="JFB236"/>
      <c r="JFC236"/>
      <c r="JFD236"/>
      <c r="JFE236"/>
      <c r="JFF236"/>
      <c r="JFG236"/>
      <c r="JFH236"/>
      <c r="JFI236"/>
      <c r="JFJ236"/>
      <c r="JFK236"/>
      <c r="JFL236"/>
      <c r="JFM236"/>
      <c r="JFN236"/>
      <c r="JFO236"/>
      <c r="JFP236"/>
      <c r="JFQ236"/>
      <c r="JFR236"/>
      <c r="JFS236"/>
      <c r="JFT236"/>
      <c r="JFU236"/>
      <c r="JFV236"/>
      <c r="JFW236"/>
      <c r="JFX236"/>
      <c r="JFY236"/>
      <c r="JFZ236"/>
      <c r="JGA236"/>
      <c r="JGB236"/>
      <c r="JGC236"/>
      <c r="JGD236"/>
      <c r="JGE236"/>
      <c r="JGF236"/>
      <c r="JGG236"/>
      <c r="JGH236"/>
      <c r="JGI236"/>
      <c r="JGJ236"/>
      <c r="JGK236"/>
      <c r="JGL236"/>
      <c r="JGM236"/>
      <c r="JGN236"/>
      <c r="JGO236"/>
      <c r="JGP236"/>
      <c r="JGQ236"/>
      <c r="JGR236"/>
      <c r="JGS236"/>
      <c r="JGT236"/>
      <c r="JGU236"/>
      <c r="JGV236"/>
      <c r="JGW236"/>
      <c r="JGX236"/>
      <c r="JGY236"/>
      <c r="JGZ236"/>
      <c r="JHA236"/>
      <c r="JHB236"/>
      <c r="JHC236"/>
      <c r="JHD236"/>
      <c r="JHE236"/>
      <c r="JHF236"/>
      <c r="JHG236"/>
      <c r="JHH236"/>
      <c r="JHI236"/>
      <c r="JHJ236"/>
      <c r="JHK236"/>
      <c r="JHL236"/>
      <c r="JHM236"/>
      <c r="JHN236"/>
      <c r="JHO236"/>
      <c r="JHP236"/>
      <c r="JHQ236"/>
      <c r="JHR236"/>
      <c r="JHS236"/>
      <c r="JHT236"/>
      <c r="JHU236"/>
      <c r="JHV236"/>
      <c r="JHW236"/>
      <c r="JHX236"/>
      <c r="JHY236"/>
      <c r="JHZ236"/>
      <c r="JIA236"/>
      <c r="JIB236"/>
      <c r="JIC236"/>
      <c r="JID236"/>
      <c r="JIE236"/>
      <c r="JIF236"/>
      <c r="JIG236"/>
      <c r="JIH236"/>
      <c r="JII236"/>
      <c r="JIJ236"/>
      <c r="JIK236"/>
      <c r="JIL236"/>
      <c r="JIM236"/>
      <c r="JIN236"/>
      <c r="JIO236"/>
      <c r="JIP236"/>
      <c r="JIQ236"/>
      <c r="JIR236"/>
      <c r="JIS236"/>
      <c r="JIT236"/>
      <c r="JIU236"/>
      <c r="JIV236"/>
      <c r="JIW236"/>
      <c r="JIX236"/>
      <c r="JIY236"/>
      <c r="JIZ236"/>
      <c r="JJA236"/>
      <c r="JJB236"/>
      <c r="JJC236"/>
      <c r="JJD236"/>
      <c r="JJE236"/>
      <c r="JJF236"/>
      <c r="JJG236"/>
      <c r="JJH236"/>
      <c r="JJI236"/>
      <c r="JJJ236"/>
      <c r="JJK236"/>
      <c r="JJL236"/>
      <c r="JJM236"/>
      <c r="JJN236"/>
      <c r="JJO236"/>
      <c r="JJP236"/>
      <c r="JJQ236"/>
      <c r="JJR236"/>
      <c r="JJS236"/>
      <c r="JJT236"/>
      <c r="JJU236"/>
      <c r="JJV236"/>
      <c r="JJW236"/>
      <c r="JJX236"/>
      <c r="JJY236"/>
      <c r="JJZ236"/>
      <c r="JKA236"/>
      <c r="JKB236"/>
      <c r="JKC236"/>
      <c r="JKD236"/>
      <c r="JKE236"/>
      <c r="JKF236"/>
      <c r="JKG236"/>
      <c r="JKH236"/>
      <c r="JKI236"/>
      <c r="JKJ236"/>
      <c r="JKK236"/>
      <c r="JKL236"/>
      <c r="JKM236"/>
      <c r="JKN236"/>
      <c r="JKO236"/>
      <c r="JKP236"/>
      <c r="JKQ236"/>
      <c r="JKR236"/>
      <c r="JKS236"/>
      <c r="JKT236"/>
      <c r="JKU236"/>
      <c r="JKV236"/>
      <c r="JKW236"/>
      <c r="JKX236"/>
      <c r="JKY236"/>
      <c r="JKZ236"/>
      <c r="JLA236"/>
      <c r="JLB236"/>
      <c r="JLC236"/>
      <c r="JLD236"/>
      <c r="JLE236"/>
      <c r="JLF236"/>
      <c r="JLG236"/>
      <c r="JLH236"/>
      <c r="JLI236"/>
      <c r="JLJ236"/>
      <c r="JLK236"/>
      <c r="JLL236"/>
      <c r="JLM236"/>
      <c r="JLN236"/>
      <c r="JLO236"/>
      <c r="JLP236"/>
      <c r="JLQ236"/>
      <c r="JLR236"/>
      <c r="JLS236"/>
      <c r="JLT236"/>
      <c r="JLU236"/>
      <c r="JLV236"/>
      <c r="JLW236"/>
      <c r="JLX236"/>
      <c r="JLY236"/>
      <c r="JLZ236"/>
      <c r="JMA236"/>
      <c r="JMB236"/>
      <c r="JMC236"/>
      <c r="JMD236"/>
      <c r="JME236"/>
      <c r="JMF236"/>
      <c r="JMG236"/>
      <c r="JMH236"/>
      <c r="JMI236"/>
      <c r="JMJ236"/>
      <c r="JMK236"/>
      <c r="JML236"/>
      <c r="JMM236"/>
      <c r="JMN236"/>
      <c r="JMO236"/>
      <c r="JMP236"/>
      <c r="JMQ236"/>
      <c r="JMR236"/>
      <c r="JMS236"/>
      <c r="JMT236"/>
      <c r="JMU236"/>
      <c r="JMV236"/>
      <c r="JMW236"/>
      <c r="JMX236"/>
      <c r="JMY236"/>
      <c r="JMZ236"/>
      <c r="JNA236"/>
      <c r="JNB236"/>
      <c r="JNC236"/>
      <c r="JND236"/>
      <c r="JNE236"/>
      <c r="JNF236"/>
      <c r="JNG236"/>
      <c r="JNH236"/>
      <c r="JNI236"/>
      <c r="JNJ236"/>
      <c r="JNK236"/>
      <c r="JNL236"/>
      <c r="JNM236"/>
      <c r="JNN236"/>
      <c r="JNO236"/>
      <c r="JNP236"/>
      <c r="JNQ236"/>
      <c r="JNR236"/>
      <c r="JNS236"/>
      <c r="JNT236"/>
      <c r="JNU236"/>
      <c r="JNV236"/>
      <c r="JNW236"/>
      <c r="JNX236"/>
      <c r="JNY236"/>
      <c r="JNZ236"/>
      <c r="JOA236"/>
      <c r="JOB236"/>
      <c r="JOC236"/>
      <c r="JOD236"/>
      <c r="JOE236"/>
      <c r="JOF236"/>
      <c r="JOG236"/>
      <c r="JOH236"/>
      <c r="JOI236"/>
      <c r="JOJ236"/>
      <c r="JOK236"/>
      <c r="JOL236"/>
      <c r="JOM236"/>
      <c r="JON236"/>
      <c r="JOO236"/>
      <c r="JOP236"/>
      <c r="JOQ236"/>
      <c r="JOR236"/>
      <c r="JOS236"/>
      <c r="JOT236"/>
      <c r="JOU236"/>
      <c r="JOV236"/>
      <c r="JOW236"/>
      <c r="JOX236"/>
      <c r="JOY236"/>
      <c r="JOZ236"/>
      <c r="JPA236"/>
      <c r="JPB236"/>
      <c r="JPC236"/>
      <c r="JPD236"/>
      <c r="JPE236"/>
      <c r="JPF236"/>
      <c r="JPG236"/>
      <c r="JPH236"/>
      <c r="JPI236"/>
      <c r="JPJ236"/>
      <c r="JPK236"/>
      <c r="JPL236"/>
      <c r="JPM236"/>
      <c r="JPN236"/>
      <c r="JPO236"/>
      <c r="JPP236"/>
      <c r="JPQ236"/>
      <c r="JPR236"/>
      <c r="JPS236"/>
      <c r="JPT236"/>
      <c r="JPU236"/>
      <c r="JPV236"/>
      <c r="JPW236"/>
      <c r="JPX236"/>
      <c r="JPY236"/>
      <c r="JPZ236"/>
      <c r="JQA236"/>
      <c r="JQB236"/>
      <c r="JQC236"/>
      <c r="JQD236"/>
      <c r="JQE236"/>
      <c r="JQF236"/>
      <c r="JQG236"/>
      <c r="JQH236"/>
      <c r="JQI236"/>
      <c r="JQJ236"/>
      <c r="JQK236"/>
      <c r="JQL236"/>
      <c r="JQM236"/>
      <c r="JQN236"/>
      <c r="JQO236"/>
      <c r="JQP236"/>
      <c r="JQQ236"/>
      <c r="JQR236"/>
      <c r="JQS236"/>
      <c r="JQT236"/>
      <c r="JQU236"/>
      <c r="JQV236"/>
      <c r="JQW236"/>
      <c r="JQX236"/>
      <c r="JQY236"/>
      <c r="JQZ236"/>
      <c r="JRA236"/>
      <c r="JRB236"/>
      <c r="JRC236"/>
      <c r="JRD236"/>
      <c r="JRE236"/>
      <c r="JRF236"/>
      <c r="JRG236"/>
      <c r="JRH236"/>
      <c r="JRI236"/>
      <c r="JRJ236"/>
      <c r="JRK236"/>
      <c r="JRL236"/>
      <c r="JRM236"/>
      <c r="JRN236"/>
      <c r="JRO236"/>
      <c r="JRP236"/>
      <c r="JRQ236"/>
      <c r="JRR236"/>
      <c r="JRS236"/>
      <c r="JRT236"/>
      <c r="JRU236"/>
      <c r="JRV236"/>
      <c r="JRW236"/>
      <c r="JRX236"/>
      <c r="JRY236"/>
      <c r="JRZ236"/>
      <c r="JSA236"/>
      <c r="JSB236"/>
      <c r="JSC236"/>
      <c r="JSD236"/>
      <c r="JSE236"/>
      <c r="JSF236"/>
      <c r="JSG236"/>
      <c r="JSH236"/>
      <c r="JSI236"/>
      <c r="JSJ236"/>
      <c r="JSK236"/>
      <c r="JSL236"/>
      <c r="JSM236"/>
      <c r="JSN236"/>
      <c r="JSO236"/>
      <c r="JSP236"/>
      <c r="JSQ236"/>
      <c r="JSR236"/>
      <c r="JSS236"/>
      <c r="JST236"/>
      <c r="JSU236"/>
      <c r="JSV236"/>
      <c r="JSW236"/>
      <c r="JSX236"/>
      <c r="JSY236"/>
      <c r="JSZ236"/>
      <c r="JTA236"/>
      <c r="JTB236"/>
      <c r="JTC236"/>
      <c r="JTD236"/>
      <c r="JTE236"/>
      <c r="JTF236"/>
      <c r="JTG236"/>
      <c r="JTH236"/>
      <c r="JTI236"/>
      <c r="JTJ236"/>
      <c r="JTK236"/>
      <c r="JTL236"/>
      <c r="JTM236"/>
      <c r="JTN236"/>
      <c r="JTO236"/>
      <c r="JTP236"/>
      <c r="JTQ236"/>
      <c r="JTR236"/>
      <c r="JTS236"/>
      <c r="JTT236"/>
      <c r="JTU236"/>
      <c r="JTV236"/>
      <c r="JTW236"/>
      <c r="JTX236"/>
      <c r="JTY236"/>
      <c r="JTZ236"/>
      <c r="JUA236"/>
      <c r="JUB236"/>
      <c r="JUC236"/>
      <c r="JUD236"/>
      <c r="JUE236"/>
      <c r="JUF236"/>
      <c r="JUG236"/>
      <c r="JUH236"/>
      <c r="JUI236"/>
      <c r="JUJ236"/>
      <c r="JUK236"/>
      <c r="JUL236"/>
      <c r="JUM236"/>
      <c r="JUN236"/>
      <c r="JUO236"/>
      <c r="JUP236"/>
      <c r="JUQ236"/>
      <c r="JUR236"/>
      <c r="JUS236"/>
      <c r="JUT236"/>
      <c r="JUU236"/>
      <c r="JUV236"/>
      <c r="JUW236"/>
      <c r="JUX236"/>
      <c r="JUY236"/>
      <c r="JUZ236"/>
      <c r="JVA236"/>
      <c r="JVB236"/>
      <c r="JVC236"/>
      <c r="JVD236"/>
      <c r="JVE236"/>
      <c r="JVF236"/>
      <c r="JVG236"/>
      <c r="JVH236"/>
      <c r="JVI236"/>
      <c r="JVJ236"/>
      <c r="JVK236"/>
      <c r="JVL236"/>
      <c r="JVM236"/>
      <c r="JVN236"/>
      <c r="JVO236"/>
      <c r="JVP236"/>
      <c r="JVQ236"/>
      <c r="JVR236"/>
      <c r="JVS236"/>
      <c r="JVT236"/>
      <c r="JVU236"/>
      <c r="JVV236"/>
      <c r="JVW236"/>
      <c r="JVX236"/>
      <c r="JVY236"/>
      <c r="JVZ236"/>
      <c r="JWA236"/>
      <c r="JWB236"/>
      <c r="JWC236"/>
      <c r="JWD236"/>
      <c r="JWE236"/>
      <c r="JWF236"/>
      <c r="JWG236"/>
      <c r="JWH236"/>
      <c r="JWI236"/>
      <c r="JWJ236"/>
      <c r="JWK236"/>
      <c r="JWL236"/>
      <c r="JWM236"/>
      <c r="JWN236"/>
      <c r="JWO236"/>
      <c r="JWP236"/>
      <c r="JWQ236"/>
      <c r="JWR236"/>
      <c r="JWS236"/>
      <c r="JWT236"/>
      <c r="JWU236"/>
      <c r="JWV236"/>
      <c r="JWW236"/>
      <c r="JWX236"/>
      <c r="JWY236"/>
      <c r="JWZ236"/>
      <c r="JXA236"/>
      <c r="JXB236"/>
      <c r="JXC236"/>
      <c r="JXD236"/>
      <c r="JXE236"/>
      <c r="JXF236"/>
      <c r="JXG236"/>
      <c r="JXH236"/>
      <c r="JXI236"/>
      <c r="JXJ236"/>
      <c r="JXK236"/>
      <c r="JXL236"/>
      <c r="JXM236"/>
      <c r="JXN236"/>
      <c r="JXO236"/>
      <c r="JXP236"/>
      <c r="JXQ236"/>
      <c r="JXR236"/>
      <c r="JXS236"/>
      <c r="JXT236"/>
      <c r="JXU236"/>
      <c r="JXV236"/>
      <c r="JXW236"/>
      <c r="JXX236"/>
      <c r="JXY236"/>
      <c r="JXZ236"/>
      <c r="JYA236"/>
      <c r="JYB236"/>
      <c r="JYC236"/>
      <c r="JYD236"/>
      <c r="JYE236"/>
      <c r="JYF236"/>
      <c r="JYG236"/>
      <c r="JYH236"/>
      <c r="JYI236"/>
      <c r="JYJ236"/>
      <c r="JYK236"/>
      <c r="JYL236"/>
      <c r="JYM236"/>
      <c r="JYN236"/>
      <c r="JYO236"/>
      <c r="JYP236"/>
      <c r="JYQ236"/>
      <c r="JYR236"/>
      <c r="JYS236"/>
      <c r="JYT236"/>
      <c r="JYU236"/>
      <c r="JYV236"/>
      <c r="JYW236"/>
      <c r="JYX236"/>
      <c r="JYY236"/>
      <c r="JYZ236"/>
      <c r="JZA236"/>
      <c r="JZB236"/>
      <c r="JZC236"/>
      <c r="JZD236"/>
      <c r="JZE236"/>
      <c r="JZF236"/>
      <c r="JZG236"/>
      <c r="JZH236"/>
      <c r="JZI236"/>
      <c r="JZJ236"/>
      <c r="JZK236"/>
      <c r="JZL236"/>
      <c r="JZM236"/>
      <c r="JZN236"/>
      <c r="JZO236"/>
      <c r="JZP236"/>
      <c r="JZQ236"/>
      <c r="JZR236"/>
      <c r="JZS236"/>
      <c r="JZT236"/>
      <c r="JZU236"/>
      <c r="JZV236"/>
      <c r="JZW236"/>
      <c r="JZX236"/>
      <c r="JZY236"/>
      <c r="JZZ236"/>
      <c r="KAA236"/>
      <c r="KAB236"/>
      <c r="KAC236"/>
      <c r="KAD236"/>
      <c r="KAE236"/>
      <c r="KAF236"/>
      <c r="KAG236"/>
      <c r="KAH236"/>
      <c r="KAI236"/>
      <c r="KAJ236"/>
      <c r="KAK236"/>
      <c r="KAL236"/>
      <c r="KAM236"/>
      <c r="KAN236"/>
      <c r="KAO236"/>
      <c r="KAP236"/>
      <c r="KAQ236"/>
      <c r="KAR236"/>
      <c r="KAS236"/>
      <c r="KAT236"/>
      <c r="KAU236"/>
      <c r="KAV236"/>
      <c r="KAW236"/>
      <c r="KAX236"/>
      <c r="KAY236"/>
      <c r="KAZ236"/>
      <c r="KBA236"/>
      <c r="KBB236"/>
      <c r="KBC236"/>
      <c r="KBD236"/>
      <c r="KBE236"/>
      <c r="KBF236"/>
      <c r="KBG236"/>
      <c r="KBH236"/>
      <c r="KBI236"/>
      <c r="KBJ236"/>
      <c r="KBK236"/>
      <c r="KBL236"/>
      <c r="KBM236"/>
      <c r="KBN236"/>
      <c r="KBO236"/>
      <c r="KBP236"/>
      <c r="KBQ236"/>
      <c r="KBR236"/>
      <c r="KBS236"/>
      <c r="KBT236"/>
      <c r="KBU236"/>
      <c r="KBV236"/>
      <c r="KBW236"/>
      <c r="KBX236"/>
      <c r="KBY236"/>
      <c r="KBZ236"/>
      <c r="KCA236"/>
      <c r="KCB236"/>
      <c r="KCC236"/>
      <c r="KCD236"/>
      <c r="KCE236"/>
      <c r="KCF236"/>
      <c r="KCG236"/>
      <c r="KCH236"/>
      <c r="KCI236"/>
      <c r="KCJ236"/>
      <c r="KCK236"/>
      <c r="KCL236"/>
      <c r="KCM236"/>
      <c r="KCN236"/>
      <c r="KCO236"/>
      <c r="KCP236"/>
      <c r="KCQ236"/>
      <c r="KCR236"/>
      <c r="KCS236"/>
      <c r="KCT236"/>
      <c r="KCU236"/>
      <c r="KCV236"/>
      <c r="KCW236"/>
      <c r="KCX236"/>
      <c r="KCY236"/>
      <c r="KCZ236"/>
      <c r="KDA236"/>
      <c r="KDB236"/>
      <c r="KDC236"/>
      <c r="KDD236"/>
      <c r="KDE236"/>
      <c r="KDF236"/>
      <c r="KDG236"/>
      <c r="KDH236"/>
      <c r="KDI236"/>
      <c r="KDJ236"/>
      <c r="KDK236"/>
      <c r="KDL236"/>
      <c r="KDM236"/>
      <c r="KDN236"/>
      <c r="KDO236"/>
      <c r="KDP236"/>
      <c r="KDQ236"/>
      <c r="KDR236"/>
      <c r="KDS236"/>
      <c r="KDT236"/>
      <c r="KDU236"/>
      <c r="KDV236"/>
      <c r="KDW236"/>
      <c r="KDX236"/>
      <c r="KDY236"/>
      <c r="KDZ236"/>
      <c r="KEA236"/>
      <c r="KEB236"/>
      <c r="KEC236"/>
      <c r="KED236"/>
      <c r="KEE236"/>
      <c r="KEF236"/>
      <c r="KEG236"/>
      <c r="KEH236"/>
      <c r="KEI236"/>
      <c r="KEJ236"/>
      <c r="KEK236"/>
      <c r="KEL236"/>
      <c r="KEM236"/>
      <c r="KEN236"/>
      <c r="KEO236"/>
      <c r="KEP236"/>
      <c r="KEQ236"/>
      <c r="KER236"/>
      <c r="KES236"/>
      <c r="KET236"/>
      <c r="KEU236"/>
      <c r="KEV236"/>
      <c r="KEW236"/>
      <c r="KEX236"/>
      <c r="KEY236"/>
      <c r="KEZ236"/>
      <c r="KFA236"/>
      <c r="KFB236"/>
      <c r="KFC236"/>
      <c r="KFD236"/>
      <c r="KFE236"/>
      <c r="KFF236"/>
      <c r="KFG236"/>
      <c r="KFH236"/>
      <c r="KFI236"/>
      <c r="KFJ236"/>
      <c r="KFK236"/>
      <c r="KFL236"/>
      <c r="KFM236"/>
      <c r="KFN236"/>
      <c r="KFO236"/>
      <c r="KFP236"/>
      <c r="KFQ236"/>
      <c r="KFR236"/>
      <c r="KFS236"/>
      <c r="KFT236"/>
      <c r="KFU236"/>
      <c r="KFV236"/>
      <c r="KFW236"/>
      <c r="KFX236"/>
      <c r="KFY236"/>
      <c r="KFZ236"/>
      <c r="KGA236"/>
      <c r="KGB236"/>
      <c r="KGC236"/>
      <c r="KGD236"/>
      <c r="KGE236"/>
      <c r="KGF236"/>
      <c r="KGG236"/>
      <c r="KGH236"/>
      <c r="KGI236"/>
      <c r="KGJ236"/>
      <c r="KGK236"/>
      <c r="KGL236"/>
      <c r="KGM236"/>
      <c r="KGN236"/>
      <c r="KGO236"/>
      <c r="KGP236"/>
      <c r="KGQ236"/>
      <c r="KGR236"/>
      <c r="KGS236"/>
      <c r="KGT236"/>
      <c r="KGU236"/>
      <c r="KGV236"/>
      <c r="KGW236"/>
      <c r="KGX236"/>
      <c r="KGY236"/>
      <c r="KGZ236"/>
      <c r="KHA236"/>
      <c r="KHB236"/>
      <c r="KHC236"/>
      <c r="KHD236"/>
      <c r="KHE236"/>
      <c r="KHF236"/>
      <c r="KHG236"/>
      <c r="KHH236"/>
      <c r="KHI236"/>
      <c r="KHJ236"/>
      <c r="KHK236"/>
      <c r="KHL236"/>
      <c r="KHM236"/>
      <c r="KHN236"/>
      <c r="KHO236"/>
      <c r="KHP236"/>
      <c r="KHQ236"/>
      <c r="KHR236"/>
      <c r="KHS236"/>
      <c r="KHT236"/>
      <c r="KHU236"/>
      <c r="KHV236"/>
      <c r="KHW236"/>
      <c r="KHX236"/>
      <c r="KHY236"/>
      <c r="KHZ236"/>
      <c r="KIA236"/>
      <c r="KIB236"/>
      <c r="KIC236"/>
      <c r="KID236"/>
      <c r="KIE236"/>
      <c r="KIF236"/>
      <c r="KIG236"/>
      <c r="KIH236"/>
      <c r="KII236"/>
      <c r="KIJ236"/>
      <c r="KIK236"/>
      <c r="KIL236"/>
      <c r="KIM236"/>
      <c r="KIN236"/>
      <c r="KIO236"/>
      <c r="KIP236"/>
      <c r="KIQ236"/>
      <c r="KIR236"/>
      <c r="KIS236"/>
      <c r="KIT236"/>
      <c r="KIU236"/>
      <c r="KIV236"/>
      <c r="KIW236"/>
      <c r="KIX236"/>
      <c r="KIY236"/>
      <c r="KIZ236"/>
      <c r="KJA236"/>
      <c r="KJB236"/>
      <c r="KJC236"/>
      <c r="KJD236"/>
      <c r="KJE236"/>
      <c r="KJF236"/>
      <c r="KJG236"/>
      <c r="KJH236"/>
      <c r="KJI236"/>
      <c r="KJJ236"/>
      <c r="KJK236"/>
      <c r="KJL236"/>
      <c r="KJM236"/>
      <c r="KJN236"/>
      <c r="KJO236"/>
      <c r="KJP236"/>
      <c r="KJQ236"/>
      <c r="KJR236"/>
      <c r="KJS236"/>
      <c r="KJT236"/>
      <c r="KJU236"/>
      <c r="KJV236"/>
      <c r="KJW236"/>
      <c r="KJX236"/>
      <c r="KJY236"/>
      <c r="KJZ236"/>
      <c r="KKA236"/>
      <c r="KKB236"/>
      <c r="KKC236"/>
      <c r="KKD236"/>
      <c r="KKE236"/>
      <c r="KKF236"/>
      <c r="KKG236"/>
      <c r="KKH236"/>
      <c r="KKI236"/>
      <c r="KKJ236"/>
      <c r="KKK236"/>
      <c r="KKL236"/>
      <c r="KKM236"/>
      <c r="KKN236"/>
      <c r="KKO236"/>
      <c r="KKP236"/>
      <c r="KKQ236"/>
      <c r="KKR236"/>
      <c r="KKS236"/>
      <c r="KKT236"/>
      <c r="KKU236"/>
      <c r="KKV236"/>
      <c r="KKW236"/>
      <c r="KKX236"/>
      <c r="KKY236"/>
      <c r="KKZ236"/>
      <c r="KLA236"/>
      <c r="KLB236"/>
      <c r="KLC236"/>
      <c r="KLD236"/>
      <c r="KLE236"/>
      <c r="KLF236"/>
      <c r="KLG236"/>
      <c r="KLH236"/>
      <c r="KLI236"/>
      <c r="KLJ236"/>
      <c r="KLK236"/>
      <c r="KLL236"/>
      <c r="KLM236"/>
      <c r="KLN236"/>
      <c r="KLO236"/>
      <c r="KLP236"/>
      <c r="KLQ236"/>
      <c r="KLR236"/>
      <c r="KLS236"/>
      <c r="KLT236"/>
      <c r="KLU236"/>
      <c r="KLV236"/>
      <c r="KLW236"/>
      <c r="KLX236"/>
      <c r="KLY236"/>
      <c r="KLZ236"/>
      <c r="KMA236"/>
      <c r="KMB236"/>
      <c r="KMC236"/>
      <c r="KMD236"/>
      <c r="KME236"/>
      <c r="KMF236"/>
      <c r="KMG236"/>
      <c r="KMH236"/>
      <c r="KMI236"/>
      <c r="KMJ236"/>
      <c r="KMK236"/>
      <c r="KML236"/>
      <c r="KMM236"/>
      <c r="KMN236"/>
      <c r="KMO236"/>
      <c r="KMP236"/>
      <c r="KMQ236"/>
      <c r="KMR236"/>
      <c r="KMS236"/>
      <c r="KMT236"/>
      <c r="KMU236"/>
      <c r="KMV236"/>
      <c r="KMW236"/>
      <c r="KMX236"/>
      <c r="KMY236"/>
      <c r="KMZ236"/>
      <c r="KNA236"/>
      <c r="KNB236"/>
      <c r="KNC236"/>
      <c r="KND236"/>
      <c r="KNE236"/>
      <c r="KNF236"/>
      <c r="KNG236"/>
      <c r="KNH236"/>
      <c r="KNI236"/>
      <c r="KNJ236"/>
      <c r="KNK236"/>
      <c r="KNL236"/>
      <c r="KNM236"/>
      <c r="KNN236"/>
      <c r="KNO236"/>
      <c r="KNP236"/>
      <c r="KNQ236"/>
      <c r="KNR236"/>
      <c r="KNS236"/>
      <c r="KNT236"/>
      <c r="KNU236"/>
      <c r="KNV236"/>
      <c r="KNW236"/>
      <c r="KNX236"/>
      <c r="KNY236"/>
      <c r="KNZ236"/>
      <c r="KOA236"/>
      <c r="KOB236"/>
      <c r="KOC236"/>
      <c r="KOD236"/>
      <c r="KOE236"/>
      <c r="KOF236"/>
      <c r="KOG236"/>
      <c r="KOH236"/>
      <c r="KOI236"/>
      <c r="KOJ236"/>
      <c r="KOK236"/>
      <c r="KOL236"/>
      <c r="KOM236"/>
      <c r="KON236"/>
      <c r="KOO236"/>
      <c r="KOP236"/>
      <c r="KOQ236"/>
      <c r="KOR236"/>
      <c r="KOS236"/>
      <c r="KOT236"/>
      <c r="KOU236"/>
      <c r="KOV236"/>
      <c r="KOW236"/>
      <c r="KOX236"/>
      <c r="KOY236"/>
      <c r="KOZ236"/>
      <c r="KPA236"/>
      <c r="KPB236"/>
      <c r="KPC236"/>
      <c r="KPD236"/>
      <c r="KPE236"/>
      <c r="KPF236"/>
      <c r="KPG236"/>
      <c r="KPH236"/>
      <c r="KPI236"/>
      <c r="KPJ236"/>
      <c r="KPK236"/>
      <c r="KPL236"/>
      <c r="KPM236"/>
      <c r="KPN236"/>
      <c r="KPO236"/>
      <c r="KPP236"/>
      <c r="KPQ236"/>
      <c r="KPR236"/>
      <c r="KPS236"/>
      <c r="KPT236"/>
      <c r="KPU236"/>
      <c r="KPV236"/>
      <c r="KPW236"/>
      <c r="KPX236"/>
      <c r="KPY236"/>
      <c r="KPZ236"/>
      <c r="KQA236"/>
      <c r="KQB236"/>
      <c r="KQC236"/>
      <c r="KQD236"/>
      <c r="KQE236"/>
      <c r="KQF236"/>
      <c r="KQG236"/>
      <c r="KQH236"/>
      <c r="KQI236"/>
      <c r="KQJ236"/>
      <c r="KQK236"/>
      <c r="KQL236"/>
      <c r="KQM236"/>
      <c r="KQN236"/>
      <c r="KQO236"/>
      <c r="KQP236"/>
      <c r="KQQ236"/>
      <c r="KQR236"/>
      <c r="KQS236"/>
      <c r="KQT236"/>
      <c r="KQU236"/>
      <c r="KQV236"/>
      <c r="KQW236"/>
      <c r="KQX236"/>
      <c r="KQY236"/>
      <c r="KQZ236"/>
      <c r="KRA236"/>
      <c r="KRB236"/>
      <c r="KRC236"/>
      <c r="KRD236"/>
      <c r="KRE236"/>
      <c r="KRF236"/>
      <c r="KRG236"/>
      <c r="KRH236"/>
      <c r="KRI236"/>
      <c r="KRJ236"/>
      <c r="KRK236"/>
      <c r="KRL236"/>
      <c r="KRM236"/>
      <c r="KRN236"/>
      <c r="KRO236"/>
      <c r="KRP236"/>
      <c r="KRQ236"/>
      <c r="KRR236"/>
      <c r="KRS236"/>
      <c r="KRT236"/>
      <c r="KRU236"/>
      <c r="KRV236"/>
      <c r="KRW236"/>
      <c r="KRX236"/>
      <c r="KRY236"/>
      <c r="KRZ236"/>
      <c r="KSA236"/>
      <c r="KSB236"/>
      <c r="KSC236"/>
      <c r="KSD236"/>
      <c r="KSE236"/>
      <c r="KSF236"/>
      <c r="KSG236"/>
      <c r="KSH236"/>
      <c r="KSI236"/>
      <c r="KSJ236"/>
      <c r="KSK236"/>
      <c r="KSL236"/>
      <c r="KSM236"/>
      <c r="KSN236"/>
      <c r="KSO236"/>
      <c r="KSP236"/>
      <c r="KSQ236"/>
      <c r="KSR236"/>
      <c r="KSS236"/>
      <c r="KST236"/>
      <c r="KSU236"/>
      <c r="KSV236"/>
      <c r="KSW236"/>
      <c r="KSX236"/>
      <c r="KSY236"/>
      <c r="KSZ236"/>
      <c r="KTA236"/>
      <c r="KTB236"/>
      <c r="KTC236"/>
      <c r="KTD236"/>
      <c r="KTE236"/>
      <c r="KTF236"/>
      <c r="KTG236"/>
      <c r="KTH236"/>
      <c r="KTI236"/>
      <c r="KTJ236"/>
      <c r="KTK236"/>
      <c r="KTL236"/>
      <c r="KTM236"/>
      <c r="KTN236"/>
      <c r="KTO236"/>
      <c r="KTP236"/>
      <c r="KTQ236"/>
      <c r="KTR236"/>
      <c r="KTS236"/>
      <c r="KTT236"/>
      <c r="KTU236"/>
      <c r="KTV236"/>
      <c r="KTW236"/>
      <c r="KTX236"/>
      <c r="KTY236"/>
      <c r="KTZ236"/>
      <c r="KUA236"/>
      <c r="KUB236"/>
      <c r="KUC236"/>
      <c r="KUD236"/>
      <c r="KUE236"/>
      <c r="KUF236"/>
      <c r="KUG236"/>
      <c r="KUH236"/>
      <c r="KUI236"/>
      <c r="KUJ236"/>
      <c r="KUK236"/>
      <c r="KUL236"/>
      <c r="KUM236"/>
      <c r="KUN236"/>
      <c r="KUO236"/>
      <c r="KUP236"/>
      <c r="KUQ236"/>
      <c r="KUR236"/>
      <c r="KUS236"/>
      <c r="KUT236"/>
      <c r="KUU236"/>
      <c r="KUV236"/>
      <c r="KUW236"/>
      <c r="KUX236"/>
      <c r="KUY236"/>
      <c r="KUZ236"/>
      <c r="KVA236"/>
      <c r="KVB236"/>
      <c r="KVC236"/>
      <c r="KVD236"/>
      <c r="KVE236"/>
      <c r="KVF236"/>
      <c r="KVG236"/>
      <c r="KVH236"/>
      <c r="KVI236"/>
      <c r="KVJ236"/>
      <c r="KVK236"/>
      <c r="KVL236"/>
      <c r="KVM236"/>
      <c r="KVN236"/>
      <c r="KVO236"/>
      <c r="KVP236"/>
      <c r="KVQ236"/>
      <c r="KVR236"/>
      <c r="KVS236"/>
      <c r="KVT236"/>
      <c r="KVU236"/>
      <c r="KVV236"/>
      <c r="KVW236"/>
      <c r="KVX236"/>
      <c r="KVY236"/>
      <c r="KVZ236"/>
      <c r="KWA236"/>
      <c r="KWB236"/>
      <c r="KWC236"/>
      <c r="KWD236"/>
      <c r="KWE236"/>
      <c r="KWF236"/>
      <c r="KWG236"/>
      <c r="KWH236"/>
      <c r="KWI236"/>
      <c r="KWJ236"/>
      <c r="KWK236"/>
      <c r="KWL236"/>
      <c r="KWM236"/>
      <c r="KWN236"/>
      <c r="KWO236"/>
      <c r="KWP236"/>
      <c r="KWQ236"/>
      <c r="KWR236"/>
      <c r="KWS236"/>
      <c r="KWT236"/>
      <c r="KWU236"/>
      <c r="KWV236"/>
      <c r="KWW236"/>
      <c r="KWX236"/>
      <c r="KWY236"/>
      <c r="KWZ236"/>
      <c r="KXA236"/>
      <c r="KXB236"/>
      <c r="KXC236"/>
      <c r="KXD236"/>
      <c r="KXE236"/>
      <c r="KXF236"/>
      <c r="KXG236"/>
      <c r="KXH236"/>
      <c r="KXI236"/>
      <c r="KXJ236"/>
      <c r="KXK236"/>
      <c r="KXL236"/>
      <c r="KXM236"/>
      <c r="KXN236"/>
      <c r="KXO236"/>
      <c r="KXP236"/>
      <c r="KXQ236"/>
      <c r="KXR236"/>
      <c r="KXS236"/>
      <c r="KXT236"/>
      <c r="KXU236"/>
      <c r="KXV236"/>
      <c r="KXW236"/>
      <c r="KXX236"/>
      <c r="KXY236"/>
      <c r="KXZ236"/>
      <c r="KYA236"/>
      <c r="KYB236"/>
      <c r="KYC236"/>
      <c r="KYD236"/>
      <c r="KYE236"/>
      <c r="KYF236"/>
      <c r="KYG236"/>
      <c r="KYH236"/>
      <c r="KYI236"/>
      <c r="KYJ236"/>
      <c r="KYK236"/>
      <c r="KYL236"/>
      <c r="KYM236"/>
      <c r="KYN236"/>
      <c r="KYO236"/>
      <c r="KYP236"/>
      <c r="KYQ236"/>
      <c r="KYR236"/>
      <c r="KYS236"/>
      <c r="KYT236"/>
      <c r="KYU236"/>
      <c r="KYV236"/>
      <c r="KYW236"/>
      <c r="KYX236"/>
      <c r="KYY236"/>
      <c r="KYZ236"/>
      <c r="KZA236"/>
      <c r="KZB236"/>
      <c r="KZC236"/>
      <c r="KZD236"/>
      <c r="KZE236"/>
      <c r="KZF236"/>
      <c r="KZG236"/>
      <c r="KZH236"/>
      <c r="KZI236"/>
      <c r="KZJ236"/>
      <c r="KZK236"/>
      <c r="KZL236"/>
      <c r="KZM236"/>
      <c r="KZN236"/>
      <c r="KZO236"/>
      <c r="KZP236"/>
      <c r="KZQ236"/>
      <c r="KZR236"/>
      <c r="KZS236"/>
      <c r="KZT236"/>
      <c r="KZU236"/>
      <c r="KZV236"/>
      <c r="KZW236"/>
      <c r="KZX236"/>
      <c r="KZY236"/>
      <c r="KZZ236"/>
      <c r="LAA236"/>
      <c r="LAB236"/>
      <c r="LAC236"/>
      <c r="LAD236"/>
      <c r="LAE236"/>
      <c r="LAF236"/>
      <c r="LAG236"/>
      <c r="LAH236"/>
      <c r="LAI236"/>
      <c r="LAJ236"/>
      <c r="LAK236"/>
      <c r="LAL236"/>
      <c r="LAM236"/>
      <c r="LAN236"/>
      <c r="LAO236"/>
      <c r="LAP236"/>
      <c r="LAQ236"/>
      <c r="LAR236"/>
      <c r="LAS236"/>
      <c r="LAT236"/>
      <c r="LAU236"/>
      <c r="LAV236"/>
      <c r="LAW236"/>
      <c r="LAX236"/>
      <c r="LAY236"/>
      <c r="LAZ236"/>
      <c r="LBA236"/>
      <c r="LBB236"/>
      <c r="LBC236"/>
      <c r="LBD236"/>
      <c r="LBE236"/>
      <c r="LBF236"/>
      <c r="LBG236"/>
      <c r="LBH236"/>
      <c r="LBI236"/>
      <c r="LBJ236"/>
      <c r="LBK236"/>
      <c r="LBL236"/>
      <c r="LBM236"/>
      <c r="LBN236"/>
      <c r="LBO236"/>
      <c r="LBP236"/>
      <c r="LBQ236"/>
      <c r="LBR236"/>
      <c r="LBS236"/>
      <c r="LBT236"/>
      <c r="LBU236"/>
      <c r="LBV236"/>
      <c r="LBW236"/>
      <c r="LBX236"/>
      <c r="LBY236"/>
      <c r="LBZ236"/>
      <c r="LCA236"/>
      <c r="LCB236"/>
      <c r="LCC236"/>
      <c r="LCD236"/>
      <c r="LCE236"/>
      <c r="LCF236"/>
      <c r="LCG236"/>
      <c r="LCH236"/>
      <c r="LCI236"/>
      <c r="LCJ236"/>
      <c r="LCK236"/>
      <c r="LCL236"/>
      <c r="LCM236"/>
      <c r="LCN236"/>
      <c r="LCO236"/>
      <c r="LCP236"/>
      <c r="LCQ236"/>
      <c r="LCR236"/>
      <c r="LCS236"/>
      <c r="LCT236"/>
      <c r="LCU236"/>
      <c r="LCV236"/>
      <c r="LCW236"/>
      <c r="LCX236"/>
      <c r="LCY236"/>
      <c r="LCZ236"/>
      <c r="LDA236"/>
      <c r="LDB236"/>
      <c r="LDC236"/>
      <c r="LDD236"/>
      <c r="LDE236"/>
      <c r="LDF236"/>
      <c r="LDG236"/>
      <c r="LDH236"/>
      <c r="LDI236"/>
      <c r="LDJ236"/>
      <c r="LDK236"/>
      <c r="LDL236"/>
      <c r="LDM236"/>
      <c r="LDN236"/>
      <c r="LDO236"/>
      <c r="LDP236"/>
      <c r="LDQ236"/>
      <c r="LDR236"/>
      <c r="LDS236"/>
      <c r="LDT236"/>
      <c r="LDU236"/>
      <c r="LDV236"/>
      <c r="LDW236"/>
      <c r="LDX236"/>
      <c r="LDY236"/>
      <c r="LDZ236"/>
      <c r="LEA236"/>
      <c r="LEB236"/>
      <c r="LEC236"/>
      <c r="LED236"/>
      <c r="LEE236"/>
      <c r="LEF236"/>
      <c r="LEG236"/>
      <c r="LEH236"/>
      <c r="LEI236"/>
      <c r="LEJ236"/>
      <c r="LEK236"/>
      <c r="LEL236"/>
      <c r="LEM236"/>
      <c r="LEN236"/>
      <c r="LEO236"/>
      <c r="LEP236"/>
      <c r="LEQ236"/>
      <c r="LER236"/>
      <c r="LES236"/>
      <c r="LET236"/>
      <c r="LEU236"/>
      <c r="LEV236"/>
      <c r="LEW236"/>
      <c r="LEX236"/>
      <c r="LEY236"/>
      <c r="LEZ236"/>
      <c r="LFA236"/>
      <c r="LFB236"/>
      <c r="LFC236"/>
      <c r="LFD236"/>
      <c r="LFE236"/>
      <c r="LFF236"/>
      <c r="LFG236"/>
      <c r="LFH236"/>
      <c r="LFI236"/>
      <c r="LFJ236"/>
      <c r="LFK236"/>
      <c r="LFL236"/>
      <c r="LFM236"/>
      <c r="LFN236"/>
      <c r="LFO236"/>
      <c r="LFP236"/>
      <c r="LFQ236"/>
      <c r="LFR236"/>
      <c r="LFS236"/>
      <c r="LFT236"/>
      <c r="LFU236"/>
      <c r="LFV236"/>
      <c r="LFW236"/>
      <c r="LFX236"/>
      <c r="LFY236"/>
      <c r="LFZ236"/>
      <c r="LGA236"/>
      <c r="LGB236"/>
      <c r="LGC236"/>
      <c r="LGD236"/>
      <c r="LGE236"/>
      <c r="LGF236"/>
      <c r="LGG236"/>
      <c r="LGH236"/>
      <c r="LGI236"/>
      <c r="LGJ236"/>
      <c r="LGK236"/>
      <c r="LGL236"/>
      <c r="LGM236"/>
      <c r="LGN236"/>
      <c r="LGO236"/>
      <c r="LGP236"/>
      <c r="LGQ236"/>
      <c r="LGR236"/>
      <c r="LGS236"/>
      <c r="LGT236"/>
      <c r="LGU236"/>
      <c r="LGV236"/>
      <c r="LGW236"/>
      <c r="LGX236"/>
      <c r="LGY236"/>
      <c r="LGZ236"/>
      <c r="LHA236"/>
      <c r="LHB236"/>
      <c r="LHC236"/>
      <c r="LHD236"/>
      <c r="LHE236"/>
      <c r="LHF236"/>
      <c r="LHG236"/>
      <c r="LHH236"/>
      <c r="LHI236"/>
      <c r="LHJ236"/>
      <c r="LHK236"/>
      <c r="LHL236"/>
      <c r="LHM236"/>
      <c r="LHN236"/>
      <c r="LHO236"/>
      <c r="LHP236"/>
      <c r="LHQ236"/>
      <c r="LHR236"/>
      <c r="LHS236"/>
      <c r="LHT236"/>
      <c r="LHU236"/>
      <c r="LHV236"/>
      <c r="LHW236"/>
      <c r="LHX236"/>
      <c r="LHY236"/>
      <c r="LHZ236"/>
      <c r="LIA236"/>
      <c r="LIB236"/>
      <c r="LIC236"/>
      <c r="LID236"/>
      <c r="LIE236"/>
      <c r="LIF236"/>
      <c r="LIG236"/>
      <c r="LIH236"/>
      <c r="LII236"/>
      <c r="LIJ236"/>
      <c r="LIK236"/>
      <c r="LIL236"/>
      <c r="LIM236"/>
      <c r="LIN236"/>
      <c r="LIO236"/>
      <c r="LIP236"/>
      <c r="LIQ236"/>
      <c r="LIR236"/>
      <c r="LIS236"/>
      <c r="LIT236"/>
      <c r="LIU236"/>
      <c r="LIV236"/>
      <c r="LIW236"/>
      <c r="LIX236"/>
      <c r="LIY236"/>
      <c r="LIZ236"/>
      <c r="LJA236"/>
      <c r="LJB236"/>
      <c r="LJC236"/>
      <c r="LJD236"/>
      <c r="LJE236"/>
      <c r="LJF236"/>
      <c r="LJG236"/>
      <c r="LJH236"/>
      <c r="LJI236"/>
      <c r="LJJ236"/>
      <c r="LJK236"/>
      <c r="LJL236"/>
      <c r="LJM236"/>
      <c r="LJN236"/>
      <c r="LJO236"/>
      <c r="LJP236"/>
      <c r="LJQ236"/>
      <c r="LJR236"/>
      <c r="LJS236"/>
      <c r="LJT236"/>
      <c r="LJU236"/>
      <c r="LJV236"/>
      <c r="LJW236"/>
      <c r="LJX236"/>
      <c r="LJY236"/>
      <c r="LJZ236"/>
      <c r="LKA236"/>
      <c r="LKB236"/>
      <c r="LKC236"/>
      <c r="LKD236"/>
      <c r="LKE236"/>
      <c r="LKF236"/>
      <c r="LKG236"/>
      <c r="LKH236"/>
      <c r="LKI236"/>
      <c r="LKJ236"/>
      <c r="LKK236"/>
      <c r="LKL236"/>
      <c r="LKM236"/>
      <c r="LKN236"/>
      <c r="LKO236"/>
      <c r="LKP236"/>
      <c r="LKQ236"/>
      <c r="LKR236"/>
      <c r="LKS236"/>
      <c r="LKT236"/>
      <c r="LKU236"/>
      <c r="LKV236"/>
      <c r="LKW236"/>
      <c r="LKX236"/>
      <c r="LKY236"/>
      <c r="LKZ236"/>
      <c r="LLA236"/>
      <c r="LLB236"/>
      <c r="LLC236"/>
      <c r="LLD236"/>
      <c r="LLE236"/>
      <c r="LLF236"/>
      <c r="LLG236"/>
      <c r="LLH236"/>
      <c r="LLI236"/>
      <c r="LLJ236"/>
      <c r="LLK236"/>
      <c r="LLL236"/>
      <c r="LLM236"/>
      <c r="LLN236"/>
      <c r="LLO236"/>
      <c r="LLP236"/>
      <c r="LLQ236"/>
      <c r="LLR236"/>
      <c r="LLS236"/>
      <c r="LLT236"/>
      <c r="LLU236"/>
      <c r="LLV236"/>
      <c r="LLW236"/>
      <c r="LLX236"/>
      <c r="LLY236"/>
      <c r="LLZ236"/>
      <c r="LMA236"/>
      <c r="LMB236"/>
      <c r="LMC236"/>
      <c r="LMD236"/>
      <c r="LME236"/>
      <c r="LMF236"/>
      <c r="LMG236"/>
      <c r="LMH236"/>
      <c r="LMI236"/>
      <c r="LMJ236"/>
      <c r="LMK236"/>
      <c r="LML236"/>
      <c r="LMM236"/>
      <c r="LMN236"/>
      <c r="LMO236"/>
      <c r="LMP236"/>
      <c r="LMQ236"/>
      <c r="LMR236"/>
      <c r="LMS236"/>
      <c r="LMT236"/>
      <c r="LMU236"/>
      <c r="LMV236"/>
      <c r="LMW236"/>
      <c r="LMX236"/>
      <c r="LMY236"/>
      <c r="LMZ236"/>
      <c r="LNA236"/>
      <c r="LNB236"/>
      <c r="LNC236"/>
      <c r="LND236"/>
      <c r="LNE236"/>
      <c r="LNF236"/>
      <c r="LNG236"/>
      <c r="LNH236"/>
      <c r="LNI236"/>
      <c r="LNJ236"/>
      <c r="LNK236"/>
      <c r="LNL236"/>
      <c r="LNM236"/>
      <c r="LNN236"/>
      <c r="LNO236"/>
      <c r="LNP236"/>
      <c r="LNQ236"/>
      <c r="LNR236"/>
      <c r="LNS236"/>
      <c r="LNT236"/>
      <c r="LNU236"/>
      <c r="LNV236"/>
      <c r="LNW236"/>
      <c r="LNX236"/>
      <c r="LNY236"/>
      <c r="LNZ236"/>
      <c r="LOA236"/>
      <c r="LOB236"/>
      <c r="LOC236"/>
      <c r="LOD236"/>
      <c r="LOE236"/>
      <c r="LOF236"/>
      <c r="LOG236"/>
      <c r="LOH236"/>
      <c r="LOI236"/>
      <c r="LOJ236"/>
      <c r="LOK236"/>
      <c r="LOL236"/>
      <c r="LOM236"/>
      <c r="LON236"/>
      <c r="LOO236"/>
      <c r="LOP236"/>
      <c r="LOQ236"/>
      <c r="LOR236"/>
      <c r="LOS236"/>
      <c r="LOT236"/>
      <c r="LOU236"/>
      <c r="LOV236"/>
      <c r="LOW236"/>
      <c r="LOX236"/>
      <c r="LOY236"/>
      <c r="LOZ236"/>
      <c r="LPA236"/>
      <c r="LPB236"/>
      <c r="LPC236"/>
      <c r="LPD236"/>
      <c r="LPE236"/>
      <c r="LPF236"/>
      <c r="LPG236"/>
      <c r="LPH236"/>
      <c r="LPI236"/>
      <c r="LPJ236"/>
      <c r="LPK236"/>
      <c r="LPL236"/>
      <c r="LPM236"/>
      <c r="LPN236"/>
      <c r="LPO236"/>
      <c r="LPP236"/>
      <c r="LPQ236"/>
      <c r="LPR236"/>
      <c r="LPS236"/>
      <c r="LPT236"/>
      <c r="LPU236"/>
      <c r="LPV236"/>
      <c r="LPW236"/>
      <c r="LPX236"/>
      <c r="LPY236"/>
      <c r="LPZ236"/>
      <c r="LQA236"/>
      <c r="LQB236"/>
      <c r="LQC236"/>
      <c r="LQD236"/>
      <c r="LQE236"/>
      <c r="LQF236"/>
      <c r="LQG236"/>
      <c r="LQH236"/>
      <c r="LQI236"/>
      <c r="LQJ236"/>
      <c r="LQK236"/>
      <c r="LQL236"/>
      <c r="LQM236"/>
      <c r="LQN236"/>
      <c r="LQO236"/>
      <c r="LQP236"/>
      <c r="LQQ236"/>
      <c r="LQR236"/>
      <c r="LQS236"/>
      <c r="LQT236"/>
      <c r="LQU236"/>
      <c r="LQV236"/>
      <c r="LQW236"/>
      <c r="LQX236"/>
      <c r="LQY236"/>
      <c r="LQZ236"/>
      <c r="LRA236"/>
      <c r="LRB236"/>
      <c r="LRC236"/>
      <c r="LRD236"/>
      <c r="LRE236"/>
      <c r="LRF236"/>
      <c r="LRG236"/>
      <c r="LRH236"/>
      <c r="LRI236"/>
      <c r="LRJ236"/>
      <c r="LRK236"/>
      <c r="LRL236"/>
      <c r="LRM236"/>
      <c r="LRN236"/>
      <c r="LRO236"/>
      <c r="LRP236"/>
      <c r="LRQ236"/>
      <c r="LRR236"/>
      <c r="LRS236"/>
      <c r="LRT236"/>
      <c r="LRU236"/>
      <c r="LRV236"/>
      <c r="LRW236"/>
      <c r="LRX236"/>
      <c r="LRY236"/>
      <c r="LRZ236"/>
      <c r="LSA236"/>
      <c r="LSB236"/>
      <c r="LSC236"/>
      <c r="LSD236"/>
      <c r="LSE236"/>
      <c r="LSF236"/>
      <c r="LSG236"/>
      <c r="LSH236"/>
      <c r="LSI236"/>
      <c r="LSJ236"/>
      <c r="LSK236"/>
      <c r="LSL236"/>
      <c r="LSM236"/>
      <c r="LSN236"/>
      <c r="LSO236"/>
      <c r="LSP236"/>
      <c r="LSQ236"/>
      <c r="LSR236"/>
      <c r="LSS236"/>
      <c r="LST236"/>
      <c r="LSU236"/>
      <c r="LSV236"/>
      <c r="LSW236"/>
      <c r="LSX236"/>
      <c r="LSY236"/>
      <c r="LSZ236"/>
      <c r="LTA236"/>
      <c r="LTB236"/>
      <c r="LTC236"/>
      <c r="LTD236"/>
      <c r="LTE236"/>
      <c r="LTF236"/>
      <c r="LTG236"/>
      <c r="LTH236"/>
      <c r="LTI236"/>
      <c r="LTJ236"/>
      <c r="LTK236"/>
      <c r="LTL236"/>
      <c r="LTM236"/>
      <c r="LTN236"/>
      <c r="LTO236"/>
      <c r="LTP236"/>
      <c r="LTQ236"/>
      <c r="LTR236"/>
      <c r="LTS236"/>
      <c r="LTT236"/>
      <c r="LTU236"/>
      <c r="LTV236"/>
      <c r="LTW236"/>
      <c r="LTX236"/>
      <c r="LTY236"/>
      <c r="LTZ236"/>
      <c r="LUA236"/>
      <c r="LUB236"/>
      <c r="LUC236"/>
      <c r="LUD236"/>
      <c r="LUE236"/>
      <c r="LUF236"/>
      <c r="LUG236"/>
      <c r="LUH236"/>
      <c r="LUI236"/>
      <c r="LUJ236"/>
      <c r="LUK236"/>
      <c r="LUL236"/>
      <c r="LUM236"/>
      <c r="LUN236"/>
      <c r="LUO236"/>
      <c r="LUP236"/>
      <c r="LUQ236"/>
      <c r="LUR236"/>
      <c r="LUS236"/>
      <c r="LUT236"/>
      <c r="LUU236"/>
      <c r="LUV236"/>
      <c r="LUW236"/>
      <c r="LUX236"/>
      <c r="LUY236"/>
      <c r="LUZ236"/>
      <c r="LVA236"/>
      <c r="LVB236"/>
      <c r="LVC236"/>
      <c r="LVD236"/>
      <c r="LVE236"/>
      <c r="LVF236"/>
      <c r="LVG236"/>
      <c r="LVH236"/>
      <c r="LVI236"/>
      <c r="LVJ236"/>
      <c r="LVK236"/>
      <c r="LVL236"/>
      <c r="LVM236"/>
      <c r="LVN236"/>
      <c r="LVO236"/>
      <c r="LVP236"/>
      <c r="LVQ236"/>
      <c r="LVR236"/>
      <c r="LVS236"/>
      <c r="LVT236"/>
      <c r="LVU236"/>
      <c r="LVV236"/>
      <c r="LVW236"/>
      <c r="LVX236"/>
      <c r="LVY236"/>
      <c r="LVZ236"/>
      <c r="LWA236"/>
      <c r="LWB236"/>
      <c r="LWC236"/>
      <c r="LWD236"/>
      <c r="LWE236"/>
      <c r="LWF236"/>
      <c r="LWG236"/>
      <c r="LWH236"/>
      <c r="LWI236"/>
      <c r="LWJ236"/>
      <c r="LWK236"/>
      <c r="LWL236"/>
      <c r="LWM236"/>
      <c r="LWN236"/>
      <c r="LWO236"/>
      <c r="LWP236"/>
      <c r="LWQ236"/>
      <c r="LWR236"/>
      <c r="LWS236"/>
      <c r="LWT236"/>
      <c r="LWU236"/>
      <c r="LWV236"/>
      <c r="LWW236"/>
      <c r="LWX236"/>
      <c r="LWY236"/>
      <c r="LWZ236"/>
      <c r="LXA236"/>
      <c r="LXB236"/>
      <c r="LXC236"/>
      <c r="LXD236"/>
      <c r="LXE236"/>
      <c r="LXF236"/>
      <c r="LXG236"/>
      <c r="LXH236"/>
      <c r="LXI236"/>
      <c r="LXJ236"/>
      <c r="LXK236"/>
      <c r="LXL236"/>
      <c r="LXM236"/>
      <c r="LXN236"/>
      <c r="LXO236"/>
      <c r="LXP236"/>
      <c r="LXQ236"/>
      <c r="LXR236"/>
      <c r="LXS236"/>
      <c r="LXT236"/>
      <c r="LXU236"/>
      <c r="LXV236"/>
      <c r="LXW236"/>
      <c r="LXX236"/>
      <c r="LXY236"/>
      <c r="LXZ236"/>
      <c r="LYA236"/>
      <c r="LYB236"/>
      <c r="LYC236"/>
      <c r="LYD236"/>
      <c r="LYE236"/>
      <c r="LYF236"/>
      <c r="LYG236"/>
      <c r="LYH236"/>
      <c r="LYI236"/>
      <c r="LYJ236"/>
      <c r="LYK236"/>
      <c r="LYL236"/>
      <c r="LYM236"/>
      <c r="LYN236"/>
      <c r="LYO236"/>
      <c r="LYP236"/>
      <c r="LYQ236"/>
      <c r="LYR236"/>
      <c r="LYS236"/>
      <c r="LYT236"/>
      <c r="LYU236"/>
      <c r="LYV236"/>
      <c r="LYW236"/>
      <c r="LYX236"/>
      <c r="LYY236"/>
      <c r="LYZ236"/>
      <c r="LZA236"/>
      <c r="LZB236"/>
      <c r="LZC236"/>
      <c r="LZD236"/>
      <c r="LZE236"/>
      <c r="LZF236"/>
      <c r="LZG236"/>
      <c r="LZH236"/>
      <c r="LZI236"/>
      <c r="LZJ236"/>
      <c r="LZK236"/>
      <c r="LZL236"/>
      <c r="LZM236"/>
      <c r="LZN236"/>
      <c r="LZO236"/>
      <c r="LZP236"/>
      <c r="LZQ236"/>
      <c r="LZR236"/>
      <c r="LZS236"/>
      <c r="LZT236"/>
      <c r="LZU236"/>
      <c r="LZV236"/>
      <c r="LZW236"/>
      <c r="LZX236"/>
      <c r="LZY236"/>
      <c r="LZZ236"/>
      <c r="MAA236"/>
      <c r="MAB236"/>
      <c r="MAC236"/>
      <c r="MAD236"/>
      <c r="MAE236"/>
      <c r="MAF236"/>
      <c r="MAG236"/>
      <c r="MAH236"/>
      <c r="MAI236"/>
      <c r="MAJ236"/>
      <c r="MAK236"/>
      <c r="MAL236"/>
      <c r="MAM236"/>
      <c r="MAN236"/>
      <c r="MAO236"/>
      <c r="MAP236"/>
      <c r="MAQ236"/>
      <c r="MAR236"/>
      <c r="MAS236"/>
      <c r="MAT236"/>
      <c r="MAU236"/>
      <c r="MAV236"/>
      <c r="MAW236"/>
      <c r="MAX236"/>
      <c r="MAY236"/>
      <c r="MAZ236"/>
      <c r="MBA236"/>
      <c r="MBB236"/>
      <c r="MBC236"/>
      <c r="MBD236"/>
      <c r="MBE236"/>
      <c r="MBF236"/>
      <c r="MBG236"/>
      <c r="MBH236"/>
      <c r="MBI236"/>
      <c r="MBJ236"/>
      <c r="MBK236"/>
      <c r="MBL236"/>
      <c r="MBM236"/>
      <c r="MBN236"/>
      <c r="MBO236"/>
      <c r="MBP236"/>
      <c r="MBQ236"/>
      <c r="MBR236"/>
      <c r="MBS236"/>
      <c r="MBT236"/>
      <c r="MBU236"/>
      <c r="MBV236"/>
      <c r="MBW236"/>
      <c r="MBX236"/>
      <c r="MBY236"/>
      <c r="MBZ236"/>
      <c r="MCA236"/>
      <c r="MCB236"/>
      <c r="MCC236"/>
      <c r="MCD236"/>
      <c r="MCE236"/>
      <c r="MCF236"/>
      <c r="MCG236"/>
      <c r="MCH236"/>
      <c r="MCI236"/>
      <c r="MCJ236"/>
      <c r="MCK236"/>
      <c r="MCL236"/>
      <c r="MCM236"/>
      <c r="MCN236"/>
      <c r="MCO236"/>
      <c r="MCP236"/>
      <c r="MCQ236"/>
      <c r="MCR236"/>
      <c r="MCS236"/>
      <c r="MCT236"/>
      <c r="MCU236"/>
      <c r="MCV236"/>
      <c r="MCW236"/>
      <c r="MCX236"/>
      <c r="MCY236"/>
      <c r="MCZ236"/>
      <c r="MDA236"/>
      <c r="MDB236"/>
      <c r="MDC236"/>
      <c r="MDD236"/>
      <c r="MDE236"/>
      <c r="MDF236"/>
      <c r="MDG236"/>
      <c r="MDH236"/>
      <c r="MDI236"/>
      <c r="MDJ236"/>
      <c r="MDK236"/>
      <c r="MDL236"/>
      <c r="MDM236"/>
      <c r="MDN236"/>
      <c r="MDO236"/>
      <c r="MDP236"/>
      <c r="MDQ236"/>
      <c r="MDR236"/>
      <c r="MDS236"/>
      <c r="MDT236"/>
      <c r="MDU236"/>
      <c r="MDV236"/>
      <c r="MDW236"/>
      <c r="MDX236"/>
      <c r="MDY236"/>
      <c r="MDZ236"/>
      <c r="MEA236"/>
      <c r="MEB236"/>
      <c r="MEC236"/>
      <c r="MED236"/>
      <c r="MEE236"/>
      <c r="MEF236"/>
      <c r="MEG236"/>
      <c r="MEH236"/>
      <c r="MEI236"/>
      <c r="MEJ236"/>
      <c r="MEK236"/>
      <c r="MEL236"/>
      <c r="MEM236"/>
      <c r="MEN236"/>
      <c r="MEO236"/>
      <c r="MEP236"/>
      <c r="MEQ236"/>
      <c r="MER236"/>
      <c r="MES236"/>
      <c r="MET236"/>
      <c r="MEU236"/>
      <c r="MEV236"/>
      <c r="MEW236"/>
      <c r="MEX236"/>
      <c r="MEY236"/>
      <c r="MEZ236"/>
      <c r="MFA236"/>
      <c r="MFB236"/>
      <c r="MFC236"/>
      <c r="MFD236"/>
      <c r="MFE236"/>
      <c r="MFF236"/>
      <c r="MFG236"/>
      <c r="MFH236"/>
      <c r="MFI236"/>
      <c r="MFJ236"/>
      <c r="MFK236"/>
      <c r="MFL236"/>
      <c r="MFM236"/>
      <c r="MFN236"/>
      <c r="MFO236"/>
      <c r="MFP236"/>
      <c r="MFQ236"/>
      <c r="MFR236"/>
      <c r="MFS236"/>
      <c r="MFT236"/>
      <c r="MFU236"/>
      <c r="MFV236"/>
      <c r="MFW236"/>
      <c r="MFX236"/>
      <c r="MFY236"/>
      <c r="MFZ236"/>
      <c r="MGA236"/>
      <c r="MGB236"/>
      <c r="MGC236"/>
      <c r="MGD236"/>
      <c r="MGE236"/>
      <c r="MGF236"/>
      <c r="MGG236"/>
      <c r="MGH236"/>
      <c r="MGI236"/>
      <c r="MGJ236"/>
      <c r="MGK236"/>
      <c r="MGL236"/>
      <c r="MGM236"/>
      <c r="MGN236"/>
      <c r="MGO236"/>
      <c r="MGP236"/>
      <c r="MGQ236"/>
      <c r="MGR236"/>
      <c r="MGS236"/>
      <c r="MGT236"/>
      <c r="MGU236"/>
      <c r="MGV236"/>
      <c r="MGW236"/>
      <c r="MGX236"/>
      <c r="MGY236"/>
      <c r="MGZ236"/>
      <c r="MHA236"/>
      <c r="MHB236"/>
      <c r="MHC236"/>
      <c r="MHD236"/>
      <c r="MHE236"/>
      <c r="MHF236"/>
      <c r="MHG236"/>
      <c r="MHH236"/>
      <c r="MHI236"/>
      <c r="MHJ236"/>
      <c r="MHK236"/>
      <c r="MHL236"/>
      <c r="MHM236"/>
      <c r="MHN236"/>
      <c r="MHO236"/>
      <c r="MHP236"/>
      <c r="MHQ236"/>
      <c r="MHR236"/>
      <c r="MHS236"/>
      <c r="MHT236"/>
      <c r="MHU236"/>
      <c r="MHV236"/>
      <c r="MHW236"/>
      <c r="MHX236"/>
      <c r="MHY236"/>
      <c r="MHZ236"/>
      <c r="MIA236"/>
      <c r="MIB236"/>
      <c r="MIC236"/>
      <c r="MID236"/>
      <c r="MIE236"/>
      <c r="MIF236"/>
      <c r="MIG236"/>
      <c r="MIH236"/>
      <c r="MII236"/>
      <c r="MIJ236"/>
      <c r="MIK236"/>
      <c r="MIL236"/>
      <c r="MIM236"/>
      <c r="MIN236"/>
      <c r="MIO236"/>
      <c r="MIP236"/>
      <c r="MIQ236"/>
      <c r="MIR236"/>
      <c r="MIS236"/>
      <c r="MIT236"/>
      <c r="MIU236"/>
      <c r="MIV236"/>
      <c r="MIW236"/>
      <c r="MIX236"/>
      <c r="MIY236"/>
      <c r="MIZ236"/>
      <c r="MJA236"/>
      <c r="MJB236"/>
      <c r="MJC236"/>
      <c r="MJD236"/>
      <c r="MJE236"/>
      <c r="MJF236"/>
      <c r="MJG236"/>
      <c r="MJH236"/>
      <c r="MJI236"/>
      <c r="MJJ236"/>
      <c r="MJK236"/>
      <c r="MJL236"/>
      <c r="MJM236"/>
      <c r="MJN236"/>
      <c r="MJO236"/>
      <c r="MJP236"/>
      <c r="MJQ236"/>
      <c r="MJR236"/>
      <c r="MJS236"/>
      <c r="MJT236"/>
      <c r="MJU236"/>
      <c r="MJV236"/>
      <c r="MJW236"/>
      <c r="MJX236"/>
      <c r="MJY236"/>
      <c r="MJZ236"/>
      <c r="MKA236"/>
      <c r="MKB236"/>
      <c r="MKC236"/>
      <c r="MKD236"/>
      <c r="MKE236"/>
      <c r="MKF236"/>
      <c r="MKG236"/>
      <c r="MKH236"/>
      <c r="MKI236"/>
      <c r="MKJ236"/>
      <c r="MKK236"/>
      <c r="MKL236"/>
      <c r="MKM236"/>
      <c r="MKN236"/>
      <c r="MKO236"/>
      <c r="MKP236"/>
      <c r="MKQ236"/>
      <c r="MKR236"/>
      <c r="MKS236"/>
      <c r="MKT236"/>
      <c r="MKU236"/>
      <c r="MKV236"/>
      <c r="MKW236"/>
      <c r="MKX236"/>
      <c r="MKY236"/>
      <c r="MKZ236"/>
      <c r="MLA236"/>
      <c r="MLB236"/>
      <c r="MLC236"/>
      <c r="MLD236"/>
      <c r="MLE236"/>
      <c r="MLF236"/>
      <c r="MLG236"/>
      <c r="MLH236"/>
      <c r="MLI236"/>
      <c r="MLJ236"/>
      <c r="MLK236"/>
      <c r="MLL236"/>
      <c r="MLM236"/>
      <c r="MLN236"/>
      <c r="MLO236"/>
      <c r="MLP236"/>
      <c r="MLQ236"/>
      <c r="MLR236"/>
      <c r="MLS236"/>
      <c r="MLT236"/>
      <c r="MLU236"/>
      <c r="MLV236"/>
      <c r="MLW236"/>
      <c r="MLX236"/>
      <c r="MLY236"/>
      <c r="MLZ236"/>
      <c r="MMA236"/>
      <c r="MMB236"/>
      <c r="MMC236"/>
      <c r="MMD236"/>
      <c r="MME236"/>
      <c r="MMF236"/>
      <c r="MMG236"/>
      <c r="MMH236"/>
      <c r="MMI236"/>
      <c r="MMJ236"/>
      <c r="MMK236"/>
      <c r="MML236"/>
      <c r="MMM236"/>
      <c r="MMN236"/>
      <c r="MMO236"/>
      <c r="MMP236"/>
      <c r="MMQ236"/>
      <c r="MMR236"/>
      <c r="MMS236"/>
      <c r="MMT236"/>
      <c r="MMU236"/>
      <c r="MMV236"/>
      <c r="MMW236"/>
      <c r="MMX236"/>
      <c r="MMY236"/>
      <c r="MMZ236"/>
      <c r="MNA236"/>
      <c r="MNB236"/>
      <c r="MNC236"/>
      <c r="MND236"/>
      <c r="MNE236"/>
      <c r="MNF236"/>
      <c r="MNG236"/>
      <c r="MNH236"/>
      <c r="MNI236"/>
      <c r="MNJ236"/>
      <c r="MNK236"/>
      <c r="MNL236"/>
      <c r="MNM236"/>
      <c r="MNN236"/>
      <c r="MNO236"/>
      <c r="MNP236"/>
      <c r="MNQ236"/>
      <c r="MNR236"/>
      <c r="MNS236"/>
      <c r="MNT236"/>
      <c r="MNU236"/>
      <c r="MNV236"/>
      <c r="MNW236"/>
      <c r="MNX236"/>
      <c r="MNY236"/>
      <c r="MNZ236"/>
      <c r="MOA236"/>
      <c r="MOB236"/>
      <c r="MOC236"/>
      <c r="MOD236"/>
      <c r="MOE236"/>
      <c r="MOF236"/>
      <c r="MOG236"/>
      <c r="MOH236"/>
      <c r="MOI236"/>
      <c r="MOJ236"/>
      <c r="MOK236"/>
      <c r="MOL236"/>
      <c r="MOM236"/>
      <c r="MON236"/>
      <c r="MOO236"/>
      <c r="MOP236"/>
      <c r="MOQ236"/>
      <c r="MOR236"/>
      <c r="MOS236"/>
      <c r="MOT236"/>
      <c r="MOU236"/>
      <c r="MOV236"/>
      <c r="MOW236"/>
      <c r="MOX236"/>
      <c r="MOY236"/>
      <c r="MOZ236"/>
      <c r="MPA236"/>
      <c r="MPB236"/>
      <c r="MPC236"/>
      <c r="MPD236"/>
      <c r="MPE236"/>
      <c r="MPF236"/>
      <c r="MPG236"/>
      <c r="MPH236"/>
      <c r="MPI236"/>
      <c r="MPJ236"/>
      <c r="MPK236"/>
      <c r="MPL236"/>
      <c r="MPM236"/>
      <c r="MPN236"/>
      <c r="MPO236"/>
      <c r="MPP236"/>
      <c r="MPQ236"/>
      <c r="MPR236"/>
      <c r="MPS236"/>
      <c r="MPT236"/>
      <c r="MPU236"/>
      <c r="MPV236"/>
      <c r="MPW236"/>
      <c r="MPX236"/>
      <c r="MPY236"/>
      <c r="MPZ236"/>
      <c r="MQA236"/>
      <c r="MQB236"/>
      <c r="MQC236"/>
      <c r="MQD236"/>
      <c r="MQE236"/>
      <c r="MQF236"/>
      <c r="MQG236"/>
      <c r="MQH236"/>
      <c r="MQI236"/>
      <c r="MQJ236"/>
      <c r="MQK236"/>
      <c r="MQL236"/>
      <c r="MQM236"/>
      <c r="MQN236"/>
      <c r="MQO236"/>
      <c r="MQP236"/>
      <c r="MQQ236"/>
      <c r="MQR236"/>
      <c r="MQS236"/>
      <c r="MQT236"/>
      <c r="MQU236"/>
      <c r="MQV236"/>
      <c r="MQW236"/>
      <c r="MQX236"/>
      <c r="MQY236"/>
      <c r="MQZ236"/>
      <c r="MRA236"/>
      <c r="MRB236"/>
      <c r="MRC236"/>
      <c r="MRD236"/>
      <c r="MRE236"/>
      <c r="MRF236"/>
      <c r="MRG236"/>
      <c r="MRH236"/>
      <c r="MRI236"/>
      <c r="MRJ236"/>
      <c r="MRK236"/>
      <c r="MRL236"/>
      <c r="MRM236"/>
      <c r="MRN236"/>
      <c r="MRO236"/>
      <c r="MRP236"/>
      <c r="MRQ236"/>
      <c r="MRR236"/>
      <c r="MRS236"/>
      <c r="MRT236"/>
      <c r="MRU236"/>
      <c r="MRV236"/>
      <c r="MRW236"/>
      <c r="MRX236"/>
      <c r="MRY236"/>
      <c r="MRZ236"/>
      <c r="MSA236"/>
      <c r="MSB236"/>
      <c r="MSC236"/>
      <c r="MSD236"/>
      <c r="MSE236"/>
      <c r="MSF236"/>
      <c r="MSG236"/>
      <c r="MSH236"/>
      <c r="MSI236"/>
      <c r="MSJ236"/>
      <c r="MSK236"/>
      <c r="MSL236"/>
      <c r="MSM236"/>
      <c r="MSN236"/>
      <c r="MSO236"/>
      <c r="MSP236"/>
      <c r="MSQ236"/>
      <c r="MSR236"/>
      <c r="MSS236"/>
      <c r="MST236"/>
      <c r="MSU236"/>
      <c r="MSV236"/>
      <c r="MSW236"/>
      <c r="MSX236"/>
      <c r="MSY236"/>
      <c r="MSZ236"/>
      <c r="MTA236"/>
      <c r="MTB236"/>
      <c r="MTC236"/>
      <c r="MTD236"/>
      <c r="MTE236"/>
      <c r="MTF236"/>
      <c r="MTG236"/>
      <c r="MTH236"/>
      <c r="MTI236"/>
      <c r="MTJ236"/>
      <c r="MTK236"/>
      <c r="MTL236"/>
      <c r="MTM236"/>
      <c r="MTN236"/>
      <c r="MTO236"/>
      <c r="MTP236"/>
      <c r="MTQ236"/>
      <c r="MTR236"/>
      <c r="MTS236"/>
      <c r="MTT236"/>
      <c r="MTU236"/>
      <c r="MTV236"/>
      <c r="MTW236"/>
      <c r="MTX236"/>
      <c r="MTY236"/>
      <c r="MTZ236"/>
      <c r="MUA236"/>
      <c r="MUB236"/>
      <c r="MUC236"/>
      <c r="MUD236"/>
      <c r="MUE236"/>
      <c r="MUF236"/>
      <c r="MUG236"/>
      <c r="MUH236"/>
      <c r="MUI236"/>
      <c r="MUJ236"/>
      <c r="MUK236"/>
      <c r="MUL236"/>
      <c r="MUM236"/>
      <c r="MUN236"/>
      <c r="MUO236"/>
      <c r="MUP236"/>
      <c r="MUQ236"/>
      <c r="MUR236"/>
      <c r="MUS236"/>
      <c r="MUT236"/>
      <c r="MUU236"/>
      <c r="MUV236"/>
      <c r="MUW236"/>
      <c r="MUX236"/>
      <c r="MUY236"/>
      <c r="MUZ236"/>
      <c r="MVA236"/>
      <c r="MVB236"/>
      <c r="MVC236"/>
      <c r="MVD236"/>
      <c r="MVE236"/>
      <c r="MVF236"/>
      <c r="MVG236"/>
      <c r="MVH236"/>
      <c r="MVI236"/>
      <c r="MVJ236"/>
      <c r="MVK236"/>
      <c r="MVL236"/>
      <c r="MVM236"/>
      <c r="MVN236"/>
      <c r="MVO236"/>
      <c r="MVP236"/>
      <c r="MVQ236"/>
      <c r="MVR236"/>
      <c r="MVS236"/>
      <c r="MVT236"/>
      <c r="MVU236"/>
      <c r="MVV236"/>
      <c r="MVW236"/>
      <c r="MVX236"/>
      <c r="MVY236"/>
      <c r="MVZ236"/>
      <c r="MWA236"/>
      <c r="MWB236"/>
      <c r="MWC236"/>
      <c r="MWD236"/>
      <c r="MWE236"/>
      <c r="MWF236"/>
      <c r="MWG236"/>
      <c r="MWH236"/>
      <c r="MWI236"/>
      <c r="MWJ236"/>
      <c r="MWK236"/>
      <c r="MWL236"/>
      <c r="MWM236"/>
      <c r="MWN236"/>
      <c r="MWO236"/>
      <c r="MWP236"/>
      <c r="MWQ236"/>
      <c r="MWR236"/>
      <c r="MWS236"/>
      <c r="MWT236"/>
      <c r="MWU236"/>
      <c r="MWV236"/>
      <c r="MWW236"/>
      <c r="MWX236"/>
      <c r="MWY236"/>
      <c r="MWZ236"/>
      <c r="MXA236"/>
      <c r="MXB236"/>
      <c r="MXC236"/>
      <c r="MXD236"/>
      <c r="MXE236"/>
      <c r="MXF236"/>
      <c r="MXG236"/>
      <c r="MXH236"/>
      <c r="MXI236"/>
      <c r="MXJ236"/>
      <c r="MXK236"/>
      <c r="MXL236"/>
      <c r="MXM236"/>
      <c r="MXN236"/>
      <c r="MXO236"/>
      <c r="MXP236"/>
      <c r="MXQ236"/>
      <c r="MXR236"/>
      <c r="MXS236"/>
      <c r="MXT236"/>
      <c r="MXU236"/>
      <c r="MXV236"/>
      <c r="MXW236"/>
      <c r="MXX236"/>
      <c r="MXY236"/>
      <c r="MXZ236"/>
      <c r="MYA236"/>
      <c r="MYB236"/>
      <c r="MYC236"/>
      <c r="MYD236"/>
      <c r="MYE236"/>
      <c r="MYF236"/>
      <c r="MYG236"/>
      <c r="MYH236"/>
      <c r="MYI236"/>
      <c r="MYJ236"/>
      <c r="MYK236"/>
      <c r="MYL236"/>
      <c r="MYM236"/>
      <c r="MYN236"/>
      <c r="MYO236"/>
      <c r="MYP236"/>
      <c r="MYQ236"/>
      <c r="MYR236"/>
      <c r="MYS236"/>
      <c r="MYT236"/>
      <c r="MYU236"/>
      <c r="MYV236"/>
      <c r="MYW236"/>
      <c r="MYX236"/>
      <c r="MYY236"/>
      <c r="MYZ236"/>
      <c r="MZA236"/>
      <c r="MZB236"/>
      <c r="MZC236"/>
      <c r="MZD236"/>
      <c r="MZE236"/>
      <c r="MZF236"/>
      <c r="MZG236"/>
      <c r="MZH236"/>
      <c r="MZI236"/>
      <c r="MZJ236"/>
      <c r="MZK236"/>
      <c r="MZL236"/>
      <c r="MZM236"/>
      <c r="MZN236"/>
      <c r="MZO236"/>
      <c r="MZP236"/>
      <c r="MZQ236"/>
      <c r="MZR236"/>
      <c r="MZS236"/>
      <c r="MZT236"/>
      <c r="MZU236"/>
      <c r="MZV236"/>
      <c r="MZW236"/>
      <c r="MZX236"/>
      <c r="MZY236"/>
      <c r="MZZ236"/>
      <c r="NAA236"/>
      <c r="NAB236"/>
      <c r="NAC236"/>
      <c r="NAD236"/>
      <c r="NAE236"/>
      <c r="NAF236"/>
      <c r="NAG236"/>
      <c r="NAH236"/>
      <c r="NAI236"/>
      <c r="NAJ236"/>
      <c r="NAK236"/>
      <c r="NAL236"/>
      <c r="NAM236"/>
      <c r="NAN236"/>
      <c r="NAO236"/>
      <c r="NAP236"/>
      <c r="NAQ236"/>
      <c r="NAR236"/>
      <c r="NAS236"/>
      <c r="NAT236"/>
      <c r="NAU236"/>
      <c r="NAV236"/>
      <c r="NAW236"/>
      <c r="NAX236"/>
      <c r="NAY236"/>
      <c r="NAZ236"/>
      <c r="NBA236"/>
      <c r="NBB236"/>
      <c r="NBC236"/>
      <c r="NBD236"/>
      <c r="NBE236"/>
      <c r="NBF236"/>
      <c r="NBG236"/>
      <c r="NBH236"/>
      <c r="NBI236"/>
      <c r="NBJ236"/>
      <c r="NBK236"/>
      <c r="NBL236"/>
      <c r="NBM236"/>
      <c r="NBN236"/>
      <c r="NBO236"/>
      <c r="NBP236"/>
      <c r="NBQ236"/>
      <c r="NBR236"/>
      <c r="NBS236"/>
      <c r="NBT236"/>
      <c r="NBU236"/>
      <c r="NBV236"/>
      <c r="NBW236"/>
      <c r="NBX236"/>
      <c r="NBY236"/>
      <c r="NBZ236"/>
      <c r="NCA236"/>
      <c r="NCB236"/>
      <c r="NCC236"/>
      <c r="NCD236"/>
      <c r="NCE236"/>
      <c r="NCF236"/>
      <c r="NCG236"/>
      <c r="NCH236"/>
      <c r="NCI236"/>
      <c r="NCJ236"/>
      <c r="NCK236"/>
      <c r="NCL236"/>
      <c r="NCM236"/>
      <c r="NCN236"/>
      <c r="NCO236"/>
      <c r="NCP236"/>
      <c r="NCQ236"/>
      <c r="NCR236"/>
      <c r="NCS236"/>
      <c r="NCT236"/>
      <c r="NCU236"/>
      <c r="NCV236"/>
      <c r="NCW236"/>
      <c r="NCX236"/>
      <c r="NCY236"/>
      <c r="NCZ236"/>
      <c r="NDA236"/>
      <c r="NDB236"/>
      <c r="NDC236"/>
      <c r="NDD236"/>
      <c r="NDE236"/>
      <c r="NDF236"/>
      <c r="NDG236"/>
      <c r="NDH236"/>
      <c r="NDI236"/>
      <c r="NDJ236"/>
      <c r="NDK236"/>
      <c r="NDL236"/>
      <c r="NDM236"/>
      <c r="NDN236"/>
      <c r="NDO236"/>
      <c r="NDP236"/>
      <c r="NDQ236"/>
      <c r="NDR236"/>
      <c r="NDS236"/>
      <c r="NDT236"/>
      <c r="NDU236"/>
      <c r="NDV236"/>
      <c r="NDW236"/>
      <c r="NDX236"/>
      <c r="NDY236"/>
      <c r="NDZ236"/>
      <c r="NEA236"/>
      <c r="NEB236"/>
      <c r="NEC236"/>
      <c r="NED236"/>
      <c r="NEE236"/>
      <c r="NEF236"/>
      <c r="NEG236"/>
      <c r="NEH236"/>
      <c r="NEI236"/>
      <c r="NEJ236"/>
      <c r="NEK236"/>
      <c r="NEL236"/>
      <c r="NEM236"/>
      <c r="NEN236"/>
      <c r="NEO236"/>
      <c r="NEP236"/>
      <c r="NEQ236"/>
      <c r="NER236"/>
      <c r="NES236"/>
      <c r="NET236"/>
      <c r="NEU236"/>
      <c r="NEV236"/>
      <c r="NEW236"/>
      <c r="NEX236"/>
      <c r="NEY236"/>
      <c r="NEZ236"/>
      <c r="NFA236"/>
      <c r="NFB236"/>
      <c r="NFC236"/>
      <c r="NFD236"/>
      <c r="NFE236"/>
      <c r="NFF236"/>
      <c r="NFG236"/>
      <c r="NFH236"/>
      <c r="NFI236"/>
      <c r="NFJ236"/>
      <c r="NFK236"/>
      <c r="NFL236"/>
      <c r="NFM236"/>
      <c r="NFN236"/>
      <c r="NFO236"/>
      <c r="NFP236"/>
      <c r="NFQ236"/>
      <c r="NFR236"/>
      <c r="NFS236"/>
      <c r="NFT236"/>
      <c r="NFU236"/>
      <c r="NFV236"/>
      <c r="NFW236"/>
      <c r="NFX236"/>
      <c r="NFY236"/>
      <c r="NFZ236"/>
      <c r="NGA236"/>
      <c r="NGB236"/>
      <c r="NGC236"/>
      <c r="NGD236"/>
      <c r="NGE236"/>
      <c r="NGF236"/>
      <c r="NGG236"/>
      <c r="NGH236"/>
      <c r="NGI236"/>
      <c r="NGJ236"/>
      <c r="NGK236"/>
      <c r="NGL236"/>
      <c r="NGM236"/>
      <c r="NGN236"/>
      <c r="NGO236"/>
      <c r="NGP236"/>
      <c r="NGQ236"/>
      <c r="NGR236"/>
      <c r="NGS236"/>
      <c r="NGT236"/>
      <c r="NGU236"/>
      <c r="NGV236"/>
      <c r="NGW236"/>
      <c r="NGX236"/>
      <c r="NGY236"/>
      <c r="NGZ236"/>
      <c r="NHA236"/>
      <c r="NHB236"/>
      <c r="NHC236"/>
      <c r="NHD236"/>
      <c r="NHE236"/>
      <c r="NHF236"/>
      <c r="NHG236"/>
      <c r="NHH236"/>
      <c r="NHI236"/>
      <c r="NHJ236"/>
      <c r="NHK236"/>
      <c r="NHL236"/>
      <c r="NHM236"/>
      <c r="NHN236"/>
      <c r="NHO236"/>
      <c r="NHP236"/>
      <c r="NHQ236"/>
      <c r="NHR236"/>
      <c r="NHS236"/>
      <c r="NHT236"/>
      <c r="NHU236"/>
      <c r="NHV236"/>
      <c r="NHW236"/>
      <c r="NHX236"/>
      <c r="NHY236"/>
      <c r="NHZ236"/>
      <c r="NIA236"/>
      <c r="NIB236"/>
      <c r="NIC236"/>
      <c r="NID236"/>
      <c r="NIE236"/>
      <c r="NIF236"/>
      <c r="NIG236"/>
      <c r="NIH236"/>
      <c r="NII236"/>
      <c r="NIJ236"/>
      <c r="NIK236"/>
      <c r="NIL236"/>
      <c r="NIM236"/>
      <c r="NIN236"/>
      <c r="NIO236"/>
      <c r="NIP236"/>
      <c r="NIQ236"/>
      <c r="NIR236"/>
      <c r="NIS236"/>
      <c r="NIT236"/>
      <c r="NIU236"/>
      <c r="NIV236"/>
      <c r="NIW236"/>
      <c r="NIX236"/>
      <c r="NIY236"/>
      <c r="NIZ236"/>
      <c r="NJA236"/>
      <c r="NJB236"/>
      <c r="NJC236"/>
      <c r="NJD236"/>
      <c r="NJE236"/>
      <c r="NJF236"/>
      <c r="NJG236"/>
      <c r="NJH236"/>
      <c r="NJI236"/>
      <c r="NJJ236"/>
      <c r="NJK236"/>
      <c r="NJL236"/>
      <c r="NJM236"/>
      <c r="NJN236"/>
      <c r="NJO236"/>
      <c r="NJP236"/>
      <c r="NJQ236"/>
      <c r="NJR236"/>
      <c r="NJS236"/>
      <c r="NJT236"/>
      <c r="NJU236"/>
      <c r="NJV236"/>
      <c r="NJW236"/>
      <c r="NJX236"/>
      <c r="NJY236"/>
      <c r="NJZ236"/>
      <c r="NKA236"/>
      <c r="NKB236"/>
      <c r="NKC236"/>
      <c r="NKD236"/>
      <c r="NKE236"/>
      <c r="NKF236"/>
      <c r="NKG236"/>
      <c r="NKH236"/>
      <c r="NKI236"/>
      <c r="NKJ236"/>
      <c r="NKK236"/>
      <c r="NKL236"/>
      <c r="NKM236"/>
      <c r="NKN236"/>
      <c r="NKO236"/>
      <c r="NKP236"/>
      <c r="NKQ236"/>
      <c r="NKR236"/>
      <c r="NKS236"/>
      <c r="NKT236"/>
      <c r="NKU236"/>
      <c r="NKV236"/>
      <c r="NKW236"/>
      <c r="NKX236"/>
      <c r="NKY236"/>
      <c r="NKZ236"/>
      <c r="NLA236"/>
      <c r="NLB236"/>
      <c r="NLC236"/>
      <c r="NLD236"/>
      <c r="NLE236"/>
      <c r="NLF236"/>
      <c r="NLG236"/>
      <c r="NLH236"/>
      <c r="NLI236"/>
      <c r="NLJ236"/>
      <c r="NLK236"/>
      <c r="NLL236"/>
      <c r="NLM236"/>
      <c r="NLN236"/>
      <c r="NLO236"/>
      <c r="NLP236"/>
      <c r="NLQ236"/>
      <c r="NLR236"/>
      <c r="NLS236"/>
      <c r="NLT236"/>
      <c r="NLU236"/>
      <c r="NLV236"/>
      <c r="NLW236"/>
      <c r="NLX236"/>
      <c r="NLY236"/>
      <c r="NLZ236"/>
      <c r="NMA236"/>
      <c r="NMB236"/>
      <c r="NMC236"/>
      <c r="NMD236"/>
      <c r="NME236"/>
      <c r="NMF236"/>
      <c r="NMG236"/>
      <c r="NMH236"/>
      <c r="NMI236"/>
      <c r="NMJ236"/>
      <c r="NMK236"/>
      <c r="NML236"/>
      <c r="NMM236"/>
      <c r="NMN236"/>
      <c r="NMO236"/>
      <c r="NMP236"/>
      <c r="NMQ236"/>
      <c r="NMR236"/>
      <c r="NMS236"/>
      <c r="NMT236"/>
      <c r="NMU236"/>
      <c r="NMV236"/>
      <c r="NMW236"/>
      <c r="NMX236"/>
      <c r="NMY236"/>
      <c r="NMZ236"/>
      <c r="NNA236"/>
      <c r="NNB236"/>
      <c r="NNC236"/>
      <c r="NND236"/>
      <c r="NNE236"/>
      <c r="NNF236"/>
      <c r="NNG236"/>
      <c r="NNH236"/>
      <c r="NNI236"/>
      <c r="NNJ236"/>
      <c r="NNK236"/>
      <c r="NNL236"/>
      <c r="NNM236"/>
      <c r="NNN236"/>
      <c r="NNO236"/>
      <c r="NNP236"/>
      <c r="NNQ236"/>
      <c r="NNR236"/>
      <c r="NNS236"/>
      <c r="NNT236"/>
      <c r="NNU236"/>
      <c r="NNV236"/>
      <c r="NNW236"/>
      <c r="NNX236"/>
      <c r="NNY236"/>
      <c r="NNZ236"/>
      <c r="NOA236"/>
      <c r="NOB236"/>
      <c r="NOC236"/>
      <c r="NOD236"/>
      <c r="NOE236"/>
      <c r="NOF236"/>
      <c r="NOG236"/>
      <c r="NOH236"/>
      <c r="NOI236"/>
      <c r="NOJ236"/>
      <c r="NOK236"/>
      <c r="NOL236"/>
      <c r="NOM236"/>
      <c r="NON236"/>
      <c r="NOO236"/>
      <c r="NOP236"/>
      <c r="NOQ236"/>
      <c r="NOR236"/>
      <c r="NOS236"/>
      <c r="NOT236"/>
      <c r="NOU236"/>
      <c r="NOV236"/>
      <c r="NOW236"/>
      <c r="NOX236"/>
      <c r="NOY236"/>
      <c r="NOZ236"/>
      <c r="NPA236"/>
      <c r="NPB236"/>
      <c r="NPC236"/>
      <c r="NPD236"/>
      <c r="NPE236"/>
      <c r="NPF236"/>
      <c r="NPG236"/>
      <c r="NPH236"/>
      <c r="NPI236"/>
      <c r="NPJ236"/>
      <c r="NPK236"/>
      <c r="NPL236"/>
      <c r="NPM236"/>
      <c r="NPN236"/>
      <c r="NPO236"/>
      <c r="NPP236"/>
      <c r="NPQ236"/>
      <c r="NPR236"/>
      <c r="NPS236"/>
      <c r="NPT236"/>
      <c r="NPU236"/>
      <c r="NPV236"/>
      <c r="NPW236"/>
      <c r="NPX236"/>
      <c r="NPY236"/>
      <c r="NPZ236"/>
      <c r="NQA236"/>
      <c r="NQB236"/>
      <c r="NQC236"/>
      <c r="NQD236"/>
      <c r="NQE236"/>
      <c r="NQF236"/>
      <c r="NQG236"/>
      <c r="NQH236"/>
      <c r="NQI236"/>
      <c r="NQJ236"/>
      <c r="NQK236"/>
      <c r="NQL236"/>
      <c r="NQM236"/>
      <c r="NQN236"/>
      <c r="NQO236"/>
      <c r="NQP236"/>
      <c r="NQQ236"/>
      <c r="NQR236"/>
      <c r="NQS236"/>
      <c r="NQT236"/>
      <c r="NQU236"/>
      <c r="NQV236"/>
      <c r="NQW236"/>
      <c r="NQX236"/>
      <c r="NQY236"/>
      <c r="NQZ236"/>
      <c r="NRA236"/>
      <c r="NRB236"/>
      <c r="NRC236"/>
      <c r="NRD236"/>
      <c r="NRE236"/>
      <c r="NRF236"/>
      <c r="NRG236"/>
      <c r="NRH236"/>
      <c r="NRI236"/>
      <c r="NRJ236"/>
      <c r="NRK236"/>
      <c r="NRL236"/>
      <c r="NRM236"/>
      <c r="NRN236"/>
      <c r="NRO236"/>
      <c r="NRP236"/>
      <c r="NRQ236"/>
      <c r="NRR236"/>
      <c r="NRS236"/>
      <c r="NRT236"/>
      <c r="NRU236"/>
      <c r="NRV236"/>
      <c r="NRW236"/>
      <c r="NRX236"/>
      <c r="NRY236"/>
      <c r="NRZ236"/>
      <c r="NSA236"/>
      <c r="NSB236"/>
      <c r="NSC236"/>
      <c r="NSD236"/>
      <c r="NSE236"/>
      <c r="NSF236"/>
      <c r="NSG236"/>
      <c r="NSH236"/>
      <c r="NSI236"/>
      <c r="NSJ236"/>
      <c r="NSK236"/>
      <c r="NSL236"/>
      <c r="NSM236"/>
      <c r="NSN236"/>
      <c r="NSO236"/>
      <c r="NSP236"/>
      <c r="NSQ236"/>
      <c r="NSR236"/>
      <c r="NSS236"/>
      <c r="NST236"/>
      <c r="NSU236"/>
      <c r="NSV236"/>
      <c r="NSW236"/>
      <c r="NSX236"/>
      <c r="NSY236"/>
      <c r="NSZ236"/>
      <c r="NTA236"/>
      <c r="NTB236"/>
      <c r="NTC236"/>
      <c r="NTD236"/>
      <c r="NTE236"/>
      <c r="NTF236"/>
      <c r="NTG236"/>
      <c r="NTH236"/>
      <c r="NTI236"/>
      <c r="NTJ236"/>
      <c r="NTK236"/>
      <c r="NTL236"/>
      <c r="NTM236"/>
      <c r="NTN236"/>
      <c r="NTO236"/>
      <c r="NTP236"/>
      <c r="NTQ236"/>
      <c r="NTR236"/>
      <c r="NTS236"/>
      <c r="NTT236"/>
      <c r="NTU236"/>
      <c r="NTV236"/>
      <c r="NTW236"/>
      <c r="NTX236"/>
      <c r="NTY236"/>
      <c r="NTZ236"/>
      <c r="NUA236"/>
      <c r="NUB236"/>
      <c r="NUC236"/>
      <c r="NUD236"/>
      <c r="NUE236"/>
      <c r="NUF236"/>
      <c r="NUG236"/>
      <c r="NUH236"/>
      <c r="NUI236"/>
      <c r="NUJ236"/>
      <c r="NUK236"/>
      <c r="NUL236"/>
      <c r="NUM236"/>
      <c r="NUN236"/>
      <c r="NUO236"/>
      <c r="NUP236"/>
      <c r="NUQ236"/>
      <c r="NUR236"/>
      <c r="NUS236"/>
      <c r="NUT236"/>
      <c r="NUU236"/>
      <c r="NUV236"/>
      <c r="NUW236"/>
      <c r="NUX236"/>
      <c r="NUY236"/>
      <c r="NUZ236"/>
      <c r="NVA236"/>
      <c r="NVB236"/>
      <c r="NVC236"/>
      <c r="NVD236"/>
      <c r="NVE236"/>
      <c r="NVF236"/>
      <c r="NVG236"/>
      <c r="NVH236"/>
      <c r="NVI236"/>
      <c r="NVJ236"/>
      <c r="NVK236"/>
      <c r="NVL236"/>
      <c r="NVM236"/>
      <c r="NVN236"/>
      <c r="NVO236"/>
      <c r="NVP236"/>
      <c r="NVQ236"/>
      <c r="NVR236"/>
      <c r="NVS236"/>
      <c r="NVT236"/>
      <c r="NVU236"/>
      <c r="NVV236"/>
      <c r="NVW236"/>
      <c r="NVX236"/>
      <c r="NVY236"/>
      <c r="NVZ236"/>
      <c r="NWA236"/>
      <c r="NWB236"/>
      <c r="NWC236"/>
      <c r="NWD236"/>
      <c r="NWE236"/>
      <c r="NWF236"/>
      <c r="NWG236"/>
      <c r="NWH236"/>
      <c r="NWI236"/>
      <c r="NWJ236"/>
      <c r="NWK236"/>
      <c r="NWL236"/>
      <c r="NWM236"/>
      <c r="NWN236"/>
      <c r="NWO236"/>
      <c r="NWP236"/>
      <c r="NWQ236"/>
      <c r="NWR236"/>
      <c r="NWS236"/>
      <c r="NWT236"/>
      <c r="NWU236"/>
      <c r="NWV236"/>
      <c r="NWW236"/>
      <c r="NWX236"/>
      <c r="NWY236"/>
      <c r="NWZ236"/>
      <c r="NXA236"/>
      <c r="NXB236"/>
      <c r="NXC236"/>
      <c r="NXD236"/>
      <c r="NXE236"/>
      <c r="NXF236"/>
      <c r="NXG236"/>
      <c r="NXH236"/>
      <c r="NXI236"/>
      <c r="NXJ236"/>
      <c r="NXK236"/>
      <c r="NXL236"/>
      <c r="NXM236"/>
      <c r="NXN236"/>
      <c r="NXO236"/>
      <c r="NXP236"/>
      <c r="NXQ236"/>
      <c r="NXR236"/>
      <c r="NXS236"/>
      <c r="NXT236"/>
      <c r="NXU236"/>
      <c r="NXV236"/>
      <c r="NXW236"/>
      <c r="NXX236"/>
      <c r="NXY236"/>
      <c r="NXZ236"/>
      <c r="NYA236"/>
      <c r="NYB236"/>
      <c r="NYC236"/>
      <c r="NYD236"/>
      <c r="NYE236"/>
      <c r="NYF236"/>
      <c r="NYG236"/>
      <c r="NYH236"/>
      <c r="NYI236"/>
      <c r="NYJ236"/>
      <c r="NYK236"/>
      <c r="NYL236"/>
      <c r="NYM236"/>
      <c r="NYN236"/>
      <c r="NYO236"/>
      <c r="NYP236"/>
      <c r="NYQ236"/>
      <c r="NYR236"/>
      <c r="NYS236"/>
      <c r="NYT236"/>
      <c r="NYU236"/>
      <c r="NYV236"/>
      <c r="NYW236"/>
      <c r="NYX236"/>
      <c r="NYY236"/>
      <c r="NYZ236"/>
      <c r="NZA236"/>
      <c r="NZB236"/>
      <c r="NZC236"/>
      <c r="NZD236"/>
      <c r="NZE236"/>
      <c r="NZF236"/>
      <c r="NZG236"/>
      <c r="NZH236"/>
      <c r="NZI236"/>
      <c r="NZJ236"/>
      <c r="NZK236"/>
      <c r="NZL236"/>
      <c r="NZM236"/>
      <c r="NZN236"/>
      <c r="NZO236"/>
      <c r="NZP236"/>
      <c r="NZQ236"/>
      <c r="NZR236"/>
      <c r="NZS236"/>
      <c r="NZT236"/>
      <c r="NZU236"/>
      <c r="NZV236"/>
      <c r="NZW236"/>
      <c r="NZX236"/>
      <c r="NZY236"/>
      <c r="NZZ236"/>
      <c r="OAA236"/>
      <c r="OAB236"/>
      <c r="OAC236"/>
      <c r="OAD236"/>
      <c r="OAE236"/>
      <c r="OAF236"/>
      <c r="OAG236"/>
      <c r="OAH236"/>
      <c r="OAI236"/>
      <c r="OAJ236"/>
      <c r="OAK236"/>
      <c r="OAL236"/>
      <c r="OAM236"/>
      <c r="OAN236"/>
      <c r="OAO236"/>
      <c r="OAP236"/>
      <c r="OAQ236"/>
      <c r="OAR236"/>
      <c r="OAS236"/>
      <c r="OAT236"/>
      <c r="OAU236"/>
      <c r="OAV236"/>
      <c r="OAW236"/>
      <c r="OAX236"/>
      <c r="OAY236"/>
      <c r="OAZ236"/>
      <c r="OBA236"/>
      <c r="OBB236"/>
      <c r="OBC236"/>
      <c r="OBD236"/>
      <c r="OBE236"/>
      <c r="OBF236"/>
      <c r="OBG236"/>
      <c r="OBH236"/>
      <c r="OBI236"/>
      <c r="OBJ236"/>
      <c r="OBK236"/>
      <c r="OBL236"/>
      <c r="OBM236"/>
      <c r="OBN236"/>
      <c r="OBO236"/>
      <c r="OBP236"/>
      <c r="OBQ236"/>
      <c r="OBR236"/>
      <c r="OBS236"/>
      <c r="OBT236"/>
      <c r="OBU236"/>
      <c r="OBV236"/>
      <c r="OBW236"/>
      <c r="OBX236"/>
      <c r="OBY236"/>
      <c r="OBZ236"/>
      <c r="OCA236"/>
      <c r="OCB236"/>
      <c r="OCC236"/>
      <c r="OCD236"/>
      <c r="OCE236"/>
      <c r="OCF236"/>
      <c r="OCG236"/>
      <c r="OCH236"/>
      <c r="OCI236"/>
      <c r="OCJ236"/>
      <c r="OCK236"/>
      <c r="OCL236"/>
      <c r="OCM236"/>
      <c r="OCN236"/>
      <c r="OCO236"/>
      <c r="OCP236"/>
      <c r="OCQ236"/>
      <c r="OCR236"/>
      <c r="OCS236"/>
      <c r="OCT236"/>
      <c r="OCU236"/>
      <c r="OCV236"/>
      <c r="OCW236"/>
      <c r="OCX236"/>
      <c r="OCY236"/>
      <c r="OCZ236"/>
      <c r="ODA236"/>
      <c r="ODB236"/>
      <c r="ODC236"/>
      <c r="ODD236"/>
      <c r="ODE236"/>
      <c r="ODF236"/>
      <c r="ODG236"/>
      <c r="ODH236"/>
      <c r="ODI236"/>
      <c r="ODJ236"/>
      <c r="ODK236"/>
      <c r="ODL236"/>
      <c r="ODM236"/>
      <c r="ODN236"/>
      <c r="ODO236"/>
      <c r="ODP236"/>
      <c r="ODQ236"/>
      <c r="ODR236"/>
      <c r="ODS236"/>
      <c r="ODT236"/>
      <c r="ODU236"/>
      <c r="ODV236"/>
      <c r="ODW236"/>
      <c r="ODX236"/>
      <c r="ODY236"/>
      <c r="ODZ236"/>
      <c r="OEA236"/>
      <c r="OEB236"/>
      <c r="OEC236"/>
      <c r="OED236"/>
      <c r="OEE236"/>
      <c r="OEF236"/>
      <c r="OEG236"/>
      <c r="OEH236"/>
      <c r="OEI236"/>
      <c r="OEJ236"/>
      <c r="OEK236"/>
      <c r="OEL236"/>
      <c r="OEM236"/>
      <c r="OEN236"/>
      <c r="OEO236"/>
      <c r="OEP236"/>
      <c r="OEQ236"/>
      <c r="OER236"/>
      <c r="OES236"/>
      <c r="OET236"/>
      <c r="OEU236"/>
      <c r="OEV236"/>
      <c r="OEW236"/>
      <c r="OEX236"/>
      <c r="OEY236"/>
      <c r="OEZ236"/>
      <c r="OFA236"/>
      <c r="OFB236"/>
      <c r="OFC236"/>
      <c r="OFD236"/>
      <c r="OFE236"/>
      <c r="OFF236"/>
      <c r="OFG236"/>
      <c r="OFH236"/>
      <c r="OFI236"/>
      <c r="OFJ236"/>
      <c r="OFK236"/>
      <c r="OFL236"/>
      <c r="OFM236"/>
      <c r="OFN236"/>
      <c r="OFO236"/>
      <c r="OFP236"/>
      <c r="OFQ236"/>
      <c r="OFR236"/>
      <c r="OFS236"/>
      <c r="OFT236"/>
      <c r="OFU236"/>
      <c r="OFV236"/>
      <c r="OFW236"/>
      <c r="OFX236"/>
      <c r="OFY236"/>
      <c r="OFZ236"/>
      <c r="OGA236"/>
      <c r="OGB236"/>
      <c r="OGC236"/>
      <c r="OGD236"/>
      <c r="OGE236"/>
      <c r="OGF236"/>
      <c r="OGG236"/>
      <c r="OGH236"/>
      <c r="OGI236"/>
      <c r="OGJ236"/>
      <c r="OGK236"/>
      <c r="OGL236"/>
      <c r="OGM236"/>
      <c r="OGN236"/>
      <c r="OGO236"/>
      <c r="OGP236"/>
      <c r="OGQ236"/>
      <c r="OGR236"/>
      <c r="OGS236"/>
      <c r="OGT236"/>
      <c r="OGU236"/>
      <c r="OGV236"/>
      <c r="OGW236"/>
      <c r="OGX236"/>
      <c r="OGY236"/>
      <c r="OGZ236"/>
      <c r="OHA236"/>
      <c r="OHB236"/>
      <c r="OHC236"/>
      <c r="OHD236"/>
      <c r="OHE236"/>
      <c r="OHF236"/>
      <c r="OHG236"/>
      <c r="OHH236"/>
      <c r="OHI236"/>
      <c r="OHJ236"/>
      <c r="OHK236"/>
      <c r="OHL236"/>
      <c r="OHM236"/>
      <c r="OHN236"/>
      <c r="OHO236"/>
      <c r="OHP236"/>
      <c r="OHQ236"/>
      <c r="OHR236"/>
      <c r="OHS236"/>
      <c r="OHT236"/>
      <c r="OHU236"/>
      <c r="OHV236"/>
      <c r="OHW236"/>
      <c r="OHX236"/>
      <c r="OHY236"/>
      <c r="OHZ236"/>
      <c r="OIA236"/>
      <c r="OIB236"/>
      <c r="OIC236"/>
      <c r="OID236"/>
      <c r="OIE236"/>
      <c r="OIF236"/>
      <c r="OIG236"/>
      <c r="OIH236"/>
      <c r="OII236"/>
      <c r="OIJ236"/>
      <c r="OIK236"/>
      <c r="OIL236"/>
      <c r="OIM236"/>
      <c r="OIN236"/>
      <c r="OIO236"/>
      <c r="OIP236"/>
      <c r="OIQ236"/>
      <c r="OIR236"/>
      <c r="OIS236"/>
      <c r="OIT236"/>
      <c r="OIU236"/>
      <c r="OIV236"/>
      <c r="OIW236"/>
      <c r="OIX236"/>
      <c r="OIY236"/>
      <c r="OIZ236"/>
      <c r="OJA236"/>
      <c r="OJB236"/>
      <c r="OJC236"/>
      <c r="OJD236"/>
      <c r="OJE236"/>
      <c r="OJF236"/>
      <c r="OJG236"/>
      <c r="OJH236"/>
      <c r="OJI236"/>
      <c r="OJJ236"/>
      <c r="OJK236"/>
      <c r="OJL236"/>
      <c r="OJM236"/>
      <c r="OJN236"/>
      <c r="OJO236"/>
      <c r="OJP236"/>
      <c r="OJQ236"/>
      <c r="OJR236"/>
      <c r="OJS236"/>
      <c r="OJT236"/>
      <c r="OJU236"/>
      <c r="OJV236"/>
      <c r="OJW236"/>
      <c r="OJX236"/>
      <c r="OJY236"/>
      <c r="OJZ236"/>
      <c r="OKA236"/>
      <c r="OKB236"/>
      <c r="OKC236"/>
      <c r="OKD236"/>
      <c r="OKE236"/>
      <c r="OKF236"/>
      <c r="OKG236"/>
      <c r="OKH236"/>
      <c r="OKI236"/>
      <c r="OKJ236"/>
      <c r="OKK236"/>
      <c r="OKL236"/>
      <c r="OKM236"/>
      <c r="OKN236"/>
      <c r="OKO236"/>
      <c r="OKP236"/>
      <c r="OKQ236"/>
      <c r="OKR236"/>
      <c r="OKS236"/>
      <c r="OKT236"/>
      <c r="OKU236"/>
      <c r="OKV236"/>
      <c r="OKW236"/>
      <c r="OKX236"/>
      <c r="OKY236"/>
      <c r="OKZ236"/>
      <c r="OLA236"/>
      <c r="OLB236"/>
      <c r="OLC236"/>
      <c r="OLD236"/>
      <c r="OLE236"/>
      <c r="OLF236"/>
      <c r="OLG236"/>
      <c r="OLH236"/>
      <c r="OLI236"/>
      <c r="OLJ236"/>
      <c r="OLK236"/>
      <c r="OLL236"/>
      <c r="OLM236"/>
      <c r="OLN236"/>
      <c r="OLO236"/>
      <c r="OLP236"/>
      <c r="OLQ236"/>
      <c r="OLR236"/>
      <c r="OLS236"/>
      <c r="OLT236"/>
      <c r="OLU236"/>
      <c r="OLV236"/>
      <c r="OLW236"/>
      <c r="OLX236"/>
      <c r="OLY236"/>
      <c r="OLZ236"/>
      <c r="OMA236"/>
      <c r="OMB236"/>
      <c r="OMC236"/>
      <c r="OMD236"/>
      <c r="OME236"/>
      <c r="OMF236"/>
      <c r="OMG236"/>
      <c r="OMH236"/>
      <c r="OMI236"/>
      <c r="OMJ236"/>
      <c r="OMK236"/>
      <c r="OML236"/>
      <c r="OMM236"/>
      <c r="OMN236"/>
      <c r="OMO236"/>
      <c r="OMP236"/>
      <c r="OMQ236"/>
      <c r="OMR236"/>
      <c r="OMS236"/>
      <c r="OMT236"/>
      <c r="OMU236"/>
      <c r="OMV236"/>
      <c r="OMW236"/>
      <c r="OMX236"/>
      <c r="OMY236"/>
      <c r="OMZ236"/>
      <c r="ONA236"/>
      <c r="ONB236"/>
      <c r="ONC236"/>
      <c r="OND236"/>
      <c r="ONE236"/>
      <c r="ONF236"/>
      <c r="ONG236"/>
      <c r="ONH236"/>
      <c r="ONI236"/>
      <c r="ONJ236"/>
      <c r="ONK236"/>
      <c r="ONL236"/>
      <c r="ONM236"/>
      <c r="ONN236"/>
      <c r="ONO236"/>
      <c r="ONP236"/>
      <c r="ONQ236"/>
      <c r="ONR236"/>
      <c r="ONS236"/>
      <c r="ONT236"/>
      <c r="ONU236"/>
      <c r="ONV236"/>
      <c r="ONW236"/>
      <c r="ONX236"/>
      <c r="ONY236"/>
      <c r="ONZ236"/>
      <c r="OOA236"/>
      <c r="OOB236"/>
      <c r="OOC236"/>
      <c r="OOD236"/>
      <c r="OOE236"/>
      <c r="OOF236"/>
      <c r="OOG236"/>
      <c r="OOH236"/>
      <c r="OOI236"/>
      <c r="OOJ236"/>
      <c r="OOK236"/>
      <c r="OOL236"/>
      <c r="OOM236"/>
      <c r="OON236"/>
      <c r="OOO236"/>
      <c r="OOP236"/>
      <c r="OOQ236"/>
      <c r="OOR236"/>
      <c r="OOS236"/>
      <c r="OOT236"/>
      <c r="OOU236"/>
      <c r="OOV236"/>
      <c r="OOW236"/>
      <c r="OOX236"/>
      <c r="OOY236"/>
      <c r="OOZ236"/>
      <c r="OPA236"/>
      <c r="OPB236"/>
      <c r="OPC236"/>
      <c r="OPD236"/>
      <c r="OPE236"/>
      <c r="OPF236"/>
      <c r="OPG236"/>
      <c r="OPH236"/>
      <c r="OPI236"/>
      <c r="OPJ236"/>
      <c r="OPK236"/>
      <c r="OPL236"/>
      <c r="OPM236"/>
      <c r="OPN236"/>
      <c r="OPO236"/>
      <c r="OPP236"/>
      <c r="OPQ236"/>
      <c r="OPR236"/>
      <c r="OPS236"/>
      <c r="OPT236"/>
      <c r="OPU236"/>
      <c r="OPV236"/>
      <c r="OPW236"/>
      <c r="OPX236"/>
      <c r="OPY236"/>
      <c r="OPZ236"/>
      <c r="OQA236"/>
      <c r="OQB236"/>
      <c r="OQC236"/>
      <c r="OQD236"/>
      <c r="OQE236"/>
      <c r="OQF236"/>
      <c r="OQG236"/>
      <c r="OQH236"/>
      <c r="OQI236"/>
      <c r="OQJ236"/>
      <c r="OQK236"/>
      <c r="OQL236"/>
      <c r="OQM236"/>
      <c r="OQN236"/>
      <c r="OQO236"/>
      <c r="OQP236"/>
      <c r="OQQ236"/>
      <c r="OQR236"/>
      <c r="OQS236"/>
      <c r="OQT236"/>
      <c r="OQU236"/>
      <c r="OQV236"/>
      <c r="OQW236"/>
      <c r="OQX236"/>
      <c r="OQY236"/>
      <c r="OQZ236"/>
      <c r="ORA236"/>
      <c r="ORB236"/>
      <c r="ORC236"/>
      <c r="ORD236"/>
      <c r="ORE236"/>
      <c r="ORF236"/>
      <c r="ORG236"/>
      <c r="ORH236"/>
      <c r="ORI236"/>
      <c r="ORJ236"/>
      <c r="ORK236"/>
      <c r="ORL236"/>
      <c r="ORM236"/>
      <c r="ORN236"/>
      <c r="ORO236"/>
      <c r="ORP236"/>
      <c r="ORQ236"/>
      <c r="ORR236"/>
      <c r="ORS236"/>
      <c r="ORT236"/>
      <c r="ORU236"/>
      <c r="ORV236"/>
      <c r="ORW236"/>
      <c r="ORX236"/>
      <c r="ORY236"/>
      <c r="ORZ236"/>
      <c r="OSA236"/>
      <c r="OSB236"/>
      <c r="OSC236"/>
      <c r="OSD236"/>
      <c r="OSE236"/>
      <c r="OSF236"/>
      <c r="OSG236"/>
      <c r="OSH236"/>
      <c r="OSI236"/>
      <c r="OSJ236"/>
      <c r="OSK236"/>
      <c r="OSL236"/>
      <c r="OSM236"/>
      <c r="OSN236"/>
      <c r="OSO236"/>
      <c r="OSP236"/>
      <c r="OSQ236"/>
      <c r="OSR236"/>
      <c r="OSS236"/>
      <c r="OST236"/>
      <c r="OSU236"/>
      <c r="OSV236"/>
      <c r="OSW236"/>
      <c r="OSX236"/>
      <c r="OSY236"/>
      <c r="OSZ236"/>
      <c r="OTA236"/>
      <c r="OTB236"/>
      <c r="OTC236"/>
      <c r="OTD236"/>
      <c r="OTE236"/>
      <c r="OTF236"/>
      <c r="OTG236"/>
      <c r="OTH236"/>
      <c r="OTI236"/>
      <c r="OTJ236"/>
      <c r="OTK236"/>
      <c r="OTL236"/>
      <c r="OTM236"/>
      <c r="OTN236"/>
      <c r="OTO236"/>
      <c r="OTP236"/>
      <c r="OTQ236"/>
      <c r="OTR236"/>
      <c r="OTS236"/>
      <c r="OTT236"/>
      <c r="OTU236"/>
      <c r="OTV236"/>
      <c r="OTW236"/>
      <c r="OTX236"/>
      <c r="OTY236"/>
      <c r="OTZ236"/>
      <c r="OUA236"/>
      <c r="OUB236"/>
      <c r="OUC236"/>
      <c r="OUD236"/>
      <c r="OUE236"/>
      <c r="OUF236"/>
      <c r="OUG236"/>
      <c r="OUH236"/>
      <c r="OUI236"/>
      <c r="OUJ236"/>
      <c r="OUK236"/>
      <c r="OUL236"/>
      <c r="OUM236"/>
      <c r="OUN236"/>
      <c r="OUO236"/>
      <c r="OUP236"/>
      <c r="OUQ236"/>
      <c r="OUR236"/>
      <c r="OUS236"/>
      <c r="OUT236"/>
      <c r="OUU236"/>
      <c r="OUV236"/>
      <c r="OUW236"/>
      <c r="OUX236"/>
      <c r="OUY236"/>
      <c r="OUZ236"/>
      <c r="OVA236"/>
      <c r="OVB236"/>
      <c r="OVC236"/>
      <c r="OVD236"/>
      <c r="OVE236"/>
      <c r="OVF236"/>
      <c r="OVG236"/>
      <c r="OVH236"/>
      <c r="OVI236"/>
      <c r="OVJ236"/>
      <c r="OVK236"/>
      <c r="OVL236"/>
      <c r="OVM236"/>
      <c r="OVN236"/>
      <c r="OVO236"/>
      <c r="OVP236"/>
      <c r="OVQ236"/>
      <c r="OVR236"/>
      <c r="OVS236"/>
      <c r="OVT236"/>
      <c r="OVU236"/>
      <c r="OVV236"/>
      <c r="OVW236"/>
      <c r="OVX236"/>
      <c r="OVY236"/>
      <c r="OVZ236"/>
      <c r="OWA236"/>
      <c r="OWB236"/>
      <c r="OWC236"/>
      <c r="OWD236"/>
      <c r="OWE236"/>
      <c r="OWF236"/>
      <c r="OWG236"/>
      <c r="OWH236"/>
      <c r="OWI236"/>
      <c r="OWJ236"/>
      <c r="OWK236"/>
      <c r="OWL236"/>
      <c r="OWM236"/>
      <c r="OWN236"/>
      <c r="OWO236"/>
      <c r="OWP236"/>
      <c r="OWQ236"/>
      <c r="OWR236"/>
      <c r="OWS236"/>
      <c r="OWT236"/>
      <c r="OWU236"/>
      <c r="OWV236"/>
      <c r="OWW236"/>
      <c r="OWX236"/>
      <c r="OWY236"/>
      <c r="OWZ236"/>
      <c r="OXA236"/>
      <c r="OXB236"/>
      <c r="OXC236"/>
      <c r="OXD236"/>
      <c r="OXE236"/>
      <c r="OXF236"/>
      <c r="OXG236"/>
      <c r="OXH236"/>
      <c r="OXI236"/>
      <c r="OXJ236"/>
      <c r="OXK236"/>
      <c r="OXL236"/>
      <c r="OXM236"/>
      <c r="OXN236"/>
      <c r="OXO236"/>
      <c r="OXP236"/>
      <c r="OXQ236"/>
      <c r="OXR236"/>
      <c r="OXS236"/>
      <c r="OXT236"/>
      <c r="OXU236"/>
      <c r="OXV236"/>
      <c r="OXW236"/>
      <c r="OXX236"/>
      <c r="OXY236"/>
      <c r="OXZ236"/>
      <c r="OYA236"/>
      <c r="OYB236"/>
      <c r="OYC236"/>
      <c r="OYD236"/>
      <c r="OYE236"/>
      <c r="OYF236"/>
      <c r="OYG236"/>
      <c r="OYH236"/>
      <c r="OYI236"/>
      <c r="OYJ236"/>
      <c r="OYK236"/>
      <c r="OYL236"/>
      <c r="OYM236"/>
      <c r="OYN236"/>
      <c r="OYO236"/>
      <c r="OYP236"/>
      <c r="OYQ236"/>
      <c r="OYR236"/>
      <c r="OYS236"/>
      <c r="OYT236"/>
      <c r="OYU236"/>
      <c r="OYV236"/>
      <c r="OYW236"/>
      <c r="OYX236"/>
      <c r="OYY236"/>
      <c r="OYZ236"/>
      <c r="OZA236"/>
      <c r="OZB236"/>
      <c r="OZC236"/>
      <c r="OZD236"/>
      <c r="OZE236"/>
      <c r="OZF236"/>
      <c r="OZG236"/>
      <c r="OZH236"/>
      <c r="OZI236"/>
      <c r="OZJ236"/>
      <c r="OZK236"/>
      <c r="OZL236"/>
      <c r="OZM236"/>
      <c r="OZN236"/>
      <c r="OZO236"/>
      <c r="OZP236"/>
      <c r="OZQ236"/>
      <c r="OZR236"/>
      <c r="OZS236"/>
      <c r="OZT236"/>
      <c r="OZU236"/>
      <c r="OZV236"/>
      <c r="OZW236"/>
      <c r="OZX236"/>
      <c r="OZY236"/>
      <c r="OZZ236"/>
      <c r="PAA236"/>
      <c r="PAB236"/>
      <c r="PAC236"/>
      <c r="PAD236"/>
      <c r="PAE236"/>
      <c r="PAF236"/>
      <c r="PAG236"/>
      <c r="PAH236"/>
      <c r="PAI236"/>
      <c r="PAJ236"/>
      <c r="PAK236"/>
      <c r="PAL236"/>
      <c r="PAM236"/>
      <c r="PAN236"/>
      <c r="PAO236"/>
      <c r="PAP236"/>
      <c r="PAQ236"/>
      <c r="PAR236"/>
      <c r="PAS236"/>
      <c r="PAT236"/>
      <c r="PAU236"/>
      <c r="PAV236"/>
      <c r="PAW236"/>
      <c r="PAX236"/>
      <c r="PAY236"/>
      <c r="PAZ236"/>
      <c r="PBA236"/>
      <c r="PBB236"/>
      <c r="PBC236"/>
      <c r="PBD236"/>
      <c r="PBE236"/>
      <c r="PBF236"/>
      <c r="PBG236"/>
      <c r="PBH236"/>
      <c r="PBI236"/>
      <c r="PBJ236"/>
      <c r="PBK236"/>
      <c r="PBL236"/>
      <c r="PBM236"/>
      <c r="PBN236"/>
      <c r="PBO236"/>
      <c r="PBP236"/>
      <c r="PBQ236"/>
      <c r="PBR236"/>
      <c r="PBS236"/>
      <c r="PBT236"/>
      <c r="PBU236"/>
      <c r="PBV236"/>
      <c r="PBW236"/>
      <c r="PBX236"/>
      <c r="PBY236"/>
      <c r="PBZ236"/>
      <c r="PCA236"/>
      <c r="PCB236"/>
      <c r="PCC236"/>
      <c r="PCD236"/>
      <c r="PCE236"/>
      <c r="PCF236"/>
      <c r="PCG236"/>
      <c r="PCH236"/>
      <c r="PCI236"/>
      <c r="PCJ236"/>
      <c r="PCK236"/>
      <c r="PCL236"/>
      <c r="PCM236"/>
      <c r="PCN236"/>
      <c r="PCO236"/>
      <c r="PCP236"/>
      <c r="PCQ236"/>
      <c r="PCR236"/>
      <c r="PCS236"/>
      <c r="PCT236"/>
      <c r="PCU236"/>
      <c r="PCV236"/>
      <c r="PCW236"/>
      <c r="PCX236"/>
      <c r="PCY236"/>
      <c r="PCZ236"/>
      <c r="PDA236"/>
      <c r="PDB236"/>
      <c r="PDC236"/>
      <c r="PDD236"/>
      <c r="PDE236"/>
      <c r="PDF236"/>
      <c r="PDG236"/>
      <c r="PDH236"/>
      <c r="PDI236"/>
      <c r="PDJ236"/>
      <c r="PDK236"/>
      <c r="PDL236"/>
      <c r="PDM236"/>
      <c r="PDN236"/>
      <c r="PDO236"/>
      <c r="PDP236"/>
      <c r="PDQ236"/>
      <c r="PDR236"/>
      <c r="PDS236"/>
      <c r="PDT236"/>
      <c r="PDU236"/>
      <c r="PDV236"/>
      <c r="PDW236"/>
      <c r="PDX236"/>
      <c r="PDY236"/>
      <c r="PDZ236"/>
      <c r="PEA236"/>
      <c r="PEB236"/>
      <c r="PEC236"/>
      <c r="PED236"/>
      <c r="PEE236"/>
      <c r="PEF236"/>
      <c r="PEG236"/>
      <c r="PEH236"/>
      <c r="PEI236"/>
      <c r="PEJ236"/>
      <c r="PEK236"/>
      <c r="PEL236"/>
      <c r="PEM236"/>
      <c r="PEN236"/>
      <c r="PEO236"/>
      <c r="PEP236"/>
      <c r="PEQ236"/>
      <c r="PER236"/>
      <c r="PES236"/>
      <c r="PET236"/>
      <c r="PEU236"/>
      <c r="PEV236"/>
      <c r="PEW236"/>
      <c r="PEX236"/>
      <c r="PEY236"/>
      <c r="PEZ236"/>
      <c r="PFA236"/>
      <c r="PFB236"/>
      <c r="PFC236"/>
      <c r="PFD236"/>
      <c r="PFE236"/>
      <c r="PFF236"/>
      <c r="PFG236"/>
      <c r="PFH236"/>
      <c r="PFI236"/>
      <c r="PFJ236"/>
      <c r="PFK236"/>
      <c r="PFL236"/>
      <c r="PFM236"/>
      <c r="PFN236"/>
      <c r="PFO236"/>
      <c r="PFP236"/>
      <c r="PFQ236"/>
      <c r="PFR236"/>
      <c r="PFS236"/>
      <c r="PFT236"/>
      <c r="PFU236"/>
      <c r="PFV236"/>
      <c r="PFW236"/>
      <c r="PFX236"/>
      <c r="PFY236"/>
      <c r="PFZ236"/>
      <c r="PGA236"/>
      <c r="PGB236"/>
      <c r="PGC236"/>
      <c r="PGD236"/>
      <c r="PGE236"/>
      <c r="PGF236"/>
      <c r="PGG236"/>
      <c r="PGH236"/>
      <c r="PGI236"/>
      <c r="PGJ236"/>
      <c r="PGK236"/>
      <c r="PGL236"/>
      <c r="PGM236"/>
      <c r="PGN236"/>
      <c r="PGO236"/>
      <c r="PGP236"/>
      <c r="PGQ236"/>
      <c r="PGR236"/>
      <c r="PGS236"/>
      <c r="PGT236"/>
      <c r="PGU236"/>
      <c r="PGV236"/>
      <c r="PGW236"/>
      <c r="PGX236"/>
      <c r="PGY236"/>
      <c r="PGZ236"/>
      <c r="PHA236"/>
      <c r="PHB236"/>
      <c r="PHC236"/>
      <c r="PHD236"/>
      <c r="PHE236"/>
      <c r="PHF236"/>
      <c r="PHG236"/>
      <c r="PHH236"/>
      <c r="PHI236"/>
      <c r="PHJ236"/>
      <c r="PHK236"/>
      <c r="PHL236"/>
      <c r="PHM236"/>
      <c r="PHN236"/>
      <c r="PHO236"/>
      <c r="PHP236"/>
      <c r="PHQ236"/>
      <c r="PHR236"/>
      <c r="PHS236"/>
      <c r="PHT236"/>
      <c r="PHU236"/>
      <c r="PHV236"/>
      <c r="PHW236"/>
      <c r="PHX236"/>
      <c r="PHY236"/>
      <c r="PHZ236"/>
      <c r="PIA236"/>
      <c r="PIB236"/>
      <c r="PIC236"/>
      <c r="PID236"/>
      <c r="PIE236"/>
      <c r="PIF236"/>
      <c r="PIG236"/>
      <c r="PIH236"/>
      <c r="PII236"/>
      <c r="PIJ236"/>
      <c r="PIK236"/>
      <c r="PIL236"/>
      <c r="PIM236"/>
      <c r="PIN236"/>
      <c r="PIO236"/>
      <c r="PIP236"/>
      <c r="PIQ236"/>
      <c r="PIR236"/>
      <c r="PIS236"/>
      <c r="PIT236"/>
      <c r="PIU236"/>
      <c r="PIV236"/>
      <c r="PIW236"/>
      <c r="PIX236"/>
      <c r="PIY236"/>
      <c r="PIZ236"/>
      <c r="PJA236"/>
      <c r="PJB236"/>
      <c r="PJC236"/>
      <c r="PJD236"/>
      <c r="PJE236"/>
      <c r="PJF236"/>
      <c r="PJG236"/>
      <c r="PJH236"/>
      <c r="PJI236"/>
      <c r="PJJ236"/>
      <c r="PJK236"/>
      <c r="PJL236"/>
      <c r="PJM236"/>
      <c r="PJN236"/>
      <c r="PJO236"/>
      <c r="PJP236"/>
      <c r="PJQ236"/>
      <c r="PJR236"/>
      <c r="PJS236"/>
      <c r="PJT236"/>
      <c r="PJU236"/>
      <c r="PJV236"/>
      <c r="PJW236"/>
      <c r="PJX236"/>
      <c r="PJY236"/>
      <c r="PJZ236"/>
      <c r="PKA236"/>
      <c r="PKB236"/>
      <c r="PKC236"/>
      <c r="PKD236"/>
      <c r="PKE236"/>
      <c r="PKF236"/>
      <c r="PKG236"/>
      <c r="PKH236"/>
      <c r="PKI236"/>
      <c r="PKJ236"/>
      <c r="PKK236"/>
      <c r="PKL236"/>
      <c r="PKM236"/>
      <c r="PKN236"/>
      <c r="PKO236"/>
      <c r="PKP236"/>
      <c r="PKQ236"/>
      <c r="PKR236"/>
      <c r="PKS236"/>
      <c r="PKT236"/>
      <c r="PKU236"/>
      <c r="PKV236"/>
      <c r="PKW236"/>
      <c r="PKX236"/>
      <c r="PKY236"/>
      <c r="PKZ236"/>
      <c r="PLA236"/>
      <c r="PLB236"/>
      <c r="PLC236"/>
      <c r="PLD236"/>
      <c r="PLE236"/>
      <c r="PLF236"/>
      <c r="PLG236"/>
      <c r="PLH236"/>
      <c r="PLI236"/>
      <c r="PLJ236"/>
      <c r="PLK236"/>
      <c r="PLL236"/>
      <c r="PLM236"/>
      <c r="PLN236"/>
      <c r="PLO236"/>
      <c r="PLP236"/>
      <c r="PLQ236"/>
      <c r="PLR236"/>
      <c r="PLS236"/>
      <c r="PLT236"/>
      <c r="PLU236"/>
      <c r="PLV236"/>
      <c r="PLW236"/>
      <c r="PLX236"/>
      <c r="PLY236"/>
      <c r="PLZ236"/>
      <c r="PMA236"/>
      <c r="PMB236"/>
      <c r="PMC236"/>
      <c r="PMD236"/>
      <c r="PME236"/>
      <c r="PMF236"/>
      <c r="PMG236"/>
      <c r="PMH236"/>
      <c r="PMI236"/>
      <c r="PMJ236"/>
      <c r="PMK236"/>
      <c r="PML236"/>
      <c r="PMM236"/>
      <c r="PMN236"/>
      <c r="PMO236"/>
      <c r="PMP236"/>
      <c r="PMQ236"/>
      <c r="PMR236"/>
      <c r="PMS236"/>
      <c r="PMT236"/>
      <c r="PMU236"/>
      <c r="PMV236"/>
      <c r="PMW236"/>
      <c r="PMX236"/>
      <c r="PMY236"/>
      <c r="PMZ236"/>
      <c r="PNA236"/>
      <c r="PNB236"/>
      <c r="PNC236"/>
      <c r="PND236"/>
      <c r="PNE236"/>
      <c r="PNF236"/>
      <c r="PNG236"/>
      <c r="PNH236"/>
      <c r="PNI236"/>
      <c r="PNJ236"/>
      <c r="PNK236"/>
      <c r="PNL236"/>
      <c r="PNM236"/>
      <c r="PNN236"/>
      <c r="PNO236"/>
      <c r="PNP236"/>
      <c r="PNQ236"/>
      <c r="PNR236"/>
      <c r="PNS236"/>
      <c r="PNT236"/>
      <c r="PNU236"/>
      <c r="PNV236"/>
      <c r="PNW236"/>
      <c r="PNX236"/>
      <c r="PNY236"/>
      <c r="PNZ236"/>
      <c r="POA236"/>
      <c r="POB236"/>
      <c r="POC236"/>
      <c r="POD236"/>
      <c r="POE236"/>
      <c r="POF236"/>
      <c r="POG236"/>
      <c r="POH236"/>
      <c r="POI236"/>
      <c r="POJ236"/>
      <c r="POK236"/>
      <c r="POL236"/>
      <c r="POM236"/>
      <c r="PON236"/>
      <c r="POO236"/>
      <c r="POP236"/>
      <c r="POQ236"/>
      <c r="POR236"/>
      <c r="POS236"/>
      <c r="POT236"/>
      <c r="POU236"/>
      <c r="POV236"/>
      <c r="POW236"/>
      <c r="POX236"/>
      <c r="POY236"/>
      <c r="POZ236"/>
      <c r="PPA236"/>
      <c r="PPB236"/>
      <c r="PPC236"/>
      <c r="PPD236"/>
      <c r="PPE236"/>
      <c r="PPF236"/>
      <c r="PPG236"/>
      <c r="PPH236"/>
      <c r="PPI236"/>
      <c r="PPJ236"/>
      <c r="PPK236"/>
      <c r="PPL236"/>
      <c r="PPM236"/>
      <c r="PPN236"/>
      <c r="PPO236"/>
      <c r="PPP236"/>
      <c r="PPQ236"/>
      <c r="PPR236"/>
      <c r="PPS236"/>
      <c r="PPT236"/>
      <c r="PPU236"/>
      <c r="PPV236"/>
      <c r="PPW236"/>
      <c r="PPX236"/>
      <c r="PPY236"/>
      <c r="PPZ236"/>
      <c r="PQA236"/>
      <c r="PQB236"/>
      <c r="PQC236"/>
      <c r="PQD236"/>
      <c r="PQE236"/>
      <c r="PQF236"/>
      <c r="PQG236"/>
      <c r="PQH236"/>
      <c r="PQI236"/>
      <c r="PQJ236"/>
      <c r="PQK236"/>
      <c r="PQL236"/>
      <c r="PQM236"/>
      <c r="PQN236"/>
      <c r="PQO236"/>
      <c r="PQP236"/>
      <c r="PQQ236"/>
      <c r="PQR236"/>
      <c r="PQS236"/>
      <c r="PQT236"/>
      <c r="PQU236"/>
      <c r="PQV236"/>
      <c r="PQW236"/>
      <c r="PQX236"/>
      <c r="PQY236"/>
      <c r="PQZ236"/>
      <c r="PRA236"/>
      <c r="PRB236"/>
      <c r="PRC236"/>
      <c r="PRD236"/>
      <c r="PRE236"/>
      <c r="PRF236"/>
      <c r="PRG236"/>
      <c r="PRH236"/>
      <c r="PRI236"/>
      <c r="PRJ236"/>
      <c r="PRK236"/>
      <c r="PRL236"/>
      <c r="PRM236"/>
      <c r="PRN236"/>
      <c r="PRO236"/>
      <c r="PRP236"/>
      <c r="PRQ236"/>
      <c r="PRR236"/>
      <c r="PRS236"/>
      <c r="PRT236"/>
      <c r="PRU236"/>
      <c r="PRV236"/>
      <c r="PRW236"/>
      <c r="PRX236"/>
      <c r="PRY236"/>
      <c r="PRZ236"/>
      <c r="PSA236"/>
      <c r="PSB236"/>
      <c r="PSC236"/>
      <c r="PSD236"/>
      <c r="PSE236"/>
      <c r="PSF236"/>
      <c r="PSG236"/>
      <c r="PSH236"/>
      <c r="PSI236"/>
      <c r="PSJ236"/>
      <c r="PSK236"/>
      <c r="PSL236"/>
      <c r="PSM236"/>
      <c r="PSN236"/>
      <c r="PSO236"/>
      <c r="PSP236"/>
      <c r="PSQ236"/>
      <c r="PSR236"/>
      <c r="PSS236"/>
      <c r="PST236"/>
      <c r="PSU236"/>
      <c r="PSV236"/>
      <c r="PSW236"/>
      <c r="PSX236"/>
      <c r="PSY236"/>
      <c r="PSZ236"/>
      <c r="PTA236"/>
      <c r="PTB236"/>
      <c r="PTC236"/>
      <c r="PTD236"/>
      <c r="PTE236"/>
      <c r="PTF236"/>
      <c r="PTG236"/>
      <c r="PTH236"/>
      <c r="PTI236"/>
      <c r="PTJ236"/>
      <c r="PTK236"/>
      <c r="PTL236"/>
      <c r="PTM236"/>
      <c r="PTN236"/>
      <c r="PTO236"/>
      <c r="PTP236"/>
      <c r="PTQ236"/>
      <c r="PTR236"/>
      <c r="PTS236"/>
      <c r="PTT236"/>
      <c r="PTU236"/>
      <c r="PTV236"/>
      <c r="PTW236"/>
      <c r="PTX236"/>
      <c r="PTY236"/>
      <c r="PTZ236"/>
      <c r="PUA236"/>
      <c r="PUB236"/>
      <c r="PUC236"/>
      <c r="PUD236"/>
      <c r="PUE236"/>
      <c r="PUF236"/>
      <c r="PUG236"/>
      <c r="PUH236"/>
      <c r="PUI236"/>
      <c r="PUJ236"/>
      <c r="PUK236"/>
      <c r="PUL236"/>
      <c r="PUM236"/>
      <c r="PUN236"/>
      <c r="PUO236"/>
      <c r="PUP236"/>
      <c r="PUQ236"/>
      <c r="PUR236"/>
      <c r="PUS236"/>
      <c r="PUT236"/>
      <c r="PUU236"/>
      <c r="PUV236"/>
      <c r="PUW236"/>
      <c r="PUX236"/>
      <c r="PUY236"/>
      <c r="PUZ236"/>
      <c r="PVA236"/>
      <c r="PVB236"/>
      <c r="PVC236"/>
      <c r="PVD236"/>
      <c r="PVE236"/>
      <c r="PVF236"/>
      <c r="PVG236"/>
      <c r="PVH236"/>
      <c r="PVI236"/>
      <c r="PVJ236"/>
      <c r="PVK236"/>
      <c r="PVL236"/>
      <c r="PVM236"/>
      <c r="PVN236"/>
      <c r="PVO236"/>
      <c r="PVP236"/>
      <c r="PVQ236"/>
      <c r="PVR236"/>
      <c r="PVS236"/>
      <c r="PVT236"/>
      <c r="PVU236"/>
      <c r="PVV236"/>
      <c r="PVW236"/>
      <c r="PVX236"/>
      <c r="PVY236"/>
      <c r="PVZ236"/>
      <c r="PWA236"/>
      <c r="PWB236"/>
      <c r="PWC236"/>
      <c r="PWD236"/>
      <c r="PWE236"/>
      <c r="PWF236"/>
      <c r="PWG236"/>
      <c r="PWH236"/>
      <c r="PWI236"/>
      <c r="PWJ236"/>
      <c r="PWK236"/>
      <c r="PWL236"/>
      <c r="PWM236"/>
      <c r="PWN236"/>
      <c r="PWO236"/>
      <c r="PWP236"/>
      <c r="PWQ236"/>
      <c r="PWR236"/>
      <c r="PWS236"/>
      <c r="PWT236"/>
      <c r="PWU236"/>
      <c r="PWV236"/>
      <c r="PWW236"/>
      <c r="PWX236"/>
      <c r="PWY236"/>
      <c r="PWZ236"/>
      <c r="PXA236"/>
      <c r="PXB236"/>
      <c r="PXC236"/>
      <c r="PXD236"/>
      <c r="PXE236"/>
      <c r="PXF236"/>
      <c r="PXG236"/>
      <c r="PXH236"/>
      <c r="PXI236"/>
      <c r="PXJ236"/>
      <c r="PXK236"/>
      <c r="PXL236"/>
      <c r="PXM236"/>
      <c r="PXN236"/>
      <c r="PXO236"/>
      <c r="PXP236"/>
      <c r="PXQ236"/>
      <c r="PXR236"/>
      <c r="PXS236"/>
      <c r="PXT236"/>
      <c r="PXU236"/>
      <c r="PXV236"/>
      <c r="PXW236"/>
      <c r="PXX236"/>
      <c r="PXY236"/>
      <c r="PXZ236"/>
      <c r="PYA236"/>
      <c r="PYB236"/>
      <c r="PYC236"/>
      <c r="PYD236"/>
      <c r="PYE236"/>
      <c r="PYF236"/>
      <c r="PYG236"/>
      <c r="PYH236"/>
      <c r="PYI236"/>
      <c r="PYJ236"/>
      <c r="PYK236"/>
      <c r="PYL236"/>
      <c r="PYM236"/>
      <c r="PYN236"/>
      <c r="PYO236"/>
      <c r="PYP236"/>
      <c r="PYQ236"/>
      <c r="PYR236"/>
      <c r="PYS236"/>
      <c r="PYT236"/>
      <c r="PYU236"/>
      <c r="PYV236"/>
      <c r="PYW236"/>
      <c r="PYX236"/>
      <c r="PYY236"/>
      <c r="PYZ236"/>
      <c r="PZA236"/>
      <c r="PZB236"/>
      <c r="PZC236"/>
      <c r="PZD236"/>
      <c r="PZE236"/>
      <c r="PZF236"/>
      <c r="PZG236"/>
      <c r="PZH236"/>
      <c r="PZI236"/>
      <c r="PZJ236"/>
      <c r="PZK236"/>
      <c r="PZL236"/>
      <c r="PZM236"/>
      <c r="PZN236"/>
      <c r="PZO236"/>
      <c r="PZP236"/>
      <c r="PZQ236"/>
      <c r="PZR236"/>
      <c r="PZS236"/>
      <c r="PZT236"/>
      <c r="PZU236"/>
      <c r="PZV236"/>
      <c r="PZW236"/>
      <c r="PZX236"/>
      <c r="PZY236"/>
      <c r="PZZ236"/>
      <c r="QAA236"/>
      <c r="QAB236"/>
      <c r="QAC236"/>
      <c r="QAD236"/>
      <c r="QAE236"/>
      <c r="QAF236"/>
      <c r="QAG236"/>
      <c r="QAH236"/>
      <c r="QAI236"/>
      <c r="QAJ236"/>
      <c r="QAK236"/>
      <c r="QAL236"/>
      <c r="QAM236"/>
      <c r="QAN236"/>
      <c r="QAO236"/>
      <c r="QAP236"/>
      <c r="QAQ236"/>
      <c r="QAR236"/>
      <c r="QAS236"/>
      <c r="QAT236"/>
      <c r="QAU236"/>
      <c r="QAV236"/>
      <c r="QAW236"/>
      <c r="QAX236"/>
      <c r="QAY236"/>
      <c r="QAZ236"/>
      <c r="QBA236"/>
      <c r="QBB236"/>
      <c r="QBC236"/>
      <c r="QBD236"/>
      <c r="QBE236"/>
      <c r="QBF236"/>
      <c r="QBG236"/>
      <c r="QBH236"/>
      <c r="QBI236"/>
      <c r="QBJ236"/>
      <c r="QBK236"/>
      <c r="QBL236"/>
      <c r="QBM236"/>
      <c r="QBN236"/>
      <c r="QBO236"/>
      <c r="QBP236"/>
      <c r="QBQ236"/>
      <c r="QBR236"/>
      <c r="QBS236"/>
      <c r="QBT236"/>
      <c r="QBU236"/>
      <c r="QBV236"/>
      <c r="QBW236"/>
      <c r="QBX236"/>
      <c r="QBY236"/>
      <c r="QBZ236"/>
      <c r="QCA236"/>
      <c r="QCB236"/>
      <c r="QCC236"/>
      <c r="QCD236"/>
      <c r="QCE236"/>
      <c r="QCF236"/>
      <c r="QCG236"/>
      <c r="QCH236"/>
      <c r="QCI236"/>
      <c r="QCJ236"/>
      <c r="QCK236"/>
      <c r="QCL236"/>
      <c r="QCM236"/>
      <c r="QCN236"/>
      <c r="QCO236"/>
      <c r="QCP236"/>
      <c r="QCQ236"/>
      <c r="QCR236"/>
      <c r="QCS236"/>
      <c r="QCT236"/>
      <c r="QCU236"/>
      <c r="QCV236"/>
      <c r="QCW236"/>
      <c r="QCX236"/>
      <c r="QCY236"/>
      <c r="QCZ236"/>
      <c r="QDA236"/>
      <c r="QDB236"/>
      <c r="QDC236"/>
      <c r="QDD236"/>
      <c r="QDE236"/>
      <c r="QDF236"/>
      <c r="QDG236"/>
      <c r="QDH236"/>
      <c r="QDI236"/>
      <c r="QDJ236"/>
      <c r="QDK236"/>
      <c r="QDL236"/>
      <c r="QDM236"/>
      <c r="QDN236"/>
      <c r="QDO236"/>
      <c r="QDP236"/>
      <c r="QDQ236"/>
      <c r="QDR236"/>
      <c r="QDS236"/>
      <c r="QDT236"/>
      <c r="QDU236"/>
      <c r="QDV236"/>
      <c r="QDW236"/>
      <c r="QDX236"/>
      <c r="QDY236"/>
      <c r="QDZ236"/>
      <c r="QEA236"/>
      <c r="QEB236"/>
      <c r="QEC236"/>
      <c r="QED236"/>
      <c r="QEE236"/>
      <c r="QEF236"/>
      <c r="QEG236"/>
      <c r="QEH236"/>
      <c r="QEI236"/>
      <c r="QEJ236"/>
      <c r="QEK236"/>
      <c r="QEL236"/>
      <c r="QEM236"/>
      <c r="QEN236"/>
      <c r="QEO236"/>
      <c r="QEP236"/>
      <c r="QEQ236"/>
      <c r="QER236"/>
      <c r="QES236"/>
      <c r="QET236"/>
      <c r="QEU236"/>
      <c r="QEV236"/>
      <c r="QEW236"/>
      <c r="QEX236"/>
      <c r="QEY236"/>
      <c r="QEZ236"/>
      <c r="QFA236"/>
      <c r="QFB236"/>
      <c r="QFC236"/>
      <c r="QFD236"/>
      <c r="QFE236"/>
      <c r="QFF236"/>
      <c r="QFG236"/>
      <c r="QFH236"/>
      <c r="QFI236"/>
      <c r="QFJ236"/>
      <c r="QFK236"/>
      <c r="QFL236"/>
      <c r="QFM236"/>
      <c r="QFN236"/>
      <c r="QFO236"/>
      <c r="QFP236"/>
      <c r="QFQ236"/>
      <c r="QFR236"/>
      <c r="QFS236"/>
      <c r="QFT236"/>
      <c r="QFU236"/>
      <c r="QFV236"/>
      <c r="QFW236"/>
      <c r="QFX236"/>
      <c r="QFY236"/>
      <c r="QFZ236"/>
      <c r="QGA236"/>
      <c r="QGB236"/>
      <c r="QGC236"/>
      <c r="QGD236"/>
      <c r="QGE236"/>
      <c r="QGF236"/>
      <c r="QGG236"/>
      <c r="QGH236"/>
      <c r="QGI236"/>
      <c r="QGJ236"/>
      <c r="QGK236"/>
      <c r="QGL236"/>
      <c r="QGM236"/>
      <c r="QGN236"/>
      <c r="QGO236"/>
      <c r="QGP236"/>
      <c r="QGQ236"/>
      <c r="QGR236"/>
      <c r="QGS236"/>
      <c r="QGT236"/>
      <c r="QGU236"/>
      <c r="QGV236"/>
      <c r="QGW236"/>
      <c r="QGX236"/>
      <c r="QGY236"/>
      <c r="QGZ236"/>
      <c r="QHA236"/>
      <c r="QHB236"/>
      <c r="QHC236"/>
      <c r="QHD236"/>
      <c r="QHE236"/>
      <c r="QHF236"/>
      <c r="QHG236"/>
      <c r="QHH236"/>
      <c r="QHI236"/>
      <c r="QHJ236"/>
      <c r="QHK236"/>
      <c r="QHL236"/>
      <c r="QHM236"/>
      <c r="QHN236"/>
      <c r="QHO236"/>
      <c r="QHP236"/>
      <c r="QHQ236"/>
      <c r="QHR236"/>
      <c r="QHS236"/>
      <c r="QHT236"/>
      <c r="QHU236"/>
      <c r="QHV236"/>
      <c r="QHW236"/>
      <c r="QHX236"/>
      <c r="QHY236"/>
      <c r="QHZ236"/>
      <c r="QIA236"/>
      <c r="QIB236"/>
      <c r="QIC236"/>
      <c r="QID236"/>
      <c r="QIE236"/>
      <c r="QIF236"/>
      <c r="QIG236"/>
      <c r="QIH236"/>
      <c r="QII236"/>
      <c r="QIJ236"/>
      <c r="QIK236"/>
      <c r="QIL236"/>
      <c r="QIM236"/>
      <c r="QIN236"/>
      <c r="QIO236"/>
      <c r="QIP236"/>
      <c r="QIQ236"/>
      <c r="QIR236"/>
      <c r="QIS236"/>
      <c r="QIT236"/>
      <c r="QIU236"/>
      <c r="QIV236"/>
      <c r="QIW236"/>
      <c r="QIX236"/>
      <c r="QIY236"/>
      <c r="QIZ236"/>
      <c r="QJA236"/>
      <c r="QJB236"/>
      <c r="QJC236"/>
      <c r="QJD236"/>
      <c r="QJE236"/>
      <c r="QJF236"/>
      <c r="QJG236"/>
      <c r="QJH236"/>
      <c r="QJI236"/>
      <c r="QJJ236"/>
      <c r="QJK236"/>
      <c r="QJL236"/>
      <c r="QJM236"/>
      <c r="QJN236"/>
      <c r="QJO236"/>
      <c r="QJP236"/>
      <c r="QJQ236"/>
      <c r="QJR236"/>
      <c r="QJS236"/>
      <c r="QJT236"/>
      <c r="QJU236"/>
      <c r="QJV236"/>
      <c r="QJW236"/>
      <c r="QJX236"/>
      <c r="QJY236"/>
      <c r="QJZ236"/>
      <c r="QKA236"/>
      <c r="QKB236"/>
      <c r="QKC236"/>
      <c r="QKD236"/>
      <c r="QKE236"/>
      <c r="QKF236"/>
      <c r="QKG236"/>
      <c r="QKH236"/>
      <c r="QKI236"/>
      <c r="QKJ236"/>
      <c r="QKK236"/>
      <c r="QKL236"/>
      <c r="QKM236"/>
      <c r="QKN236"/>
      <c r="QKO236"/>
      <c r="QKP236"/>
      <c r="QKQ236"/>
      <c r="QKR236"/>
      <c r="QKS236"/>
      <c r="QKT236"/>
      <c r="QKU236"/>
      <c r="QKV236"/>
      <c r="QKW236"/>
      <c r="QKX236"/>
      <c r="QKY236"/>
      <c r="QKZ236"/>
      <c r="QLA236"/>
      <c r="QLB236"/>
      <c r="QLC236"/>
      <c r="QLD236"/>
      <c r="QLE236"/>
      <c r="QLF236"/>
      <c r="QLG236"/>
      <c r="QLH236"/>
      <c r="QLI236"/>
      <c r="QLJ236"/>
      <c r="QLK236"/>
      <c r="QLL236"/>
      <c r="QLM236"/>
      <c r="QLN236"/>
      <c r="QLO236"/>
      <c r="QLP236"/>
      <c r="QLQ236"/>
      <c r="QLR236"/>
      <c r="QLS236"/>
      <c r="QLT236"/>
      <c r="QLU236"/>
      <c r="QLV236"/>
      <c r="QLW236"/>
      <c r="QLX236"/>
      <c r="QLY236"/>
      <c r="QLZ236"/>
      <c r="QMA236"/>
      <c r="QMB236"/>
      <c r="QMC236"/>
      <c r="QMD236"/>
      <c r="QME236"/>
      <c r="QMF236"/>
      <c r="QMG236"/>
      <c r="QMH236"/>
      <c r="QMI236"/>
      <c r="QMJ236"/>
      <c r="QMK236"/>
      <c r="QML236"/>
      <c r="QMM236"/>
      <c r="QMN236"/>
      <c r="QMO236"/>
      <c r="QMP236"/>
      <c r="QMQ236"/>
      <c r="QMR236"/>
      <c r="QMS236"/>
      <c r="QMT236"/>
      <c r="QMU236"/>
      <c r="QMV236"/>
      <c r="QMW236"/>
      <c r="QMX236"/>
      <c r="QMY236"/>
      <c r="QMZ236"/>
      <c r="QNA236"/>
      <c r="QNB236"/>
      <c r="QNC236"/>
      <c r="QND236"/>
      <c r="QNE236"/>
      <c r="QNF236"/>
      <c r="QNG236"/>
      <c r="QNH236"/>
      <c r="QNI236"/>
      <c r="QNJ236"/>
      <c r="QNK236"/>
      <c r="QNL236"/>
      <c r="QNM236"/>
      <c r="QNN236"/>
      <c r="QNO236"/>
      <c r="QNP236"/>
      <c r="QNQ236"/>
      <c r="QNR236"/>
      <c r="QNS236"/>
      <c r="QNT236"/>
      <c r="QNU236"/>
      <c r="QNV236"/>
      <c r="QNW236"/>
      <c r="QNX236"/>
      <c r="QNY236"/>
      <c r="QNZ236"/>
      <c r="QOA236"/>
      <c r="QOB236"/>
      <c r="QOC236"/>
      <c r="QOD236"/>
      <c r="QOE236"/>
      <c r="QOF236"/>
      <c r="QOG236"/>
      <c r="QOH236"/>
      <c r="QOI236"/>
      <c r="QOJ236"/>
      <c r="QOK236"/>
      <c r="QOL236"/>
      <c r="QOM236"/>
      <c r="QON236"/>
      <c r="QOO236"/>
      <c r="QOP236"/>
      <c r="QOQ236"/>
      <c r="QOR236"/>
      <c r="QOS236"/>
      <c r="QOT236"/>
      <c r="QOU236"/>
      <c r="QOV236"/>
      <c r="QOW236"/>
      <c r="QOX236"/>
      <c r="QOY236"/>
      <c r="QOZ236"/>
      <c r="QPA236"/>
      <c r="QPB236"/>
      <c r="QPC236"/>
      <c r="QPD236"/>
      <c r="QPE236"/>
      <c r="QPF236"/>
      <c r="QPG236"/>
      <c r="QPH236"/>
      <c r="QPI236"/>
      <c r="QPJ236"/>
      <c r="QPK236"/>
      <c r="QPL236"/>
      <c r="QPM236"/>
      <c r="QPN236"/>
      <c r="QPO236"/>
      <c r="QPP236"/>
      <c r="QPQ236"/>
      <c r="QPR236"/>
      <c r="QPS236"/>
      <c r="QPT236"/>
      <c r="QPU236"/>
      <c r="QPV236"/>
      <c r="QPW236"/>
      <c r="QPX236"/>
      <c r="QPY236"/>
      <c r="QPZ236"/>
      <c r="QQA236"/>
      <c r="QQB236"/>
      <c r="QQC236"/>
      <c r="QQD236"/>
      <c r="QQE236"/>
      <c r="QQF236"/>
      <c r="QQG236"/>
      <c r="QQH236"/>
      <c r="QQI236"/>
      <c r="QQJ236"/>
      <c r="QQK236"/>
      <c r="QQL236"/>
      <c r="QQM236"/>
      <c r="QQN236"/>
      <c r="QQO236"/>
      <c r="QQP236"/>
      <c r="QQQ236"/>
      <c r="QQR236"/>
      <c r="QQS236"/>
      <c r="QQT236"/>
      <c r="QQU236"/>
      <c r="QQV236"/>
      <c r="QQW236"/>
      <c r="QQX236"/>
      <c r="QQY236"/>
      <c r="QQZ236"/>
      <c r="QRA236"/>
      <c r="QRB236"/>
      <c r="QRC236"/>
      <c r="QRD236"/>
      <c r="QRE236"/>
      <c r="QRF236"/>
      <c r="QRG236"/>
      <c r="QRH236"/>
      <c r="QRI236"/>
      <c r="QRJ236"/>
      <c r="QRK236"/>
      <c r="QRL236"/>
      <c r="QRM236"/>
      <c r="QRN236"/>
      <c r="QRO236"/>
      <c r="QRP236"/>
      <c r="QRQ236"/>
      <c r="QRR236"/>
      <c r="QRS236"/>
      <c r="QRT236"/>
      <c r="QRU236"/>
      <c r="QRV236"/>
      <c r="QRW236"/>
      <c r="QRX236"/>
      <c r="QRY236"/>
      <c r="QRZ236"/>
      <c r="QSA236"/>
      <c r="QSB236"/>
      <c r="QSC236"/>
      <c r="QSD236"/>
      <c r="QSE236"/>
      <c r="QSF236"/>
      <c r="QSG236"/>
      <c r="QSH236"/>
      <c r="QSI236"/>
      <c r="QSJ236"/>
      <c r="QSK236"/>
      <c r="QSL236"/>
      <c r="QSM236"/>
      <c r="QSN236"/>
      <c r="QSO236"/>
      <c r="QSP236"/>
      <c r="QSQ236"/>
      <c r="QSR236"/>
      <c r="QSS236"/>
      <c r="QST236"/>
      <c r="QSU236"/>
      <c r="QSV236"/>
      <c r="QSW236"/>
      <c r="QSX236"/>
      <c r="QSY236"/>
      <c r="QSZ236"/>
      <c r="QTA236"/>
      <c r="QTB236"/>
      <c r="QTC236"/>
      <c r="QTD236"/>
      <c r="QTE236"/>
      <c r="QTF236"/>
      <c r="QTG236"/>
      <c r="QTH236"/>
      <c r="QTI236"/>
      <c r="QTJ236"/>
      <c r="QTK236"/>
      <c r="QTL236"/>
      <c r="QTM236"/>
      <c r="QTN236"/>
      <c r="QTO236"/>
      <c r="QTP236"/>
      <c r="QTQ236"/>
      <c r="QTR236"/>
      <c r="QTS236"/>
      <c r="QTT236"/>
      <c r="QTU236"/>
      <c r="QTV236"/>
      <c r="QTW236"/>
      <c r="QTX236"/>
      <c r="QTY236"/>
      <c r="QTZ236"/>
      <c r="QUA236"/>
      <c r="QUB236"/>
      <c r="QUC236"/>
      <c r="QUD236"/>
      <c r="QUE236"/>
      <c r="QUF236"/>
      <c r="QUG236"/>
      <c r="QUH236"/>
      <c r="QUI236"/>
      <c r="QUJ236"/>
      <c r="QUK236"/>
      <c r="QUL236"/>
      <c r="QUM236"/>
      <c r="QUN236"/>
      <c r="QUO236"/>
      <c r="QUP236"/>
      <c r="QUQ236"/>
      <c r="QUR236"/>
      <c r="QUS236"/>
      <c r="QUT236"/>
      <c r="QUU236"/>
      <c r="QUV236"/>
      <c r="QUW236"/>
      <c r="QUX236"/>
      <c r="QUY236"/>
      <c r="QUZ236"/>
      <c r="QVA236"/>
      <c r="QVB236"/>
      <c r="QVC236"/>
      <c r="QVD236"/>
      <c r="QVE236"/>
      <c r="QVF236"/>
      <c r="QVG236"/>
      <c r="QVH236"/>
      <c r="QVI236"/>
      <c r="QVJ236"/>
      <c r="QVK236"/>
      <c r="QVL236"/>
      <c r="QVM236"/>
      <c r="QVN236"/>
      <c r="QVO236"/>
      <c r="QVP236"/>
      <c r="QVQ236"/>
      <c r="QVR236"/>
      <c r="QVS236"/>
      <c r="QVT236"/>
      <c r="QVU236"/>
      <c r="QVV236"/>
      <c r="QVW236"/>
      <c r="QVX236"/>
      <c r="QVY236"/>
      <c r="QVZ236"/>
      <c r="QWA236"/>
      <c r="QWB236"/>
      <c r="QWC236"/>
      <c r="QWD236"/>
      <c r="QWE236"/>
      <c r="QWF236"/>
      <c r="QWG236"/>
      <c r="QWH236"/>
      <c r="QWI236"/>
      <c r="QWJ236"/>
      <c r="QWK236"/>
      <c r="QWL236"/>
      <c r="QWM236"/>
      <c r="QWN236"/>
      <c r="QWO236"/>
      <c r="QWP236"/>
      <c r="QWQ236"/>
      <c r="QWR236"/>
      <c r="QWS236"/>
      <c r="QWT236"/>
      <c r="QWU236"/>
      <c r="QWV236"/>
      <c r="QWW236"/>
      <c r="QWX236"/>
      <c r="QWY236"/>
      <c r="QWZ236"/>
      <c r="QXA236"/>
      <c r="QXB236"/>
      <c r="QXC236"/>
      <c r="QXD236"/>
      <c r="QXE236"/>
      <c r="QXF236"/>
      <c r="QXG236"/>
      <c r="QXH236"/>
      <c r="QXI236"/>
      <c r="QXJ236"/>
      <c r="QXK236"/>
      <c r="QXL236"/>
      <c r="QXM236"/>
      <c r="QXN236"/>
      <c r="QXO236"/>
      <c r="QXP236"/>
      <c r="QXQ236"/>
      <c r="QXR236"/>
      <c r="QXS236"/>
      <c r="QXT236"/>
      <c r="QXU236"/>
      <c r="QXV236"/>
      <c r="QXW236"/>
      <c r="QXX236"/>
      <c r="QXY236"/>
      <c r="QXZ236"/>
      <c r="QYA236"/>
      <c r="QYB236"/>
      <c r="QYC236"/>
      <c r="QYD236"/>
      <c r="QYE236"/>
      <c r="QYF236"/>
      <c r="QYG236"/>
      <c r="QYH236"/>
      <c r="QYI236"/>
      <c r="QYJ236"/>
      <c r="QYK236"/>
      <c r="QYL236"/>
      <c r="QYM236"/>
      <c r="QYN236"/>
      <c r="QYO236"/>
      <c r="QYP236"/>
      <c r="QYQ236"/>
      <c r="QYR236"/>
      <c r="QYS236"/>
      <c r="QYT236"/>
      <c r="QYU236"/>
      <c r="QYV236"/>
      <c r="QYW236"/>
      <c r="QYX236"/>
      <c r="QYY236"/>
      <c r="QYZ236"/>
      <c r="QZA236"/>
      <c r="QZB236"/>
      <c r="QZC236"/>
      <c r="QZD236"/>
      <c r="QZE236"/>
      <c r="QZF236"/>
      <c r="QZG236"/>
      <c r="QZH236"/>
      <c r="QZI236"/>
      <c r="QZJ236"/>
      <c r="QZK236"/>
      <c r="QZL236"/>
      <c r="QZM236"/>
      <c r="QZN236"/>
      <c r="QZO236"/>
      <c r="QZP236"/>
      <c r="QZQ236"/>
      <c r="QZR236"/>
      <c r="QZS236"/>
      <c r="QZT236"/>
      <c r="QZU236"/>
      <c r="QZV236"/>
      <c r="QZW236"/>
      <c r="QZX236"/>
      <c r="QZY236"/>
      <c r="QZZ236"/>
      <c r="RAA236"/>
      <c r="RAB236"/>
      <c r="RAC236"/>
      <c r="RAD236"/>
      <c r="RAE236"/>
      <c r="RAF236"/>
      <c r="RAG236"/>
      <c r="RAH236"/>
      <c r="RAI236"/>
      <c r="RAJ236"/>
      <c r="RAK236"/>
      <c r="RAL236"/>
      <c r="RAM236"/>
      <c r="RAN236"/>
      <c r="RAO236"/>
      <c r="RAP236"/>
      <c r="RAQ236"/>
      <c r="RAR236"/>
      <c r="RAS236"/>
      <c r="RAT236"/>
      <c r="RAU236"/>
      <c r="RAV236"/>
      <c r="RAW236"/>
      <c r="RAX236"/>
      <c r="RAY236"/>
      <c r="RAZ236"/>
      <c r="RBA236"/>
      <c r="RBB236"/>
      <c r="RBC236"/>
      <c r="RBD236"/>
      <c r="RBE236"/>
      <c r="RBF236"/>
      <c r="RBG236"/>
      <c r="RBH236"/>
      <c r="RBI236"/>
      <c r="RBJ236"/>
      <c r="RBK236"/>
      <c r="RBL236"/>
      <c r="RBM236"/>
      <c r="RBN236"/>
      <c r="RBO236"/>
      <c r="RBP236"/>
      <c r="RBQ236"/>
      <c r="RBR236"/>
      <c r="RBS236"/>
      <c r="RBT236"/>
      <c r="RBU236"/>
      <c r="RBV236"/>
      <c r="RBW236"/>
      <c r="RBX236"/>
      <c r="RBY236"/>
      <c r="RBZ236"/>
      <c r="RCA236"/>
      <c r="RCB236"/>
      <c r="RCC236"/>
      <c r="RCD236"/>
      <c r="RCE236"/>
      <c r="RCF236"/>
      <c r="RCG236"/>
      <c r="RCH236"/>
      <c r="RCI236"/>
      <c r="RCJ236"/>
      <c r="RCK236"/>
      <c r="RCL236"/>
      <c r="RCM236"/>
      <c r="RCN236"/>
      <c r="RCO236"/>
      <c r="RCP236"/>
      <c r="RCQ236"/>
      <c r="RCR236"/>
      <c r="RCS236"/>
      <c r="RCT236"/>
      <c r="RCU236"/>
      <c r="RCV236"/>
      <c r="RCW236"/>
      <c r="RCX236"/>
      <c r="RCY236"/>
      <c r="RCZ236"/>
      <c r="RDA236"/>
      <c r="RDB236"/>
      <c r="RDC236"/>
      <c r="RDD236"/>
      <c r="RDE236"/>
      <c r="RDF236"/>
      <c r="RDG236"/>
      <c r="RDH236"/>
      <c r="RDI236"/>
      <c r="RDJ236"/>
      <c r="RDK236"/>
      <c r="RDL236"/>
      <c r="RDM236"/>
      <c r="RDN236"/>
      <c r="RDO236"/>
      <c r="RDP236"/>
      <c r="RDQ236"/>
      <c r="RDR236"/>
      <c r="RDS236"/>
      <c r="RDT236"/>
      <c r="RDU236"/>
      <c r="RDV236"/>
      <c r="RDW236"/>
      <c r="RDX236"/>
      <c r="RDY236"/>
      <c r="RDZ236"/>
      <c r="REA236"/>
      <c r="REB236"/>
      <c r="REC236"/>
      <c r="RED236"/>
      <c r="REE236"/>
      <c r="REF236"/>
      <c r="REG236"/>
      <c r="REH236"/>
      <c r="REI236"/>
      <c r="REJ236"/>
      <c r="REK236"/>
      <c r="REL236"/>
      <c r="REM236"/>
      <c r="REN236"/>
      <c r="REO236"/>
      <c r="REP236"/>
      <c r="REQ236"/>
      <c r="RER236"/>
      <c r="RES236"/>
      <c r="RET236"/>
      <c r="REU236"/>
      <c r="REV236"/>
      <c r="REW236"/>
      <c r="REX236"/>
      <c r="REY236"/>
      <c r="REZ236"/>
      <c r="RFA236"/>
      <c r="RFB236"/>
      <c r="RFC236"/>
      <c r="RFD236"/>
      <c r="RFE236"/>
      <c r="RFF236"/>
      <c r="RFG236"/>
      <c r="RFH236"/>
      <c r="RFI236"/>
      <c r="RFJ236"/>
      <c r="RFK236"/>
      <c r="RFL236"/>
      <c r="RFM236"/>
      <c r="RFN236"/>
      <c r="RFO236"/>
      <c r="RFP236"/>
      <c r="RFQ236"/>
      <c r="RFR236"/>
      <c r="RFS236"/>
      <c r="RFT236"/>
      <c r="RFU236"/>
      <c r="RFV236"/>
      <c r="RFW236"/>
      <c r="RFX236"/>
      <c r="RFY236"/>
      <c r="RFZ236"/>
      <c r="RGA236"/>
      <c r="RGB236"/>
      <c r="RGC236"/>
      <c r="RGD236"/>
      <c r="RGE236"/>
      <c r="RGF236"/>
      <c r="RGG236"/>
      <c r="RGH236"/>
      <c r="RGI236"/>
      <c r="RGJ236"/>
      <c r="RGK236"/>
      <c r="RGL236"/>
      <c r="RGM236"/>
      <c r="RGN236"/>
      <c r="RGO236"/>
      <c r="RGP236"/>
      <c r="RGQ236"/>
      <c r="RGR236"/>
      <c r="RGS236"/>
      <c r="RGT236"/>
      <c r="RGU236"/>
      <c r="RGV236"/>
      <c r="RGW236"/>
      <c r="RGX236"/>
      <c r="RGY236"/>
      <c r="RGZ236"/>
      <c r="RHA236"/>
      <c r="RHB236"/>
      <c r="RHC236"/>
      <c r="RHD236"/>
      <c r="RHE236"/>
      <c r="RHF236"/>
      <c r="RHG236"/>
      <c r="RHH236"/>
      <c r="RHI236"/>
      <c r="RHJ236"/>
      <c r="RHK236"/>
      <c r="RHL236"/>
      <c r="RHM236"/>
      <c r="RHN236"/>
      <c r="RHO236"/>
      <c r="RHP236"/>
      <c r="RHQ236"/>
      <c r="RHR236"/>
      <c r="RHS236"/>
      <c r="RHT236"/>
      <c r="RHU236"/>
      <c r="RHV236"/>
      <c r="RHW236"/>
      <c r="RHX236"/>
      <c r="RHY236"/>
      <c r="RHZ236"/>
      <c r="RIA236"/>
      <c r="RIB236"/>
      <c r="RIC236"/>
      <c r="RID236"/>
      <c r="RIE236"/>
      <c r="RIF236"/>
      <c r="RIG236"/>
      <c r="RIH236"/>
      <c r="RII236"/>
      <c r="RIJ236"/>
      <c r="RIK236"/>
      <c r="RIL236"/>
      <c r="RIM236"/>
      <c r="RIN236"/>
      <c r="RIO236"/>
      <c r="RIP236"/>
      <c r="RIQ236"/>
      <c r="RIR236"/>
      <c r="RIS236"/>
      <c r="RIT236"/>
      <c r="RIU236"/>
      <c r="RIV236"/>
      <c r="RIW236"/>
      <c r="RIX236"/>
      <c r="RIY236"/>
      <c r="RIZ236"/>
      <c r="RJA236"/>
      <c r="RJB236"/>
      <c r="RJC236"/>
      <c r="RJD236"/>
      <c r="RJE236"/>
      <c r="RJF236"/>
      <c r="RJG236"/>
      <c r="RJH236"/>
      <c r="RJI236"/>
      <c r="RJJ236"/>
      <c r="RJK236"/>
      <c r="RJL236"/>
      <c r="RJM236"/>
      <c r="RJN236"/>
      <c r="RJO236"/>
      <c r="RJP236"/>
      <c r="RJQ236"/>
      <c r="RJR236"/>
      <c r="RJS236"/>
      <c r="RJT236"/>
      <c r="RJU236"/>
      <c r="RJV236"/>
      <c r="RJW236"/>
      <c r="RJX236"/>
      <c r="RJY236"/>
      <c r="RJZ236"/>
      <c r="RKA236"/>
      <c r="RKB236"/>
      <c r="RKC236"/>
      <c r="RKD236"/>
      <c r="RKE236"/>
      <c r="RKF236"/>
      <c r="RKG236"/>
      <c r="RKH236"/>
      <c r="RKI236"/>
      <c r="RKJ236"/>
      <c r="RKK236"/>
      <c r="RKL236"/>
      <c r="RKM236"/>
      <c r="RKN236"/>
      <c r="RKO236"/>
      <c r="RKP236"/>
      <c r="RKQ236"/>
      <c r="RKR236"/>
      <c r="RKS236"/>
      <c r="RKT236"/>
      <c r="RKU236"/>
      <c r="RKV236"/>
      <c r="RKW236"/>
      <c r="RKX236"/>
      <c r="RKY236"/>
      <c r="RKZ236"/>
      <c r="RLA236"/>
      <c r="RLB236"/>
      <c r="RLC236"/>
      <c r="RLD236"/>
      <c r="RLE236"/>
      <c r="RLF236"/>
      <c r="RLG236"/>
      <c r="RLH236"/>
      <c r="RLI236"/>
      <c r="RLJ236"/>
      <c r="RLK236"/>
      <c r="RLL236"/>
      <c r="RLM236"/>
      <c r="RLN236"/>
      <c r="RLO236"/>
      <c r="RLP236"/>
      <c r="RLQ236"/>
      <c r="RLR236"/>
      <c r="RLS236"/>
      <c r="RLT236"/>
      <c r="RLU236"/>
      <c r="RLV236"/>
      <c r="RLW236"/>
      <c r="RLX236"/>
      <c r="RLY236"/>
      <c r="RLZ236"/>
      <c r="RMA236"/>
      <c r="RMB236"/>
      <c r="RMC236"/>
      <c r="RMD236"/>
      <c r="RME236"/>
      <c r="RMF236"/>
      <c r="RMG236"/>
      <c r="RMH236"/>
      <c r="RMI236"/>
      <c r="RMJ236"/>
      <c r="RMK236"/>
      <c r="RML236"/>
      <c r="RMM236"/>
      <c r="RMN236"/>
      <c r="RMO236"/>
      <c r="RMP236"/>
      <c r="RMQ236"/>
      <c r="RMR236"/>
      <c r="RMS236"/>
      <c r="RMT236"/>
      <c r="RMU236"/>
      <c r="RMV236"/>
      <c r="RMW236"/>
      <c r="RMX236"/>
      <c r="RMY236"/>
      <c r="RMZ236"/>
      <c r="RNA236"/>
      <c r="RNB236"/>
      <c r="RNC236"/>
      <c r="RND236"/>
      <c r="RNE236"/>
      <c r="RNF236"/>
      <c r="RNG236"/>
      <c r="RNH236"/>
      <c r="RNI236"/>
      <c r="RNJ236"/>
      <c r="RNK236"/>
      <c r="RNL236"/>
      <c r="RNM236"/>
      <c r="RNN236"/>
      <c r="RNO236"/>
      <c r="RNP236"/>
      <c r="RNQ236"/>
      <c r="RNR236"/>
      <c r="RNS236"/>
      <c r="RNT236"/>
      <c r="RNU236"/>
      <c r="RNV236"/>
      <c r="RNW236"/>
      <c r="RNX236"/>
      <c r="RNY236"/>
      <c r="RNZ236"/>
      <c r="ROA236"/>
      <c r="ROB236"/>
      <c r="ROC236"/>
      <c r="ROD236"/>
      <c r="ROE236"/>
      <c r="ROF236"/>
      <c r="ROG236"/>
      <c r="ROH236"/>
      <c r="ROI236"/>
      <c r="ROJ236"/>
      <c r="ROK236"/>
      <c r="ROL236"/>
      <c r="ROM236"/>
      <c r="RON236"/>
      <c r="ROO236"/>
      <c r="ROP236"/>
      <c r="ROQ236"/>
      <c r="ROR236"/>
      <c r="ROS236"/>
      <c r="ROT236"/>
      <c r="ROU236"/>
      <c r="ROV236"/>
      <c r="ROW236"/>
      <c r="ROX236"/>
      <c r="ROY236"/>
      <c r="ROZ236"/>
      <c r="RPA236"/>
      <c r="RPB236"/>
      <c r="RPC236"/>
      <c r="RPD236"/>
      <c r="RPE236"/>
      <c r="RPF236"/>
      <c r="RPG236"/>
      <c r="RPH236"/>
      <c r="RPI236"/>
      <c r="RPJ236"/>
      <c r="RPK236"/>
      <c r="RPL236"/>
      <c r="RPM236"/>
      <c r="RPN236"/>
      <c r="RPO236"/>
      <c r="RPP236"/>
      <c r="RPQ236"/>
      <c r="RPR236"/>
      <c r="RPS236"/>
      <c r="RPT236"/>
      <c r="RPU236"/>
      <c r="RPV236"/>
      <c r="RPW236"/>
      <c r="RPX236"/>
      <c r="RPY236"/>
      <c r="RPZ236"/>
      <c r="RQA236"/>
      <c r="RQB236"/>
      <c r="RQC236"/>
      <c r="RQD236"/>
      <c r="RQE236"/>
      <c r="RQF236"/>
      <c r="RQG236"/>
      <c r="RQH236"/>
      <c r="RQI236"/>
      <c r="RQJ236"/>
      <c r="RQK236"/>
      <c r="RQL236"/>
      <c r="RQM236"/>
      <c r="RQN236"/>
      <c r="RQO236"/>
      <c r="RQP236"/>
      <c r="RQQ236"/>
      <c r="RQR236"/>
      <c r="RQS236"/>
      <c r="RQT236"/>
      <c r="RQU236"/>
      <c r="RQV236"/>
      <c r="RQW236"/>
      <c r="RQX236"/>
      <c r="RQY236"/>
      <c r="RQZ236"/>
      <c r="RRA236"/>
      <c r="RRB236"/>
      <c r="RRC236"/>
      <c r="RRD236"/>
      <c r="RRE236"/>
      <c r="RRF236"/>
      <c r="RRG236"/>
      <c r="RRH236"/>
      <c r="RRI236"/>
      <c r="RRJ236"/>
      <c r="RRK236"/>
      <c r="RRL236"/>
      <c r="RRM236"/>
      <c r="RRN236"/>
      <c r="RRO236"/>
      <c r="RRP236"/>
      <c r="RRQ236"/>
      <c r="RRR236"/>
      <c r="RRS236"/>
      <c r="RRT236"/>
      <c r="RRU236"/>
      <c r="RRV236"/>
      <c r="RRW236"/>
      <c r="RRX236"/>
      <c r="RRY236"/>
      <c r="RRZ236"/>
      <c r="RSA236"/>
      <c r="RSB236"/>
      <c r="RSC236"/>
      <c r="RSD236"/>
      <c r="RSE236"/>
      <c r="RSF236"/>
      <c r="RSG236"/>
      <c r="RSH236"/>
      <c r="RSI236"/>
      <c r="RSJ236"/>
      <c r="RSK236"/>
      <c r="RSL236"/>
      <c r="RSM236"/>
      <c r="RSN236"/>
      <c r="RSO236"/>
      <c r="RSP236"/>
      <c r="RSQ236"/>
      <c r="RSR236"/>
      <c r="RSS236"/>
      <c r="RST236"/>
      <c r="RSU236"/>
      <c r="RSV236"/>
      <c r="RSW236"/>
      <c r="RSX236"/>
      <c r="RSY236"/>
      <c r="RSZ236"/>
      <c r="RTA236"/>
      <c r="RTB236"/>
      <c r="RTC236"/>
      <c r="RTD236"/>
      <c r="RTE236"/>
      <c r="RTF236"/>
      <c r="RTG236"/>
      <c r="RTH236"/>
      <c r="RTI236"/>
      <c r="RTJ236"/>
      <c r="RTK236"/>
      <c r="RTL236"/>
      <c r="RTM236"/>
      <c r="RTN236"/>
      <c r="RTO236"/>
      <c r="RTP236"/>
      <c r="RTQ236"/>
      <c r="RTR236"/>
      <c r="RTS236"/>
      <c r="RTT236"/>
      <c r="RTU236"/>
      <c r="RTV236"/>
      <c r="RTW236"/>
      <c r="RTX236"/>
      <c r="RTY236"/>
      <c r="RTZ236"/>
      <c r="RUA236"/>
      <c r="RUB236"/>
      <c r="RUC236"/>
      <c r="RUD236"/>
      <c r="RUE236"/>
      <c r="RUF236"/>
      <c r="RUG236"/>
      <c r="RUH236"/>
      <c r="RUI236"/>
      <c r="RUJ236"/>
      <c r="RUK236"/>
      <c r="RUL236"/>
      <c r="RUM236"/>
      <c r="RUN236"/>
      <c r="RUO236"/>
      <c r="RUP236"/>
      <c r="RUQ236"/>
      <c r="RUR236"/>
      <c r="RUS236"/>
      <c r="RUT236"/>
      <c r="RUU236"/>
      <c r="RUV236"/>
      <c r="RUW236"/>
      <c r="RUX236"/>
      <c r="RUY236"/>
      <c r="RUZ236"/>
      <c r="RVA236"/>
      <c r="RVB236"/>
      <c r="RVC236"/>
      <c r="RVD236"/>
      <c r="RVE236"/>
      <c r="RVF236"/>
      <c r="RVG236"/>
      <c r="RVH236"/>
      <c r="RVI236"/>
      <c r="RVJ236"/>
      <c r="RVK236"/>
      <c r="RVL236"/>
      <c r="RVM236"/>
      <c r="RVN236"/>
      <c r="RVO236"/>
      <c r="RVP236"/>
      <c r="RVQ236"/>
      <c r="RVR236"/>
      <c r="RVS236"/>
      <c r="RVT236"/>
      <c r="RVU236"/>
      <c r="RVV236"/>
      <c r="RVW236"/>
      <c r="RVX236"/>
      <c r="RVY236"/>
      <c r="RVZ236"/>
      <c r="RWA236"/>
      <c r="RWB236"/>
      <c r="RWC236"/>
      <c r="RWD236"/>
      <c r="RWE236"/>
      <c r="RWF236"/>
      <c r="RWG236"/>
      <c r="RWH236"/>
      <c r="RWI236"/>
      <c r="RWJ236"/>
      <c r="RWK236"/>
      <c r="RWL236"/>
      <c r="RWM236"/>
      <c r="RWN236"/>
      <c r="RWO236"/>
      <c r="RWP236"/>
      <c r="RWQ236"/>
      <c r="RWR236"/>
      <c r="RWS236"/>
      <c r="RWT236"/>
      <c r="RWU236"/>
      <c r="RWV236"/>
      <c r="RWW236"/>
      <c r="RWX236"/>
      <c r="RWY236"/>
      <c r="RWZ236"/>
      <c r="RXA236"/>
      <c r="RXB236"/>
      <c r="RXC236"/>
      <c r="RXD236"/>
      <c r="RXE236"/>
      <c r="RXF236"/>
      <c r="RXG236"/>
      <c r="RXH236"/>
      <c r="RXI236"/>
      <c r="RXJ236"/>
      <c r="RXK236"/>
      <c r="RXL236"/>
      <c r="RXM236"/>
      <c r="RXN236"/>
      <c r="RXO236"/>
      <c r="RXP236"/>
      <c r="RXQ236"/>
      <c r="RXR236"/>
      <c r="RXS236"/>
      <c r="RXT236"/>
      <c r="RXU236"/>
      <c r="RXV236"/>
      <c r="RXW236"/>
      <c r="RXX236"/>
      <c r="RXY236"/>
      <c r="RXZ236"/>
      <c r="RYA236"/>
      <c r="RYB236"/>
      <c r="RYC236"/>
      <c r="RYD236"/>
      <c r="RYE236"/>
      <c r="RYF236"/>
      <c r="RYG236"/>
      <c r="RYH236"/>
      <c r="RYI236"/>
      <c r="RYJ236"/>
      <c r="RYK236"/>
      <c r="RYL236"/>
      <c r="RYM236"/>
      <c r="RYN236"/>
      <c r="RYO236"/>
      <c r="RYP236"/>
      <c r="RYQ236"/>
      <c r="RYR236"/>
      <c r="RYS236"/>
      <c r="RYT236"/>
      <c r="RYU236"/>
      <c r="RYV236"/>
      <c r="RYW236"/>
      <c r="RYX236"/>
      <c r="RYY236"/>
      <c r="RYZ236"/>
      <c r="RZA236"/>
      <c r="RZB236"/>
      <c r="RZC236"/>
      <c r="RZD236"/>
      <c r="RZE236"/>
      <c r="RZF236"/>
      <c r="RZG236"/>
      <c r="RZH236"/>
      <c r="RZI236"/>
      <c r="RZJ236"/>
      <c r="RZK236"/>
      <c r="RZL236"/>
      <c r="RZM236"/>
      <c r="RZN236"/>
      <c r="RZO236"/>
      <c r="RZP236"/>
      <c r="RZQ236"/>
      <c r="RZR236"/>
      <c r="RZS236"/>
      <c r="RZT236"/>
      <c r="RZU236"/>
      <c r="RZV236"/>
      <c r="RZW236"/>
      <c r="RZX236"/>
      <c r="RZY236"/>
      <c r="RZZ236"/>
      <c r="SAA236"/>
      <c r="SAB236"/>
      <c r="SAC236"/>
      <c r="SAD236"/>
      <c r="SAE236"/>
      <c r="SAF236"/>
      <c r="SAG236"/>
      <c r="SAH236"/>
      <c r="SAI236"/>
      <c r="SAJ236"/>
      <c r="SAK236"/>
      <c r="SAL236"/>
      <c r="SAM236"/>
      <c r="SAN236"/>
      <c r="SAO236"/>
      <c r="SAP236"/>
      <c r="SAQ236"/>
      <c r="SAR236"/>
      <c r="SAS236"/>
      <c r="SAT236"/>
      <c r="SAU236"/>
      <c r="SAV236"/>
      <c r="SAW236"/>
      <c r="SAX236"/>
      <c r="SAY236"/>
      <c r="SAZ236"/>
      <c r="SBA236"/>
      <c r="SBB236"/>
      <c r="SBC236"/>
      <c r="SBD236"/>
      <c r="SBE236"/>
      <c r="SBF236"/>
      <c r="SBG236"/>
      <c r="SBH236"/>
      <c r="SBI236"/>
      <c r="SBJ236"/>
      <c r="SBK236"/>
      <c r="SBL236"/>
      <c r="SBM236"/>
      <c r="SBN236"/>
      <c r="SBO236"/>
      <c r="SBP236"/>
      <c r="SBQ236"/>
      <c r="SBR236"/>
      <c r="SBS236"/>
      <c r="SBT236"/>
      <c r="SBU236"/>
      <c r="SBV236"/>
      <c r="SBW236"/>
      <c r="SBX236"/>
      <c r="SBY236"/>
      <c r="SBZ236"/>
      <c r="SCA236"/>
      <c r="SCB236"/>
      <c r="SCC236"/>
      <c r="SCD236"/>
      <c r="SCE236"/>
      <c r="SCF236"/>
      <c r="SCG236"/>
      <c r="SCH236"/>
      <c r="SCI236"/>
      <c r="SCJ236"/>
      <c r="SCK236"/>
      <c r="SCL236"/>
      <c r="SCM236"/>
      <c r="SCN236"/>
      <c r="SCO236"/>
      <c r="SCP236"/>
      <c r="SCQ236"/>
      <c r="SCR236"/>
      <c r="SCS236"/>
      <c r="SCT236"/>
      <c r="SCU236"/>
      <c r="SCV236"/>
      <c r="SCW236"/>
      <c r="SCX236"/>
      <c r="SCY236"/>
      <c r="SCZ236"/>
      <c r="SDA236"/>
      <c r="SDB236"/>
      <c r="SDC236"/>
      <c r="SDD236"/>
      <c r="SDE236"/>
      <c r="SDF236"/>
      <c r="SDG236"/>
      <c r="SDH236"/>
      <c r="SDI236"/>
      <c r="SDJ236"/>
      <c r="SDK236"/>
      <c r="SDL236"/>
      <c r="SDM236"/>
      <c r="SDN236"/>
      <c r="SDO236"/>
      <c r="SDP236"/>
      <c r="SDQ236"/>
      <c r="SDR236"/>
      <c r="SDS236"/>
      <c r="SDT236"/>
      <c r="SDU236"/>
      <c r="SDV236"/>
      <c r="SDW236"/>
      <c r="SDX236"/>
      <c r="SDY236"/>
      <c r="SDZ236"/>
      <c r="SEA236"/>
      <c r="SEB236"/>
      <c r="SEC236"/>
      <c r="SED236"/>
      <c r="SEE236"/>
      <c r="SEF236"/>
      <c r="SEG236"/>
      <c r="SEH236"/>
      <c r="SEI236"/>
      <c r="SEJ236"/>
      <c r="SEK236"/>
      <c r="SEL236"/>
      <c r="SEM236"/>
      <c r="SEN236"/>
      <c r="SEO236"/>
      <c r="SEP236"/>
      <c r="SEQ236"/>
      <c r="SER236"/>
      <c r="SES236"/>
      <c r="SET236"/>
      <c r="SEU236"/>
      <c r="SEV236"/>
      <c r="SEW236"/>
      <c r="SEX236"/>
      <c r="SEY236"/>
      <c r="SEZ236"/>
      <c r="SFA236"/>
      <c r="SFB236"/>
      <c r="SFC236"/>
      <c r="SFD236"/>
      <c r="SFE236"/>
      <c r="SFF236"/>
      <c r="SFG236"/>
      <c r="SFH236"/>
      <c r="SFI236"/>
      <c r="SFJ236"/>
      <c r="SFK236"/>
      <c r="SFL236"/>
      <c r="SFM236"/>
      <c r="SFN236"/>
      <c r="SFO236"/>
      <c r="SFP236"/>
      <c r="SFQ236"/>
      <c r="SFR236"/>
      <c r="SFS236"/>
      <c r="SFT236"/>
      <c r="SFU236"/>
      <c r="SFV236"/>
      <c r="SFW236"/>
      <c r="SFX236"/>
      <c r="SFY236"/>
      <c r="SFZ236"/>
      <c r="SGA236"/>
      <c r="SGB236"/>
      <c r="SGC236"/>
      <c r="SGD236"/>
      <c r="SGE236"/>
      <c r="SGF236"/>
      <c r="SGG236"/>
      <c r="SGH236"/>
      <c r="SGI236"/>
      <c r="SGJ236"/>
      <c r="SGK236"/>
      <c r="SGL236"/>
      <c r="SGM236"/>
      <c r="SGN236"/>
      <c r="SGO236"/>
      <c r="SGP236"/>
      <c r="SGQ236"/>
      <c r="SGR236"/>
      <c r="SGS236"/>
      <c r="SGT236"/>
      <c r="SGU236"/>
      <c r="SGV236"/>
      <c r="SGW236"/>
      <c r="SGX236"/>
      <c r="SGY236"/>
      <c r="SGZ236"/>
      <c r="SHA236"/>
      <c r="SHB236"/>
      <c r="SHC236"/>
      <c r="SHD236"/>
      <c r="SHE236"/>
      <c r="SHF236"/>
      <c r="SHG236"/>
      <c r="SHH236"/>
      <c r="SHI236"/>
      <c r="SHJ236"/>
      <c r="SHK236"/>
      <c r="SHL236"/>
      <c r="SHM236"/>
      <c r="SHN236"/>
      <c r="SHO236"/>
      <c r="SHP236"/>
      <c r="SHQ236"/>
      <c r="SHR236"/>
      <c r="SHS236"/>
      <c r="SHT236"/>
      <c r="SHU236"/>
      <c r="SHV236"/>
      <c r="SHW236"/>
      <c r="SHX236"/>
      <c r="SHY236"/>
      <c r="SHZ236"/>
      <c r="SIA236"/>
      <c r="SIB236"/>
      <c r="SIC236"/>
      <c r="SID236"/>
      <c r="SIE236"/>
      <c r="SIF236"/>
      <c r="SIG236"/>
      <c r="SIH236"/>
      <c r="SII236"/>
      <c r="SIJ236"/>
      <c r="SIK236"/>
      <c r="SIL236"/>
      <c r="SIM236"/>
      <c r="SIN236"/>
      <c r="SIO236"/>
      <c r="SIP236"/>
      <c r="SIQ236"/>
      <c r="SIR236"/>
      <c r="SIS236"/>
      <c r="SIT236"/>
      <c r="SIU236"/>
      <c r="SIV236"/>
      <c r="SIW236"/>
      <c r="SIX236"/>
      <c r="SIY236"/>
      <c r="SIZ236"/>
      <c r="SJA236"/>
      <c r="SJB236"/>
      <c r="SJC236"/>
      <c r="SJD236"/>
      <c r="SJE236"/>
      <c r="SJF236"/>
      <c r="SJG236"/>
      <c r="SJH236"/>
      <c r="SJI236"/>
      <c r="SJJ236"/>
      <c r="SJK236"/>
      <c r="SJL236"/>
      <c r="SJM236"/>
      <c r="SJN236"/>
      <c r="SJO236"/>
      <c r="SJP236"/>
      <c r="SJQ236"/>
      <c r="SJR236"/>
      <c r="SJS236"/>
      <c r="SJT236"/>
      <c r="SJU236"/>
      <c r="SJV236"/>
      <c r="SJW236"/>
      <c r="SJX236"/>
      <c r="SJY236"/>
      <c r="SJZ236"/>
      <c r="SKA236"/>
      <c r="SKB236"/>
      <c r="SKC236"/>
      <c r="SKD236"/>
      <c r="SKE236"/>
      <c r="SKF236"/>
      <c r="SKG236"/>
      <c r="SKH236"/>
      <c r="SKI236"/>
      <c r="SKJ236"/>
      <c r="SKK236"/>
      <c r="SKL236"/>
      <c r="SKM236"/>
      <c r="SKN236"/>
      <c r="SKO236"/>
      <c r="SKP236"/>
      <c r="SKQ236"/>
      <c r="SKR236"/>
      <c r="SKS236"/>
      <c r="SKT236"/>
      <c r="SKU236"/>
      <c r="SKV236"/>
      <c r="SKW236"/>
      <c r="SKX236"/>
      <c r="SKY236"/>
      <c r="SKZ236"/>
      <c r="SLA236"/>
      <c r="SLB236"/>
      <c r="SLC236"/>
      <c r="SLD236"/>
      <c r="SLE236"/>
      <c r="SLF236"/>
      <c r="SLG236"/>
      <c r="SLH236"/>
      <c r="SLI236"/>
      <c r="SLJ236"/>
      <c r="SLK236"/>
      <c r="SLL236"/>
      <c r="SLM236"/>
      <c r="SLN236"/>
      <c r="SLO236"/>
      <c r="SLP236"/>
      <c r="SLQ236"/>
      <c r="SLR236"/>
      <c r="SLS236"/>
      <c r="SLT236"/>
      <c r="SLU236"/>
      <c r="SLV236"/>
      <c r="SLW236"/>
      <c r="SLX236"/>
      <c r="SLY236"/>
      <c r="SLZ236"/>
      <c r="SMA236"/>
      <c r="SMB236"/>
      <c r="SMC236"/>
      <c r="SMD236"/>
      <c r="SME236"/>
      <c r="SMF236"/>
      <c r="SMG236"/>
      <c r="SMH236"/>
      <c r="SMI236"/>
      <c r="SMJ236"/>
      <c r="SMK236"/>
      <c r="SML236"/>
      <c r="SMM236"/>
      <c r="SMN236"/>
      <c r="SMO236"/>
      <c r="SMP236"/>
      <c r="SMQ236"/>
      <c r="SMR236"/>
      <c r="SMS236"/>
      <c r="SMT236"/>
      <c r="SMU236"/>
      <c r="SMV236"/>
      <c r="SMW236"/>
      <c r="SMX236"/>
      <c r="SMY236"/>
      <c r="SMZ236"/>
      <c r="SNA236"/>
      <c r="SNB236"/>
      <c r="SNC236"/>
      <c r="SND236"/>
      <c r="SNE236"/>
      <c r="SNF236"/>
      <c r="SNG236"/>
      <c r="SNH236"/>
      <c r="SNI236"/>
      <c r="SNJ236"/>
      <c r="SNK236"/>
      <c r="SNL236"/>
      <c r="SNM236"/>
      <c r="SNN236"/>
      <c r="SNO236"/>
      <c r="SNP236"/>
      <c r="SNQ236"/>
      <c r="SNR236"/>
      <c r="SNS236"/>
      <c r="SNT236"/>
      <c r="SNU236"/>
      <c r="SNV236"/>
      <c r="SNW236"/>
      <c r="SNX236"/>
      <c r="SNY236"/>
      <c r="SNZ236"/>
      <c r="SOA236"/>
      <c r="SOB236"/>
      <c r="SOC236"/>
      <c r="SOD236"/>
      <c r="SOE236"/>
      <c r="SOF236"/>
      <c r="SOG236"/>
      <c r="SOH236"/>
      <c r="SOI236"/>
      <c r="SOJ236"/>
      <c r="SOK236"/>
      <c r="SOL236"/>
      <c r="SOM236"/>
      <c r="SON236"/>
      <c r="SOO236"/>
      <c r="SOP236"/>
      <c r="SOQ236"/>
      <c r="SOR236"/>
      <c r="SOS236"/>
      <c r="SOT236"/>
      <c r="SOU236"/>
      <c r="SOV236"/>
      <c r="SOW236"/>
      <c r="SOX236"/>
      <c r="SOY236"/>
      <c r="SOZ236"/>
      <c r="SPA236"/>
      <c r="SPB236"/>
      <c r="SPC236"/>
      <c r="SPD236"/>
      <c r="SPE236"/>
      <c r="SPF236"/>
      <c r="SPG236"/>
      <c r="SPH236"/>
      <c r="SPI236"/>
      <c r="SPJ236"/>
      <c r="SPK236"/>
      <c r="SPL236"/>
      <c r="SPM236"/>
      <c r="SPN236"/>
      <c r="SPO236"/>
      <c r="SPP236"/>
      <c r="SPQ236"/>
      <c r="SPR236"/>
      <c r="SPS236"/>
      <c r="SPT236"/>
      <c r="SPU236"/>
      <c r="SPV236"/>
      <c r="SPW236"/>
      <c r="SPX236"/>
      <c r="SPY236"/>
      <c r="SPZ236"/>
      <c r="SQA236"/>
      <c r="SQB236"/>
      <c r="SQC236"/>
      <c r="SQD236"/>
      <c r="SQE236"/>
      <c r="SQF236"/>
      <c r="SQG236"/>
      <c r="SQH236"/>
      <c r="SQI236"/>
      <c r="SQJ236"/>
      <c r="SQK236"/>
      <c r="SQL236"/>
      <c r="SQM236"/>
      <c r="SQN236"/>
      <c r="SQO236"/>
      <c r="SQP236"/>
      <c r="SQQ236"/>
      <c r="SQR236"/>
      <c r="SQS236"/>
      <c r="SQT236"/>
      <c r="SQU236"/>
      <c r="SQV236"/>
      <c r="SQW236"/>
      <c r="SQX236"/>
      <c r="SQY236"/>
      <c r="SQZ236"/>
      <c r="SRA236"/>
      <c r="SRB236"/>
      <c r="SRC236"/>
      <c r="SRD236"/>
      <c r="SRE236"/>
      <c r="SRF236"/>
      <c r="SRG236"/>
      <c r="SRH236"/>
      <c r="SRI236"/>
      <c r="SRJ236"/>
      <c r="SRK236"/>
      <c r="SRL236"/>
      <c r="SRM236"/>
      <c r="SRN236"/>
      <c r="SRO236"/>
      <c r="SRP236"/>
      <c r="SRQ236"/>
      <c r="SRR236"/>
      <c r="SRS236"/>
      <c r="SRT236"/>
      <c r="SRU236"/>
      <c r="SRV236"/>
      <c r="SRW236"/>
      <c r="SRX236"/>
      <c r="SRY236"/>
      <c r="SRZ236"/>
      <c r="SSA236"/>
      <c r="SSB236"/>
      <c r="SSC236"/>
      <c r="SSD236"/>
      <c r="SSE236"/>
      <c r="SSF236"/>
      <c r="SSG236"/>
      <c r="SSH236"/>
      <c r="SSI236"/>
      <c r="SSJ236"/>
      <c r="SSK236"/>
      <c r="SSL236"/>
      <c r="SSM236"/>
      <c r="SSN236"/>
      <c r="SSO236"/>
      <c r="SSP236"/>
      <c r="SSQ236"/>
      <c r="SSR236"/>
      <c r="SSS236"/>
      <c r="SST236"/>
      <c r="SSU236"/>
      <c r="SSV236"/>
      <c r="SSW236"/>
      <c r="SSX236"/>
      <c r="SSY236"/>
      <c r="SSZ236"/>
      <c r="STA236"/>
      <c r="STB236"/>
      <c r="STC236"/>
      <c r="STD236"/>
      <c r="STE236"/>
      <c r="STF236"/>
      <c r="STG236"/>
      <c r="STH236"/>
      <c r="STI236"/>
      <c r="STJ236"/>
      <c r="STK236"/>
      <c r="STL236"/>
      <c r="STM236"/>
      <c r="STN236"/>
      <c r="STO236"/>
      <c r="STP236"/>
      <c r="STQ236"/>
      <c r="STR236"/>
      <c r="STS236"/>
      <c r="STT236"/>
      <c r="STU236"/>
      <c r="STV236"/>
      <c r="STW236"/>
      <c r="STX236"/>
      <c r="STY236"/>
      <c r="STZ236"/>
      <c r="SUA236"/>
      <c r="SUB236"/>
      <c r="SUC236"/>
      <c r="SUD236"/>
      <c r="SUE236"/>
      <c r="SUF236"/>
      <c r="SUG236"/>
      <c r="SUH236"/>
      <c r="SUI236"/>
      <c r="SUJ236"/>
      <c r="SUK236"/>
      <c r="SUL236"/>
      <c r="SUM236"/>
      <c r="SUN236"/>
      <c r="SUO236"/>
      <c r="SUP236"/>
      <c r="SUQ236"/>
      <c r="SUR236"/>
      <c r="SUS236"/>
      <c r="SUT236"/>
      <c r="SUU236"/>
      <c r="SUV236"/>
      <c r="SUW236"/>
      <c r="SUX236"/>
      <c r="SUY236"/>
      <c r="SUZ236"/>
      <c r="SVA236"/>
      <c r="SVB236"/>
      <c r="SVC236"/>
      <c r="SVD236"/>
      <c r="SVE236"/>
      <c r="SVF236"/>
      <c r="SVG236"/>
      <c r="SVH236"/>
      <c r="SVI236"/>
      <c r="SVJ236"/>
      <c r="SVK236"/>
      <c r="SVL236"/>
      <c r="SVM236"/>
      <c r="SVN236"/>
      <c r="SVO236"/>
      <c r="SVP236"/>
      <c r="SVQ236"/>
      <c r="SVR236"/>
      <c r="SVS236"/>
      <c r="SVT236"/>
      <c r="SVU236"/>
      <c r="SVV236"/>
      <c r="SVW236"/>
      <c r="SVX236"/>
      <c r="SVY236"/>
      <c r="SVZ236"/>
      <c r="SWA236"/>
      <c r="SWB236"/>
      <c r="SWC236"/>
      <c r="SWD236"/>
      <c r="SWE236"/>
      <c r="SWF236"/>
      <c r="SWG236"/>
      <c r="SWH236"/>
      <c r="SWI236"/>
      <c r="SWJ236"/>
      <c r="SWK236"/>
      <c r="SWL236"/>
      <c r="SWM236"/>
      <c r="SWN236"/>
      <c r="SWO236"/>
      <c r="SWP236"/>
      <c r="SWQ236"/>
      <c r="SWR236"/>
      <c r="SWS236"/>
      <c r="SWT236"/>
      <c r="SWU236"/>
      <c r="SWV236"/>
      <c r="SWW236"/>
      <c r="SWX236"/>
      <c r="SWY236"/>
      <c r="SWZ236"/>
      <c r="SXA236"/>
      <c r="SXB236"/>
      <c r="SXC236"/>
      <c r="SXD236"/>
      <c r="SXE236"/>
      <c r="SXF236"/>
      <c r="SXG236"/>
      <c r="SXH236"/>
      <c r="SXI236"/>
      <c r="SXJ236"/>
      <c r="SXK236"/>
      <c r="SXL236"/>
      <c r="SXM236"/>
      <c r="SXN236"/>
      <c r="SXO236"/>
      <c r="SXP236"/>
      <c r="SXQ236"/>
      <c r="SXR236"/>
      <c r="SXS236"/>
      <c r="SXT236"/>
      <c r="SXU236"/>
      <c r="SXV236"/>
      <c r="SXW236"/>
      <c r="SXX236"/>
      <c r="SXY236"/>
      <c r="SXZ236"/>
      <c r="SYA236"/>
      <c r="SYB236"/>
      <c r="SYC236"/>
      <c r="SYD236"/>
      <c r="SYE236"/>
      <c r="SYF236"/>
      <c r="SYG236"/>
      <c r="SYH236"/>
      <c r="SYI236"/>
      <c r="SYJ236"/>
      <c r="SYK236"/>
      <c r="SYL236"/>
      <c r="SYM236"/>
      <c r="SYN236"/>
      <c r="SYO236"/>
      <c r="SYP236"/>
      <c r="SYQ236"/>
      <c r="SYR236"/>
      <c r="SYS236"/>
      <c r="SYT236"/>
      <c r="SYU236"/>
      <c r="SYV236"/>
      <c r="SYW236"/>
      <c r="SYX236"/>
      <c r="SYY236"/>
      <c r="SYZ236"/>
      <c r="SZA236"/>
      <c r="SZB236"/>
      <c r="SZC236"/>
      <c r="SZD236"/>
      <c r="SZE236"/>
      <c r="SZF236"/>
      <c r="SZG236"/>
      <c r="SZH236"/>
      <c r="SZI236"/>
      <c r="SZJ236"/>
      <c r="SZK236"/>
      <c r="SZL236"/>
      <c r="SZM236"/>
      <c r="SZN236"/>
      <c r="SZO236"/>
      <c r="SZP236"/>
      <c r="SZQ236"/>
      <c r="SZR236"/>
      <c r="SZS236"/>
      <c r="SZT236"/>
      <c r="SZU236"/>
      <c r="SZV236"/>
      <c r="SZW236"/>
      <c r="SZX236"/>
      <c r="SZY236"/>
      <c r="SZZ236"/>
      <c r="TAA236"/>
      <c r="TAB236"/>
      <c r="TAC236"/>
      <c r="TAD236"/>
      <c r="TAE236"/>
      <c r="TAF236"/>
      <c r="TAG236"/>
      <c r="TAH236"/>
      <c r="TAI236"/>
      <c r="TAJ236"/>
      <c r="TAK236"/>
      <c r="TAL236"/>
      <c r="TAM236"/>
      <c r="TAN236"/>
      <c r="TAO236"/>
      <c r="TAP236"/>
      <c r="TAQ236"/>
      <c r="TAR236"/>
      <c r="TAS236"/>
      <c r="TAT236"/>
      <c r="TAU236"/>
      <c r="TAV236"/>
      <c r="TAW236"/>
      <c r="TAX236"/>
      <c r="TAY236"/>
      <c r="TAZ236"/>
      <c r="TBA236"/>
      <c r="TBB236"/>
      <c r="TBC236"/>
      <c r="TBD236"/>
      <c r="TBE236"/>
      <c r="TBF236"/>
      <c r="TBG236"/>
      <c r="TBH236"/>
      <c r="TBI236"/>
      <c r="TBJ236"/>
      <c r="TBK236"/>
      <c r="TBL236"/>
      <c r="TBM236"/>
      <c r="TBN236"/>
      <c r="TBO236"/>
      <c r="TBP236"/>
      <c r="TBQ236"/>
      <c r="TBR236"/>
      <c r="TBS236"/>
      <c r="TBT236"/>
      <c r="TBU236"/>
      <c r="TBV236"/>
      <c r="TBW236"/>
      <c r="TBX236"/>
      <c r="TBY236"/>
      <c r="TBZ236"/>
      <c r="TCA236"/>
      <c r="TCB236"/>
      <c r="TCC236"/>
      <c r="TCD236"/>
      <c r="TCE236"/>
      <c r="TCF236"/>
      <c r="TCG236"/>
      <c r="TCH236"/>
      <c r="TCI236"/>
      <c r="TCJ236"/>
      <c r="TCK236"/>
      <c r="TCL236"/>
      <c r="TCM236"/>
      <c r="TCN236"/>
      <c r="TCO236"/>
      <c r="TCP236"/>
      <c r="TCQ236"/>
      <c r="TCR236"/>
      <c r="TCS236"/>
      <c r="TCT236"/>
      <c r="TCU236"/>
      <c r="TCV236"/>
      <c r="TCW236"/>
      <c r="TCX236"/>
      <c r="TCY236"/>
      <c r="TCZ236"/>
      <c r="TDA236"/>
      <c r="TDB236"/>
      <c r="TDC236"/>
      <c r="TDD236"/>
      <c r="TDE236"/>
      <c r="TDF236"/>
      <c r="TDG236"/>
      <c r="TDH236"/>
      <c r="TDI236"/>
      <c r="TDJ236"/>
      <c r="TDK236"/>
      <c r="TDL236"/>
      <c r="TDM236"/>
      <c r="TDN236"/>
      <c r="TDO236"/>
      <c r="TDP236"/>
      <c r="TDQ236"/>
      <c r="TDR236"/>
      <c r="TDS236"/>
      <c r="TDT236"/>
      <c r="TDU236"/>
      <c r="TDV236"/>
      <c r="TDW236"/>
      <c r="TDX236"/>
      <c r="TDY236"/>
      <c r="TDZ236"/>
      <c r="TEA236"/>
      <c r="TEB236"/>
      <c r="TEC236"/>
      <c r="TED236"/>
      <c r="TEE236"/>
      <c r="TEF236"/>
      <c r="TEG236"/>
      <c r="TEH236"/>
      <c r="TEI236"/>
      <c r="TEJ236"/>
      <c r="TEK236"/>
      <c r="TEL236"/>
      <c r="TEM236"/>
      <c r="TEN236"/>
      <c r="TEO236"/>
      <c r="TEP236"/>
      <c r="TEQ236"/>
      <c r="TER236"/>
      <c r="TES236"/>
      <c r="TET236"/>
      <c r="TEU236"/>
      <c r="TEV236"/>
      <c r="TEW236"/>
      <c r="TEX236"/>
      <c r="TEY236"/>
      <c r="TEZ236"/>
      <c r="TFA236"/>
      <c r="TFB236"/>
      <c r="TFC236"/>
      <c r="TFD236"/>
      <c r="TFE236"/>
      <c r="TFF236"/>
      <c r="TFG236"/>
      <c r="TFH236"/>
      <c r="TFI236"/>
      <c r="TFJ236"/>
      <c r="TFK236"/>
      <c r="TFL236"/>
      <c r="TFM236"/>
      <c r="TFN236"/>
      <c r="TFO236"/>
      <c r="TFP236"/>
      <c r="TFQ236"/>
      <c r="TFR236"/>
      <c r="TFS236"/>
      <c r="TFT236"/>
      <c r="TFU236"/>
      <c r="TFV236"/>
      <c r="TFW236"/>
      <c r="TFX236"/>
      <c r="TFY236"/>
      <c r="TFZ236"/>
      <c r="TGA236"/>
      <c r="TGB236"/>
      <c r="TGC236"/>
      <c r="TGD236"/>
      <c r="TGE236"/>
      <c r="TGF236"/>
      <c r="TGG236"/>
      <c r="TGH236"/>
      <c r="TGI236"/>
      <c r="TGJ236"/>
      <c r="TGK236"/>
      <c r="TGL236"/>
      <c r="TGM236"/>
      <c r="TGN236"/>
      <c r="TGO236"/>
      <c r="TGP236"/>
      <c r="TGQ236"/>
      <c r="TGR236"/>
      <c r="TGS236"/>
      <c r="TGT236"/>
      <c r="TGU236"/>
      <c r="TGV236"/>
      <c r="TGW236"/>
      <c r="TGX236"/>
      <c r="TGY236"/>
      <c r="TGZ236"/>
      <c r="THA236"/>
      <c r="THB236"/>
      <c r="THC236"/>
      <c r="THD236"/>
      <c r="THE236"/>
      <c r="THF236"/>
      <c r="THG236"/>
      <c r="THH236"/>
      <c r="THI236"/>
      <c r="THJ236"/>
      <c r="THK236"/>
      <c r="THL236"/>
      <c r="THM236"/>
      <c r="THN236"/>
      <c r="THO236"/>
      <c r="THP236"/>
      <c r="THQ236"/>
      <c r="THR236"/>
      <c r="THS236"/>
      <c r="THT236"/>
      <c r="THU236"/>
      <c r="THV236"/>
      <c r="THW236"/>
      <c r="THX236"/>
      <c r="THY236"/>
      <c r="THZ236"/>
      <c r="TIA236"/>
      <c r="TIB236"/>
      <c r="TIC236"/>
      <c r="TID236"/>
      <c r="TIE236"/>
      <c r="TIF236"/>
      <c r="TIG236"/>
      <c r="TIH236"/>
      <c r="TII236"/>
      <c r="TIJ236"/>
      <c r="TIK236"/>
      <c r="TIL236"/>
      <c r="TIM236"/>
      <c r="TIN236"/>
      <c r="TIO236"/>
      <c r="TIP236"/>
      <c r="TIQ236"/>
      <c r="TIR236"/>
      <c r="TIS236"/>
      <c r="TIT236"/>
      <c r="TIU236"/>
      <c r="TIV236"/>
      <c r="TIW236"/>
      <c r="TIX236"/>
      <c r="TIY236"/>
      <c r="TIZ236"/>
      <c r="TJA236"/>
      <c r="TJB236"/>
      <c r="TJC236"/>
      <c r="TJD236"/>
      <c r="TJE236"/>
      <c r="TJF236"/>
      <c r="TJG236"/>
      <c r="TJH236"/>
      <c r="TJI236"/>
      <c r="TJJ236"/>
      <c r="TJK236"/>
      <c r="TJL236"/>
      <c r="TJM236"/>
      <c r="TJN236"/>
      <c r="TJO236"/>
      <c r="TJP236"/>
      <c r="TJQ236"/>
      <c r="TJR236"/>
      <c r="TJS236"/>
      <c r="TJT236"/>
      <c r="TJU236"/>
      <c r="TJV236"/>
      <c r="TJW236"/>
      <c r="TJX236"/>
      <c r="TJY236"/>
      <c r="TJZ236"/>
      <c r="TKA236"/>
      <c r="TKB236"/>
      <c r="TKC236"/>
      <c r="TKD236"/>
      <c r="TKE236"/>
      <c r="TKF236"/>
      <c r="TKG236"/>
      <c r="TKH236"/>
      <c r="TKI236"/>
      <c r="TKJ236"/>
      <c r="TKK236"/>
      <c r="TKL236"/>
      <c r="TKM236"/>
      <c r="TKN236"/>
      <c r="TKO236"/>
      <c r="TKP236"/>
      <c r="TKQ236"/>
      <c r="TKR236"/>
      <c r="TKS236"/>
      <c r="TKT236"/>
      <c r="TKU236"/>
      <c r="TKV236"/>
      <c r="TKW236"/>
      <c r="TKX236"/>
      <c r="TKY236"/>
      <c r="TKZ236"/>
      <c r="TLA236"/>
      <c r="TLB236"/>
      <c r="TLC236"/>
      <c r="TLD236"/>
      <c r="TLE236"/>
      <c r="TLF236"/>
      <c r="TLG236"/>
      <c r="TLH236"/>
      <c r="TLI236"/>
      <c r="TLJ236"/>
      <c r="TLK236"/>
      <c r="TLL236"/>
      <c r="TLM236"/>
      <c r="TLN236"/>
      <c r="TLO236"/>
      <c r="TLP236"/>
      <c r="TLQ236"/>
      <c r="TLR236"/>
      <c r="TLS236"/>
      <c r="TLT236"/>
      <c r="TLU236"/>
      <c r="TLV236"/>
      <c r="TLW236"/>
      <c r="TLX236"/>
      <c r="TLY236"/>
      <c r="TLZ236"/>
      <c r="TMA236"/>
      <c r="TMB236"/>
      <c r="TMC236"/>
      <c r="TMD236"/>
      <c r="TME236"/>
      <c r="TMF236"/>
      <c r="TMG236"/>
      <c r="TMH236"/>
      <c r="TMI236"/>
      <c r="TMJ236"/>
      <c r="TMK236"/>
      <c r="TML236"/>
      <c r="TMM236"/>
      <c r="TMN236"/>
      <c r="TMO236"/>
      <c r="TMP236"/>
      <c r="TMQ236"/>
      <c r="TMR236"/>
      <c r="TMS236"/>
      <c r="TMT236"/>
      <c r="TMU236"/>
      <c r="TMV236"/>
      <c r="TMW236"/>
      <c r="TMX236"/>
      <c r="TMY236"/>
      <c r="TMZ236"/>
      <c r="TNA236"/>
      <c r="TNB236"/>
      <c r="TNC236"/>
      <c r="TND236"/>
      <c r="TNE236"/>
      <c r="TNF236"/>
      <c r="TNG236"/>
      <c r="TNH236"/>
      <c r="TNI236"/>
      <c r="TNJ236"/>
      <c r="TNK236"/>
      <c r="TNL236"/>
      <c r="TNM236"/>
      <c r="TNN236"/>
      <c r="TNO236"/>
      <c r="TNP236"/>
      <c r="TNQ236"/>
      <c r="TNR236"/>
      <c r="TNS236"/>
      <c r="TNT236"/>
      <c r="TNU236"/>
      <c r="TNV236"/>
      <c r="TNW236"/>
      <c r="TNX236"/>
      <c r="TNY236"/>
      <c r="TNZ236"/>
      <c r="TOA236"/>
      <c r="TOB236"/>
      <c r="TOC236"/>
      <c r="TOD236"/>
      <c r="TOE236"/>
      <c r="TOF236"/>
      <c r="TOG236"/>
      <c r="TOH236"/>
      <c r="TOI236"/>
      <c r="TOJ236"/>
      <c r="TOK236"/>
      <c r="TOL236"/>
      <c r="TOM236"/>
      <c r="TON236"/>
      <c r="TOO236"/>
      <c r="TOP236"/>
      <c r="TOQ236"/>
      <c r="TOR236"/>
      <c r="TOS236"/>
      <c r="TOT236"/>
      <c r="TOU236"/>
      <c r="TOV236"/>
      <c r="TOW236"/>
      <c r="TOX236"/>
      <c r="TOY236"/>
      <c r="TOZ236"/>
      <c r="TPA236"/>
      <c r="TPB236"/>
      <c r="TPC236"/>
      <c r="TPD236"/>
      <c r="TPE236"/>
      <c r="TPF236"/>
      <c r="TPG236"/>
      <c r="TPH236"/>
      <c r="TPI236"/>
      <c r="TPJ236"/>
      <c r="TPK236"/>
      <c r="TPL236"/>
      <c r="TPM236"/>
      <c r="TPN236"/>
      <c r="TPO236"/>
      <c r="TPP236"/>
      <c r="TPQ236"/>
      <c r="TPR236"/>
      <c r="TPS236"/>
      <c r="TPT236"/>
      <c r="TPU236"/>
      <c r="TPV236"/>
      <c r="TPW236"/>
      <c r="TPX236"/>
      <c r="TPY236"/>
      <c r="TPZ236"/>
      <c r="TQA236"/>
      <c r="TQB236"/>
      <c r="TQC236"/>
      <c r="TQD236"/>
      <c r="TQE236"/>
      <c r="TQF236"/>
      <c r="TQG236"/>
      <c r="TQH236"/>
      <c r="TQI236"/>
      <c r="TQJ236"/>
      <c r="TQK236"/>
      <c r="TQL236"/>
      <c r="TQM236"/>
      <c r="TQN236"/>
      <c r="TQO236"/>
      <c r="TQP236"/>
      <c r="TQQ236"/>
      <c r="TQR236"/>
      <c r="TQS236"/>
      <c r="TQT236"/>
      <c r="TQU236"/>
      <c r="TQV236"/>
      <c r="TQW236"/>
      <c r="TQX236"/>
      <c r="TQY236"/>
      <c r="TQZ236"/>
      <c r="TRA236"/>
      <c r="TRB236"/>
      <c r="TRC236"/>
      <c r="TRD236"/>
      <c r="TRE236"/>
      <c r="TRF236"/>
      <c r="TRG236"/>
      <c r="TRH236"/>
      <c r="TRI236"/>
      <c r="TRJ236"/>
      <c r="TRK236"/>
      <c r="TRL236"/>
      <c r="TRM236"/>
      <c r="TRN236"/>
      <c r="TRO236"/>
      <c r="TRP236"/>
      <c r="TRQ236"/>
      <c r="TRR236"/>
      <c r="TRS236"/>
      <c r="TRT236"/>
      <c r="TRU236"/>
      <c r="TRV236"/>
      <c r="TRW236"/>
      <c r="TRX236"/>
      <c r="TRY236"/>
      <c r="TRZ236"/>
      <c r="TSA236"/>
      <c r="TSB236"/>
      <c r="TSC236"/>
      <c r="TSD236"/>
      <c r="TSE236"/>
      <c r="TSF236"/>
      <c r="TSG236"/>
      <c r="TSH236"/>
      <c r="TSI236"/>
      <c r="TSJ236"/>
      <c r="TSK236"/>
      <c r="TSL236"/>
      <c r="TSM236"/>
      <c r="TSN236"/>
      <c r="TSO236"/>
      <c r="TSP236"/>
      <c r="TSQ236"/>
      <c r="TSR236"/>
      <c r="TSS236"/>
      <c r="TST236"/>
      <c r="TSU236"/>
      <c r="TSV236"/>
      <c r="TSW236"/>
      <c r="TSX236"/>
      <c r="TSY236"/>
      <c r="TSZ236"/>
      <c r="TTA236"/>
      <c r="TTB236"/>
      <c r="TTC236"/>
      <c r="TTD236"/>
      <c r="TTE236"/>
      <c r="TTF236"/>
      <c r="TTG236"/>
      <c r="TTH236"/>
      <c r="TTI236"/>
      <c r="TTJ236"/>
      <c r="TTK236"/>
      <c r="TTL236"/>
      <c r="TTM236"/>
      <c r="TTN236"/>
      <c r="TTO236"/>
      <c r="TTP236"/>
      <c r="TTQ236"/>
      <c r="TTR236"/>
      <c r="TTS236"/>
      <c r="TTT236"/>
      <c r="TTU236"/>
      <c r="TTV236"/>
      <c r="TTW236"/>
      <c r="TTX236"/>
      <c r="TTY236"/>
      <c r="TTZ236"/>
      <c r="TUA236"/>
      <c r="TUB236"/>
      <c r="TUC236"/>
      <c r="TUD236"/>
      <c r="TUE236"/>
      <c r="TUF236"/>
      <c r="TUG236"/>
      <c r="TUH236"/>
      <c r="TUI236"/>
      <c r="TUJ236"/>
      <c r="TUK236"/>
      <c r="TUL236"/>
      <c r="TUM236"/>
      <c r="TUN236"/>
      <c r="TUO236"/>
      <c r="TUP236"/>
      <c r="TUQ236"/>
      <c r="TUR236"/>
      <c r="TUS236"/>
      <c r="TUT236"/>
      <c r="TUU236"/>
      <c r="TUV236"/>
      <c r="TUW236"/>
      <c r="TUX236"/>
      <c r="TUY236"/>
      <c r="TUZ236"/>
      <c r="TVA236"/>
      <c r="TVB236"/>
      <c r="TVC236"/>
      <c r="TVD236"/>
      <c r="TVE236"/>
      <c r="TVF236"/>
      <c r="TVG236"/>
      <c r="TVH236"/>
      <c r="TVI236"/>
      <c r="TVJ236"/>
      <c r="TVK236"/>
      <c r="TVL236"/>
      <c r="TVM236"/>
      <c r="TVN236"/>
      <c r="TVO236"/>
      <c r="TVP236"/>
      <c r="TVQ236"/>
      <c r="TVR236"/>
      <c r="TVS236"/>
      <c r="TVT236"/>
      <c r="TVU236"/>
      <c r="TVV236"/>
      <c r="TVW236"/>
      <c r="TVX236"/>
      <c r="TVY236"/>
      <c r="TVZ236"/>
      <c r="TWA236"/>
      <c r="TWB236"/>
      <c r="TWC236"/>
      <c r="TWD236"/>
      <c r="TWE236"/>
      <c r="TWF236"/>
      <c r="TWG236"/>
      <c r="TWH236"/>
      <c r="TWI236"/>
      <c r="TWJ236"/>
      <c r="TWK236"/>
      <c r="TWL236"/>
      <c r="TWM236"/>
      <c r="TWN236"/>
      <c r="TWO236"/>
      <c r="TWP236"/>
      <c r="TWQ236"/>
      <c r="TWR236"/>
      <c r="TWS236"/>
      <c r="TWT236"/>
      <c r="TWU236"/>
      <c r="TWV236"/>
      <c r="TWW236"/>
      <c r="TWX236"/>
      <c r="TWY236"/>
      <c r="TWZ236"/>
      <c r="TXA236"/>
      <c r="TXB236"/>
      <c r="TXC236"/>
      <c r="TXD236"/>
      <c r="TXE236"/>
      <c r="TXF236"/>
      <c r="TXG236"/>
      <c r="TXH236"/>
      <c r="TXI236"/>
      <c r="TXJ236"/>
      <c r="TXK236"/>
      <c r="TXL236"/>
      <c r="TXM236"/>
      <c r="TXN236"/>
      <c r="TXO236"/>
      <c r="TXP236"/>
      <c r="TXQ236"/>
      <c r="TXR236"/>
      <c r="TXS236"/>
      <c r="TXT236"/>
      <c r="TXU236"/>
      <c r="TXV236"/>
      <c r="TXW236"/>
      <c r="TXX236"/>
      <c r="TXY236"/>
      <c r="TXZ236"/>
      <c r="TYA236"/>
      <c r="TYB236"/>
      <c r="TYC236"/>
      <c r="TYD236"/>
      <c r="TYE236"/>
      <c r="TYF236"/>
      <c r="TYG236"/>
      <c r="TYH236"/>
      <c r="TYI236"/>
      <c r="TYJ236"/>
      <c r="TYK236"/>
      <c r="TYL236"/>
      <c r="TYM236"/>
      <c r="TYN236"/>
      <c r="TYO236"/>
      <c r="TYP236"/>
      <c r="TYQ236"/>
      <c r="TYR236"/>
      <c r="TYS236"/>
      <c r="TYT236"/>
      <c r="TYU236"/>
      <c r="TYV236"/>
      <c r="TYW236"/>
      <c r="TYX236"/>
      <c r="TYY236"/>
      <c r="TYZ236"/>
      <c r="TZA236"/>
      <c r="TZB236"/>
      <c r="TZC236"/>
      <c r="TZD236"/>
      <c r="TZE236"/>
      <c r="TZF236"/>
      <c r="TZG236"/>
      <c r="TZH236"/>
      <c r="TZI236"/>
      <c r="TZJ236"/>
      <c r="TZK236"/>
      <c r="TZL236"/>
      <c r="TZM236"/>
      <c r="TZN236"/>
      <c r="TZO236"/>
      <c r="TZP236"/>
      <c r="TZQ236"/>
      <c r="TZR236"/>
      <c r="TZS236"/>
      <c r="TZT236"/>
      <c r="TZU236"/>
      <c r="TZV236"/>
      <c r="TZW236"/>
      <c r="TZX236"/>
      <c r="TZY236"/>
      <c r="TZZ236"/>
      <c r="UAA236"/>
      <c r="UAB236"/>
      <c r="UAC236"/>
      <c r="UAD236"/>
      <c r="UAE236"/>
      <c r="UAF236"/>
      <c r="UAG236"/>
      <c r="UAH236"/>
      <c r="UAI236"/>
      <c r="UAJ236"/>
      <c r="UAK236"/>
      <c r="UAL236"/>
      <c r="UAM236"/>
      <c r="UAN236"/>
      <c r="UAO236"/>
      <c r="UAP236"/>
      <c r="UAQ236"/>
      <c r="UAR236"/>
      <c r="UAS236"/>
      <c r="UAT236"/>
      <c r="UAU236"/>
      <c r="UAV236"/>
      <c r="UAW236"/>
      <c r="UAX236"/>
      <c r="UAY236"/>
      <c r="UAZ236"/>
      <c r="UBA236"/>
      <c r="UBB236"/>
      <c r="UBC236"/>
      <c r="UBD236"/>
      <c r="UBE236"/>
      <c r="UBF236"/>
      <c r="UBG236"/>
      <c r="UBH236"/>
      <c r="UBI236"/>
      <c r="UBJ236"/>
      <c r="UBK236"/>
      <c r="UBL236"/>
      <c r="UBM236"/>
      <c r="UBN236"/>
      <c r="UBO236"/>
      <c r="UBP236"/>
      <c r="UBQ236"/>
      <c r="UBR236"/>
      <c r="UBS236"/>
      <c r="UBT236"/>
      <c r="UBU236"/>
      <c r="UBV236"/>
      <c r="UBW236"/>
      <c r="UBX236"/>
      <c r="UBY236"/>
      <c r="UBZ236"/>
      <c r="UCA236"/>
      <c r="UCB236"/>
      <c r="UCC236"/>
      <c r="UCD236"/>
      <c r="UCE236"/>
      <c r="UCF236"/>
      <c r="UCG236"/>
      <c r="UCH236"/>
      <c r="UCI236"/>
      <c r="UCJ236"/>
      <c r="UCK236"/>
      <c r="UCL236"/>
      <c r="UCM236"/>
      <c r="UCN236"/>
      <c r="UCO236"/>
      <c r="UCP236"/>
      <c r="UCQ236"/>
      <c r="UCR236"/>
      <c r="UCS236"/>
      <c r="UCT236"/>
      <c r="UCU236"/>
      <c r="UCV236"/>
      <c r="UCW236"/>
      <c r="UCX236"/>
      <c r="UCY236"/>
      <c r="UCZ236"/>
      <c r="UDA236"/>
      <c r="UDB236"/>
      <c r="UDC236"/>
      <c r="UDD236"/>
      <c r="UDE236"/>
      <c r="UDF236"/>
      <c r="UDG236"/>
      <c r="UDH236"/>
      <c r="UDI236"/>
      <c r="UDJ236"/>
      <c r="UDK236"/>
      <c r="UDL236"/>
      <c r="UDM236"/>
      <c r="UDN236"/>
      <c r="UDO236"/>
      <c r="UDP236"/>
      <c r="UDQ236"/>
      <c r="UDR236"/>
      <c r="UDS236"/>
      <c r="UDT236"/>
      <c r="UDU236"/>
      <c r="UDV236"/>
      <c r="UDW236"/>
      <c r="UDX236"/>
      <c r="UDY236"/>
      <c r="UDZ236"/>
      <c r="UEA236"/>
      <c r="UEB236"/>
      <c r="UEC236"/>
      <c r="UED236"/>
      <c r="UEE236"/>
      <c r="UEF236"/>
      <c r="UEG236"/>
      <c r="UEH236"/>
      <c r="UEI236"/>
      <c r="UEJ236"/>
      <c r="UEK236"/>
      <c r="UEL236"/>
      <c r="UEM236"/>
      <c r="UEN236"/>
      <c r="UEO236"/>
      <c r="UEP236"/>
      <c r="UEQ236"/>
      <c r="UER236"/>
      <c r="UES236"/>
      <c r="UET236"/>
      <c r="UEU236"/>
      <c r="UEV236"/>
      <c r="UEW236"/>
      <c r="UEX236"/>
      <c r="UEY236"/>
      <c r="UEZ236"/>
      <c r="UFA236"/>
      <c r="UFB236"/>
      <c r="UFC236"/>
      <c r="UFD236"/>
      <c r="UFE236"/>
      <c r="UFF236"/>
      <c r="UFG236"/>
      <c r="UFH236"/>
      <c r="UFI236"/>
      <c r="UFJ236"/>
      <c r="UFK236"/>
      <c r="UFL236"/>
      <c r="UFM236"/>
      <c r="UFN236"/>
      <c r="UFO236"/>
      <c r="UFP236"/>
      <c r="UFQ236"/>
      <c r="UFR236"/>
      <c r="UFS236"/>
      <c r="UFT236"/>
      <c r="UFU236"/>
      <c r="UFV236"/>
      <c r="UFW236"/>
      <c r="UFX236"/>
      <c r="UFY236"/>
      <c r="UFZ236"/>
      <c r="UGA236"/>
      <c r="UGB236"/>
      <c r="UGC236"/>
      <c r="UGD236"/>
      <c r="UGE236"/>
      <c r="UGF236"/>
      <c r="UGG236"/>
      <c r="UGH236"/>
      <c r="UGI236"/>
      <c r="UGJ236"/>
      <c r="UGK236"/>
      <c r="UGL236"/>
      <c r="UGM236"/>
      <c r="UGN236"/>
      <c r="UGO236"/>
      <c r="UGP236"/>
      <c r="UGQ236"/>
      <c r="UGR236"/>
      <c r="UGS236"/>
      <c r="UGT236"/>
      <c r="UGU236"/>
      <c r="UGV236"/>
      <c r="UGW236"/>
      <c r="UGX236"/>
      <c r="UGY236"/>
      <c r="UGZ236"/>
      <c r="UHA236"/>
      <c r="UHB236"/>
      <c r="UHC236"/>
      <c r="UHD236"/>
      <c r="UHE236"/>
      <c r="UHF236"/>
      <c r="UHG236"/>
      <c r="UHH236"/>
      <c r="UHI236"/>
      <c r="UHJ236"/>
      <c r="UHK236"/>
      <c r="UHL236"/>
      <c r="UHM236"/>
      <c r="UHN236"/>
      <c r="UHO236"/>
      <c r="UHP236"/>
      <c r="UHQ236"/>
      <c r="UHR236"/>
      <c r="UHS236"/>
      <c r="UHT236"/>
      <c r="UHU236"/>
      <c r="UHV236"/>
      <c r="UHW236"/>
      <c r="UHX236"/>
      <c r="UHY236"/>
      <c r="UHZ236"/>
      <c r="UIA236"/>
      <c r="UIB236"/>
      <c r="UIC236"/>
      <c r="UID236"/>
      <c r="UIE236"/>
      <c r="UIF236"/>
      <c r="UIG236"/>
      <c r="UIH236"/>
      <c r="UII236"/>
      <c r="UIJ236"/>
      <c r="UIK236"/>
      <c r="UIL236"/>
      <c r="UIM236"/>
      <c r="UIN236"/>
      <c r="UIO236"/>
      <c r="UIP236"/>
      <c r="UIQ236"/>
      <c r="UIR236"/>
      <c r="UIS236"/>
      <c r="UIT236"/>
      <c r="UIU236"/>
      <c r="UIV236"/>
      <c r="UIW236"/>
      <c r="UIX236"/>
      <c r="UIY236"/>
      <c r="UIZ236"/>
      <c r="UJA236"/>
      <c r="UJB236"/>
      <c r="UJC236"/>
      <c r="UJD236"/>
      <c r="UJE236"/>
      <c r="UJF236"/>
      <c r="UJG236"/>
      <c r="UJH236"/>
      <c r="UJI236"/>
      <c r="UJJ236"/>
      <c r="UJK236"/>
      <c r="UJL236"/>
      <c r="UJM236"/>
      <c r="UJN236"/>
      <c r="UJO236"/>
      <c r="UJP236"/>
      <c r="UJQ236"/>
      <c r="UJR236"/>
      <c r="UJS236"/>
      <c r="UJT236"/>
      <c r="UJU236"/>
      <c r="UJV236"/>
      <c r="UJW236"/>
      <c r="UJX236"/>
      <c r="UJY236"/>
      <c r="UJZ236"/>
      <c r="UKA236"/>
      <c r="UKB236"/>
      <c r="UKC236"/>
      <c r="UKD236"/>
      <c r="UKE236"/>
      <c r="UKF236"/>
      <c r="UKG236"/>
      <c r="UKH236"/>
      <c r="UKI236"/>
      <c r="UKJ236"/>
      <c r="UKK236"/>
      <c r="UKL236"/>
      <c r="UKM236"/>
      <c r="UKN236"/>
      <c r="UKO236"/>
      <c r="UKP236"/>
      <c r="UKQ236"/>
      <c r="UKR236"/>
      <c r="UKS236"/>
      <c r="UKT236"/>
      <c r="UKU236"/>
      <c r="UKV236"/>
      <c r="UKW236"/>
      <c r="UKX236"/>
      <c r="UKY236"/>
      <c r="UKZ236"/>
      <c r="ULA236"/>
      <c r="ULB236"/>
      <c r="ULC236"/>
      <c r="ULD236"/>
      <c r="ULE236"/>
      <c r="ULF236"/>
      <c r="ULG236"/>
      <c r="ULH236"/>
      <c r="ULI236"/>
      <c r="ULJ236"/>
      <c r="ULK236"/>
      <c r="ULL236"/>
      <c r="ULM236"/>
      <c r="ULN236"/>
      <c r="ULO236"/>
      <c r="ULP236"/>
      <c r="ULQ236"/>
      <c r="ULR236"/>
      <c r="ULS236"/>
      <c r="ULT236"/>
      <c r="ULU236"/>
      <c r="ULV236"/>
      <c r="ULW236"/>
      <c r="ULX236"/>
      <c r="ULY236"/>
      <c r="ULZ236"/>
      <c r="UMA236"/>
      <c r="UMB236"/>
      <c r="UMC236"/>
      <c r="UMD236"/>
      <c r="UME236"/>
      <c r="UMF236"/>
      <c r="UMG236"/>
      <c r="UMH236"/>
      <c r="UMI236"/>
      <c r="UMJ236"/>
      <c r="UMK236"/>
      <c r="UML236"/>
      <c r="UMM236"/>
      <c r="UMN236"/>
      <c r="UMO236"/>
      <c r="UMP236"/>
      <c r="UMQ236"/>
      <c r="UMR236"/>
      <c r="UMS236"/>
      <c r="UMT236"/>
      <c r="UMU236"/>
      <c r="UMV236"/>
      <c r="UMW236"/>
      <c r="UMX236"/>
      <c r="UMY236"/>
      <c r="UMZ236"/>
      <c r="UNA236"/>
      <c r="UNB236"/>
      <c r="UNC236"/>
      <c r="UND236"/>
      <c r="UNE236"/>
      <c r="UNF236"/>
      <c r="UNG236"/>
      <c r="UNH236"/>
      <c r="UNI236"/>
      <c r="UNJ236"/>
      <c r="UNK236"/>
      <c r="UNL236"/>
      <c r="UNM236"/>
      <c r="UNN236"/>
      <c r="UNO236"/>
      <c r="UNP236"/>
      <c r="UNQ236"/>
      <c r="UNR236"/>
      <c r="UNS236"/>
      <c r="UNT236"/>
      <c r="UNU236"/>
      <c r="UNV236"/>
      <c r="UNW236"/>
      <c r="UNX236"/>
      <c r="UNY236"/>
      <c r="UNZ236"/>
      <c r="UOA236"/>
      <c r="UOB236"/>
      <c r="UOC236"/>
      <c r="UOD236"/>
      <c r="UOE236"/>
      <c r="UOF236"/>
      <c r="UOG236"/>
      <c r="UOH236"/>
      <c r="UOI236"/>
      <c r="UOJ236"/>
      <c r="UOK236"/>
      <c r="UOL236"/>
      <c r="UOM236"/>
      <c r="UON236"/>
      <c r="UOO236"/>
      <c r="UOP236"/>
      <c r="UOQ236"/>
      <c r="UOR236"/>
      <c r="UOS236"/>
      <c r="UOT236"/>
      <c r="UOU236"/>
      <c r="UOV236"/>
      <c r="UOW236"/>
      <c r="UOX236"/>
      <c r="UOY236"/>
      <c r="UOZ236"/>
      <c r="UPA236"/>
      <c r="UPB236"/>
      <c r="UPC236"/>
      <c r="UPD236"/>
      <c r="UPE236"/>
      <c r="UPF236"/>
      <c r="UPG236"/>
      <c r="UPH236"/>
      <c r="UPI236"/>
      <c r="UPJ236"/>
      <c r="UPK236"/>
      <c r="UPL236"/>
      <c r="UPM236"/>
      <c r="UPN236"/>
      <c r="UPO236"/>
      <c r="UPP236"/>
      <c r="UPQ236"/>
      <c r="UPR236"/>
      <c r="UPS236"/>
      <c r="UPT236"/>
      <c r="UPU236"/>
      <c r="UPV236"/>
      <c r="UPW236"/>
      <c r="UPX236"/>
      <c r="UPY236"/>
      <c r="UPZ236"/>
      <c r="UQA236"/>
      <c r="UQB236"/>
      <c r="UQC236"/>
      <c r="UQD236"/>
      <c r="UQE236"/>
      <c r="UQF236"/>
      <c r="UQG236"/>
      <c r="UQH236"/>
      <c r="UQI236"/>
      <c r="UQJ236"/>
      <c r="UQK236"/>
      <c r="UQL236"/>
      <c r="UQM236"/>
      <c r="UQN236"/>
      <c r="UQO236"/>
      <c r="UQP236"/>
      <c r="UQQ236"/>
      <c r="UQR236"/>
      <c r="UQS236"/>
      <c r="UQT236"/>
      <c r="UQU236"/>
      <c r="UQV236"/>
      <c r="UQW236"/>
      <c r="UQX236"/>
      <c r="UQY236"/>
      <c r="UQZ236"/>
      <c r="URA236"/>
      <c r="URB236"/>
      <c r="URC236"/>
      <c r="URD236"/>
      <c r="URE236"/>
      <c r="URF236"/>
      <c r="URG236"/>
      <c r="URH236"/>
      <c r="URI236"/>
      <c r="URJ236"/>
      <c r="URK236"/>
      <c r="URL236"/>
      <c r="URM236"/>
      <c r="URN236"/>
      <c r="URO236"/>
      <c r="URP236"/>
      <c r="URQ236"/>
      <c r="URR236"/>
      <c r="URS236"/>
      <c r="URT236"/>
      <c r="URU236"/>
      <c r="URV236"/>
      <c r="URW236"/>
      <c r="URX236"/>
      <c r="URY236"/>
      <c r="URZ236"/>
      <c r="USA236"/>
      <c r="USB236"/>
      <c r="USC236"/>
      <c r="USD236"/>
      <c r="USE236"/>
      <c r="USF236"/>
      <c r="USG236"/>
      <c r="USH236"/>
      <c r="USI236"/>
      <c r="USJ236"/>
      <c r="USK236"/>
      <c r="USL236"/>
      <c r="USM236"/>
      <c r="USN236"/>
      <c r="USO236"/>
      <c r="USP236"/>
      <c r="USQ236"/>
      <c r="USR236"/>
      <c r="USS236"/>
      <c r="UST236"/>
      <c r="USU236"/>
      <c r="USV236"/>
      <c r="USW236"/>
      <c r="USX236"/>
      <c r="USY236"/>
      <c r="USZ236"/>
      <c r="UTA236"/>
      <c r="UTB236"/>
      <c r="UTC236"/>
      <c r="UTD236"/>
      <c r="UTE236"/>
      <c r="UTF236"/>
      <c r="UTG236"/>
      <c r="UTH236"/>
      <c r="UTI236"/>
      <c r="UTJ236"/>
      <c r="UTK236"/>
      <c r="UTL236"/>
      <c r="UTM236"/>
      <c r="UTN236"/>
      <c r="UTO236"/>
      <c r="UTP236"/>
      <c r="UTQ236"/>
      <c r="UTR236"/>
      <c r="UTS236"/>
      <c r="UTT236"/>
      <c r="UTU236"/>
      <c r="UTV236"/>
      <c r="UTW236"/>
      <c r="UTX236"/>
      <c r="UTY236"/>
      <c r="UTZ236"/>
      <c r="UUA236"/>
      <c r="UUB236"/>
      <c r="UUC236"/>
      <c r="UUD236"/>
      <c r="UUE236"/>
      <c r="UUF236"/>
      <c r="UUG236"/>
      <c r="UUH236"/>
      <c r="UUI236"/>
      <c r="UUJ236"/>
      <c r="UUK236"/>
      <c r="UUL236"/>
      <c r="UUM236"/>
      <c r="UUN236"/>
      <c r="UUO236"/>
      <c r="UUP236"/>
      <c r="UUQ236"/>
      <c r="UUR236"/>
      <c r="UUS236"/>
      <c r="UUT236"/>
      <c r="UUU236"/>
      <c r="UUV236"/>
      <c r="UUW236"/>
      <c r="UUX236"/>
      <c r="UUY236"/>
      <c r="UUZ236"/>
      <c r="UVA236"/>
      <c r="UVB236"/>
      <c r="UVC236"/>
      <c r="UVD236"/>
      <c r="UVE236"/>
      <c r="UVF236"/>
      <c r="UVG236"/>
      <c r="UVH236"/>
      <c r="UVI236"/>
      <c r="UVJ236"/>
      <c r="UVK236"/>
      <c r="UVL236"/>
      <c r="UVM236"/>
      <c r="UVN236"/>
      <c r="UVO236"/>
      <c r="UVP236"/>
      <c r="UVQ236"/>
      <c r="UVR236"/>
      <c r="UVS236"/>
      <c r="UVT236"/>
      <c r="UVU236"/>
      <c r="UVV236"/>
      <c r="UVW236"/>
      <c r="UVX236"/>
      <c r="UVY236"/>
      <c r="UVZ236"/>
      <c r="UWA236"/>
      <c r="UWB236"/>
      <c r="UWC236"/>
      <c r="UWD236"/>
      <c r="UWE236"/>
      <c r="UWF236"/>
      <c r="UWG236"/>
      <c r="UWH236"/>
      <c r="UWI236"/>
      <c r="UWJ236"/>
      <c r="UWK236"/>
      <c r="UWL236"/>
      <c r="UWM236"/>
      <c r="UWN236"/>
      <c r="UWO236"/>
      <c r="UWP236"/>
      <c r="UWQ236"/>
      <c r="UWR236"/>
      <c r="UWS236"/>
      <c r="UWT236"/>
      <c r="UWU236"/>
      <c r="UWV236"/>
      <c r="UWW236"/>
      <c r="UWX236"/>
      <c r="UWY236"/>
      <c r="UWZ236"/>
      <c r="UXA236"/>
      <c r="UXB236"/>
      <c r="UXC236"/>
      <c r="UXD236"/>
      <c r="UXE236"/>
      <c r="UXF236"/>
      <c r="UXG236"/>
      <c r="UXH236"/>
      <c r="UXI236"/>
      <c r="UXJ236"/>
      <c r="UXK236"/>
      <c r="UXL236"/>
      <c r="UXM236"/>
      <c r="UXN236"/>
      <c r="UXO236"/>
      <c r="UXP236"/>
      <c r="UXQ236"/>
      <c r="UXR236"/>
      <c r="UXS236"/>
      <c r="UXT236"/>
      <c r="UXU236"/>
      <c r="UXV236"/>
      <c r="UXW236"/>
      <c r="UXX236"/>
      <c r="UXY236"/>
      <c r="UXZ236"/>
      <c r="UYA236"/>
      <c r="UYB236"/>
      <c r="UYC236"/>
      <c r="UYD236"/>
      <c r="UYE236"/>
      <c r="UYF236"/>
      <c r="UYG236"/>
      <c r="UYH236"/>
      <c r="UYI236"/>
      <c r="UYJ236"/>
      <c r="UYK236"/>
      <c r="UYL236"/>
      <c r="UYM236"/>
      <c r="UYN236"/>
      <c r="UYO236"/>
      <c r="UYP236"/>
      <c r="UYQ236"/>
      <c r="UYR236"/>
      <c r="UYS236"/>
      <c r="UYT236"/>
      <c r="UYU236"/>
      <c r="UYV236"/>
      <c r="UYW236"/>
      <c r="UYX236"/>
      <c r="UYY236"/>
      <c r="UYZ236"/>
      <c r="UZA236"/>
      <c r="UZB236"/>
      <c r="UZC236"/>
      <c r="UZD236"/>
      <c r="UZE236"/>
      <c r="UZF236"/>
      <c r="UZG236"/>
      <c r="UZH236"/>
      <c r="UZI236"/>
      <c r="UZJ236"/>
      <c r="UZK236"/>
      <c r="UZL236"/>
      <c r="UZM236"/>
      <c r="UZN236"/>
      <c r="UZO236"/>
      <c r="UZP236"/>
      <c r="UZQ236"/>
      <c r="UZR236"/>
      <c r="UZS236"/>
      <c r="UZT236"/>
      <c r="UZU236"/>
      <c r="UZV236"/>
      <c r="UZW236"/>
      <c r="UZX236"/>
      <c r="UZY236"/>
      <c r="UZZ236"/>
      <c r="VAA236"/>
      <c r="VAB236"/>
      <c r="VAC236"/>
      <c r="VAD236"/>
      <c r="VAE236"/>
      <c r="VAF236"/>
      <c r="VAG236"/>
      <c r="VAH236"/>
      <c r="VAI236"/>
      <c r="VAJ236"/>
      <c r="VAK236"/>
      <c r="VAL236"/>
      <c r="VAM236"/>
      <c r="VAN236"/>
      <c r="VAO236"/>
      <c r="VAP236"/>
      <c r="VAQ236"/>
      <c r="VAR236"/>
      <c r="VAS236"/>
      <c r="VAT236"/>
      <c r="VAU236"/>
      <c r="VAV236"/>
      <c r="VAW236"/>
      <c r="VAX236"/>
      <c r="VAY236"/>
      <c r="VAZ236"/>
      <c r="VBA236"/>
      <c r="VBB236"/>
      <c r="VBC236"/>
      <c r="VBD236"/>
      <c r="VBE236"/>
      <c r="VBF236"/>
      <c r="VBG236"/>
      <c r="VBH236"/>
      <c r="VBI236"/>
      <c r="VBJ236"/>
      <c r="VBK236"/>
      <c r="VBL236"/>
      <c r="VBM236"/>
      <c r="VBN236"/>
      <c r="VBO236"/>
      <c r="VBP236"/>
      <c r="VBQ236"/>
      <c r="VBR236"/>
      <c r="VBS236"/>
      <c r="VBT236"/>
      <c r="VBU236"/>
      <c r="VBV236"/>
      <c r="VBW236"/>
      <c r="VBX236"/>
      <c r="VBY236"/>
      <c r="VBZ236"/>
      <c r="VCA236"/>
      <c r="VCB236"/>
      <c r="VCC236"/>
      <c r="VCD236"/>
      <c r="VCE236"/>
      <c r="VCF236"/>
      <c r="VCG236"/>
      <c r="VCH236"/>
      <c r="VCI236"/>
      <c r="VCJ236"/>
      <c r="VCK236"/>
      <c r="VCL236"/>
      <c r="VCM236"/>
      <c r="VCN236"/>
      <c r="VCO236"/>
      <c r="VCP236"/>
      <c r="VCQ236"/>
      <c r="VCR236"/>
      <c r="VCS236"/>
      <c r="VCT236"/>
      <c r="VCU236"/>
      <c r="VCV236"/>
      <c r="VCW236"/>
      <c r="VCX236"/>
      <c r="VCY236"/>
      <c r="VCZ236"/>
      <c r="VDA236"/>
      <c r="VDB236"/>
      <c r="VDC236"/>
      <c r="VDD236"/>
      <c r="VDE236"/>
      <c r="VDF236"/>
      <c r="VDG236"/>
      <c r="VDH236"/>
      <c r="VDI236"/>
      <c r="VDJ236"/>
      <c r="VDK236"/>
      <c r="VDL236"/>
      <c r="VDM236"/>
      <c r="VDN236"/>
      <c r="VDO236"/>
      <c r="VDP236"/>
      <c r="VDQ236"/>
      <c r="VDR236"/>
      <c r="VDS236"/>
      <c r="VDT236"/>
      <c r="VDU236"/>
      <c r="VDV236"/>
      <c r="VDW236"/>
      <c r="VDX236"/>
      <c r="VDY236"/>
      <c r="VDZ236"/>
      <c r="VEA236"/>
      <c r="VEB236"/>
      <c r="VEC236"/>
      <c r="VED236"/>
      <c r="VEE236"/>
      <c r="VEF236"/>
      <c r="VEG236"/>
      <c r="VEH236"/>
      <c r="VEI236"/>
      <c r="VEJ236"/>
      <c r="VEK236"/>
      <c r="VEL236"/>
      <c r="VEM236"/>
      <c r="VEN236"/>
      <c r="VEO236"/>
      <c r="VEP236"/>
      <c r="VEQ236"/>
      <c r="VER236"/>
      <c r="VES236"/>
      <c r="VET236"/>
      <c r="VEU236"/>
      <c r="VEV236"/>
      <c r="VEW236"/>
      <c r="VEX236"/>
      <c r="VEY236"/>
      <c r="VEZ236"/>
      <c r="VFA236"/>
      <c r="VFB236"/>
      <c r="VFC236"/>
      <c r="VFD236"/>
      <c r="VFE236"/>
      <c r="VFF236"/>
      <c r="VFG236"/>
      <c r="VFH236"/>
      <c r="VFI236"/>
      <c r="VFJ236"/>
      <c r="VFK236"/>
      <c r="VFL236"/>
      <c r="VFM236"/>
      <c r="VFN236"/>
      <c r="VFO236"/>
      <c r="VFP236"/>
      <c r="VFQ236"/>
      <c r="VFR236"/>
      <c r="VFS236"/>
      <c r="VFT236"/>
      <c r="VFU236"/>
      <c r="VFV236"/>
      <c r="VFW236"/>
      <c r="VFX236"/>
      <c r="VFY236"/>
      <c r="VFZ236"/>
      <c r="VGA236"/>
      <c r="VGB236"/>
      <c r="VGC236"/>
      <c r="VGD236"/>
      <c r="VGE236"/>
      <c r="VGF236"/>
      <c r="VGG236"/>
      <c r="VGH236"/>
      <c r="VGI236"/>
      <c r="VGJ236"/>
      <c r="VGK236"/>
      <c r="VGL236"/>
      <c r="VGM236"/>
      <c r="VGN236"/>
      <c r="VGO236"/>
      <c r="VGP236"/>
      <c r="VGQ236"/>
      <c r="VGR236"/>
      <c r="VGS236"/>
      <c r="VGT236"/>
      <c r="VGU236"/>
      <c r="VGV236"/>
      <c r="VGW236"/>
      <c r="VGX236"/>
      <c r="VGY236"/>
      <c r="VGZ236"/>
      <c r="VHA236"/>
      <c r="VHB236"/>
      <c r="VHC236"/>
      <c r="VHD236"/>
      <c r="VHE236"/>
      <c r="VHF236"/>
      <c r="VHG236"/>
      <c r="VHH236"/>
      <c r="VHI236"/>
      <c r="VHJ236"/>
      <c r="VHK236"/>
      <c r="VHL236"/>
      <c r="VHM236"/>
      <c r="VHN236"/>
      <c r="VHO236"/>
      <c r="VHP236"/>
      <c r="VHQ236"/>
      <c r="VHR236"/>
      <c r="VHS236"/>
      <c r="VHT236"/>
      <c r="VHU236"/>
      <c r="VHV236"/>
      <c r="VHW236"/>
      <c r="VHX236"/>
      <c r="VHY236"/>
      <c r="VHZ236"/>
      <c r="VIA236"/>
      <c r="VIB236"/>
      <c r="VIC236"/>
      <c r="VID236"/>
      <c r="VIE236"/>
      <c r="VIF236"/>
      <c r="VIG236"/>
      <c r="VIH236"/>
      <c r="VII236"/>
      <c r="VIJ236"/>
      <c r="VIK236"/>
      <c r="VIL236"/>
      <c r="VIM236"/>
      <c r="VIN236"/>
      <c r="VIO236"/>
      <c r="VIP236"/>
      <c r="VIQ236"/>
      <c r="VIR236"/>
      <c r="VIS236"/>
      <c r="VIT236"/>
      <c r="VIU236"/>
      <c r="VIV236"/>
      <c r="VIW236"/>
      <c r="VIX236"/>
      <c r="VIY236"/>
      <c r="VIZ236"/>
      <c r="VJA236"/>
      <c r="VJB236"/>
      <c r="VJC236"/>
      <c r="VJD236"/>
      <c r="VJE236"/>
      <c r="VJF236"/>
      <c r="VJG236"/>
      <c r="VJH236"/>
      <c r="VJI236"/>
      <c r="VJJ236"/>
      <c r="VJK236"/>
      <c r="VJL236"/>
      <c r="VJM236"/>
      <c r="VJN236"/>
      <c r="VJO236"/>
      <c r="VJP236"/>
      <c r="VJQ236"/>
      <c r="VJR236"/>
      <c r="VJS236"/>
      <c r="VJT236"/>
      <c r="VJU236"/>
      <c r="VJV236"/>
      <c r="VJW236"/>
      <c r="VJX236"/>
      <c r="VJY236"/>
      <c r="VJZ236"/>
      <c r="VKA236"/>
      <c r="VKB236"/>
      <c r="VKC236"/>
      <c r="VKD236"/>
      <c r="VKE236"/>
      <c r="VKF236"/>
      <c r="VKG236"/>
      <c r="VKH236"/>
      <c r="VKI236"/>
      <c r="VKJ236"/>
      <c r="VKK236"/>
      <c r="VKL236"/>
      <c r="VKM236"/>
      <c r="VKN236"/>
      <c r="VKO236"/>
      <c r="VKP236"/>
      <c r="VKQ236"/>
      <c r="VKR236"/>
      <c r="VKS236"/>
      <c r="VKT236"/>
      <c r="VKU236"/>
      <c r="VKV236"/>
      <c r="VKW236"/>
      <c r="VKX236"/>
      <c r="VKY236"/>
      <c r="VKZ236"/>
      <c r="VLA236"/>
      <c r="VLB236"/>
      <c r="VLC236"/>
      <c r="VLD236"/>
      <c r="VLE236"/>
      <c r="VLF236"/>
      <c r="VLG236"/>
      <c r="VLH236"/>
      <c r="VLI236"/>
      <c r="VLJ236"/>
      <c r="VLK236"/>
      <c r="VLL236"/>
      <c r="VLM236"/>
      <c r="VLN236"/>
      <c r="VLO236"/>
      <c r="VLP236"/>
      <c r="VLQ236"/>
      <c r="VLR236"/>
      <c r="VLS236"/>
      <c r="VLT236"/>
      <c r="VLU236"/>
      <c r="VLV236"/>
      <c r="VLW236"/>
      <c r="VLX236"/>
      <c r="VLY236"/>
      <c r="VLZ236"/>
      <c r="VMA236"/>
      <c r="VMB236"/>
      <c r="VMC236"/>
      <c r="VMD236"/>
      <c r="VME236"/>
      <c r="VMF236"/>
      <c r="VMG236"/>
      <c r="VMH236"/>
      <c r="VMI236"/>
      <c r="VMJ236"/>
      <c r="VMK236"/>
      <c r="VML236"/>
      <c r="VMM236"/>
      <c r="VMN236"/>
      <c r="VMO236"/>
      <c r="VMP236"/>
      <c r="VMQ236"/>
      <c r="VMR236"/>
      <c r="VMS236"/>
      <c r="VMT236"/>
      <c r="VMU236"/>
      <c r="VMV236"/>
      <c r="VMW236"/>
      <c r="VMX236"/>
      <c r="VMY236"/>
      <c r="VMZ236"/>
      <c r="VNA236"/>
      <c r="VNB236"/>
      <c r="VNC236"/>
      <c r="VND236"/>
      <c r="VNE236"/>
      <c r="VNF236"/>
      <c r="VNG236"/>
      <c r="VNH236"/>
      <c r="VNI236"/>
      <c r="VNJ236"/>
      <c r="VNK236"/>
      <c r="VNL236"/>
      <c r="VNM236"/>
      <c r="VNN236"/>
      <c r="VNO236"/>
      <c r="VNP236"/>
      <c r="VNQ236"/>
      <c r="VNR236"/>
      <c r="VNS236"/>
      <c r="VNT236"/>
      <c r="VNU236"/>
      <c r="VNV236"/>
      <c r="VNW236"/>
      <c r="VNX236"/>
      <c r="VNY236"/>
      <c r="VNZ236"/>
      <c r="VOA236"/>
      <c r="VOB236"/>
      <c r="VOC236"/>
      <c r="VOD236"/>
      <c r="VOE236"/>
      <c r="VOF236"/>
      <c r="VOG236"/>
      <c r="VOH236"/>
      <c r="VOI236"/>
      <c r="VOJ236"/>
      <c r="VOK236"/>
      <c r="VOL236"/>
      <c r="VOM236"/>
      <c r="VON236"/>
      <c r="VOO236"/>
      <c r="VOP236"/>
      <c r="VOQ236"/>
      <c r="VOR236"/>
      <c r="VOS236"/>
      <c r="VOT236"/>
      <c r="VOU236"/>
      <c r="VOV236"/>
      <c r="VOW236"/>
      <c r="VOX236"/>
      <c r="VOY236"/>
      <c r="VOZ236"/>
      <c r="VPA236"/>
      <c r="VPB236"/>
      <c r="VPC236"/>
      <c r="VPD236"/>
      <c r="VPE236"/>
      <c r="VPF236"/>
      <c r="VPG236"/>
      <c r="VPH236"/>
      <c r="VPI236"/>
      <c r="VPJ236"/>
      <c r="VPK236"/>
      <c r="VPL236"/>
      <c r="VPM236"/>
      <c r="VPN236"/>
      <c r="VPO236"/>
      <c r="VPP236"/>
      <c r="VPQ236"/>
      <c r="VPR236"/>
      <c r="VPS236"/>
      <c r="VPT236"/>
      <c r="VPU236"/>
      <c r="VPV236"/>
      <c r="VPW236"/>
      <c r="VPX236"/>
      <c r="VPY236"/>
      <c r="VPZ236"/>
      <c r="VQA236"/>
      <c r="VQB236"/>
      <c r="VQC236"/>
      <c r="VQD236"/>
      <c r="VQE236"/>
      <c r="VQF236"/>
      <c r="VQG236"/>
      <c r="VQH236"/>
      <c r="VQI236"/>
      <c r="VQJ236"/>
      <c r="VQK236"/>
      <c r="VQL236"/>
      <c r="VQM236"/>
      <c r="VQN236"/>
      <c r="VQO236"/>
      <c r="VQP236"/>
      <c r="VQQ236"/>
      <c r="VQR236"/>
      <c r="VQS236"/>
      <c r="VQT236"/>
      <c r="VQU236"/>
      <c r="VQV236"/>
      <c r="VQW236"/>
      <c r="VQX236"/>
      <c r="VQY236"/>
      <c r="VQZ236"/>
      <c r="VRA236"/>
      <c r="VRB236"/>
      <c r="VRC236"/>
      <c r="VRD236"/>
      <c r="VRE236"/>
      <c r="VRF236"/>
      <c r="VRG236"/>
      <c r="VRH236"/>
      <c r="VRI236"/>
      <c r="VRJ236"/>
      <c r="VRK236"/>
      <c r="VRL236"/>
      <c r="VRM236"/>
      <c r="VRN236"/>
      <c r="VRO236"/>
      <c r="VRP236"/>
      <c r="VRQ236"/>
      <c r="VRR236"/>
      <c r="VRS236"/>
      <c r="VRT236"/>
      <c r="VRU236"/>
      <c r="VRV236"/>
      <c r="VRW236"/>
      <c r="VRX236"/>
      <c r="VRY236"/>
      <c r="VRZ236"/>
      <c r="VSA236"/>
      <c r="VSB236"/>
      <c r="VSC236"/>
      <c r="VSD236"/>
      <c r="VSE236"/>
      <c r="VSF236"/>
      <c r="VSG236"/>
      <c r="VSH236"/>
      <c r="VSI236"/>
      <c r="VSJ236"/>
      <c r="VSK236"/>
      <c r="VSL236"/>
      <c r="VSM236"/>
      <c r="VSN236"/>
      <c r="VSO236"/>
      <c r="VSP236"/>
      <c r="VSQ236"/>
      <c r="VSR236"/>
      <c r="VSS236"/>
      <c r="VST236"/>
      <c r="VSU236"/>
      <c r="VSV236"/>
      <c r="VSW236"/>
      <c r="VSX236"/>
      <c r="VSY236"/>
      <c r="VSZ236"/>
      <c r="VTA236"/>
      <c r="VTB236"/>
      <c r="VTC236"/>
      <c r="VTD236"/>
      <c r="VTE236"/>
      <c r="VTF236"/>
      <c r="VTG236"/>
      <c r="VTH236"/>
      <c r="VTI236"/>
      <c r="VTJ236"/>
      <c r="VTK236"/>
      <c r="VTL236"/>
      <c r="VTM236"/>
      <c r="VTN236"/>
      <c r="VTO236"/>
      <c r="VTP236"/>
      <c r="VTQ236"/>
      <c r="VTR236"/>
      <c r="VTS236"/>
      <c r="VTT236"/>
      <c r="VTU236"/>
      <c r="VTV236"/>
      <c r="VTW236"/>
      <c r="VTX236"/>
      <c r="VTY236"/>
      <c r="VTZ236"/>
      <c r="VUA236"/>
      <c r="VUB236"/>
      <c r="VUC236"/>
      <c r="VUD236"/>
      <c r="VUE236"/>
      <c r="VUF236"/>
      <c r="VUG236"/>
      <c r="VUH236"/>
      <c r="VUI236"/>
      <c r="VUJ236"/>
      <c r="VUK236"/>
      <c r="VUL236"/>
      <c r="VUM236"/>
      <c r="VUN236"/>
      <c r="VUO236"/>
      <c r="VUP236"/>
      <c r="VUQ236"/>
      <c r="VUR236"/>
      <c r="VUS236"/>
      <c r="VUT236"/>
      <c r="VUU236"/>
      <c r="VUV236"/>
      <c r="VUW236"/>
      <c r="VUX236"/>
      <c r="VUY236"/>
      <c r="VUZ236"/>
      <c r="VVA236"/>
      <c r="VVB236"/>
      <c r="VVC236"/>
      <c r="VVD236"/>
      <c r="VVE236"/>
      <c r="VVF236"/>
      <c r="VVG236"/>
      <c r="VVH236"/>
      <c r="VVI236"/>
      <c r="VVJ236"/>
      <c r="VVK236"/>
      <c r="VVL236"/>
      <c r="VVM236"/>
      <c r="VVN236"/>
      <c r="VVO236"/>
      <c r="VVP236"/>
      <c r="VVQ236"/>
      <c r="VVR236"/>
      <c r="VVS236"/>
      <c r="VVT236"/>
      <c r="VVU236"/>
      <c r="VVV236"/>
      <c r="VVW236"/>
      <c r="VVX236"/>
      <c r="VVY236"/>
      <c r="VVZ236"/>
      <c r="VWA236"/>
      <c r="VWB236"/>
      <c r="VWC236"/>
      <c r="VWD236"/>
      <c r="VWE236"/>
      <c r="VWF236"/>
      <c r="VWG236"/>
      <c r="VWH236"/>
      <c r="VWI236"/>
      <c r="VWJ236"/>
      <c r="VWK236"/>
      <c r="VWL236"/>
      <c r="VWM236"/>
      <c r="VWN236"/>
      <c r="VWO236"/>
      <c r="VWP236"/>
      <c r="VWQ236"/>
      <c r="VWR236"/>
      <c r="VWS236"/>
      <c r="VWT236"/>
      <c r="VWU236"/>
      <c r="VWV236"/>
      <c r="VWW236"/>
      <c r="VWX236"/>
      <c r="VWY236"/>
      <c r="VWZ236"/>
      <c r="VXA236"/>
      <c r="VXB236"/>
      <c r="VXC236"/>
      <c r="VXD236"/>
      <c r="VXE236"/>
      <c r="VXF236"/>
      <c r="VXG236"/>
      <c r="VXH236"/>
      <c r="VXI236"/>
      <c r="VXJ236"/>
      <c r="VXK236"/>
      <c r="VXL236"/>
      <c r="VXM236"/>
      <c r="VXN236"/>
      <c r="VXO236"/>
      <c r="VXP236"/>
      <c r="VXQ236"/>
      <c r="VXR236"/>
      <c r="VXS236"/>
      <c r="VXT236"/>
      <c r="VXU236"/>
      <c r="VXV236"/>
      <c r="VXW236"/>
      <c r="VXX236"/>
      <c r="VXY236"/>
      <c r="VXZ236"/>
      <c r="VYA236"/>
      <c r="VYB236"/>
      <c r="VYC236"/>
      <c r="VYD236"/>
      <c r="VYE236"/>
      <c r="VYF236"/>
      <c r="VYG236"/>
      <c r="VYH236"/>
      <c r="VYI236"/>
      <c r="VYJ236"/>
      <c r="VYK236"/>
      <c r="VYL236"/>
      <c r="VYM236"/>
      <c r="VYN236"/>
      <c r="VYO236"/>
      <c r="VYP236"/>
      <c r="VYQ236"/>
      <c r="VYR236"/>
      <c r="VYS236"/>
      <c r="VYT236"/>
      <c r="VYU236"/>
      <c r="VYV236"/>
      <c r="VYW236"/>
      <c r="VYX236"/>
      <c r="VYY236"/>
      <c r="VYZ236"/>
      <c r="VZA236"/>
      <c r="VZB236"/>
      <c r="VZC236"/>
      <c r="VZD236"/>
      <c r="VZE236"/>
      <c r="VZF236"/>
      <c r="VZG236"/>
      <c r="VZH236"/>
      <c r="VZI236"/>
      <c r="VZJ236"/>
      <c r="VZK236"/>
      <c r="VZL236"/>
      <c r="VZM236"/>
      <c r="VZN236"/>
      <c r="VZO236"/>
      <c r="VZP236"/>
      <c r="VZQ236"/>
      <c r="VZR236"/>
      <c r="VZS236"/>
      <c r="VZT236"/>
      <c r="VZU236"/>
      <c r="VZV236"/>
      <c r="VZW236"/>
      <c r="VZX236"/>
      <c r="VZY236"/>
      <c r="VZZ236"/>
      <c r="WAA236"/>
      <c r="WAB236"/>
      <c r="WAC236"/>
      <c r="WAD236"/>
      <c r="WAE236"/>
      <c r="WAF236"/>
      <c r="WAG236"/>
      <c r="WAH236"/>
      <c r="WAI236"/>
      <c r="WAJ236"/>
      <c r="WAK236"/>
      <c r="WAL236"/>
      <c r="WAM236"/>
      <c r="WAN236"/>
      <c r="WAO236"/>
      <c r="WAP236"/>
      <c r="WAQ236"/>
      <c r="WAR236"/>
      <c r="WAS236"/>
      <c r="WAT236"/>
      <c r="WAU236"/>
      <c r="WAV236"/>
      <c r="WAW236"/>
      <c r="WAX236"/>
      <c r="WAY236"/>
      <c r="WAZ236"/>
      <c r="WBA236"/>
      <c r="WBB236"/>
      <c r="WBC236"/>
      <c r="WBD236"/>
      <c r="WBE236"/>
      <c r="WBF236"/>
      <c r="WBG236"/>
      <c r="WBH236"/>
      <c r="WBI236"/>
      <c r="WBJ236"/>
      <c r="WBK236"/>
      <c r="WBL236"/>
      <c r="WBM236"/>
      <c r="WBN236"/>
      <c r="WBO236"/>
      <c r="WBP236"/>
      <c r="WBQ236"/>
      <c r="WBR236"/>
      <c r="WBS236"/>
      <c r="WBT236"/>
      <c r="WBU236"/>
      <c r="WBV236"/>
      <c r="WBW236"/>
      <c r="WBX236"/>
      <c r="WBY236"/>
      <c r="WBZ236"/>
      <c r="WCA236"/>
      <c r="WCB236"/>
      <c r="WCC236"/>
      <c r="WCD236"/>
      <c r="WCE236"/>
      <c r="WCF236"/>
      <c r="WCG236"/>
      <c r="WCH236"/>
      <c r="WCI236"/>
      <c r="WCJ236"/>
      <c r="WCK236"/>
      <c r="WCL236"/>
      <c r="WCM236"/>
      <c r="WCN236"/>
      <c r="WCO236"/>
      <c r="WCP236"/>
      <c r="WCQ236"/>
      <c r="WCR236"/>
      <c r="WCS236"/>
      <c r="WCT236"/>
      <c r="WCU236"/>
      <c r="WCV236"/>
      <c r="WCW236"/>
      <c r="WCX236"/>
      <c r="WCY236"/>
      <c r="WCZ236"/>
      <c r="WDA236"/>
      <c r="WDB236"/>
      <c r="WDC236"/>
      <c r="WDD236"/>
      <c r="WDE236"/>
      <c r="WDF236"/>
      <c r="WDG236"/>
      <c r="WDH236"/>
      <c r="WDI236"/>
      <c r="WDJ236"/>
      <c r="WDK236"/>
      <c r="WDL236"/>
      <c r="WDM236"/>
      <c r="WDN236"/>
      <c r="WDO236"/>
      <c r="WDP236"/>
      <c r="WDQ236"/>
      <c r="WDR236"/>
      <c r="WDS236"/>
      <c r="WDT236"/>
      <c r="WDU236"/>
      <c r="WDV236"/>
      <c r="WDW236"/>
      <c r="WDX236"/>
      <c r="WDY236"/>
      <c r="WDZ236"/>
      <c r="WEA236"/>
      <c r="WEB236"/>
      <c r="WEC236"/>
      <c r="WED236"/>
      <c r="WEE236"/>
      <c r="WEF236"/>
      <c r="WEG236"/>
      <c r="WEH236"/>
      <c r="WEI236"/>
      <c r="WEJ236"/>
      <c r="WEK236"/>
      <c r="WEL236"/>
      <c r="WEM236"/>
      <c r="WEN236"/>
      <c r="WEO236"/>
      <c r="WEP236"/>
      <c r="WEQ236"/>
      <c r="WER236"/>
      <c r="WES236"/>
      <c r="WET236"/>
      <c r="WEU236"/>
      <c r="WEV236"/>
      <c r="WEW236"/>
      <c r="WEX236"/>
      <c r="WEY236"/>
      <c r="WEZ236"/>
      <c r="WFA236"/>
      <c r="WFB236"/>
      <c r="WFC236"/>
      <c r="WFD236"/>
      <c r="WFE236"/>
      <c r="WFF236"/>
      <c r="WFG236"/>
      <c r="WFH236"/>
      <c r="WFI236"/>
      <c r="WFJ236"/>
      <c r="WFK236"/>
      <c r="WFL236"/>
      <c r="WFM236"/>
      <c r="WFN236"/>
      <c r="WFO236"/>
      <c r="WFP236"/>
      <c r="WFQ236"/>
      <c r="WFR236"/>
      <c r="WFS236"/>
      <c r="WFT236"/>
      <c r="WFU236"/>
      <c r="WFV236"/>
      <c r="WFW236"/>
      <c r="WFX236"/>
      <c r="WFY236"/>
      <c r="WFZ236"/>
      <c r="WGA236"/>
      <c r="WGB236"/>
      <c r="WGC236"/>
      <c r="WGD236"/>
      <c r="WGE236"/>
      <c r="WGF236"/>
      <c r="WGG236"/>
      <c r="WGH236"/>
      <c r="WGI236"/>
      <c r="WGJ236"/>
      <c r="WGK236"/>
      <c r="WGL236"/>
      <c r="WGM236"/>
      <c r="WGN236"/>
      <c r="WGO236"/>
      <c r="WGP236"/>
      <c r="WGQ236"/>
      <c r="WGR236"/>
      <c r="WGS236"/>
      <c r="WGT236"/>
      <c r="WGU236"/>
      <c r="WGV236"/>
      <c r="WGW236"/>
      <c r="WGX236"/>
      <c r="WGY236"/>
      <c r="WGZ236"/>
      <c r="WHA236"/>
      <c r="WHB236"/>
      <c r="WHC236"/>
      <c r="WHD236"/>
      <c r="WHE236"/>
      <c r="WHF236"/>
      <c r="WHG236"/>
      <c r="WHH236"/>
      <c r="WHI236"/>
      <c r="WHJ236"/>
      <c r="WHK236"/>
      <c r="WHL236"/>
      <c r="WHM236"/>
      <c r="WHN236"/>
      <c r="WHO236"/>
      <c r="WHP236"/>
      <c r="WHQ236"/>
      <c r="WHR236"/>
      <c r="WHS236"/>
      <c r="WHT236"/>
      <c r="WHU236"/>
      <c r="WHV236"/>
      <c r="WHW236"/>
      <c r="WHX236"/>
      <c r="WHY236"/>
      <c r="WHZ236"/>
      <c r="WIA236"/>
      <c r="WIB236"/>
      <c r="WIC236"/>
      <c r="WID236"/>
      <c r="WIE236"/>
      <c r="WIF236"/>
      <c r="WIG236"/>
      <c r="WIH236"/>
      <c r="WII236"/>
      <c r="WIJ236"/>
      <c r="WIK236"/>
      <c r="WIL236"/>
      <c r="WIM236"/>
      <c r="WIN236"/>
      <c r="WIO236"/>
      <c r="WIP236"/>
      <c r="WIQ236"/>
      <c r="WIR236"/>
      <c r="WIS236"/>
      <c r="WIT236"/>
      <c r="WIU236"/>
      <c r="WIV236"/>
      <c r="WIW236"/>
      <c r="WIX236"/>
      <c r="WIY236"/>
      <c r="WIZ236"/>
      <c r="WJA236"/>
      <c r="WJB236"/>
      <c r="WJC236"/>
      <c r="WJD236"/>
      <c r="WJE236"/>
      <c r="WJF236"/>
      <c r="WJG236"/>
      <c r="WJH236"/>
      <c r="WJI236"/>
      <c r="WJJ236"/>
      <c r="WJK236"/>
      <c r="WJL236"/>
      <c r="WJM236"/>
      <c r="WJN236"/>
      <c r="WJO236"/>
      <c r="WJP236"/>
      <c r="WJQ236"/>
      <c r="WJR236"/>
      <c r="WJS236"/>
      <c r="WJT236"/>
      <c r="WJU236"/>
      <c r="WJV236"/>
      <c r="WJW236"/>
      <c r="WJX236"/>
      <c r="WJY236"/>
      <c r="WJZ236"/>
      <c r="WKA236"/>
      <c r="WKB236"/>
      <c r="WKC236"/>
      <c r="WKD236"/>
      <c r="WKE236"/>
      <c r="WKF236"/>
      <c r="WKG236"/>
      <c r="WKH236"/>
      <c r="WKI236"/>
      <c r="WKJ236"/>
      <c r="WKK236"/>
      <c r="WKL236"/>
      <c r="WKM236"/>
      <c r="WKN236"/>
      <c r="WKO236"/>
      <c r="WKP236"/>
      <c r="WKQ236"/>
      <c r="WKR236"/>
      <c r="WKS236"/>
      <c r="WKT236"/>
      <c r="WKU236"/>
      <c r="WKV236"/>
      <c r="WKW236"/>
      <c r="WKX236"/>
      <c r="WKY236"/>
      <c r="WKZ236"/>
      <c r="WLA236"/>
      <c r="WLB236"/>
      <c r="WLC236"/>
      <c r="WLD236"/>
      <c r="WLE236"/>
      <c r="WLF236"/>
      <c r="WLG236"/>
      <c r="WLH236"/>
      <c r="WLI236"/>
      <c r="WLJ236"/>
      <c r="WLK236"/>
      <c r="WLL236"/>
      <c r="WLM236"/>
      <c r="WLN236"/>
      <c r="WLO236"/>
      <c r="WLP236"/>
      <c r="WLQ236"/>
      <c r="WLR236"/>
      <c r="WLS236"/>
      <c r="WLT236"/>
      <c r="WLU236"/>
      <c r="WLV236"/>
      <c r="WLW236"/>
      <c r="WLX236"/>
      <c r="WLY236"/>
      <c r="WLZ236"/>
      <c r="WMA236"/>
      <c r="WMB236"/>
      <c r="WMC236"/>
      <c r="WMD236"/>
      <c r="WME236"/>
      <c r="WMF236"/>
      <c r="WMG236"/>
      <c r="WMH236"/>
      <c r="WMI236"/>
      <c r="WMJ236"/>
      <c r="WMK236"/>
      <c r="WML236"/>
      <c r="WMM236"/>
      <c r="WMN236"/>
      <c r="WMO236"/>
      <c r="WMP236"/>
      <c r="WMQ236"/>
      <c r="WMR236"/>
      <c r="WMS236"/>
      <c r="WMT236"/>
      <c r="WMU236"/>
      <c r="WMV236"/>
      <c r="WMW236"/>
      <c r="WMX236"/>
      <c r="WMY236"/>
      <c r="WMZ236"/>
      <c r="WNA236"/>
      <c r="WNB236"/>
      <c r="WNC236"/>
      <c r="WND236"/>
      <c r="WNE236"/>
      <c r="WNF236"/>
      <c r="WNG236"/>
      <c r="WNH236"/>
      <c r="WNI236"/>
      <c r="WNJ236"/>
      <c r="WNK236"/>
      <c r="WNL236"/>
      <c r="WNM236"/>
      <c r="WNN236"/>
      <c r="WNO236"/>
      <c r="WNP236"/>
      <c r="WNQ236"/>
      <c r="WNR236"/>
      <c r="WNS236"/>
      <c r="WNT236"/>
      <c r="WNU236"/>
      <c r="WNV236"/>
      <c r="WNW236"/>
      <c r="WNX236"/>
      <c r="WNY236"/>
      <c r="WNZ236"/>
      <c r="WOA236"/>
      <c r="WOB236"/>
      <c r="WOC236"/>
      <c r="WOD236"/>
      <c r="WOE236"/>
      <c r="WOF236"/>
      <c r="WOG236"/>
      <c r="WOH236"/>
      <c r="WOI236"/>
      <c r="WOJ236"/>
      <c r="WOK236"/>
      <c r="WOL236"/>
      <c r="WOM236"/>
      <c r="WON236"/>
      <c r="WOO236"/>
      <c r="WOP236"/>
      <c r="WOQ236"/>
      <c r="WOR236"/>
      <c r="WOS236"/>
      <c r="WOT236"/>
      <c r="WOU236"/>
      <c r="WOV236"/>
      <c r="WOW236"/>
      <c r="WOX236"/>
      <c r="WOY236"/>
      <c r="WOZ236"/>
      <c r="WPA236"/>
      <c r="WPB236"/>
      <c r="WPC236"/>
      <c r="WPD236"/>
      <c r="WPE236"/>
      <c r="WPF236"/>
      <c r="WPG236"/>
      <c r="WPH236"/>
      <c r="WPI236"/>
      <c r="WPJ236"/>
      <c r="WPK236"/>
      <c r="WPL236"/>
      <c r="WPM236"/>
      <c r="WPN236"/>
      <c r="WPO236"/>
      <c r="WPP236"/>
      <c r="WPQ236"/>
      <c r="WPR236"/>
      <c r="WPS236"/>
      <c r="WPT236"/>
      <c r="WPU236"/>
      <c r="WPV236"/>
      <c r="WPW236"/>
      <c r="WPX236"/>
      <c r="WPY236"/>
      <c r="WPZ236"/>
      <c r="WQA236"/>
      <c r="WQB236"/>
      <c r="WQC236"/>
      <c r="WQD236"/>
      <c r="WQE236"/>
      <c r="WQF236"/>
      <c r="WQG236"/>
      <c r="WQH236"/>
      <c r="WQI236"/>
      <c r="WQJ236"/>
      <c r="WQK236"/>
      <c r="WQL236"/>
      <c r="WQM236"/>
      <c r="WQN236"/>
      <c r="WQO236"/>
      <c r="WQP236"/>
      <c r="WQQ236"/>
      <c r="WQR236"/>
      <c r="WQS236"/>
      <c r="WQT236"/>
      <c r="WQU236"/>
      <c r="WQV236"/>
      <c r="WQW236"/>
      <c r="WQX236"/>
      <c r="WQY236"/>
      <c r="WQZ236"/>
      <c r="WRA236"/>
      <c r="WRB236"/>
      <c r="WRC236"/>
      <c r="WRD236"/>
      <c r="WRE236"/>
      <c r="WRF236"/>
      <c r="WRG236"/>
      <c r="WRH236"/>
      <c r="WRI236"/>
      <c r="WRJ236"/>
      <c r="WRK236"/>
      <c r="WRL236"/>
      <c r="WRM236"/>
      <c r="WRN236"/>
      <c r="WRO236"/>
      <c r="WRP236"/>
      <c r="WRQ236"/>
      <c r="WRR236"/>
      <c r="WRS236"/>
      <c r="WRT236"/>
      <c r="WRU236"/>
      <c r="WRV236"/>
      <c r="WRW236"/>
      <c r="WRX236"/>
      <c r="WRY236"/>
      <c r="WRZ236"/>
      <c r="WSA236"/>
      <c r="WSB236"/>
      <c r="WSC236"/>
      <c r="WSD236"/>
      <c r="WSE236"/>
      <c r="WSF236"/>
      <c r="WSG236"/>
      <c r="WSH236"/>
      <c r="WSI236"/>
      <c r="WSJ236"/>
      <c r="WSK236"/>
      <c r="WSL236"/>
      <c r="WSM236"/>
      <c r="WSN236"/>
      <c r="WSO236"/>
      <c r="WSP236"/>
      <c r="WSQ236"/>
      <c r="WSR236"/>
      <c r="WSS236"/>
      <c r="WST236"/>
      <c r="WSU236"/>
      <c r="WSV236"/>
      <c r="WSW236"/>
      <c r="WSX236"/>
      <c r="WSY236"/>
      <c r="WSZ236"/>
      <c r="WTA236"/>
      <c r="WTB236"/>
      <c r="WTC236"/>
      <c r="WTD236"/>
      <c r="WTE236"/>
      <c r="WTF236"/>
      <c r="WTG236"/>
      <c r="WTH236"/>
      <c r="WTI236"/>
      <c r="WTJ236"/>
      <c r="WTK236"/>
      <c r="WTL236"/>
      <c r="WTM236"/>
      <c r="WTN236"/>
      <c r="WTO236"/>
      <c r="WTP236"/>
      <c r="WTQ236"/>
      <c r="WTR236"/>
      <c r="WTS236"/>
      <c r="WTT236"/>
      <c r="WTU236"/>
      <c r="WTV236"/>
      <c r="WTW236"/>
      <c r="WTX236"/>
      <c r="WTY236"/>
      <c r="WTZ236"/>
      <c r="WUA236"/>
      <c r="WUB236"/>
      <c r="WUC236"/>
      <c r="WUD236"/>
      <c r="WUE236"/>
      <c r="WUF236"/>
      <c r="WUG236"/>
      <c r="WUH236"/>
      <c r="WUI236"/>
      <c r="WUJ236"/>
      <c r="WUK236"/>
      <c r="WUL236"/>
      <c r="WUM236"/>
      <c r="WUN236"/>
      <c r="WUO236"/>
      <c r="WUP236"/>
      <c r="WUQ236"/>
      <c r="WUR236"/>
      <c r="WUS236"/>
      <c r="WUT236"/>
      <c r="WUU236"/>
      <c r="WUV236"/>
      <c r="WUW236"/>
      <c r="WUX236"/>
      <c r="WUY236"/>
      <c r="WUZ236"/>
      <c r="WVA236"/>
      <c r="WVB236"/>
      <c r="WVC236"/>
      <c r="WVD236"/>
      <c r="WVE236"/>
      <c r="WVF236"/>
      <c r="WVG236"/>
      <c r="WVH236"/>
      <c r="WVI236"/>
      <c r="WVJ236"/>
      <c r="WVK236"/>
      <c r="WVL236"/>
      <c r="WVM236"/>
      <c r="WVN236"/>
      <c r="WVO236"/>
      <c r="WVP236"/>
      <c r="WVQ236"/>
      <c r="WVR236"/>
      <c r="WVS236"/>
      <c r="WVT236"/>
      <c r="WVU236"/>
      <c r="WVV236"/>
      <c r="WVW236"/>
      <c r="WVX236"/>
      <c r="WVY236"/>
      <c r="WVZ236"/>
      <c r="WWA236"/>
      <c r="WWB236"/>
      <c r="WWC236"/>
      <c r="WWD236"/>
      <c r="WWE236"/>
      <c r="WWF236"/>
      <c r="WWG236"/>
      <c r="WWH236"/>
      <c r="WWI236"/>
      <c r="WWJ236"/>
      <c r="WWK236"/>
      <c r="WWL236"/>
      <c r="WWM236"/>
      <c r="WWN236"/>
      <c r="WWO236"/>
      <c r="WWP236"/>
      <c r="WWQ236"/>
      <c r="WWR236"/>
      <c r="WWS236"/>
      <c r="WWT236"/>
      <c r="WWU236"/>
      <c r="WWV236"/>
      <c r="WWW236"/>
      <c r="WWX236"/>
      <c r="WWY236"/>
      <c r="WWZ236"/>
      <c r="WXA236"/>
      <c r="WXB236"/>
      <c r="WXC236"/>
      <c r="WXD236"/>
      <c r="WXE236"/>
      <c r="WXF236"/>
      <c r="WXG236"/>
      <c r="WXH236"/>
      <c r="WXI236"/>
      <c r="WXJ236"/>
      <c r="WXK236"/>
      <c r="WXL236"/>
      <c r="WXM236"/>
      <c r="WXN236"/>
      <c r="WXO236"/>
      <c r="WXP236"/>
      <c r="WXQ236"/>
      <c r="WXR236"/>
      <c r="WXS236"/>
      <c r="WXT236"/>
      <c r="WXU236"/>
      <c r="WXV236"/>
      <c r="WXW236"/>
      <c r="WXX236"/>
      <c r="WXY236"/>
      <c r="WXZ236"/>
      <c r="WYA236"/>
      <c r="WYB236"/>
      <c r="WYC236"/>
      <c r="WYD236"/>
      <c r="WYE236"/>
      <c r="WYF236"/>
      <c r="WYG236"/>
      <c r="WYH236"/>
      <c r="WYI236"/>
      <c r="WYJ236"/>
      <c r="WYK236"/>
      <c r="WYL236"/>
      <c r="WYM236"/>
      <c r="WYN236"/>
      <c r="WYO236"/>
      <c r="WYP236"/>
      <c r="WYQ236"/>
      <c r="WYR236"/>
      <c r="WYS236"/>
      <c r="WYT236"/>
      <c r="WYU236"/>
      <c r="WYV236"/>
      <c r="WYW236"/>
      <c r="WYX236"/>
      <c r="WYY236"/>
      <c r="WYZ236"/>
      <c r="WZA236"/>
      <c r="WZB236"/>
      <c r="WZC236"/>
      <c r="WZD236"/>
      <c r="WZE236"/>
      <c r="WZF236"/>
      <c r="WZG236"/>
      <c r="WZH236"/>
      <c r="WZI236"/>
      <c r="WZJ236"/>
      <c r="WZK236"/>
      <c r="WZL236"/>
      <c r="WZM236"/>
      <c r="WZN236"/>
      <c r="WZO236"/>
      <c r="WZP236"/>
      <c r="WZQ236"/>
      <c r="WZR236"/>
      <c r="WZS236"/>
      <c r="WZT236"/>
      <c r="WZU236"/>
      <c r="WZV236"/>
      <c r="WZW236"/>
      <c r="WZX236"/>
      <c r="WZY236"/>
      <c r="WZZ236"/>
      <c r="XAA236"/>
      <c r="XAB236"/>
      <c r="XAC236"/>
      <c r="XAD236"/>
      <c r="XAE236"/>
      <c r="XAF236"/>
      <c r="XAG236"/>
      <c r="XAH236"/>
      <c r="XAI236"/>
      <c r="XAJ236"/>
      <c r="XAK236"/>
      <c r="XAL236"/>
      <c r="XAM236"/>
      <c r="XAN236"/>
      <c r="XAO236"/>
      <c r="XAP236"/>
      <c r="XAQ236"/>
      <c r="XAR236"/>
      <c r="XAS236"/>
      <c r="XAT236"/>
      <c r="XAU236"/>
      <c r="XAV236"/>
      <c r="XAW236"/>
      <c r="XAX236"/>
      <c r="XAY236"/>
      <c r="XAZ236"/>
      <c r="XBA236"/>
      <c r="XBB236"/>
      <c r="XBC236"/>
      <c r="XBD236"/>
      <c r="XBE236"/>
      <c r="XBF236"/>
      <c r="XBG236"/>
      <c r="XBH236"/>
      <c r="XBI236"/>
      <c r="XBJ236"/>
      <c r="XBK236"/>
      <c r="XBL236"/>
      <c r="XBM236"/>
      <c r="XBN236"/>
      <c r="XBO236"/>
      <c r="XBP236"/>
      <c r="XBQ236"/>
      <c r="XBR236"/>
      <c r="XBS236"/>
      <c r="XBT236"/>
      <c r="XBU236"/>
      <c r="XBV236"/>
      <c r="XBW236"/>
      <c r="XBX236"/>
      <c r="XBY236"/>
      <c r="XBZ236"/>
      <c r="XCA236"/>
      <c r="XCB236"/>
      <c r="XCC236"/>
      <c r="XCD236"/>
      <c r="XCE236"/>
      <c r="XCF236"/>
      <c r="XCG236"/>
      <c r="XCH236"/>
      <c r="XCI236"/>
      <c r="XCJ236"/>
      <c r="XCK236"/>
      <c r="XCL236"/>
      <c r="XCM236"/>
      <c r="XCN236"/>
      <c r="XCO236"/>
      <c r="XCP236"/>
      <c r="XCQ236"/>
      <c r="XCR236"/>
      <c r="XCS236"/>
      <c r="XCT236"/>
      <c r="XCU236"/>
      <c r="XCV236"/>
      <c r="XCW236"/>
      <c r="XCX236"/>
      <c r="XCY236"/>
      <c r="XCZ236"/>
      <c r="XDA236"/>
      <c r="XDB236"/>
      <c r="XDC236"/>
      <c r="XDD236"/>
      <c r="XDE236"/>
      <c r="XDF236"/>
      <c r="XDG236"/>
      <c r="XDH236"/>
      <c r="XDI236"/>
      <c r="XDJ236"/>
      <c r="XDK236"/>
      <c r="XDL236"/>
      <c r="XDM236"/>
      <c r="XDN236"/>
      <c r="XDO236"/>
      <c r="XDP236"/>
      <c r="XDQ236"/>
      <c r="XDR236"/>
      <c r="XDS236"/>
      <c r="XDT236"/>
      <c r="XDU236"/>
      <c r="XDV236"/>
      <c r="XDW236"/>
      <c r="XDX236"/>
      <c r="XDY236"/>
      <c r="XDZ236"/>
      <c r="XEA236"/>
      <c r="XEB236"/>
      <c r="XEC236"/>
      <c r="XED236"/>
      <c r="XEE236"/>
      <c r="XEF236"/>
      <c r="XEG236"/>
      <c r="XEH236"/>
      <c r="XEI236"/>
      <c r="XEJ236"/>
      <c r="XEK236"/>
      <c r="XEL236"/>
      <c r="XEM236"/>
      <c r="XEN236"/>
      <c r="XEO236"/>
      <c r="XEP236"/>
      <c r="XEQ236"/>
      <c r="XER236"/>
      <c r="XES236"/>
      <c r="XET236"/>
      <c r="XEU236"/>
      <c r="XEV236"/>
      <c r="XEW236"/>
      <c r="XEX236"/>
      <c r="XEY236"/>
      <c r="XEZ236"/>
      <c r="XFA236"/>
      <c r="XFB236"/>
      <c r="XFC236"/>
      <c r="XFD236"/>
    </row>
    <row r="237" spans="1:16384" s="18" customFormat="1" ht="60" x14ac:dyDescent="0.25">
      <c r="B237" s="241" t="s">
        <v>945</v>
      </c>
      <c r="C237" s="222" t="s">
        <v>766</v>
      </c>
      <c r="D237" s="202">
        <f t="shared" si="35"/>
        <v>0</v>
      </c>
      <c r="E237" s="117"/>
      <c r="F237" s="106">
        <v>0</v>
      </c>
      <c r="G237" s="106">
        <v>0</v>
      </c>
      <c r="H237" s="119"/>
      <c r="I237" s="108"/>
      <c r="J237" s="108"/>
      <c r="K237" s="108"/>
      <c r="L237" s="108"/>
      <c r="M237" s="108"/>
      <c r="N237" s="134" t="str">
        <f>IF((D237&lt;=D222)*AND(F237&lt;=F222)*AND(G237&lt;=G222),"Выполнено","ПРОВЕРИТЬ (значения этой подстроки не могут быть больше значений основной строки)")</f>
        <v>Выполнено</v>
      </c>
      <c r="O237" s="209"/>
      <c r="P237" s="145"/>
      <c r="Q237" s="145"/>
    </row>
    <row r="238" spans="1:16384" s="18" customFormat="1" ht="105" x14ac:dyDescent="0.25">
      <c r="B238" s="237" t="s">
        <v>946</v>
      </c>
      <c r="C238" s="81" t="s">
        <v>276</v>
      </c>
      <c r="D238" s="2">
        <f t="shared" si="33"/>
        <v>6</v>
      </c>
      <c r="E238" s="102">
        <v>6</v>
      </c>
      <c r="F238" s="110"/>
      <c r="G238" s="112"/>
      <c r="H238" s="119"/>
      <c r="I238" s="119"/>
      <c r="J238" s="119"/>
      <c r="K238" s="119"/>
      <c r="L238" s="119"/>
      <c r="M238" s="119"/>
      <c r="N238" s="213" t="str">
        <f>IF((D238&lt;=D222),"Выполнено","ПРОВЕРИТЬ (муниципальных районов, передавших полномочия поселениям, не может быть больше чем поселений, принявших эти полномочия)")</f>
        <v>Выполнено</v>
      </c>
      <c r="O238" s="150" t="str">
        <f>IF(((D238=0)),"   ","Нужно заполнить пункт 27 текстовой части - о взаимной передаче полномочий между районами и поселениями по соглашениям поселениями")</f>
        <v>Нужно заполнить пункт 27 текстовой части - о взаимной передаче полномочий между районами и поселениями по соглашениям поселениями</v>
      </c>
      <c r="P238" s="145"/>
      <c r="Q238" s="145"/>
    </row>
    <row r="239" spans="1:16384" s="18" customFormat="1" ht="60" x14ac:dyDescent="0.25">
      <c r="B239" s="241" t="s">
        <v>381</v>
      </c>
      <c r="C239" s="239" t="s">
        <v>949</v>
      </c>
      <c r="D239" s="202">
        <f t="shared" ref="D239:D242" si="36">SUM(E239:L239)</f>
        <v>42</v>
      </c>
      <c r="E239" s="117"/>
      <c r="F239" s="116">
        <f>F240+F241+F242</f>
        <v>1</v>
      </c>
      <c r="G239" s="116">
        <f>G240+G241+G242</f>
        <v>41</v>
      </c>
      <c r="H239" s="119"/>
      <c r="I239" s="119"/>
      <c r="J239" s="119"/>
      <c r="K239" s="119"/>
      <c r="L239" s="119"/>
      <c r="M239" s="119"/>
      <c r="N239" s="91"/>
      <c r="O239" s="209"/>
      <c r="P239" s="145"/>
      <c r="Q239" s="145"/>
    </row>
    <row r="240" spans="1:16384" s="18" customFormat="1" x14ac:dyDescent="0.25">
      <c r="B240" s="241" t="s">
        <v>947</v>
      </c>
      <c r="C240" s="218" t="s">
        <v>716</v>
      </c>
      <c r="D240" s="202">
        <f t="shared" si="36"/>
        <v>28</v>
      </c>
      <c r="E240" s="117"/>
      <c r="F240" s="106">
        <v>0</v>
      </c>
      <c r="G240" s="106">
        <v>28</v>
      </c>
      <c r="H240" s="119"/>
      <c r="I240" s="119"/>
      <c r="J240" s="119"/>
      <c r="K240" s="119"/>
      <c r="L240" s="119"/>
      <c r="M240" s="119"/>
      <c r="N240" s="91"/>
      <c r="O240" s="209"/>
      <c r="P240" s="145"/>
      <c r="Q240" s="145"/>
    </row>
    <row r="241" spans="2:17" s="18" customFormat="1" ht="30" x14ac:dyDescent="0.25">
      <c r="B241" s="241" t="s">
        <v>948</v>
      </c>
      <c r="C241" s="218" t="s">
        <v>717</v>
      </c>
      <c r="D241" s="202">
        <f t="shared" si="36"/>
        <v>14</v>
      </c>
      <c r="E241" s="117"/>
      <c r="F241" s="106">
        <v>1</v>
      </c>
      <c r="G241" s="106">
        <v>13</v>
      </c>
      <c r="H241" s="119"/>
      <c r="I241" s="119"/>
      <c r="J241" s="119"/>
      <c r="K241" s="119"/>
      <c r="L241" s="119"/>
      <c r="M241" s="119"/>
      <c r="N241" s="91"/>
      <c r="O241" s="209"/>
      <c r="P241" s="145"/>
      <c r="Q241" s="145"/>
    </row>
    <row r="242" spans="2:17" s="18" customFormat="1" ht="60" x14ac:dyDescent="0.25">
      <c r="B242" s="241" t="s">
        <v>950</v>
      </c>
      <c r="C242" s="218" t="s">
        <v>718</v>
      </c>
      <c r="D242" s="202">
        <f t="shared" si="36"/>
        <v>0</v>
      </c>
      <c r="E242" s="117"/>
      <c r="F242" s="106">
        <v>0</v>
      </c>
      <c r="G242" s="106">
        <v>0</v>
      </c>
      <c r="H242" s="119"/>
      <c r="I242" s="119"/>
      <c r="J242" s="119"/>
      <c r="K242" s="119"/>
      <c r="L242" s="119"/>
      <c r="M242" s="119"/>
      <c r="N242" s="91"/>
      <c r="O242" s="209"/>
      <c r="P242" s="145"/>
      <c r="Q242" s="145"/>
    </row>
    <row r="243" spans="2:17" s="18" customFormat="1" ht="45" x14ac:dyDescent="0.25">
      <c r="B243" s="237" t="s">
        <v>951</v>
      </c>
      <c r="C243" s="244" t="s">
        <v>952</v>
      </c>
      <c r="D243" s="2">
        <f t="shared" si="33"/>
        <v>0</v>
      </c>
      <c r="E243" s="102"/>
      <c r="F243" s="102"/>
      <c r="G243" s="102"/>
      <c r="H243" s="102"/>
      <c r="I243" s="102"/>
      <c r="J243" s="102"/>
      <c r="K243" s="125"/>
      <c r="L243" s="103"/>
      <c r="M243" s="102"/>
      <c r="N243" s="94"/>
      <c r="O243" s="150" t="str">
        <f>IF(((D243=0)),"   ","Нужно заполнить пункт 28 текстовой части - о совершении нотариыльных действий органами местного самоуправления")</f>
        <v xml:space="preserve">   </v>
      </c>
      <c r="P243" s="145"/>
      <c r="Q243" s="145"/>
    </row>
    <row r="244" spans="2:17" s="18" customFormat="1" ht="105" x14ac:dyDescent="0.25">
      <c r="B244" s="245" t="s">
        <v>820</v>
      </c>
      <c r="C244" s="239" t="s">
        <v>953</v>
      </c>
      <c r="D244" s="2">
        <f t="shared" ref="D244:D256" si="37">SUM(E244:L244)</f>
        <v>21</v>
      </c>
      <c r="E244" s="104">
        <v>6</v>
      </c>
      <c r="F244" s="104">
        <v>3</v>
      </c>
      <c r="G244" s="104">
        <v>9</v>
      </c>
      <c r="H244" s="104">
        <v>0</v>
      </c>
      <c r="I244" s="104">
        <v>3</v>
      </c>
      <c r="J244" s="104">
        <v>0</v>
      </c>
      <c r="K244" s="104">
        <v>0</v>
      </c>
      <c r="L244" s="104">
        <v>0</v>
      </c>
      <c r="M244" s="104">
        <v>1</v>
      </c>
      <c r="N244" s="134" t="str">
        <f>IF((D244&lt;=D149)*AND(E244&lt;=E149)*AND(F244&lt;=F149)*AND(G244&lt;=G149)*AND(H244&lt;=H149)*AND(I244&lt;=I149)*AND(J244&lt;=J149)*AND(K244&lt;=K149)*AND(L244&lt;=L149)*AND(M244&lt;=M149),"Выполнено","ПРОВЕРИТЬ (такими участниками могли быть только муниципалитеты - субъекты бюджетных правоотношений в соответствующем финансовом году)
)")</f>
        <v>Выполнено</v>
      </c>
      <c r="O244" s="209"/>
      <c r="P244" s="145"/>
      <c r="Q244" s="145"/>
    </row>
    <row r="245" spans="2:17" s="18" customFormat="1" x14ac:dyDescent="0.25">
      <c r="B245" s="238" t="s">
        <v>824</v>
      </c>
      <c r="C245" s="199" t="s">
        <v>667</v>
      </c>
      <c r="D245" s="2">
        <f t="shared" si="37"/>
        <v>3</v>
      </c>
      <c r="E245" s="104">
        <v>2</v>
      </c>
      <c r="F245" s="104">
        <v>0</v>
      </c>
      <c r="G245" s="104">
        <v>0</v>
      </c>
      <c r="H245" s="104">
        <v>0</v>
      </c>
      <c r="I245" s="104">
        <v>1</v>
      </c>
      <c r="J245" s="104">
        <v>0</v>
      </c>
      <c r="K245" s="104">
        <v>0</v>
      </c>
      <c r="L245" s="104">
        <v>0</v>
      </c>
      <c r="M245" s="104">
        <v>1</v>
      </c>
      <c r="N245" s="134" t="str">
        <f>IF((D245&lt;=D244)*AND(E245&lt;=E244)*AND(F245&lt;=F244)*AND(G245&lt;=G244)*AND(H245&lt;=H244)*AND(I245&lt;=I244)*AND(J245&lt;=J244)*AND(K245&lt;=K244)*AND(L245&lt;=L244)*AND(M245&lt;=M244),"Выполнено","ПРОВЕРИТЬ (эта подстрока не может быть больше 10.11)
)")</f>
        <v>Выполнено</v>
      </c>
      <c r="O245" s="209"/>
      <c r="P245" s="145"/>
      <c r="Q245" s="145"/>
    </row>
    <row r="246" spans="2:17" s="18" customFormat="1" x14ac:dyDescent="0.25">
      <c r="B246" s="238" t="s">
        <v>825</v>
      </c>
      <c r="C246" s="199" t="s">
        <v>668</v>
      </c>
      <c r="D246" s="2">
        <f t="shared" si="37"/>
        <v>0</v>
      </c>
      <c r="E246" s="104">
        <v>0</v>
      </c>
      <c r="F246" s="104">
        <v>0</v>
      </c>
      <c r="G246" s="104">
        <v>0</v>
      </c>
      <c r="H246" s="104">
        <v>0</v>
      </c>
      <c r="I246" s="104">
        <v>0</v>
      </c>
      <c r="J246" s="104">
        <v>0</v>
      </c>
      <c r="K246" s="104">
        <v>0</v>
      </c>
      <c r="L246" s="104">
        <v>0</v>
      </c>
      <c r="M246" s="104">
        <v>0</v>
      </c>
      <c r="N246" s="134" t="str">
        <f>IF((D246&lt;=D244)*AND(E246&lt;=E244)*AND(F246&lt;=F244)*AND(G246&lt;=G244)*AND(H246&lt;=H244)*AND(I246&lt;=I244)*AND(J246&lt;=J244)*AND(K246&lt;=K244)*AND(L246&lt;=L244)*AND(M246&lt;=M244),"Выполнено","ПРОВЕРИТЬ (эта подстрока не может быть больше 10.11)
)")</f>
        <v>Выполнено</v>
      </c>
      <c r="O246" s="209"/>
      <c r="P246" s="145"/>
      <c r="Q246" s="145"/>
    </row>
    <row r="247" spans="2:17" s="40" customFormat="1" x14ac:dyDescent="0.25">
      <c r="B247" s="238" t="s">
        <v>826</v>
      </c>
      <c r="C247" s="199" t="s">
        <v>669</v>
      </c>
      <c r="D247" s="2">
        <f t="shared" si="37"/>
        <v>5</v>
      </c>
      <c r="E247" s="104">
        <v>5</v>
      </c>
      <c r="F247" s="104">
        <v>0</v>
      </c>
      <c r="G247" s="104">
        <v>0</v>
      </c>
      <c r="H247" s="104">
        <v>0</v>
      </c>
      <c r="I247" s="104">
        <v>0</v>
      </c>
      <c r="J247" s="104">
        <v>0</v>
      </c>
      <c r="K247" s="104">
        <v>0</v>
      </c>
      <c r="L247" s="104">
        <v>0</v>
      </c>
      <c r="M247" s="104">
        <v>0</v>
      </c>
      <c r="N247" s="134" t="str">
        <f>IF((D247&lt;=D244)*AND(E247&lt;=E244)*AND(F247&lt;=F244)*AND(G247&lt;=G244)*AND(H247&lt;=H244)*AND(I247&lt;=I244)*AND(J247&lt;=J244)*AND(K247&lt;=K244)*AND(L247&lt;=L244)*AND(M247&lt;=M244),"Выполнено","ПРОВЕРИТЬ (эта подстрока не может быть больше 10.11)
)")</f>
        <v>Выполнено</v>
      </c>
      <c r="O247" s="209"/>
      <c r="P247" s="144"/>
      <c r="Q247" s="144"/>
    </row>
    <row r="248" spans="2:17" s="40" customFormat="1" x14ac:dyDescent="0.25">
      <c r="B248" s="238" t="s">
        <v>954</v>
      </c>
      <c r="C248" s="199" t="s">
        <v>670</v>
      </c>
      <c r="D248" s="2">
        <f t="shared" si="37"/>
        <v>14</v>
      </c>
      <c r="E248" s="104">
        <v>4</v>
      </c>
      <c r="F248" s="104">
        <v>3</v>
      </c>
      <c r="G248" s="104">
        <v>4</v>
      </c>
      <c r="H248" s="104">
        <v>0</v>
      </c>
      <c r="I248" s="104">
        <v>3</v>
      </c>
      <c r="J248" s="104">
        <v>0</v>
      </c>
      <c r="K248" s="104">
        <v>0</v>
      </c>
      <c r="L248" s="104">
        <v>0</v>
      </c>
      <c r="M248" s="104">
        <v>1</v>
      </c>
      <c r="N248" s="134" t="str">
        <f>IF((D248&lt;=D244)*AND(E248&lt;=E244)*AND(F248&lt;=F244)*AND(G248&lt;=G244)*AND(H248&lt;=H244)*AND(I248&lt;=I244)*AND(J248&lt;=J244)*AND(K248&lt;=K244)*AND(L248&lt;=L244)*AND(M248&lt;=M244),"Выполнено","ПРОВЕРИТЬ (эта подстрока не может быть больше 10.11)
)")</f>
        <v>Выполнено</v>
      </c>
      <c r="O248" s="209"/>
      <c r="P248" s="140"/>
      <c r="Q248" s="140"/>
    </row>
    <row r="249" spans="2:17" s="40" customFormat="1" x14ac:dyDescent="0.25">
      <c r="B249" s="238" t="s">
        <v>955</v>
      </c>
      <c r="C249" s="199" t="s">
        <v>671</v>
      </c>
      <c r="D249" s="2">
        <f t="shared" si="37"/>
        <v>1</v>
      </c>
      <c r="E249" s="104">
        <v>0</v>
      </c>
      <c r="F249" s="104">
        <v>0</v>
      </c>
      <c r="G249" s="104">
        <v>1</v>
      </c>
      <c r="H249" s="104">
        <v>0</v>
      </c>
      <c r="I249" s="104">
        <v>0</v>
      </c>
      <c r="J249" s="104">
        <v>0</v>
      </c>
      <c r="K249" s="104">
        <v>0</v>
      </c>
      <c r="L249" s="104">
        <v>0</v>
      </c>
      <c r="M249" s="104">
        <v>0</v>
      </c>
      <c r="N249" s="134" t="str">
        <f>IF((D249&lt;=D244)*AND(E249&lt;=E244)*AND(F249&lt;=F244)*AND(G249&lt;=G244)*AND(H249&lt;=H244)*AND(I249&lt;=I244)*AND(J249&lt;=J244)*AND(K249&lt;=K244)*AND(L249&lt;=L244)*AND(M249&lt;=M244),"Выполнено","ПРОВЕРИТЬ (эта подстрока не может быть больше 10.11)
)")</f>
        <v>Выполнено</v>
      </c>
      <c r="O249" s="209"/>
      <c r="P249" s="140"/>
      <c r="Q249" s="140"/>
    </row>
    <row r="250" spans="2:17" s="40" customFormat="1" x14ac:dyDescent="0.25">
      <c r="B250" s="238" t="s">
        <v>956</v>
      </c>
      <c r="C250" s="199" t="s">
        <v>672</v>
      </c>
      <c r="D250" s="2">
        <f t="shared" si="37"/>
        <v>2</v>
      </c>
      <c r="E250" s="104">
        <v>0</v>
      </c>
      <c r="F250" s="104">
        <v>0</v>
      </c>
      <c r="G250" s="104">
        <v>1</v>
      </c>
      <c r="H250" s="104">
        <v>0</v>
      </c>
      <c r="I250" s="104">
        <v>1</v>
      </c>
      <c r="J250" s="104">
        <v>0</v>
      </c>
      <c r="K250" s="104">
        <v>0</v>
      </c>
      <c r="L250" s="104">
        <v>0</v>
      </c>
      <c r="M250" s="104">
        <v>1</v>
      </c>
      <c r="N250" s="134" t="str">
        <f>IF((D250&lt;=D244)*AND(E250&lt;=E244)*AND(F250&lt;=F244)*AND(G250&lt;=G244)*AND(H250&lt;=H244)*AND(I250&lt;=I244)*AND(J250&lt;=J244)*AND(K250&lt;=K244)*AND(L250&lt;=L244)*AND(M250&lt;=M244),"Выполнено","ПРОВЕРИТЬ (эта подстрока не может быть больше 10.11)
)")</f>
        <v>Выполнено</v>
      </c>
      <c r="O250" s="209"/>
      <c r="P250" s="140"/>
      <c r="Q250" s="140"/>
    </row>
    <row r="251" spans="2:17" s="40" customFormat="1" x14ac:dyDescent="0.25">
      <c r="B251" s="238" t="s">
        <v>957</v>
      </c>
      <c r="C251" s="199" t="s">
        <v>673</v>
      </c>
      <c r="D251" s="2">
        <f t="shared" si="37"/>
        <v>1</v>
      </c>
      <c r="E251" s="104">
        <v>0</v>
      </c>
      <c r="F251" s="104">
        <v>0</v>
      </c>
      <c r="G251" s="104">
        <v>1</v>
      </c>
      <c r="H251" s="104">
        <v>0</v>
      </c>
      <c r="I251" s="104">
        <v>0</v>
      </c>
      <c r="J251" s="104">
        <v>0</v>
      </c>
      <c r="K251" s="104">
        <v>0</v>
      </c>
      <c r="L251" s="104">
        <v>0</v>
      </c>
      <c r="M251" s="104">
        <v>0</v>
      </c>
      <c r="N251" s="134" t="str">
        <f>IF((D251&lt;=D244)*AND(E251&lt;=E244)*AND(F251&lt;=F244)*AND(G251&lt;=G244)*AND(H251&lt;=H244)*AND(I251&lt;=I244)*AND(J251&lt;=J244)*AND(K251&lt;=K244)*AND(L251&lt;=L244)*AND(M251&lt;=M244),"Выполнено","ПРОВЕРИТЬ (эта подстрока не может быть больше 10.11)
)")</f>
        <v>Выполнено</v>
      </c>
      <c r="O251" s="209"/>
      <c r="P251" s="140"/>
      <c r="Q251" s="140"/>
    </row>
    <row r="252" spans="2:17" s="40" customFormat="1" x14ac:dyDescent="0.25">
      <c r="B252" s="246" t="s">
        <v>958</v>
      </c>
      <c r="C252" s="199" t="s">
        <v>674</v>
      </c>
      <c r="D252" s="2">
        <f t="shared" si="37"/>
        <v>0</v>
      </c>
      <c r="E252" s="104">
        <v>0</v>
      </c>
      <c r="F252" s="104">
        <v>0</v>
      </c>
      <c r="G252" s="104">
        <v>0</v>
      </c>
      <c r="H252" s="104">
        <v>0</v>
      </c>
      <c r="I252" s="104">
        <v>0</v>
      </c>
      <c r="J252" s="104">
        <v>0</v>
      </c>
      <c r="K252" s="104">
        <v>0</v>
      </c>
      <c r="L252" s="104">
        <v>0</v>
      </c>
      <c r="M252" s="104">
        <v>0</v>
      </c>
      <c r="N252" s="134" t="str">
        <f>IF((D252&lt;=D244)*AND(E252&lt;=E244)*AND(F252&lt;=F244)*AND(G252&lt;=G244)*AND(H252&lt;=H244)*AND(I252&lt;=I244)*AND(J252&lt;=J244)*AND(K252&lt;=K244)*AND(L252&lt;=L244)*AND(M252&lt;=M244),"Выполнено","ПРОВЕРИТЬ (эта подстрока не может быть больше 10.11)
)")</f>
        <v>Выполнено</v>
      </c>
      <c r="O252" s="209"/>
      <c r="P252" s="140"/>
      <c r="Q252" s="140"/>
    </row>
    <row r="253" spans="2:17" s="40" customFormat="1" x14ac:dyDescent="0.25">
      <c r="B253" s="238" t="s">
        <v>959</v>
      </c>
      <c r="C253" s="199" t="s">
        <v>675</v>
      </c>
      <c r="D253" s="2">
        <f t="shared" si="37"/>
        <v>0</v>
      </c>
      <c r="E253" s="104">
        <v>0</v>
      </c>
      <c r="F253" s="104">
        <v>0</v>
      </c>
      <c r="G253" s="104">
        <v>0</v>
      </c>
      <c r="H253" s="104">
        <v>0</v>
      </c>
      <c r="I253" s="104">
        <v>0</v>
      </c>
      <c r="J253" s="104">
        <v>0</v>
      </c>
      <c r="K253" s="104">
        <v>0</v>
      </c>
      <c r="L253" s="104">
        <v>0</v>
      </c>
      <c r="M253" s="104">
        <v>0</v>
      </c>
      <c r="N253" s="134" t="str">
        <f>IF((D253&lt;=D244)*AND(E253&lt;=E244)*AND(F253&lt;=F244)*AND(G253&lt;=G244)*AND(H253&lt;=H244)*AND(I253&lt;=I244)*AND(J253&lt;=J244)*AND(K253&lt;=K244)*AND(L253&lt;=L244)*AND(M253&lt;=M244),"Выполнено","ПРОВЕРИТЬ (эта подстрока не может быть больше 10.11)
)")</f>
        <v>Выполнено</v>
      </c>
      <c r="O253" s="209"/>
      <c r="P253" s="143"/>
      <c r="Q253" s="143"/>
    </row>
    <row r="254" spans="2:17" s="40" customFormat="1" x14ac:dyDescent="0.25">
      <c r="B254" s="238" t="s">
        <v>960</v>
      </c>
      <c r="C254" s="199" t="s">
        <v>676</v>
      </c>
      <c r="D254" s="2">
        <f t="shared" si="37"/>
        <v>3</v>
      </c>
      <c r="E254" s="104">
        <v>1</v>
      </c>
      <c r="F254" s="104">
        <v>0</v>
      </c>
      <c r="G254" s="104">
        <v>1</v>
      </c>
      <c r="H254" s="104">
        <v>0</v>
      </c>
      <c r="I254" s="104">
        <v>1</v>
      </c>
      <c r="J254" s="104">
        <v>0</v>
      </c>
      <c r="K254" s="104">
        <v>0</v>
      </c>
      <c r="L254" s="104">
        <v>0</v>
      </c>
      <c r="M254" s="104">
        <v>1</v>
      </c>
      <c r="N254" s="134" t="str">
        <f>IF((D254&lt;=D244)*AND(E254&lt;=E244)*AND(F254&lt;=F244)*AND(G254&lt;=G244)*AND(H254&lt;=H244)*AND(I254&lt;=I244)*AND(J254&lt;=J244)*AND(K254&lt;=K244)*AND(L254&lt;=L244)*AND(M254&lt;=M244),"Выполнено","ПРОВЕРИТЬ (эта подстрока не может быть больше 10.11)
)")</f>
        <v>Выполнено</v>
      </c>
      <c r="O254" s="209"/>
      <c r="P254" s="140"/>
      <c r="Q254" s="140"/>
    </row>
    <row r="255" spans="2:17" s="40" customFormat="1" ht="45" x14ac:dyDescent="0.25">
      <c r="B255" s="238" t="s">
        <v>961</v>
      </c>
      <c r="C255" s="199" t="s">
        <v>677</v>
      </c>
      <c r="D255" s="2">
        <f t="shared" si="37"/>
        <v>1</v>
      </c>
      <c r="E255" s="104">
        <v>1</v>
      </c>
      <c r="F255" s="104">
        <v>0</v>
      </c>
      <c r="G255" s="104">
        <v>0</v>
      </c>
      <c r="H255" s="104">
        <v>0</v>
      </c>
      <c r="I255" s="104">
        <v>0</v>
      </c>
      <c r="J255" s="104">
        <v>0</v>
      </c>
      <c r="K255" s="104">
        <v>0</v>
      </c>
      <c r="L255" s="104">
        <v>0</v>
      </c>
      <c r="M255" s="104">
        <v>0</v>
      </c>
      <c r="N255" s="134" t="str">
        <f>IF((D255&lt;=D244)*AND(E255&lt;=E244)*AND(F255&lt;=F244)*AND(G255&lt;=G244)*AND(H255&lt;=H244)*AND(I255&lt;=I244)*AND(J255&lt;=J244)*AND(K255&lt;=K244)*AND(L255&lt;=L244)*AND(M255&lt;=M244),"Выполнено","ПРОВЕРИТЬ (эта подстрока не может быть больше 10.11)
)")</f>
        <v>Выполнено</v>
      </c>
      <c r="O255" s="209"/>
      <c r="P255" s="140"/>
      <c r="Q255" s="140"/>
    </row>
    <row r="256" spans="2:17" s="40" customFormat="1" x14ac:dyDescent="0.25">
      <c r="B256" s="238" t="s">
        <v>962</v>
      </c>
      <c r="C256" s="199" t="s">
        <v>678</v>
      </c>
      <c r="D256" s="2">
        <f t="shared" si="37"/>
        <v>0</v>
      </c>
      <c r="E256" s="104">
        <v>0</v>
      </c>
      <c r="F256" s="104">
        <v>0</v>
      </c>
      <c r="G256" s="104">
        <v>0</v>
      </c>
      <c r="H256" s="104">
        <v>0</v>
      </c>
      <c r="I256" s="104">
        <v>0</v>
      </c>
      <c r="J256" s="104">
        <v>0</v>
      </c>
      <c r="K256" s="104">
        <v>0</v>
      </c>
      <c r="L256" s="104">
        <v>0</v>
      </c>
      <c r="M256" s="104">
        <v>0</v>
      </c>
      <c r="N256" s="134" t="str">
        <f>IF((D256&lt;=D244)*AND(E256&lt;=E244)*AND(F256&lt;=F244)*AND(G256&lt;=G244)*AND(H256&lt;=H244)*AND(I256&lt;=I244)*AND(J256&lt;=J244)*AND(K256&lt;=K244)*AND(L256&lt;=L244)*AND(M256&lt;=M244),"Выполнено","ПРОВЕРИТЬ (эта подстрока не может быть больше 10.11)
)")</f>
        <v>Выполнено</v>
      </c>
      <c r="O256" s="209"/>
      <c r="P256" s="140"/>
      <c r="Q256" s="140"/>
    </row>
    <row r="257" spans="2:17" s="40" customFormat="1" ht="30" x14ac:dyDescent="0.25">
      <c r="B257" s="25" t="s">
        <v>964</v>
      </c>
      <c r="C257" s="6" t="s">
        <v>3</v>
      </c>
      <c r="D257" s="162"/>
      <c r="E257" s="163"/>
      <c r="F257" s="163"/>
      <c r="G257" s="163"/>
      <c r="H257" s="163"/>
      <c r="I257" s="163"/>
      <c r="J257" s="163"/>
      <c r="K257" s="163"/>
      <c r="L257" s="163"/>
      <c r="M257" s="163"/>
      <c r="N257" s="103"/>
      <c r="O257" s="61"/>
      <c r="P257" s="140"/>
      <c r="Q257" s="140"/>
    </row>
    <row r="258" spans="2:17" s="40" customFormat="1" ht="45" x14ac:dyDescent="0.25">
      <c r="B258" s="238" t="s">
        <v>965</v>
      </c>
      <c r="C258" s="50" t="s">
        <v>330</v>
      </c>
      <c r="D258" s="162"/>
      <c r="E258" s="163"/>
      <c r="F258" s="163"/>
      <c r="G258" s="163"/>
      <c r="H258" s="163"/>
      <c r="I258" s="163"/>
      <c r="J258" s="163"/>
      <c r="K258" s="163"/>
      <c r="L258" s="163"/>
      <c r="M258" s="163"/>
      <c r="N258" s="103"/>
      <c r="O258" s="61"/>
      <c r="P258" s="140"/>
      <c r="Q258" s="140"/>
    </row>
    <row r="259" spans="2:17" s="40" customFormat="1" ht="30" x14ac:dyDescent="0.25">
      <c r="B259" s="237" t="s">
        <v>966</v>
      </c>
      <c r="C259" s="76" t="s">
        <v>244</v>
      </c>
      <c r="D259" s="2">
        <f t="shared" ref="D259:D322" si="38">SUM(E259:L259)</f>
        <v>10</v>
      </c>
      <c r="E259" s="105">
        <f>SUM(E260:E263)</f>
        <v>10</v>
      </c>
      <c r="F259" s="113"/>
      <c r="G259" s="114"/>
      <c r="H259" s="114"/>
      <c r="I259" s="115"/>
      <c r="J259" s="105">
        <f>SUM(J260:J263)</f>
        <v>0</v>
      </c>
      <c r="K259" s="113"/>
      <c r="L259" s="114"/>
      <c r="M259" s="105">
        <f>SUM(M260:M263)</f>
        <v>0</v>
      </c>
      <c r="N259" s="150" t="str">
        <f>IF((E259=E$11)*AND(J259=J$11),"Выполнено","ПРОВЕРИТЬ (во всех муниципальных районах и городских округах с делением должен быть определен порядок формирования представительного органа)")</f>
        <v>Выполнено</v>
      </c>
      <c r="O259" s="150" t="str">
        <f>IF(((E259+J259=0)),"   ","Нужно заполнить пункт 29 текстовой части - о способах формирования представительных органов муниципальных районов и городских округах с делением")</f>
        <v>Нужно заполнить пункт 29 текстовой части - о способах формирования представительных органов муниципальных районов и городских округах с делением</v>
      </c>
      <c r="P259" s="140"/>
      <c r="Q259" s="140"/>
    </row>
    <row r="260" spans="2:17" s="40" customFormat="1" ht="30" x14ac:dyDescent="0.25">
      <c r="B260" s="237" t="s">
        <v>967</v>
      </c>
      <c r="C260" s="82" t="s">
        <v>249</v>
      </c>
      <c r="D260" s="2">
        <f t="shared" si="38"/>
        <v>2</v>
      </c>
      <c r="E260" s="128">
        <v>2</v>
      </c>
      <c r="F260" s="107"/>
      <c r="G260" s="119"/>
      <c r="H260" s="119"/>
      <c r="I260" s="109"/>
      <c r="J260" s="128">
        <v>0</v>
      </c>
      <c r="K260" s="107"/>
      <c r="L260" s="108"/>
      <c r="M260" s="128">
        <v>0</v>
      </c>
      <c r="N260" s="94"/>
      <c r="O260" s="94"/>
      <c r="P260" s="142"/>
      <c r="Q260" s="142"/>
    </row>
    <row r="261" spans="2:17" s="40" customFormat="1" ht="30" x14ac:dyDescent="0.25">
      <c r="B261" s="237" t="s">
        <v>427</v>
      </c>
      <c r="C261" s="82" t="s">
        <v>250</v>
      </c>
      <c r="D261" s="2">
        <f t="shared" si="38"/>
        <v>8</v>
      </c>
      <c r="E261" s="128">
        <v>8</v>
      </c>
      <c r="F261" s="107"/>
      <c r="G261" s="119"/>
      <c r="H261" s="119"/>
      <c r="I261" s="109"/>
      <c r="J261" s="128">
        <v>0</v>
      </c>
      <c r="K261" s="107"/>
      <c r="L261" s="108"/>
      <c r="M261" s="128">
        <v>0</v>
      </c>
      <c r="N261" s="94"/>
      <c r="O261" s="94"/>
      <c r="P261" s="140"/>
      <c r="Q261" s="140"/>
    </row>
    <row r="262" spans="2:17" s="40" customFormat="1" ht="30" x14ac:dyDescent="0.25">
      <c r="B262" s="237" t="s">
        <v>968</v>
      </c>
      <c r="C262" s="77" t="s">
        <v>245</v>
      </c>
      <c r="D262" s="2">
        <f t="shared" si="38"/>
        <v>0</v>
      </c>
      <c r="E262" s="128">
        <v>0</v>
      </c>
      <c r="F262" s="107"/>
      <c r="G262" s="119"/>
      <c r="H262" s="119"/>
      <c r="I262" s="109"/>
      <c r="J262" s="128">
        <v>0</v>
      </c>
      <c r="K262" s="107"/>
      <c r="L262" s="108"/>
      <c r="M262" s="128">
        <v>0</v>
      </c>
      <c r="N262" s="94"/>
      <c r="O262" s="94"/>
      <c r="P262" s="140"/>
      <c r="Q262" s="140"/>
    </row>
    <row r="263" spans="2:17" s="40" customFormat="1" ht="45" x14ac:dyDescent="0.25">
      <c r="B263" s="237" t="s">
        <v>969</v>
      </c>
      <c r="C263" s="194" t="s">
        <v>453</v>
      </c>
      <c r="D263" s="2">
        <f t="shared" si="38"/>
        <v>0</v>
      </c>
      <c r="E263" s="128">
        <v>0</v>
      </c>
      <c r="F263" s="107"/>
      <c r="G263" s="108"/>
      <c r="H263" s="108"/>
      <c r="I263" s="109"/>
      <c r="J263" s="128">
        <v>0</v>
      </c>
      <c r="K263" s="107"/>
      <c r="L263" s="108"/>
      <c r="M263" s="128">
        <v>0</v>
      </c>
      <c r="N263" s="94"/>
      <c r="O263" s="94"/>
      <c r="P263" s="140"/>
      <c r="Q263" s="140"/>
    </row>
    <row r="264" spans="2:17" s="40" customFormat="1" ht="30" x14ac:dyDescent="0.25">
      <c r="B264" s="237" t="s">
        <v>970</v>
      </c>
      <c r="C264" s="76" t="s">
        <v>247</v>
      </c>
      <c r="D264" s="2">
        <f t="shared" si="38"/>
        <v>10</v>
      </c>
      <c r="E264" s="105">
        <f>SUM(E265:E266)</f>
        <v>10</v>
      </c>
      <c r="F264" s="107"/>
      <c r="G264" s="119"/>
      <c r="H264" s="119"/>
      <c r="I264" s="109"/>
      <c r="J264" s="105">
        <f>SUM(J265:J266)</f>
        <v>0</v>
      </c>
      <c r="K264" s="107"/>
      <c r="L264" s="119"/>
      <c r="M264" s="105">
        <f>SUM(M265:M266)</f>
        <v>0</v>
      </c>
      <c r="N264" s="150" t="str">
        <f>IF((E264=E138)*AND(J264=J138),"Выполнено","ПРОВЕРИТЬ (во всех уставах муниципальных районов и городских округов с делением должен быть определен порядок формирования представительных органов)")</f>
        <v>Выполнено</v>
      </c>
      <c r="O264" s="150" t="str">
        <f>IF(((D262+D263=0)),"   ","Нужно заполнить пункт 29 текстовой части - о способах формирования представительных органов муниципальных районов и городских округах с делением")</f>
        <v xml:space="preserve">   </v>
      </c>
      <c r="P264" s="142"/>
      <c r="Q264" s="142"/>
    </row>
    <row r="265" spans="2:17" s="40" customFormat="1" x14ac:dyDescent="0.25">
      <c r="B265" s="237" t="s">
        <v>971</v>
      </c>
      <c r="C265" s="57" t="s">
        <v>91</v>
      </c>
      <c r="D265" s="2">
        <f t="shared" si="38"/>
        <v>2</v>
      </c>
      <c r="E265" s="102">
        <v>2</v>
      </c>
      <c r="F265" s="107"/>
      <c r="G265" s="119"/>
      <c r="H265" s="119"/>
      <c r="I265" s="109"/>
      <c r="J265" s="102"/>
      <c r="K265" s="107"/>
      <c r="L265" s="119"/>
      <c r="M265" s="102"/>
      <c r="N265" s="94"/>
      <c r="O265" s="94"/>
      <c r="P265" s="142"/>
      <c r="Q265" s="142"/>
    </row>
    <row r="266" spans="2:17" s="40" customFormat="1" x14ac:dyDescent="0.25">
      <c r="B266" s="237" t="s">
        <v>434</v>
      </c>
      <c r="C266" s="74" t="s">
        <v>92</v>
      </c>
      <c r="D266" s="2">
        <f t="shared" si="38"/>
        <v>8</v>
      </c>
      <c r="E266" s="102">
        <v>8</v>
      </c>
      <c r="F266" s="110"/>
      <c r="G266" s="111"/>
      <c r="H266" s="111"/>
      <c r="I266" s="112"/>
      <c r="J266" s="102"/>
      <c r="K266" s="110"/>
      <c r="L266" s="111"/>
      <c r="M266" s="102"/>
      <c r="N266" s="94"/>
      <c r="O266" s="94"/>
      <c r="P266" s="142"/>
      <c r="Q266" s="142"/>
    </row>
    <row r="267" spans="2:17" s="40" customFormat="1" ht="45" x14ac:dyDescent="0.25">
      <c r="B267" s="237" t="s">
        <v>337</v>
      </c>
      <c r="C267" s="76" t="s">
        <v>248</v>
      </c>
      <c r="D267" s="2">
        <f t="shared" si="38"/>
        <v>0</v>
      </c>
      <c r="E267" s="105"/>
      <c r="F267" s="102">
        <v>0</v>
      </c>
      <c r="G267" s="102">
        <v>0</v>
      </c>
      <c r="H267" s="123"/>
      <c r="I267" s="103"/>
      <c r="J267" s="103"/>
      <c r="K267" s="103"/>
      <c r="L267" s="103"/>
      <c r="M267" s="124"/>
      <c r="N267" s="150" t="str">
        <f>IF((F267&lt;=F$11)*AND(G267&lt;=G$11),"Выполнено","ПРОВЕРИТЬ (таких поселений не может быть больше чем всех поселений)")</f>
        <v>Выполнено</v>
      </c>
      <c r="O267" s="150" t="str">
        <f>IF(((D267=0)),"   ","Нужно заполнить пункт 30 текстовой части - о малочисленных поселениях без представительных органов")</f>
        <v xml:space="preserve">   </v>
      </c>
      <c r="P267" s="140"/>
      <c r="Q267" s="140"/>
    </row>
    <row r="268" spans="2:17" s="40" customFormat="1" ht="60" x14ac:dyDescent="0.25">
      <c r="B268" s="241" t="s">
        <v>583</v>
      </c>
      <c r="C268" s="224" t="s">
        <v>783</v>
      </c>
      <c r="D268" s="2">
        <f t="shared" si="38"/>
        <v>64</v>
      </c>
      <c r="E268" s="105">
        <f>E11</f>
        <v>10</v>
      </c>
      <c r="F268" s="105">
        <f>F11-F267</f>
        <v>4</v>
      </c>
      <c r="G268" s="105">
        <f>G11-G267</f>
        <v>46</v>
      </c>
      <c r="H268" s="105">
        <f t="shared" ref="H268:M268" si="39">H11</f>
        <v>1</v>
      </c>
      <c r="I268" s="105">
        <f t="shared" si="39"/>
        <v>3</v>
      </c>
      <c r="J268" s="105">
        <f t="shared" si="39"/>
        <v>0</v>
      </c>
      <c r="K268" s="105">
        <f t="shared" si="39"/>
        <v>0</v>
      </c>
      <c r="L268" s="105">
        <f t="shared" si="39"/>
        <v>0</v>
      </c>
      <c r="M268" s="105">
        <f t="shared" si="39"/>
        <v>1</v>
      </c>
      <c r="N268" s="94"/>
      <c r="O268" s="94"/>
      <c r="P268" s="140"/>
      <c r="Q268" s="140"/>
    </row>
    <row r="269" spans="2:17" s="205" customFormat="1" ht="30" x14ac:dyDescent="0.25">
      <c r="B269" s="238" t="s">
        <v>972</v>
      </c>
      <c r="C269" s="13" t="s">
        <v>113</v>
      </c>
      <c r="D269" s="2">
        <f t="shared" si="38"/>
        <v>64</v>
      </c>
      <c r="E269" s="104">
        <v>10</v>
      </c>
      <c r="F269" s="104">
        <v>4</v>
      </c>
      <c r="G269" s="104">
        <v>46</v>
      </c>
      <c r="H269" s="104">
        <v>1</v>
      </c>
      <c r="I269" s="104">
        <v>3</v>
      </c>
      <c r="J269" s="104">
        <v>0</v>
      </c>
      <c r="K269" s="104">
        <v>0</v>
      </c>
      <c r="L269" s="104">
        <v>0</v>
      </c>
      <c r="M269" s="104">
        <v>1</v>
      </c>
      <c r="N269" s="209"/>
      <c r="O269" s="209"/>
      <c r="P269" s="140"/>
      <c r="Q269" s="140"/>
    </row>
    <row r="270" spans="2:17" s="205" customFormat="1" x14ac:dyDescent="0.25">
      <c r="B270" s="237" t="s">
        <v>973</v>
      </c>
      <c r="C270" s="57" t="s">
        <v>93</v>
      </c>
      <c r="D270" s="2">
        <f t="shared" si="38"/>
        <v>56</v>
      </c>
      <c r="E270" s="195">
        <v>2</v>
      </c>
      <c r="F270" s="105">
        <v>4</v>
      </c>
      <c r="G270" s="105">
        <v>46</v>
      </c>
      <c r="H270" s="105">
        <v>1</v>
      </c>
      <c r="I270" s="105">
        <v>3</v>
      </c>
      <c r="J270" s="195">
        <f t="shared" ref="J270:L270" si="40">SUM(J271:J273)</f>
        <v>0</v>
      </c>
      <c r="K270" s="105">
        <f t="shared" si="40"/>
        <v>0</v>
      </c>
      <c r="L270" s="105">
        <f t="shared" si="40"/>
        <v>0</v>
      </c>
      <c r="M270" s="105">
        <v>1</v>
      </c>
      <c r="N270" s="134" t="str">
        <f>IF((F270=F269)*AND(G270=G269)*AND(H270=H269)*AND(I270=I269)*AND(K270=K269)*AND(L270=L269),"Выполнено","ПРОВЕРИТЬ (число избранных на муниципальных выборах представительных органов должно корректно раскладываться по видам избирательных систем)")</f>
        <v>Выполнено</v>
      </c>
      <c r="O270" s="150" t="str">
        <f>IF(((E270-E265=0))*AND(J270-J265=0),"   ","Нужно заполнить пункт 29 текстовой части - о фактически сформированных представительных органах муниципальных районов и городских округах с делением")</f>
        <v xml:space="preserve">   </v>
      </c>
      <c r="P270" s="140"/>
      <c r="Q270" s="140"/>
    </row>
    <row r="271" spans="2:17" s="205" customFormat="1" ht="30" x14ac:dyDescent="0.25">
      <c r="B271" s="237" t="s">
        <v>974</v>
      </c>
      <c r="C271" s="89" t="s">
        <v>94</v>
      </c>
      <c r="D271" s="2">
        <f t="shared" si="38"/>
        <v>0</v>
      </c>
      <c r="E271" s="102">
        <v>0</v>
      </c>
      <c r="F271" s="102">
        <v>0</v>
      </c>
      <c r="G271" s="102">
        <v>0</v>
      </c>
      <c r="H271" s="102">
        <v>0</v>
      </c>
      <c r="I271" s="102">
        <v>0</v>
      </c>
      <c r="J271" s="102">
        <v>0</v>
      </c>
      <c r="K271" s="102">
        <v>0</v>
      </c>
      <c r="L271" s="102">
        <v>0</v>
      </c>
      <c r="M271" s="102">
        <v>0</v>
      </c>
      <c r="N271" s="94"/>
      <c r="O271" s="150" t="str">
        <f>IF(((D271=0)),"   ","Нужно заполнить пункт 31 текстовой части - о представительных органах, сформированных по пропорциональной системе")</f>
        <v xml:space="preserve">   </v>
      </c>
      <c r="P271" s="140"/>
      <c r="Q271" s="140"/>
    </row>
    <row r="272" spans="2:17" s="205" customFormat="1" ht="30" x14ac:dyDescent="0.25">
      <c r="B272" s="238" t="s">
        <v>975</v>
      </c>
      <c r="C272" s="13" t="s">
        <v>95</v>
      </c>
      <c r="D272" s="2">
        <f t="shared" si="38"/>
        <v>9</v>
      </c>
      <c r="E272" s="106">
        <v>2</v>
      </c>
      <c r="F272" s="106">
        <v>4</v>
      </c>
      <c r="G272" s="106">
        <v>0</v>
      </c>
      <c r="H272" s="106">
        <v>1</v>
      </c>
      <c r="I272" s="106">
        <v>2</v>
      </c>
      <c r="J272" s="106">
        <v>0</v>
      </c>
      <c r="K272" s="106">
        <v>0</v>
      </c>
      <c r="L272" s="106">
        <v>0</v>
      </c>
      <c r="M272" s="104">
        <v>0</v>
      </c>
      <c r="N272" s="94"/>
      <c r="O272" s="94"/>
      <c r="P272" s="140"/>
      <c r="Q272" s="140"/>
    </row>
    <row r="273" spans="2:17" s="205" customFormat="1" ht="30" x14ac:dyDescent="0.25">
      <c r="B273" s="237" t="s">
        <v>976</v>
      </c>
      <c r="C273" s="89" t="s">
        <v>96</v>
      </c>
      <c r="D273" s="2">
        <f t="shared" si="38"/>
        <v>1</v>
      </c>
      <c r="E273" s="102">
        <v>0</v>
      </c>
      <c r="F273" s="102">
        <v>0</v>
      </c>
      <c r="G273" s="102">
        <v>0</v>
      </c>
      <c r="H273" s="102">
        <v>0</v>
      </c>
      <c r="I273" s="102">
        <v>1</v>
      </c>
      <c r="J273" s="102">
        <v>0</v>
      </c>
      <c r="K273" s="102">
        <v>0</v>
      </c>
      <c r="L273" s="102">
        <v>0</v>
      </c>
      <c r="M273" s="102">
        <v>1</v>
      </c>
      <c r="N273" s="94"/>
      <c r="O273" s="150" t="str">
        <f>IF(((D273=0)),"   ","Нужно заполнить пункт 31 текстовой части - о представительных органах, сформированных по смешанной системе")</f>
        <v>Нужно заполнить пункт 31 текстовой части - о представительных органах, сформированных по смешанной системе</v>
      </c>
      <c r="P273" s="140"/>
      <c r="Q273" s="140"/>
    </row>
    <row r="274" spans="2:17" s="205" customFormat="1" x14ac:dyDescent="0.25">
      <c r="B274" s="237" t="s">
        <v>977</v>
      </c>
      <c r="C274" s="219" t="s">
        <v>735</v>
      </c>
      <c r="D274" s="2">
        <f t="shared" si="38"/>
        <v>8</v>
      </c>
      <c r="E274" s="195">
        <f>SUM(E275:E276)</f>
        <v>8</v>
      </c>
      <c r="F274" s="107"/>
      <c r="G274" s="119"/>
      <c r="H274" s="107"/>
      <c r="I274" s="119"/>
      <c r="J274" s="195">
        <f>SUM(J275:J276)</f>
        <v>0</v>
      </c>
      <c r="K274" s="107"/>
      <c r="L274" s="119"/>
      <c r="M274" s="105">
        <f>SUM(M275:M276)</f>
        <v>0</v>
      </c>
      <c r="N274" s="134" t="str">
        <f>IF((E269=E270+E274)*AND(J269=J270+J274)*AND(M269=M270+M274),"Выполнено","ПРОВЕРИТЬ (число фактически сформированных представительных органов муниципальных районов и городских округов с делением должно корректно раскладываться по способам их формирования)")</f>
        <v>Выполнено</v>
      </c>
      <c r="O274" s="150" t="str">
        <f>IF(((E274-E266=0))*AND(J274-J266=0),"   ","Нужно заполнить пункт 29 текстовой части - о фактически сформированных представительных органах муниципальных районов и городских округах с делением")</f>
        <v xml:space="preserve">   </v>
      </c>
      <c r="P274" s="140"/>
      <c r="Q274" s="140"/>
    </row>
    <row r="275" spans="2:17" s="205" customFormat="1" x14ac:dyDescent="0.25">
      <c r="B275" s="238" t="s">
        <v>978</v>
      </c>
      <c r="C275" s="218" t="s">
        <v>736</v>
      </c>
      <c r="D275" s="202">
        <f t="shared" si="38"/>
        <v>8</v>
      </c>
      <c r="E275" s="104">
        <v>8</v>
      </c>
      <c r="F275" s="107"/>
      <c r="G275" s="119"/>
      <c r="H275" s="107"/>
      <c r="I275" s="119"/>
      <c r="J275" s="104">
        <v>0</v>
      </c>
      <c r="K275" s="107"/>
      <c r="L275" s="119"/>
      <c r="M275" s="104">
        <v>0</v>
      </c>
      <c r="N275" s="209"/>
      <c r="O275" s="209"/>
      <c r="P275" s="140"/>
      <c r="Q275" s="140"/>
    </row>
    <row r="276" spans="2:17" s="205" customFormat="1" ht="30" x14ac:dyDescent="0.25">
      <c r="B276" s="238" t="s">
        <v>979</v>
      </c>
      <c r="C276" s="218" t="s">
        <v>737</v>
      </c>
      <c r="D276" s="202">
        <f t="shared" si="38"/>
        <v>0</v>
      </c>
      <c r="E276" s="104">
        <v>0</v>
      </c>
      <c r="F276" s="110"/>
      <c r="G276" s="111"/>
      <c r="H276" s="110"/>
      <c r="I276" s="111"/>
      <c r="J276" s="104">
        <v>0</v>
      </c>
      <c r="K276" s="110"/>
      <c r="L276" s="111"/>
      <c r="M276" s="104">
        <v>0</v>
      </c>
      <c r="N276" s="209"/>
      <c r="O276" s="209"/>
      <c r="P276" s="140"/>
      <c r="Q276" s="140"/>
    </row>
    <row r="277" spans="2:17" s="205" customFormat="1" ht="45" x14ac:dyDescent="0.25">
      <c r="B277" s="238" t="s">
        <v>980</v>
      </c>
      <c r="C277" s="218" t="s">
        <v>738</v>
      </c>
      <c r="D277" s="202">
        <f t="shared" si="38"/>
        <v>56</v>
      </c>
      <c r="E277" s="105">
        <f>E278+E279+E280</f>
        <v>2</v>
      </c>
      <c r="F277" s="105">
        <f t="shared" ref="F277:M277" si="41">F278+F279+F280</f>
        <v>4</v>
      </c>
      <c r="G277" s="105">
        <f t="shared" si="41"/>
        <v>46</v>
      </c>
      <c r="H277" s="105">
        <f t="shared" si="41"/>
        <v>1</v>
      </c>
      <c r="I277" s="105">
        <f t="shared" si="41"/>
        <v>3</v>
      </c>
      <c r="J277" s="105">
        <f t="shared" si="41"/>
        <v>0</v>
      </c>
      <c r="K277" s="105">
        <f t="shared" si="41"/>
        <v>0</v>
      </c>
      <c r="L277" s="105">
        <f t="shared" si="41"/>
        <v>0</v>
      </c>
      <c r="M277" s="105">
        <f t="shared" si="41"/>
        <v>1</v>
      </c>
      <c r="N277" s="134" t="str">
        <f>IF((D277=D270)*AND(E277=E270)*AND(F277=F270)*AND(G277=G270)*AND(H277=H270)*AND(I277=I270)*AND(J277=J270)*AND(K277=K270)*AND(L277=L270)*AND(M277=M270),"Выполнено","ПРОВЕРИТЬ - по количеству действующих представительных органов)")</f>
        <v>Выполнено</v>
      </c>
      <c r="O277" s="210"/>
      <c r="P277" s="140"/>
      <c r="Q277" s="140"/>
    </row>
    <row r="278" spans="2:17" s="205" customFormat="1" x14ac:dyDescent="0.25">
      <c r="B278" s="238" t="s">
        <v>429</v>
      </c>
      <c r="C278" s="5" t="s">
        <v>727</v>
      </c>
      <c r="D278" s="202">
        <f t="shared" si="38"/>
        <v>2</v>
      </c>
      <c r="E278" s="104">
        <v>0</v>
      </c>
      <c r="F278" s="104">
        <v>0</v>
      </c>
      <c r="G278" s="104">
        <v>2</v>
      </c>
      <c r="H278" s="104">
        <v>0</v>
      </c>
      <c r="I278" s="104">
        <v>0</v>
      </c>
      <c r="J278" s="104">
        <v>0</v>
      </c>
      <c r="K278" s="104">
        <v>0</v>
      </c>
      <c r="L278" s="104">
        <v>0</v>
      </c>
      <c r="M278" s="104">
        <v>0</v>
      </c>
      <c r="N278" s="209"/>
      <c r="O278" s="209"/>
      <c r="P278" s="140"/>
      <c r="Q278" s="140"/>
    </row>
    <row r="279" spans="2:17" s="205" customFormat="1" x14ac:dyDescent="0.25">
      <c r="B279" s="238" t="s">
        <v>430</v>
      </c>
      <c r="C279" s="5" t="s">
        <v>728</v>
      </c>
      <c r="D279" s="202">
        <f t="shared" si="38"/>
        <v>21</v>
      </c>
      <c r="E279" s="104">
        <v>0</v>
      </c>
      <c r="F279" s="104">
        <v>1</v>
      </c>
      <c r="G279" s="104">
        <v>18</v>
      </c>
      <c r="H279" s="104">
        <v>0</v>
      </c>
      <c r="I279" s="104">
        <v>2</v>
      </c>
      <c r="J279" s="104">
        <v>0</v>
      </c>
      <c r="K279" s="104">
        <v>0</v>
      </c>
      <c r="L279" s="104">
        <v>0</v>
      </c>
      <c r="M279" s="104">
        <v>1</v>
      </c>
      <c r="N279" s="209"/>
      <c r="O279" s="209"/>
      <c r="P279" s="140"/>
      <c r="Q279" s="140"/>
    </row>
    <row r="280" spans="2:17" s="205" customFormat="1" x14ac:dyDescent="0.25">
      <c r="B280" s="238" t="s">
        <v>981</v>
      </c>
      <c r="C280" s="5" t="s">
        <v>729</v>
      </c>
      <c r="D280" s="202">
        <f t="shared" si="38"/>
        <v>33</v>
      </c>
      <c r="E280" s="104">
        <v>2</v>
      </c>
      <c r="F280" s="104">
        <v>3</v>
      </c>
      <c r="G280" s="104">
        <v>26</v>
      </c>
      <c r="H280" s="104">
        <v>1</v>
      </c>
      <c r="I280" s="104">
        <v>1</v>
      </c>
      <c r="J280" s="104">
        <v>0</v>
      </c>
      <c r="K280" s="104">
        <v>0</v>
      </c>
      <c r="L280" s="104">
        <v>0</v>
      </c>
      <c r="M280" s="104">
        <v>0</v>
      </c>
      <c r="N280" s="209"/>
      <c r="O280" s="209"/>
      <c r="P280" s="140"/>
      <c r="Q280" s="140"/>
    </row>
    <row r="281" spans="2:17" s="205" customFormat="1" ht="30" x14ac:dyDescent="0.25">
      <c r="B281" s="238" t="s">
        <v>982</v>
      </c>
      <c r="C281" s="224" t="s">
        <v>787</v>
      </c>
      <c r="D281" s="202">
        <f t="shared" ref="D281:D284" si="42">SUM(E281:L281)</f>
        <v>8</v>
      </c>
      <c r="E281" s="105">
        <f>E282+E283+E284</f>
        <v>8</v>
      </c>
      <c r="F281" s="120"/>
      <c r="G281" s="115"/>
      <c r="H281" s="120"/>
      <c r="I281" s="115"/>
      <c r="J281" s="105">
        <f t="shared" ref="J281:M281" si="43">J282+J283+J284</f>
        <v>0</v>
      </c>
      <c r="K281" s="120"/>
      <c r="L281" s="115"/>
      <c r="M281" s="105">
        <f t="shared" si="43"/>
        <v>0</v>
      </c>
      <c r="N281" s="134" t="str">
        <f>IF((D281=D274)*AND(E281=E274)*AND(F281=F274)*AND(G281=G274)*AND(H281=H274)*AND(I281=I274)*AND(J281=J274)*AND(K281=K274)*AND(L281=L274)*AND(M281=M274),"Выполнено","ПРОВЕРИТЬ - по количеству действующих представительных органов)")</f>
        <v>Выполнено</v>
      </c>
      <c r="O281" s="210"/>
      <c r="P281" s="140"/>
      <c r="Q281" s="140"/>
    </row>
    <row r="282" spans="2:17" s="205" customFormat="1" x14ac:dyDescent="0.25">
      <c r="B282" s="238" t="s">
        <v>983</v>
      </c>
      <c r="C282" s="5" t="s">
        <v>785</v>
      </c>
      <c r="D282" s="202">
        <f t="shared" si="42"/>
        <v>1</v>
      </c>
      <c r="E282" s="104">
        <v>1</v>
      </c>
      <c r="F282" s="107"/>
      <c r="G282" s="119"/>
      <c r="H282" s="107"/>
      <c r="I282" s="119"/>
      <c r="J282" s="104">
        <v>0</v>
      </c>
      <c r="K282" s="107"/>
      <c r="L282" s="119"/>
      <c r="M282" s="104">
        <v>0</v>
      </c>
      <c r="N282" s="209"/>
      <c r="O282" s="209"/>
      <c r="P282" s="140"/>
      <c r="Q282" s="140"/>
    </row>
    <row r="283" spans="2:17" s="205" customFormat="1" x14ac:dyDescent="0.25">
      <c r="B283" s="238" t="s">
        <v>984</v>
      </c>
      <c r="C283" s="5" t="s">
        <v>786</v>
      </c>
      <c r="D283" s="202">
        <f t="shared" si="42"/>
        <v>5</v>
      </c>
      <c r="E283" s="104">
        <v>5</v>
      </c>
      <c r="F283" s="107"/>
      <c r="G283" s="119"/>
      <c r="H283" s="107"/>
      <c r="I283" s="119"/>
      <c r="J283" s="104">
        <v>0</v>
      </c>
      <c r="K283" s="107"/>
      <c r="L283" s="119"/>
      <c r="M283" s="104">
        <v>0</v>
      </c>
      <c r="N283" s="209"/>
      <c r="O283" s="209"/>
      <c r="P283" s="140"/>
      <c r="Q283" s="140"/>
    </row>
    <row r="284" spans="2:17" s="40" customFormat="1" x14ac:dyDescent="0.25">
      <c r="B284" s="238" t="s">
        <v>985</v>
      </c>
      <c r="C284" s="5" t="s">
        <v>839</v>
      </c>
      <c r="D284" s="202">
        <f t="shared" si="42"/>
        <v>2</v>
      </c>
      <c r="E284" s="104">
        <v>2</v>
      </c>
      <c r="F284" s="110"/>
      <c r="G284" s="111"/>
      <c r="H284" s="110"/>
      <c r="I284" s="111"/>
      <c r="J284" s="104">
        <v>0</v>
      </c>
      <c r="K284" s="110"/>
      <c r="L284" s="111"/>
      <c r="M284" s="104">
        <v>0</v>
      </c>
      <c r="N284" s="209"/>
      <c r="O284" s="209"/>
      <c r="P284" s="142"/>
      <c r="Q284" s="142"/>
    </row>
    <row r="285" spans="2:17" s="40" customFormat="1" ht="45" x14ac:dyDescent="0.25">
      <c r="B285" s="238" t="s">
        <v>986</v>
      </c>
      <c r="C285" s="224" t="s">
        <v>789</v>
      </c>
      <c r="D285" s="2">
        <f t="shared" ref="D285:D293" si="44">SUM(E285:L285)</f>
        <v>64</v>
      </c>
      <c r="E285" s="105">
        <f t="shared" ref="E285:M285" si="45">SUM(E286:E293)</f>
        <v>10</v>
      </c>
      <c r="F285" s="105">
        <f t="shared" si="45"/>
        <v>4</v>
      </c>
      <c r="G285" s="105">
        <f t="shared" si="45"/>
        <v>46</v>
      </c>
      <c r="H285" s="105">
        <f t="shared" si="45"/>
        <v>1</v>
      </c>
      <c r="I285" s="105">
        <f t="shared" si="45"/>
        <v>3</v>
      </c>
      <c r="J285" s="105">
        <f t="shared" si="45"/>
        <v>0</v>
      </c>
      <c r="K285" s="105">
        <f t="shared" si="45"/>
        <v>0</v>
      </c>
      <c r="L285" s="105">
        <f t="shared" si="45"/>
        <v>0</v>
      </c>
      <c r="M285" s="105">
        <f t="shared" si="45"/>
        <v>1</v>
      </c>
      <c r="N285" s="134" t="str">
        <f>IF((D285=D269)*AND(E285=E269)*AND(F285=F269)*AND(G285=G269)*AND(H285=H269)*AND(I285=I269)*AND(J285=J269)*AND(K285=K269)*AND(L285=L269)*AND(M285=M269),"Выполнено","ПРОВЕРИТЬ (в сумме должно получиться число действующих представительных органов)")</f>
        <v>Выполнено</v>
      </c>
      <c r="O285" s="94"/>
      <c r="P285" s="140"/>
      <c r="Q285" s="140"/>
    </row>
    <row r="286" spans="2:17" s="40" customFormat="1" x14ac:dyDescent="0.25">
      <c r="B286" s="238" t="s">
        <v>770</v>
      </c>
      <c r="C286" s="235" t="s">
        <v>840</v>
      </c>
      <c r="D286" s="2">
        <f t="shared" si="44"/>
        <v>23</v>
      </c>
      <c r="E286" s="127"/>
      <c r="F286" s="106">
        <v>0</v>
      </c>
      <c r="G286" s="106">
        <v>23</v>
      </c>
      <c r="H286" s="106">
        <v>0</v>
      </c>
      <c r="I286" s="106">
        <v>0</v>
      </c>
      <c r="J286" s="106">
        <v>0</v>
      </c>
      <c r="K286" s="106">
        <v>0</v>
      </c>
      <c r="L286" s="127"/>
      <c r="M286" s="104">
        <v>0</v>
      </c>
      <c r="N286" s="94"/>
      <c r="O286" s="94"/>
      <c r="P286" s="140"/>
      <c r="Q286" s="140"/>
    </row>
    <row r="287" spans="2:17" s="40" customFormat="1" x14ac:dyDescent="0.25">
      <c r="B287" s="238" t="s">
        <v>771</v>
      </c>
      <c r="C287" s="193" t="s">
        <v>586</v>
      </c>
      <c r="D287" s="2">
        <f t="shared" si="44"/>
        <v>24</v>
      </c>
      <c r="E287" s="127"/>
      <c r="F287" s="106">
        <v>3</v>
      </c>
      <c r="G287" s="106">
        <v>21</v>
      </c>
      <c r="H287" s="106">
        <v>0</v>
      </c>
      <c r="I287" s="106">
        <v>0</v>
      </c>
      <c r="J287" s="106">
        <v>0</v>
      </c>
      <c r="K287" s="106">
        <v>0</v>
      </c>
      <c r="L287" s="106">
        <v>0</v>
      </c>
      <c r="M287" s="106">
        <v>0</v>
      </c>
      <c r="N287" s="94"/>
      <c r="O287" s="94"/>
      <c r="P287" s="143"/>
      <c r="Q287" s="143"/>
    </row>
    <row r="288" spans="2:17" s="40" customFormat="1" x14ac:dyDescent="0.25">
      <c r="B288" s="238" t="s">
        <v>987</v>
      </c>
      <c r="C288" s="193" t="s">
        <v>589</v>
      </c>
      <c r="D288" s="2">
        <f t="shared" si="44"/>
        <v>11</v>
      </c>
      <c r="E288" s="106">
        <v>6</v>
      </c>
      <c r="F288" s="106">
        <v>0</v>
      </c>
      <c r="G288" s="106">
        <v>2</v>
      </c>
      <c r="H288" s="106">
        <v>1</v>
      </c>
      <c r="I288" s="106">
        <v>2</v>
      </c>
      <c r="J288" s="106">
        <v>0</v>
      </c>
      <c r="K288" s="106">
        <v>0</v>
      </c>
      <c r="L288" s="106">
        <v>0</v>
      </c>
      <c r="M288" s="106">
        <v>0</v>
      </c>
      <c r="N288" s="94"/>
      <c r="O288" s="94"/>
      <c r="P288" s="140"/>
      <c r="Q288" s="140"/>
    </row>
    <row r="289" spans="2:17" s="205" customFormat="1" x14ac:dyDescent="0.25">
      <c r="B289" s="238" t="s">
        <v>772</v>
      </c>
      <c r="C289" s="193" t="s">
        <v>590</v>
      </c>
      <c r="D289" s="2">
        <f t="shared" si="44"/>
        <v>2</v>
      </c>
      <c r="E289" s="106">
        <v>1</v>
      </c>
      <c r="F289" s="106">
        <v>1</v>
      </c>
      <c r="G289" s="106">
        <v>0</v>
      </c>
      <c r="H289" s="106">
        <v>0</v>
      </c>
      <c r="I289" s="106">
        <v>0</v>
      </c>
      <c r="J289" s="106">
        <v>0</v>
      </c>
      <c r="K289" s="106">
        <v>0</v>
      </c>
      <c r="L289" s="106">
        <v>0</v>
      </c>
      <c r="M289" s="106">
        <v>0</v>
      </c>
      <c r="N289" s="94"/>
      <c r="O289" s="94"/>
      <c r="P289" s="140"/>
      <c r="Q289" s="140"/>
    </row>
    <row r="290" spans="2:17" s="205" customFormat="1" x14ac:dyDescent="0.25">
      <c r="B290" s="238" t="s">
        <v>773</v>
      </c>
      <c r="C290" s="193" t="s">
        <v>591</v>
      </c>
      <c r="D290" s="2">
        <f t="shared" si="44"/>
        <v>2</v>
      </c>
      <c r="E290" s="106">
        <v>2</v>
      </c>
      <c r="F290" s="106">
        <v>0</v>
      </c>
      <c r="G290" s="106">
        <v>0</v>
      </c>
      <c r="H290" s="106">
        <v>0</v>
      </c>
      <c r="I290" s="106">
        <v>0</v>
      </c>
      <c r="J290" s="106">
        <v>0</v>
      </c>
      <c r="K290" s="106">
        <v>0</v>
      </c>
      <c r="L290" s="106">
        <v>0</v>
      </c>
      <c r="M290" s="106">
        <v>0</v>
      </c>
      <c r="N290" s="94"/>
      <c r="O290" s="94"/>
      <c r="P290" s="140"/>
      <c r="Q290" s="140"/>
    </row>
    <row r="291" spans="2:17" s="205" customFormat="1" x14ac:dyDescent="0.25">
      <c r="B291" s="238" t="s">
        <v>774</v>
      </c>
      <c r="C291" s="193" t="s">
        <v>592</v>
      </c>
      <c r="D291" s="2">
        <f t="shared" si="44"/>
        <v>1</v>
      </c>
      <c r="E291" s="106">
        <v>1</v>
      </c>
      <c r="F291" s="106">
        <v>0</v>
      </c>
      <c r="G291" s="106">
        <v>0</v>
      </c>
      <c r="H291" s="106">
        <v>0</v>
      </c>
      <c r="I291" s="106">
        <v>0</v>
      </c>
      <c r="J291" s="106">
        <v>0</v>
      </c>
      <c r="K291" s="106">
        <v>0</v>
      </c>
      <c r="L291" s="106">
        <v>0</v>
      </c>
      <c r="M291" s="106">
        <v>0</v>
      </c>
      <c r="N291" s="94"/>
      <c r="O291" s="94"/>
      <c r="P291" s="140"/>
      <c r="Q291" s="140"/>
    </row>
    <row r="292" spans="2:17" s="205" customFormat="1" x14ac:dyDescent="0.25">
      <c r="B292" s="238" t="s">
        <v>775</v>
      </c>
      <c r="C292" s="193" t="s">
        <v>593</v>
      </c>
      <c r="D292" s="2">
        <f t="shared" si="44"/>
        <v>1</v>
      </c>
      <c r="E292" s="106">
        <v>0</v>
      </c>
      <c r="F292" s="106">
        <v>0</v>
      </c>
      <c r="G292" s="106">
        <v>0</v>
      </c>
      <c r="H292" s="106">
        <v>0</v>
      </c>
      <c r="I292" s="106">
        <v>1</v>
      </c>
      <c r="J292" s="106">
        <v>0</v>
      </c>
      <c r="K292" s="106">
        <v>0</v>
      </c>
      <c r="L292" s="106">
        <v>0</v>
      </c>
      <c r="M292" s="106">
        <v>1</v>
      </c>
      <c r="N292" s="94"/>
      <c r="O292" s="94"/>
      <c r="P292" s="140"/>
      <c r="Q292" s="140"/>
    </row>
    <row r="293" spans="2:17" s="205" customFormat="1" x14ac:dyDescent="0.25">
      <c r="B293" s="237" t="s">
        <v>988</v>
      </c>
      <c r="C293" s="191" t="s">
        <v>594</v>
      </c>
      <c r="D293" s="2">
        <f t="shared" si="44"/>
        <v>0</v>
      </c>
      <c r="E293" s="102">
        <v>0</v>
      </c>
      <c r="F293" s="102">
        <v>0</v>
      </c>
      <c r="G293" s="102">
        <v>0</v>
      </c>
      <c r="H293" s="102">
        <v>0</v>
      </c>
      <c r="I293" s="102">
        <v>0</v>
      </c>
      <c r="J293" s="102">
        <v>0</v>
      </c>
      <c r="K293" s="102">
        <v>0</v>
      </c>
      <c r="L293" s="102">
        <v>0</v>
      </c>
      <c r="M293" s="102">
        <v>0</v>
      </c>
      <c r="N293" s="94"/>
      <c r="O293" s="150" t="str">
        <f>IF(((D293=0)),"   ","Нужно заполнить пункт 32 текстовой части - о представительных органах с 36 и более депутатов")</f>
        <v xml:space="preserve">   </v>
      </c>
      <c r="P293" s="140"/>
      <c r="Q293" s="140"/>
    </row>
    <row r="294" spans="2:17" s="205" customFormat="1" ht="75" x14ac:dyDescent="0.25">
      <c r="B294" s="238" t="s">
        <v>989</v>
      </c>
      <c r="C294" s="221" t="s">
        <v>754</v>
      </c>
      <c r="D294" s="202">
        <f t="shared" ref="D294:D298" si="46">SUM(E294:L294)</f>
        <v>64</v>
      </c>
      <c r="E294" s="105">
        <f>E295+E296+E297+E298</f>
        <v>10</v>
      </c>
      <c r="F294" s="105">
        <f t="shared" ref="F294:M294" si="47">F295+F296+F297+F298</f>
        <v>4</v>
      </c>
      <c r="G294" s="105">
        <f t="shared" si="47"/>
        <v>46</v>
      </c>
      <c r="H294" s="105">
        <f t="shared" si="47"/>
        <v>1</v>
      </c>
      <c r="I294" s="105">
        <f t="shared" si="47"/>
        <v>3</v>
      </c>
      <c r="J294" s="105">
        <f t="shared" si="47"/>
        <v>0</v>
      </c>
      <c r="K294" s="105">
        <f t="shared" si="47"/>
        <v>0</v>
      </c>
      <c r="L294" s="105">
        <f t="shared" si="47"/>
        <v>0</v>
      </c>
      <c r="M294" s="105">
        <f t="shared" si="47"/>
        <v>1</v>
      </c>
      <c r="N294" s="134" t="str">
        <f>IF((D294=D269)*AND(E294=E269)*AND(F294=F269)*AND(G294=G269)*AND(H294=H269)*AND(I294=I269)*AND(J294=J269)*AND(K294=K269)*AND(L294=L269)*AND(M294=M269),"Выполнено","ПРОВЕРИТЬ - по количеству действующих представительных органов)")</f>
        <v>Выполнено</v>
      </c>
      <c r="O294" s="210"/>
      <c r="P294" s="140"/>
      <c r="Q294" s="140"/>
    </row>
    <row r="295" spans="2:17" s="205" customFormat="1" ht="45" x14ac:dyDescent="0.25">
      <c r="B295" s="238" t="s">
        <v>990</v>
      </c>
      <c r="C295" s="221" t="s">
        <v>741</v>
      </c>
      <c r="D295" s="202">
        <f t="shared" si="46"/>
        <v>49</v>
      </c>
      <c r="E295" s="104">
        <v>2</v>
      </c>
      <c r="F295" s="104">
        <v>4</v>
      </c>
      <c r="G295" s="104">
        <v>41</v>
      </c>
      <c r="H295" s="104">
        <v>0</v>
      </c>
      <c r="I295" s="104">
        <v>2</v>
      </c>
      <c r="J295" s="104">
        <v>0</v>
      </c>
      <c r="K295" s="104">
        <v>0</v>
      </c>
      <c r="L295" s="104">
        <v>0</v>
      </c>
      <c r="M295" s="104">
        <v>0</v>
      </c>
      <c r="N295" s="209"/>
      <c r="O295" s="209"/>
      <c r="P295" s="140"/>
      <c r="Q295" s="140"/>
    </row>
    <row r="296" spans="2:17" s="205" customFormat="1" ht="30" x14ac:dyDescent="0.25">
      <c r="B296" s="238" t="s">
        <v>991</v>
      </c>
      <c r="C296" s="235" t="s">
        <v>841</v>
      </c>
      <c r="D296" s="202">
        <f t="shared" si="46"/>
        <v>6</v>
      </c>
      <c r="E296" s="104">
        <v>0</v>
      </c>
      <c r="F296" s="104">
        <v>0</v>
      </c>
      <c r="G296" s="104">
        <v>5</v>
      </c>
      <c r="H296" s="104">
        <v>1</v>
      </c>
      <c r="I296" s="104">
        <v>0</v>
      </c>
      <c r="J296" s="104">
        <v>0</v>
      </c>
      <c r="K296" s="104">
        <v>0</v>
      </c>
      <c r="L296" s="104">
        <v>0</v>
      </c>
      <c r="M296" s="104">
        <v>0</v>
      </c>
      <c r="N296" s="209"/>
      <c r="O296" s="209"/>
      <c r="P296" s="140"/>
      <c r="Q296" s="140"/>
    </row>
    <row r="297" spans="2:17" s="205" customFormat="1" ht="30" x14ac:dyDescent="0.25">
      <c r="B297" s="238" t="s">
        <v>992</v>
      </c>
      <c r="C297" s="221" t="s">
        <v>742</v>
      </c>
      <c r="D297" s="202">
        <f t="shared" si="46"/>
        <v>3</v>
      </c>
      <c r="E297" s="104">
        <v>2</v>
      </c>
      <c r="F297" s="104">
        <v>0</v>
      </c>
      <c r="G297" s="104">
        <v>0</v>
      </c>
      <c r="H297" s="104">
        <v>0</v>
      </c>
      <c r="I297" s="104">
        <v>1</v>
      </c>
      <c r="J297" s="104">
        <v>0</v>
      </c>
      <c r="K297" s="104">
        <v>0</v>
      </c>
      <c r="L297" s="104">
        <v>0</v>
      </c>
      <c r="M297" s="104">
        <v>1</v>
      </c>
      <c r="N297" s="209"/>
      <c r="O297" s="209"/>
      <c r="P297" s="140"/>
      <c r="Q297" s="140"/>
    </row>
    <row r="298" spans="2:17" s="205" customFormat="1" ht="30" x14ac:dyDescent="0.25">
      <c r="B298" s="238" t="s">
        <v>993</v>
      </c>
      <c r="C298" s="221" t="s">
        <v>743</v>
      </c>
      <c r="D298" s="202">
        <f t="shared" si="46"/>
        <v>6</v>
      </c>
      <c r="E298" s="104">
        <v>6</v>
      </c>
      <c r="F298" s="104">
        <v>0</v>
      </c>
      <c r="G298" s="104">
        <v>0</v>
      </c>
      <c r="H298" s="104">
        <v>0</v>
      </c>
      <c r="I298" s="104">
        <v>0</v>
      </c>
      <c r="J298" s="104">
        <v>0</v>
      </c>
      <c r="K298" s="104">
        <v>0</v>
      </c>
      <c r="L298" s="104">
        <v>0</v>
      </c>
      <c r="M298" s="104">
        <v>0</v>
      </c>
      <c r="N298" s="209"/>
      <c r="O298" s="209"/>
      <c r="P298" s="140"/>
      <c r="Q298" s="140"/>
    </row>
    <row r="299" spans="2:17" s="205" customFormat="1" ht="30" x14ac:dyDescent="0.25">
      <c r="B299" s="238" t="s">
        <v>994</v>
      </c>
      <c r="C299" s="193" t="s">
        <v>595</v>
      </c>
      <c r="D299" s="2">
        <f t="shared" si="38"/>
        <v>64</v>
      </c>
      <c r="E299" s="105">
        <f t="shared" ref="E299:M299" si="48">SUM(E300:E307)</f>
        <v>10</v>
      </c>
      <c r="F299" s="105">
        <f t="shared" si="48"/>
        <v>4</v>
      </c>
      <c r="G299" s="105">
        <f t="shared" si="48"/>
        <v>46</v>
      </c>
      <c r="H299" s="105">
        <f t="shared" si="48"/>
        <v>1</v>
      </c>
      <c r="I299" s="105">
        <f t="shared" si="48"/>
        <v>3</v>
      </c>
      <c r="J299" s="105">
        <f t="shared" si="48"/>
        <v>0</v>
      </c>
      <c r="K299" s="105">
        <f t="shared" si="48"/>
        <v>0</v>
      </c>
      <c r="L299" s="105">
        <f t="shared" si="48"/>
        <v>0</v>
      </c>
      <c r="M299" s="105">
        <f t="shared" si="48"/>
        <v>1</v>
      </c>
      <c r="N299" s="134" t="str">
        <f>IF((D299=D269)*AND(E299=E269)*AND(F299=F269)*AND(G299=G269)*AND(H299=H269)*AND(I299=I269)*AND(J299=J269)*AND(K299=K269)*AND(L299=L269)*AND(M299=M269),"Выполнено","ПРОВЕРИТЬ (в сумме должно получиться общее число действующих представительных органов)")</f>
        <v>Выполнено</v>
      </c>
      <c r="O299" s="94"/>
      <c r="P299" s="140"/>
      <c r="Q299" s="140"/>
    </row>
    <row r="300" spans="2:17" s="205" customFormat="1" x14ac:dyDescent="0.25">
      <c r="B300" s="238" t="s">
        <v>720</v>
      </c>
      <c r="C300" s="193" t="s">
        <v>585</v>
      </c>
      <c r="D300" s="2">
        <f t="shared" si="38"/>
        <v>23</v>
      </c>
      <c r="E300" s="106">
        <v>0</v>
      </c>
      <c r="F300" s="106">
        <v>0</v>
      </c>
      <c r="G300" s="106">
        <v>23</v>
      </c>
      <c r="H300" s="106">
        <v>0</v>
      </c>
      <c r="I300" s="106">
        <v>0</v>
      </c>
      <c r="J300" s="106">
        <v>0</v>
      </c>
      <c r="K300" s="106">
        <v>0</v>
      </c>
      <c r="L300" s="106">
        <v>0</v>
      </c>
      <c r="M300" s="104">
        <v>0</v>
      </c>
      <c r="N300" s="209"/>
      <c r="O300" s="94"/>
      <c r="P300" s="140"/>
      <c r="Q300" s="140"/>
    </row>
    <row r="301" spans="2:17" s="205" customFormat="1" x14ac:dyDescent="0.25">
      <c r="B301" s="238" t="s">
        <v>721</v>
      </c>
      <c r="C301" s="193" t="s">
        <v>586</v>
      </c>
      <c r="D301" s="2">
        <f t="shared" si="38"/>
        <v>31</v>
      </c>
      <c r="E301" s="106">
        <v>7</v>
      </c>
      <c r="F301" s="106">
        <v>3</v>
      </c>
      <c r="G301" s="106">
        <v>21</v>
      </c>
      <c r="H301" s="106">
        <v>0</v>
      </c>
      <c r="I301" s="106">
        <v>0</v>
      </c>
      <c r="J301" s="106">
        <v>0</v>
      </c>
      <c r="K301" s="106">
        <v>0</v>
      </c>
      <c r="L301" s="106">
        <v>0</v>
      </c>
      <c r="M301" s="104">
        <v>0</v>
      </c>
      <c r="N301" s="209"/>
      <c r="O301" s="94"/>
      <c r="P301" s="140"/>
      <c r="Q301" s="140"/>
    </row>
    <row r="302" spans="2:17" s="205" customFormat="1" x14ac:dyDescent="0.25">
      <c r="B302" s="238" t="s">
        <v>995</v>
      </c>
      <c r="C302" s="193" t="s">
        <v>589</v>
      </c>
      <c r="D302" s="2">
        <f t="shared" si="38"/>
        <v>5</v>
      </c>
      <c r="E302" s="106">
        <v>0</v>
      </c>
      <c r="F302" s="106">
        <v>0</v>
      </c>
      <c r="G302" s="106">
        <v>2</v>
      </c>
      <c r="H302" s="106">
        <v>1</v>
      </c>
      <c r="I302" s="106">
        <v>2</v>
      </c>
      <c r="J302" s="106">
        <v>0</v>
      </c>
      <c r="K302" s="106">
        <v>0</v>
      </c>
      <c r="L302" s="106">
        <v>0</v>
      </c>
      <c r="M302" s="104">
        <v>0</v>
      </c>
      <c r="N302" s="209"/>
      <c r="O302" s="94"/>
      <c r="P302" s="140"/>
      <c r="Q302" s="140"/>
    </row>
    <row r="303" spans="2:17" s="205" customFormat="1" x14ac:dyDescent="0.25">
      <c r="B303" s="238" t="s">
        <v>996</v>
      </c>
      <c r="C303" s="193" t="s">
        <v>590</v>
      </c>
      <c r="D303" s="2">
        <f t="shared" si="38"/>
        <v>3</v>
      </c>
      <c r="E303" s="106">
        <v>2</v>
      </c>
      <c r="F303" s="106">
        <v>1</v>
      </c>
      <c r="G303" s="106">
        <v>0</v>
      </c>
      <c r="H303" s="106">
        <v>0</v>
      </c>
      <c r="I303" s="106">
        <v>0</v>
      </c>
      <c r="J303" s="106">
        <v>0</v>
      </c>
      <c r="K303" s="106">
        <v>0</v>
      </c>
      <c r="L303" s="106">
        <v>0</v>
      </c>
      <c r="M303" s="104">
        <v>0</v>
      </c>
      <c r="N303" s="209"/>
      <c r="O303" s="94"/>
      <c r="P303" s="140"/>
      <c r="Q303" s="140"/>
    </row>
    <row r="304" spans="2:17" s="40" customFormat="1" x14ac:dyDescent="0.25">
      <c r="B304" s="238" t="s">
        <v>997</v>
      </c>
      <c r="C304" s="193" t="s">
        <v>591</v>
      </c>
      <c r="D304" s="2">
        <f t="shared" si="38"/>
        <v>1</v>
      </c>
      <c r="E304" s="106">
        <v>1</v>
      </c>
      <c r="F304" s="106">
        <v>0</v>
      </c>
      <c r="G304" s="106">
        <v>0</v>
      </c>
      <c r="H304" s="106">
        <v>0</v>
      </c>
      <c r="I304" s="106">
        <v>0</v>
      </c>
      <c r="J304" s="106">
        <v>0</v>
      </c>
      <c r="K304" s="106">
        <v>0</v>
      </c>
      <c r="L304" s="106">
        <v>0</v>
      </c>
      <c r="M304" s="104">
        <v>0</v>
      </c>
      <c r="N304" s="209"/>
      <c r="O304" s="94"/>
      <c r="P304" s="143"/>
      <c r="Q304" s="143"/>
    </row>
    <row r="305" spans="2:17" s="205" customFormat="1" x14ac:dyDescent="0.25">
      <c r="B305" s="238" t="s">
        <v>998</v>
      </c>
      <c r="C305" s="193" t="s">
        <v>592</v>
      </c>
      <c r="D305" s="2">
        <f t="shared" si="38"/>
        <v>0</v>
      </c>
      <c r="E305" s="106">
        <v>0</v>
      </c>
      <c r="F305" s="106">
        <v>0</v>
      </c>
      <c r="G305" s="106">
        <v>0</v>
      </c>
      <c r="H305" s="106">
        <v>0</v>
      </c>
      <c r="I305" s="106">
        <v>0</v>
      </c>
      <c r="J305" s="106">
        <v>0</v>
      </c>
      <c r="K305" s="106">
        <v>0</v>
      </c>
      <c r="L305" s="106">
        <v>0</v>
      </c>
      <c r="M305" s="106">
        <v>0</v>
      </c>
      <c r="N305" s="209"/>
      <c r="O305" s="94"/>
      <c r="P305" s="143"/>
      <c r="Q305" s="143"/>
    </row>
    <row r="306" spans="2:17" s="205" customFormat="1" x14ac:dyDescent="0.25">
      <c r="B306" s="238" t="s">
        <v>999</v>
      </c>
      <c r="C306" s="193" t="s">
        <v>593</v>
      </c>
      <c r="D306" s="2">
        <f t="shared" si="38"/>
        <v>1</v>
      </c>
      <c r="E306" s="106">
        <v>0</v>
      </c>
      <c r="F306" s="106">
        <v>0</v>
      </c>
      <c r="G306" s="106">
        <v>0</v>
      </c>
      <c r="H306" s="106">
        <v>0</v>
      </c>
      <c r="I306" s="106">
        <v>1</v>
      </c>
      <c r="J306" s="106">
        <v>0</v>
      </c>
      <c r="K306" s="106">
        <v>0</v>
      </c>
      <c r="L306" s="106">
        <v>0</v>
      </c>
      <c r="M306" s="104">
        <v>1</v>
      </c>
      <c r="N306" s="209"/>
      <c r="O306" s="94"/>
      <c r="P306" s="143"/>
      <c r="Q306" s="143"/>
    </row>
    <row r="307" spans="2:17" s="205" customFormat="1" x14ac:dyDescent="0.25">
      <c r="B307" s="237" t="s">
        <v>1000</v>
      </c>
      <c r="C307" s="191" t="s">
        <v>594</v>
      </c>
      <c r="D307" s="2">
        <f t="shared" si="38"/>
        <v>0</v>
      </c>
      <c r="E307" s="102">
        <v>0</v>
      </c>
      <c r="F307" s="102">
        <v>0</v>
      </c>
      <c r="G307" s="102">
        <v>0</v>
      </c>
      <c r="H307" s="102">
        <v>0</v>
      </c>
      <c r="I307" s="102">
        <v>0</v>
      </c>
      <c r="J307" s="102">
        <v>0</v>
      </c>
      <c r="K307" s="102">
        <v>0</v>
      </c>
      <c r="L307" s="102">
        <v>0</v>
      </c>
      <c r="M307" s="102">
        <v>0</v>
      </c>
      <c r="N307" s="209"/>
      <c r="O307" s="150" t="str">
        <f>IF(((D307=0)),"   ","Нужно заполнить пункт 32 текстовой части - о представительных органах с 36 и более депутатов")</f>
        <v xml:space="preserve">   </v>
      </c>
      <c r="P307" s="143"/>
      <c r="Q307" s="143"/>
    </row>
    <row r="308" spans="2:17" s="205" customFormat="1" ht="30" x14ac:dyDescent="0.25">
      <c r="B308" s="238" t="s">
        <v>1001</v>
      </c>
      <c r="C308" s="197" t="s">
        <v>596</v>
      </c>
      <c r="D308" s="2">
        <f t="shared" si="38"/>
        <v>15</v>
      </c>
      <c r="E308" s="104">
        <v>10</v>
      </c>
      <c r="F308" s="104">
        <v>2</v>
      </c>
      <c r="G308" s="104">
        <v>0</v>
      </c>
      <c r="H308" s="104">
        <v>0</v>
      </c>
      <c r="I308" s="104">
        <v>3</v>
      </c>
      <c r="J308" s="104">
        <v>0</v>
      </c>
      <c r="K308" s="104">
        <v>0</v>
      </c>
      <c r="L308" s="104">
        <v>0</v>
      </c>
      <c r="M308" s="104">
        <v>1</v>
      </c>
      <c r="N308" s="134" t="str">
        <f>IF((D308&lt;=D269)*AND(E308&lt;=E269)*AND(F308&lt;=F269)*AND(G308&lt;=G269)*AND(H308&lt;=H269)*AND(I308&lt;=I269)*AND(J308&lt;=J269)*AND(K308&lt;=K269)*AND(L308&lt;=L269)*AND(M308&lt;=M269),"Выполнено","ПРОВЕРИТЬ (таких представительных органов не может быть больше общего их числа)")</f>
        <v>Выполнено</v>
      </c>
      <c r="O308" s="213" t="str">
        <f>IF(((D308&gt;=D271+D273)),"   ","Подсказка - представительные органы, избранные по смешанной или пропорциональной системе, будут иметь фракции")</f>
        <v xml:space="preserve">   </v>
      </c>
      <c r="P308" s="143"/>
      <c r="Q308" s="143"/>
    </row>
    <row r="309" spans="2:17" s="40" customFormat="1" x14ac:dyDescent="0.25">
      <c r="B309" s="238" t="s">
        <v>1002</v>
      </c>
      <c r="C309" s="197" t="s">
        <v>601</v>
      </c>
      <c r="D309" s="2">
        <f t="shared" si="38"/>
        <v>14</v>
      </c>
      <c r="E309" s="104">
        <v>10</v>
      </c>
      <c r="F309" s="104">
        <v>2</v>
      </c>
      <c r="G309" s="104">
        <v>0</v>
      </c>
      <c r="H309" s="104">
        <v>0</v>
      </c>
      <c r="I309" s="104">
        <v>2</v>
      </c>
      <c r="J309" s="104">
        <v>0</v>
      </c>
      <c r="K309" s="104">
        <v>0</v>
      </c>
      <c r="L309" s="104">
        <v>0</v>
      </c>
      <c r="M309" s="104">
        <v>1</v>
      </c>
      <c r="N309" s="134" t="str">
        <f>IF((D309&lt;=D308)*AND(E309&lt;=E308)*AND(F309&lt;=F308)*AND(G309&lt;=G308)*AND(H309&lt;=H308)*AND(I309&lt;=I308)*AND(J309&lt;=J308)*AND(K309&lt;=K308)*AND(L309&lt;=L308)*AND(M309&lt;=M308),"Выполнено","ПРОВЕРИТЬ - эта подстрока не может быть больше 11.10)")</f>
        <v>Выполнено</v>
      </c>
      <c r="O309" s="94"/>
      <c r="P309" s="142"/>
      <c r="Q309" s="142"/>
    </row>
    <row r="310" spans="2:17" s="40" customFormat="1" x14ac:dyDescent="0.25">
      <c r="B310" s="238" t="s">
        <v>1003</v>
      </c>
      <c r="C310" s="197" t="s">
        <v>602</v>
      </c>
      <c r="D310" s="2">
        <f t="shared" si="38"/>
        <v>1</v>
      </c>
      <c r="E310" s="104">
        <v>0</v>
      </c>
      <c r="F310" s="104">
        <v>0</v>
      </c>
      <c r="G310" s="104">
        <v>0</v>
      </c>
      <c r="H310" s="104">
        <v>0</v>
      </c>
      <c r="I310" s="104">
        <v>1</v>
      </c>
      <c r="J310" s="104">
        <v>0</v>
      </c>
      <c r="K310" s="104">
        <v>0</v>
      </c>
      <c r="L310" s="104">
        <v>0</v>
      </c>
      <c r="M310" s="104">
        <v>1</v>
      </c>
      <c r="N310" s="134" t="str">
        <f>IF((D310&lt;=D308)*AND(E310&lt;=E308)*AND(F310&lt;=F308)*AND(G310&lt;=G308)*AND(H310&lt;=H308)*AND(I310&lt;=I308)*AND(J310&lt;=J308)*AND(K310&lt;=K308)*AND(L310&lt;=L308)*AND(M310&lt;=M308),"Выполнено","ПРОВЕРИТЬ - эта подстрока не может быть больше 11.10)")</f>
        <v>Выполнено</v>
      </c>
      <c r="O310" s="94"/>
      <c r="P310" s="142"/>
      <c r="Q310" s="142"/>
    </row>
    <row r="311" spans="2:17" s="40" customFormat="1" x14ac:dyDescent="0.25">
      <c r="B311" s="238" t="s">
        <v>1004</v>
      </c>
      <c r="C311" s="197" t="s">
        <v>603</v>
      </c>
      <c r="D311" s="2">
        <f t="shared" si="38"/>
        <v>1</v>
      </c>
      <c r="E311" s="104">
        <v>0</v>
      </c>
      <c r="F311" s="104">
        <v>0</v>
      </c>
      <c r="G311" s="104">
        <v>0</v>
      </c>
      <c r="H311" s="104">
        <v>0</v>
      </c>
      <c r="I311" s="104">
        <v>1</v>
      </c>
      <c r="J311" s="104">
        <v>0</v>
      </c>
      <c r="K311" s="104">
        <v>0</v>
      </c>
      <c r="L311" s="104">
        <v>0</v>
      </c>
      <c r="M311" s="104">
        <v>1</v>
      </c>
      <c r="N311" s="134" t="str">
        <f>IF((D311&lt;=D308)*AND(E311&lt;=E308)*AND(F311&lt;=F308)*AND(G311&lt;=G308)*AND(H311&lt;=H308)*AND(I311&lt;=I308)*AND(J311&lt;=J308)*AND(K311&lt;=K308)*AND(L311&lt;=L308)*AND(M311&lt;=M308),"Выполнено","ПРОВЕРИТЬ - эта подстрока не может быть больше 11.10)")</f>
        <v>Выполнено</v>
      </c>
      <c r="O311" s="94"/>
      <c r="P311" s="142"/>
      <c r="Q311" s="142"/>
    </row>
    <row r="312" spans="2:17" s="40" customFormat="1" x14ac:dyDescent="0.25">
      <c r="B312" s="238" t="s">
        <v>1005</v>
      </c>
      <c r="C312" s="197" t="s">
        <v>604</v>
      </c>
      <c r="D312" s="2">
        <f t="shared" si="38"/>
        <v>1</v>
      </c>
      <c r="E312" s="104">
        <v>0</v>
      </c>
      <c r="F312" s="104">
        <v>0</v>
      </c>
      <c r="G312" s="104">
        <v>0</v>
      </c>
      <c r="H312" s="104">
        <v>0</v>
      </c>
      <c r="I312" s="104">
        <v>1</v>
      </c>
      <c r="J312" s="104">
        <v>0</v>
      </c>
      <c r="K312" s="104">
        <v>0</v>
      </c>
      <c r="L312" s="104">
        <v>0</v>
      </c>
      <c r="M312" s="104">
        <v>1</v>
      </c>
      <c r="N312" s="134" t="str">
        <f>IF((D312&lt;=D308)*AND(E312&lt;=E308)*AND(F312&lt;=F308)*AND(G312&lt;=G308)*AND(H312&lt;=H308)*AND(I312&lt;=I308)*AND(J312&lt;=J308)*AND(K312&lt;=K308)*AND(L312&lt;=L308)*AND(M312&lt;=M308),"Выполнено","ПРОВЕРИТЬ - эта подстрока не может быть больше 11.10)")</f>
        <v>Выполнено</v>
      </c>
      <c r="O312" s="94"/>
      <c r="P312" s="142"/>
      <c r="Q312" s="142"/>
    </row>
    <row r="313" spans="2:17" s="40" customFormat="1" x14ac:dyDescent="0.25">
      <c r="B313" s="237" t="s">
        <v>1006</v>
      </c>
      <c r="C313" s="198" t="s">
        <v>605</v>
      </c>
      <c r="D313" s="2">
        <f t="shared" si="38"/>
        <v>0</v>
      </c>
      <c r="E313" s="102">
        <v>0</v>
      </c>
      <c r="F313" s="102">
        <v>0</v>
      </c>
      <c r="G313" s="102">
        <v>0</v>
      </c>
      <c r="H313" s="102">
        <v>0</v>
      </c>
      <c r="I313" s="102">
        <v>0</v>
      </c>
      <c r="J313" s="102">
        <v>0</v>
      </c>
      <c r="K313" s="102">
        <v>0</v>
      </c>
      <c r="L313" s="102">
        <v>0</v>
      </c>
      <c r="M313" s="102">
        <v>0</v>
      </c>
      <c r="N313" s="134" t="str">
        <f>IF((D313&lt;=D308)*AND(E313&lt;=E308)*AND(F313&lt;=F308)*AND(G313&lt;=G308)*AND(H313&lt;=H308)*AND(I313&lt;=I308)*AND(J313&lt;=J308)*AND(K313&lt;=K308)*AND(L313&lt;=L308)*AND(M313&lt;=M308),"Выполнено","ПРОВЕРИТЬ - эта подстрока не может быть больше 11.10)")</f>
        <v>Выполнено</v>
      </c>
      <c r="O313" s="150" t="str">
        <f>IF(((D313=0)),"   ","Нужно заполнить пункт 33 текстовой части - о политическом представительстве малых партий")</f>
        <v xml:space="preserve">   </v>
      </c>
      <c r="P313" s="142"/>
      <c r="Q313" s="142"/>
    </row>
    <row r="314" spans="2:17" s="40" customFormat="1" ht="45" x14ac:dyDescent="0.25">
      <c r="B314" s="238" t="s">
        <v>722</v>
      </c>
      <c r="C314" s="34" t="s">
        <v>226</v>
      </c>
      <c r="D314" s="2">
        <f t="shared" si="38"/>
        <v>64</v>
      </c>
      <c r="E314" s="105">
        <f t="shared" ref="E314" si="49">SUM(E315:E317)</f>
        <v>10</v>
      </c>
      <c r="F314" s="105">
        <f t="shared" ref="F314" si="50">SUM(F315:F317)</f>
        <v>4</v>
      </c>
      <c r="G314" s="105">
        <f t="shared" ref="G314" si="51">SUM(G315:G317)</f>
        <v>46</v>
      </c>
      <c r="H314" s="105">
        <f t="shared" ref="H314:I314" si="52">SUM(H315:H317)</f>
        <v>1</v>
      </c>
      <c r="I314" s="105">
        <f t="shared" si="52"/>
        <v>3</v>
      </c>
      <c r="J314" s="105">
        <v>0</v>
      </c>
      <c r="K314" s="105">
        <f t="shared" ref="K314" si="53">SUM(K315:K317)</f>
        <v>0</v>
      </c>
      <c r="L314" s="105">
        <f t="shared" ref="L314" si="54">SUM(L315:L317)</f>
        <v>0</v>
      </c>
      <c r="M314" s="105">
        <f t="shared" ref="M314" si="55">SUM(M315:M317)</f>
        <v>1</v>
      </c>
      <c r="N314" s="134" t="str">
        <f>IF((D314=D269)*AND(E314=E269)*AND(F314=F269)*AND(G314=G269)*AND(H314=H269)*AND(I314=I269)*AND(J314=J269)*AND(K314=K269)*AND(L314=L269)*AND(M314=M269),"Выполнено","ПРОВЕРИТЬ (в сумме должно получиться общее число действующих представительных органов)")</f>
        <v>Выполнено</v>
      </c>
      <c r="O314" s="209"/>
      <c r="P314" s="142"/>
      <c r="Q314" s="142"/>
    </row>
    <row r="315" spans="2:17" s="40" customFormat="1" ht="30" x14ac:dyDescent="0.25">
      <c r="B315" s="238" t="s">
        <v>723</v>
      </c>
      <c r="C315" s="13" t="s">
        <v>97</v>
      </c>
      <c r="D315" s="2">
        <f t="shared" si="38"/>
        <v>51</v>
      </c>
      <c r="E315" s="106">
        <v>10</v>
      </c>
      <c r="F315" s="106">
        <v>3</v>
      </c>
      <c r="G315" s="106">
        <v>35</v>
      </c>
      <c r="H315" s="106">
        <v>1</v>
      </c>
      <c r="I315" s="106">
        <v>2</v>
      </c>
      <c r="J315" s="106">
        <v>0</v>
      </c>
      <c r="K315" s="106">
        <v>0</v>
      </c>
      <c r="L315" s="106">
        <v>0</v>
      </c>
      <c r="M315" s="104">
        <v>1</v>
      </c>
      <c r="N315" s="94"/>
      <c r="O315" s="94"/>
      <c r="P315" s="142"/>
      <c r="Q315" s="142"/>
    </row>
    <row r="316" spans="2:17" s="40" customFormat="1" ht="30" x14ac:dyDescent="0.25">
      <c r="B316" s="238" t="s">
        <v>724</v>
      </c>
      <c r="C316" s="13" t="s">
        <v>98</v>
      </c>
      <c r="D316" s="2">
        <f t="shared" si="38"/>
        <v>13</v>
      </c>
      <c r="E316" s="106">
        <v>0</v>
      </c>
      <c r="F316" s="106">
        <v>1</v>
      </c>
      <c r="G316" s="106">
        <v>11</v>
      </c>
      <c r="H316" s="106">
        <v>0</v>
      </c>
      <c r="I316" s="106">
        <v>1</v>
      </c>
      <c r="J316" s="106">
        <v>0</v>
      </c>
      <c r="K316" s="106">
        <v>0</v>
      </c>
      <c r="L316" s="106">
        <v>0</v>
      </c>
      <c r="M316" s="104">
        <v>0</v>
      </c>
      <c r="N316" s="94"/>
      <c r="O316" s="94"/>
      <c r="P316" s="142"/>
      <c r="Q316" s="142"/>
    </row>
    <row r="317" spans="2:17" s="40" customFormat="1" ht="30" x14ac:dyDescent="0.25">
      <c r="B317" s="237" t="s">
        <v>1007</v>
      </c>
      <c r="C317" s="57" t="s">
        <v>99</v>
      </c>
      <c r="D317" s="2">
        <f t="shared" si="38"/>
        <v>0</v>
      </c>
      <c r="E317" s="102">
        <v>0</v>
      </c>
      <c r="F317" s="102">
        <v>0</v>
      </c>
      <c r="G317" s="102">
        <v>0</v>
      </c>
      <c r="H317" s="102">
        <v>0</v>
      </c>
      <c r="I317" s="102">
        <v>0</v>
      </c>
      <c r="J317" s="102">
        <v>0</v>
      </c>
      <c r="K317" s="102">
        <v>0</v>
      </c>
      <c r="L317" s="102">
        <v>0</v>
      </c>
      <c r="M317" s="102">
        <v>0</v>
      </c>
      <c r="N317" s="94"/>
      <c r="O317" s="150" t="str">
        <f>IF(((D317=0)),"   ","Нужно заполнить пункт 34 текстовой части - о представительных органах в неправомочном составе")</f>
        <v xml:space="preserve">   </v>
      </c>
      <c r="P317" s="142"/>
      <c r="Q317" s="142"/>
    </row>
    <row r="318" spans="2:17" s="40" customFormat="1" ht="45" x14ac:dyDescent="0.25">
      <c r="B318" s="238" t="s">
        <v>1008</v>
      </c>
      <c r="C318" s="34" t="s">
        <v>225</v>
      </c>
      <c r="D318" s="2">
        <f t="shared" si="38"/>
        <v>0</v>
      </c>
      <c r="E318" s="105">
        <f>SUM(E319:E321)</f>
        <v>0</v>
      </c>
      <c r="F318" s="105">
        <f t="shared" ref="F318:M318" si="56">SUM(F319:F321)</f>
        <v>0</v>
      </c>
      <c r="G318" s="105">
        <f t="shared" si="56"/>
        <v>0</v>
      </c>
      <c r="H318" s="105">
        <f t="shared" si="56"/>
        <v>0</v>
      </c>
      <c r="I318" s="105">
        <f t="shared" si="56"/>
        <v>0</v>
      </c>
      <c r="J318" s="105">
        <f t="shared" si="56"/>
        <v>0</v>
      </c>
      <c r="K318" s="105">
        <f t="shared" si="56"/>
        <v>0</v>
      </c>
      <c r="L318" s="105">
        <f t="shared" si="56"/>
        <v>0</v>
      </c>
      <c r="M318" s="105">
        <f t="shared" si="56"/>
        <v>0</v>
      </c>
      <c r="N318" s="94"/>
      <c r="O318" s="94"/>
      <c r="P318" s="142"/>
      <c r="Q318" s="142"/>
    </row>
    <row r="319" spans="2:17" s="40" customFormat="1" ht="30" x14ac:dyDescent="0.25">
      <c r="B319" s="237" t="s">
        <v>1009</v>
      </c>
      <c r="C319" s="80" t="s">
        <v>331</v>
      </c>
      <c r="D319" s="2">
        <f t="shared" si="38"/>
        <v>0</v>
      </c>
      <c r="E319" s="105"/>
      <c r="F319" s="102">
        <v>0</v>
      </c>
      <c r="G319" s="102">
        <v>0</v>
      </c>
      <c r="H319" s="123"/>
      <c r="I319" s="103"/>
      <c r="J319" s="103"/>
      <c r="K319" s="103"/>
      <c r="L319" s="103"/>
      <c r="M319" s="124"/>
      <c r="N319" s="150" t="str">
        <f>IF((F319&lt;=F$11)*AND(G319&lt;=G$11),"Выполнено","ПРОВЕРИТЬ (таких поселений не может быть больше чем всех поселений)")</f>
        <v>Выполнено</v>
      </c>
      <c r="O319" s="150" t="str">
        <f>IF(((D319=0)),"   ","Нужно заполнить пункт 30 текстовой части - о малочисленных поселениях без представительных органов")</f>
        <v xml:space="preserve">   </v>
      </c>
      <c r="P319" s="142"/>
      <c r="Q319" s="142"/>
    </row>
    <row r="320" spans="2:17" s="40" customFormat="1" ht="45" x14ac:dyDescent="0.25">
      <c r="B320" s="237" t="s">
        <v>1010</v>
      </c>
      <c r="C320" s="80" t="s">
        <v>332</v>
      </c>
      <c r="D320" s="2">
        <f t="shared" si="38"/>
        <v>0</v>
      </c>
      <c r="E320" s="102">
        <v>0</v>
      </c>
      <c r="F320" s="102">
        <v>0</v>
      </c>
      <c r="G320" s="102">
        <v>0</v>
      </c>
      <c r="H320" s="102">
        <v>0</v>
      </c>
      <c r="I320" s="102">
        <v>0</v>
      </c>
      <c r="J320" s="102">
        <v>0</v>
      </c>
      <c r="K320" s="102">
        <v>0</v>
      </c>
      <c r="L320" s="102">
        <v>0</v>
      </c>
      <c r="M320" s="102">
        <v>0</v>
      </c>
      <c r="N320" s="94"/>
      <c r="O320" s="150" t="str">
        <f>IF(((D320=0)),"   ","Нужно заполнить пункт 35 текстовой части - о распущенных представительных органах")</f>
        <v xml:space="preserve">   </v>
      </c>
      <c r="P320" s="142"/>
      <c r="Q320" s="142"/>
    </row>
    <row r="321" spans="2:17" s="40" customFormat="1" ht="60" x14ac:dyDescent="0.25">
      <c r="B321" s="237" t="s">
        <v>1011</v>
      </c>
      <c r="C321" s="80" t="s">
        <v>333</v>
      </c>
      <c r="D321" s="2">
        <f t="shared" si="38"/>
        <v>0</v>
      </c>
      <c r="E321" s="102">
        <v>0</v>
      </c>
      <c r="F321" s="102">
        <v>0</v>
      </c>
      <c r="G321" s="102">
        <v>0</v>
      </c>
      <c r="H321" s="102">
        <v>0</v>
      </c>
      <c r="I321" s="102">
        <v>0</v>
      </c>
      <c r="J321" s="102">
        <v>0</v>
      </c>
      <c r="K321" s="102">
        <v>0</v>
      </c>
      <c r="L321" s="102">
        <v>0</v>
      </c>
      <c r="M321" s="102">
        <v>0</v>
      </c>
      <c r="N321" s="94"/>
      <c r="O321" s="150" t="str">
        <f>IF(((D321=0)),"   ","Нужно заполнить пункт 36 текстовой части - о представительных органах в процессе преобразования")</f>
        <v xml:space="preserve">   </v>
      </c>
      <c r="P321" s="142"/>
      <c r="Q321" s="142"/>
    </row>
    <row r="322" spans="2:17" s="40" customFormat="1" ht="60" x14ac:dyDescent="0.25">
      <c r="B322" s="237" t="s">
        <v>1012</v>
      </c>
      <c r="C322" s="234" t="s">
        <v>843</v>
      </c>
      <c r="D322" s="2">
        <f t="shared" si="38"/>
        <v>0</v>
      </c>
      <c r="E322" s="102">
        <v>0</v>
      </c>
      <c r="F322" s="102">
        <v>0</v>
      </c>
      <c r="G322" s="102">
        <v>0</v>
      </c>
      <c r="H322" s="102">
        <v>0</v>
      </c>
      <c r="I322" s="102">
        <v>0</v>
      </c>
      <c r="J322" s="102">
        <v>0</v>
      </c>
      <c r="K322" s="102">
        <v>0</v>
      </c>
      <c r="L322" s="102">
        <v>0</v>
      </c>
      <c r="M322" s="102">
        <v>0</v>
      </c>
      <c r="N322" s="94"/>
      <c r="O322" s="150" t="str">
        <f>IF(((D322=0)),"   ","Нужно заполнить пункт 36 текстовой части - о представительных органах в процессе преобразования")</f>
        <v xml:space="preserve">   </v>
      </c>
      <c r="P322" s="142"/>
      <c r="Q322" s="142"/>
    </row>
    <row r="323" spans="2:17" s="40" customFormat="1" ht="30" x14ac:dyDescent="0.25">
      <c r="B323" s="238" t="s">
        <v>1013</v>
      </c>
      <c r="C323" s="239" t="s">
        <v>1014</v>
      </c>
      <c r="D323" s="202">
        <f>SUM(E323:L323)</f>
        <v>641</v>
      </c>
      <c r="E323" s="106">
        <v>99</v>
      </c>
      <c r="F323" s="106">
        <v>34</v>
      </c>
      <c r="G323" s="106">
        <v>468</v>
      </c>
      <c r="H323" s="106">
        <v>5</v>
      </c>
      <c r="I323" s="106">
        <v>35</v>
      </c>
      <c r="J323" s="106">
        <v>0</v>
      </c>
      <c r="K323" s="106">
        <v>0</v>
      </c>
      <c r="L323" s="106">
        <v>0</v>
      </c>
      <c r="M323" s="104">
        <v>8</v>
      </c>
      <c r="N323" s="209"/>
      <c r="O323" s="209"/>
      <c r="P323" s="144"/>
      <c r="Q323" s="144"/>
    </row>
    <row r="324" spans="2:17" s="40" customFormat="1" ht="45" x14ac:dyDescent="0.25">
      <c r="B324" s="26" t="s">
        <v>1015</v>
      </c>
      <c r="C324" s="6" t="s">
        <v>784</v>
      </c>
      <c r="D324" s="162"/>
      <c r="E324" s="163"/>
      <c r="F324" s="163"/>
      <c r="G324" s="163"/>
      <c r="H324" s="163"/>
      <c r="I324" s="163"/>
      <c r="J324" s="163"/>
      <c r="K324" s="163"/>
      <c r="L324" s="163"/>
      <c r="M324" s="163"/>
      <c r="N324" s="103"/>
      <c r="O324" s="61"/>
      <c r="P324" s="140"/>
      <c r="Q324" s="140"/>
    </row>
    <row r="325" spans="2:17" s="40" customFormat="1" ht="45" x14ac:dyDescent="0.25">
      <c r="B325" s="39" t="s">
        <v>21</v>
      </c>
      <c r="C325" s="4" t="s">
        <v>608</v>
      </c>
      <c r="D325" s="2">
        <f t="shared" ref="D325:D357" si="57">SUM(E325:L325)</f>
        <v>527</v>
      </c>
      <c r="E325" s="104">
        <v>30</v>
      </c>
      <c r="F325" s="104">
        <v>49</v>
      </c>
      <c r="G325" s="104">
        <v>382</v>
      </c>
      <c r="H325" s="104">
        <v>11</v>
      </c>
      <c r="I325" s="104">
        <v>55</v>
      </c>
      <c r="J325" s="104">
        <v>0</v>
      </c>
      <c r="K325" s="104">
        <v>0</v>
      </c>
      <c r="L325" s="104">
        <v>0</v>
      </c>
      <c r="M325" s="104">
        <v>32</v>
      </c>
      <c r="N325" s="134" t="str">
        <f>IF((D325&gt;=D270)*AND(E325&gt;=E270)*AND(F325&gt;=F270)*AND(G325&gt;=G270)*AND(H325&gt;=H270)*AND(I325&gt;=I270)*AND(J325&gt;=J270)*AND(K325&gt;=K270)*AND(L325&gt;=L270)*AND(M325&gt;=M270),"Выполнено","ПРОВЕРИТЬ (число депутатов, избранных на выборах, обычно в разы больше числа составов, избранных на выборах)")</f>
        <v>Выполнено</v>
      </c>
      <c r="O325" s="94"/>
      <c r="P325" s="140"/>
      <c r="Q325" s="140"/>
    </row>
    <row r="326" spans="2:17" s="40" customFormat="1" ht="60" x14ac:dyDescent="0.25">
      <c r="B326" s="39" t="s">
        <v>382</v>
      </c>
      <c r="C326" s="4" t="s">
        <v>609</v>
      </c>
      <c r="D326" s="2">
        <f t="shared" si="57"/>
        <v>16</v>
      </c>
      <c r="E326" s="105">
        <f>SUM(E327:E332)</f>
        <v>0</v>
      </c>
      <c r="F326" s="105">
        <f t="shared" ref="F326:M326" si="58">SUM(F327:F332)</f>
        <v>0</v>
      </c>
      <c r="G326" s="105">
        <f t="shared" si="58"/>
        <v>0</v>
      </c>
      <c r="H326" s="105">
        <f t="shared" si="58"/>
        <v>0</v>
      </c>
      <c r="I326" s="105">
        <f t="shared" si="58"/>
        <v>16</v>
      </c>
      <c r="J326" s="105">
        <f t="shared" si="58"/>
        <v>0</v>
      </c>
      <c r="K326" s="105">
        <f t="shared" si="58"/>
        <v>0</v>
      </c>
      <c r="L326" s="105">
        <f t="shared" si="58"/>
        <v>0</v>
      </c>
      <c r="M326" s="105">
        <f t="shared" si="58"/>
        <v>16</v>
      </c>
      <c r="N326" s="134" t="str">
        <f>IF((D326&gt;=D271+D273)*AND(E326&gt;=E271+E273)*AND(F326&gt;=F271+F273)*AND(G326&gt;=G271+G273)*AND(H326&gt;=H271+H273)*AND(I326&gt;=I271+I273)*AND(J326&gt;=J271+J273)*AND(K326&gt;=K271+K273)*AND(L326&gt;=L271+L273)*AND(M326&gt;=M271+M273),"Выполнено","ПРОВЕРИТЬ (число депутатов-списочников обычно в разы больше числа составов, избранных с применением списков)")</f>
        <v>Выполнено</v>
      </c>
      <c r="O326" s="209"/>
      <c r="P326" s="140"/>
      <c r="Q326" s="140"/>
    </row>
    <row r="327" spans="2:17" s="40" customFormat="1" x14ac:dyDescent="0.25">
      <c r="B327" s="39" t="s">
        <v>383</v>
      </c>
      <c r="C327" s="4" t="s">
        <v>695</v>
      </c>
      <c r="D327" s="2">
        <f t="shared" si="57"/>
        <v>10</v>
      </c>
      <c r="E327" s="104">
        <v>0</v>
      </c>
      <c r="F327" s="104">
        <v>0</v>
      </c>
      <c r="G327" s="104">
        <v>0</v>
      </c>
      <c r="H327" s="104">
        <v>0</v>
      </c>
      <c r="I327" s="104">
        <v>10</v>
      </c>
      <c r="J327" s="104">
        <v>0</v>
      </c>
      <c r="K327" s="104">
        <v>0</v>
      </c>
      <c r="L327" s="104">
        <v>0</v>
      </c>
      <c r="M327" s="104">
        <v>10</v>
      </c>
      <c r="N327" s="94"/>
      <c r="O327" s="94"/>
      <c r="P327" s="140"/>
      <c r="Q327" s="140"/>
    </row>
    <row r="328" spans="2:17" s="40" customFormat="1" x14ac:dyDescent="0.25">
      <c r="B328" s="39" t="s">
        <v>1016</v>
      </c>
      <c r="C328" s="4" t="s">
        <v>612</v>
      </c>
      <c r="D328" s="2">
        <f t="shared" si="57"/>
        <v>2</v>
      </c>
      <c r="E328" s="104">
        <v>0</v>
      </c>
      <c r="F328" s="104">
        <v>0</v>
      </c>
      <c r="G328" s="104">
        <v>0</v>
      </c>
      <c r="H328" s="104">
        <v>0</v>
      </c>
      <c r="I328" s="104">
        <v>2</v>
      </c>
      <c r="J328" s="104">
        <v>0</v>
      </c>
      <c r="K328" s="104">
        <v>0</v>
      </c>
      <c r="L328" s="104">
        <v>0</v>
      </c>
      <c r="M328" s="104">
        <v>2</v>
      </c>
      <c r="N328" s="94"/>
      <c r="O328" s="94"/>
      <c r="P328" s="140"/>
      <c r="Q328" s="140"/>
    </row>
    <row r="329" spans="2:17" s="40" customFormat="1" x14ac:dyDescent="0.25">
      <c r="B329" s="39" t="s">
        <v>1017</v>
      </c>
      <c r="C329" s="4" t="s">
        <v>614</v>
      </c>
      <c r="D329" s="2">
        <f t="shared" si="57"/>
        <v>3</v>
      </c>
      <c r="E329" s="104">
        <v>0</v>
      </c>
      <c r="F329" s="104">
        <v>0</v>
      </c>
      <c r="G329" s="104">
        <v>0</v>
      </c>
      <c r="H329" s="104">
        <v>0</v>
      </c>
      <c r="I329" s="104">
        <v>3</v>
      </c>
      <c r="J329" s="104">
        <v>0</v>
      </c>
      <c r="K329" s="104">
        <v>0</v>
      </c>
      <c r="L329" s="104">
        <v>0</v>
      </c>
      <c r="M329" s="104">
        <v>3</v>
      </c>
      <c r="N329" s="94"/>
      <c r="O329" s="94"/>
      <c r="P329" s="143"/>
      <c r="Q329" s="143"/>
    </row>
    <row r="330" spans="2:17" s="40" customFormat="1" x14ac:dyDescent="0.25">
      <c r="B330" s="39" t="s">
        <v>1018</v>
      </c>
      <c r="C330" s="4" t="s">
        <v>616</v>
      </c>
      <c r="D330" s="2">
        <f t="shared" si="57"/>
        <v>1</v>
      </c>
      <c r="E330" s="104">
        <v>0</v>
      </c>
      <c r="F330" s="104">
        <v>0</v>
      </c>
      <c r="G330" s="104">
        <v>0</v>
      </c>
      <c r="H330" s="104">
        <v>0</v>
      </c>
      <c r="I330" s="104">
        <v>1</v>
      </c>
      <c r="J330" s="104">
        <v>0</v>
      </c>
      <c r="K330" s="104">
        <v>0</v>
      </c>
      <c r="L330" s="104">
        <v>0</v>
      </c>
      <c r="M330" s="104">
        <v>1</v>
      </c>
      <c r="N330" s="94"/>
      <c r="O330" s="94"/>
      <c r="P330" s="140"/>
      <c r="Q330" s="140"/>
    </row>
    <row r="331" spans="2:17" s="40" customFormat="1" x14ac:dyDescent="0.25">
      <c r="B331" s="46" t="s">
        <v>1019</v>
      </c>
      <c r="C331" s="63" t="s">
        <v>617</v>
      </c>
      <c r="D331" s="2">
        <f t="shared" si="57"/>
        <v>0</v>
      </c>
      <c r="E331" s="102">
        <v>0</v>
      </c>
      <c r="F331" s="102">
        <v>0</v>
      </c>
      <c r="G331" s="102">
        <v>0</v>
      </c>
      <c r="H331" s="102">
        <v>0</v>
      </c>
      <c r="I331" s="102">
        <v>0</v>
      </c>
      <c r="J331" s="102">
        <v>0</v>
      </c>
      <c r="K331" s="102">
        <v>0</v>
      </c>
      <c r="L331" s="102">
        <v>0</v>
      </c>
      <c r="M331" s="102">
        <v>0</v>
      </c>
      <c r="N331" s="94"/>
      <c r="O331" s="150" t="str">
        <f>IF(((D331=0)),"   ","Нужно заполнить пункт 33 текстовой части - о политическом представительстве малых партий и местных избирательных объединений")</f>
        <v xml:space="preserve">   </v>
      </c>
      <c r="P331" s="140"/>
      <c r="Q331" s="140"/>
    </row>
    <row r="332" spans="2:17" s="40" customFormat="1" ht="45" x14ac:dyDescent="0.25">
      <c r="B332" s="46" t="s">
        <v>1020</v>
      </c>
      <c r="C332" s="63" t="s">
        <v>618</v>
      </c>
      <c r="D332" s="2">
        <f t="shared" si="57"/>
        <v>0</v>
      </c>
      <c r="E332" s="102">
        <v>0</v>
      </c>
      <c r="F332" s="102">
        <v>0</v>
      </c>
      <c r="G332" s="102">
        <v>0</v>
      </c>
      <c r="H332" s="102">
        <v>0</v>
      </c>
      <c r="I332" s="102">
        <v>0</v>
      </c>
      <c r="J332" s="102">
        <v>0</v>
      </c>
      <c r="K332" s="102">
        <v>0</v>
      </c>
      <c r="L332" s="102">
        <v>0</v>
      </c>
      <c r="M332" s="102">
        <v>0</v>
      </c>
      <c r="N332" s="94"/>
      <c r="O332" s="150" t="str">
        <f>IF(((D332=0)),"   ","Нужно заполнить пункт 33 текстовой части - о политическом представительстве малых партий и местных избирательных объединений")</f>
        <v xml:space="preserve">   </v>
      </c>
      <c r="P332" s="140"/>
      <c r="Q332" s="140"/>
    </row>
    <row r="333" spans="2:17" s="40" customFormat="1" ht="45" x14ac:dyDescent="0.25">
      <c r="B333" s="39" t="s">
        <v>22</v>
      </c>
      <c r="C333" s="4" t="s">
        <v>619</v>
      </c>
      <c r="D333" s="2">
        <f t="shared" si="57"/>
        <v>511</v>
      </c>
      <c r="E333" s="105">
        <f>SUM(E334:E340)</f>
        <v>30</v>
      </c>
      <c r="F333" s="105">
        <f t="shared" ref="F333:M333" si="59">SUM(F334:F340)</f>
        <v>49</v>
      </c>
      <c r="G333" s="105">
        <f t="shared" si="59"/>
        <v>382</v>
      </c>
      <c r="H333" s="105">
        <f t="shared" si="59"/>
        <v>11</v>
      </c>
      <c r="I333" s="105">
        <f t="shared" si="59"/>
        <v>39</v>
      </c>
      <c r="J333" s="105">
        <f t="shared" si="59"/>
        <v>0</v>
      </c>
      <c r="K333" s="105">
        <f t="shared" si="59"/>
        <v>0</v>
      </c>
      <c r="L333" s="105">
        <f t="shared" si="59"/>
        <v>0</v>
      </c>
      <c r="M333" s="105">
        <f t="shared" si="59"/>
        <v>16</v>
      </c>
      <c r="N333" s="134" t="str">
        <f>IF((D325=D326+D333)*AND(E325=E326+E333)*AND(F325=F326+F333)*AND(G325=G326+G333)*AND(H325=H326+H333)*AND(I325=I326+I333)*AND(J325=J326+J333)*AND(K325=K326+K333)*AND(L325=L326+L333)*AND(M325=M326+M333),"Выполнено","ПРОВЕРИТЬ (число депутатов должно корректно раскладываться по способам их избрания)")</f>
        <v>Выполнено</v>
      </c>
      <c r="O333" s="209"/>
      <c r="P333" s="140"/>
      <c r="Q333" s="140"/>
    </row>
    <row r="334" spans="2:17" s="40" customFormat="1" x14ac:dyDescent="0.25">
      <c r="B334" s="39" t="s">
        <v>384</v>
      </c>
      <c r="C334" s="4" t="s">
        <v>696</v>
      </c>
      <c r="D334" s="2">
        <f t="shared" si="57"/>
        <v>343</v>
      </c>
      <c r="E334" s="104">
        <v>17</v>
      </c>
      <c r="F334" s="104">
        <v>36</v>
      </c>
      <c r="G334" s="104">
        <v>258</v>
      </c>
      <c r="H334" s="104">
        <v>2</v>
      </c>
      <c r="I334" s="104">
        <v>30</v>
      </c>
      <c r="J334" s="104">
        <v>0</v>
      </c>
      <c r="K334" s="104">
        <v>0</v>
      </c>
      <c r="L334" s="104">
        <v>0</v>
      </c>
      <c r="M334" s="104">
        <v>16</v>
      </c>
      <c r="N334" s="94"/>
      <c r="O334" s="94"/>
      <c r="P334" s="140"/>
      <c r="Q334" s="140"/>
    </row>
    <row r="335" spans="2:17" s="40" customFormat="1" x14ac:dyDescent="0.25">
      <c r="B335" s="39" t="s">
        <v>1021</v>
      </c>
      <c r="C335" s="4" t="s">
        <v>629</v>
      </c>
      <c r="D335" s="2">
        <f t="shared" si="57"/>
        <v>12</v>
      </c>
      <c r="E335" s="104">
        <v>1</v>
      </c>
      <c r="F335" s="104">
        <v>0</v>
      </c>
      <c r="G335" s="40">
        <v>10</v>
      </c>
      <c r="H335" s="104">
        <v>0</v>
      </c>
      <c r="I335" s="104">
        <v>1</v>
      </c>
      <c r="J335" s="104">
        <v>0</v>
      </c>
      <c r="K335" s="104">
        <v>0</v>
      </c>
      <c r="L335" s="104">
        <v>0</v>
      </c>
      <c r="M335" s="104">
        <v>0</v>
      </c>
      <c r="N335" s="94"/>
      <c r="O335" s="94"/>
      <c r="P335" s="140"/>
      <c r="Q335" s="140"/>
    </row>
    <row r="336" spans="2:17" s="40" customFormat="1" x14ac:dyDescent="0.25">
      <c r="B336" s="39" t="s">
        <v>435</v>
      </c>
      <c r="C336" s="4" t="s">
        <v>630</v>
      </c>
      <c r="D336" s="2">
        <f t="shared" si="57"/>
        <v>6</v>
      </c>
      <c r="E336" s="104">
        <v>0</v>
      </c>
      <c r="F336" s="104">
        <v>2</v>
      </c>
      <c r="G336" s="104">
        <v>3</v>
      </c>
      <c r="H336" s="104">
        <v>1</v>
      </c>
      <c r="I336" s="104">
        <v>0</v>
      </c>
      <c r="J336" s="104">
        <v>0</v>
      </c>
      <c r="K336" s="104">
        <v>0</v>
      </c>
      <c r="L336" s="104">
        <v>0</v>
      </c>
      <c r="M336" s="104">
        <v>0</v>
      </c>
      <c r="N336" s="94"/>
      <c r="O336" s="94"/>
      <c r="P336" s="142"/>
      <c r="Q336" s="142"/>
    </row>
    <row r="337" spans="2:17" s="40" customFormat="1" x14ac:dyDescent="0.25">
      <c r="B337" s="39" t="s">
        <v>1022</v>
      </c>
      <c r="C337" s="4" t="s">
        <v>697</v>
      </c>
      <c r="D337" s="2">
        <f t="shared" si="57"/>
        <v>1</v>
      </c>
      <c r="E337" s="104">
        <v>0</v>
      </c>
      <c r="F337" s="104">
        <v>0</v>
      </c>
      <c r="G337" s="104">
        <v>1</v>
      </c>
      <c r="H337" s="104">
        <v>0</v>
      </c>
      <c r="I337" s="104">
        <v>0</v>
      </c>
      <c r="J337" s="104">
        <v>0</v>
      </c>
      <c r="K337" s="104">
        <v>0</v>
      </c>
      <c r="L337" s="104">
        <v>0</v>
      </c>
      <c r="M337" s="104">
        <v>0</v>
      </c>
      <c r="N337" s="94"/>
      <c r="O337" s="94"/>
      <c r="P337" s="140"/>
      <c r="Q337" s="140"/>
    </row>
    <row r="338" spans="2:17" s="40" customFormat="1" x14ac:dyDescent="0.25">
      <c r="B338" s="46" t="s">
        <v>1023</v>
      </c>
      <c r="C338" s="63" t="s">
        <v>631</v>
      </c>
      <c r="D338" s="2">
        <f t="shared" si="57"/>
        <v>0</v>
      </c>
      <c r="E338" s="102">
        <v>0</v>
      </c>
      <c r="F338" s="102">
        <v>0</v>
      </c>
      <c r="G338" s="102">
        <v>0</v>
      </c>
      <c r="H338" s="102">
        <v>0</v>
      </c>
      <c r="I338" s="102">
        <v>0</v>
      </c>
      <c r="J338" s="102">
        <v>0</v>
      </c>
      <c r="K338" s="102">
        <v>0</v>
      </c>
      <c r="L338" s="102">
        <v>0</v>
      </c>
      <c r="M338" s="102">
        <v>0</v>
      </c>
      <c r="N338" s="94"/>
      <c r="O338" s="150" t="str">
        <f>IF(((D338=0)),"   ","Нужно заполнить пункт 33 текстовой части - о политическом представительстве малых партий")</f>
        <v xml:space="preserve">   </v>
      </c>
      <c r="P338" s="140"/>
      <c r="Q338" s="140"/>
    </row>
    <row r="339" spans="2:17" s="40" customFormat="1" ht="45" x14ac:dyDescent="0.25">
      <c r="B339" s="46" t="s">
        <v>1024</v>
      </c>
      <c r="C339" s="63" t="s">
        <v>620</v>
      </c>
      <c r="D339" s="2">
        <f t="shared" si="57"/>
        <v>0</v>
      </c>
      <c r="E339" s="102">
        <v>0</v>
      </c>
      <c r="F339" s="102">
        <v>0</v>
      </c>
      <c r="G339" s="102">
        <v>0</v>
      </c>
      <c r="H339" s="102">
        <v>0</v>
      </c>
      <c r="I339" s="102">
        <v>0</v>
      </c>
      <c r="J339" s="102">
        <v>0</v>
      </c>
      <c r="K339" s="102">
        <v>0</v>
      </c>
      <c r="L339" s="102">
        <v>0</v>
      </c>
      <c r="M339" s="102">
        <v>0</v>
      </c>
      <c r="N339" s="94"/>
      <c r="O339" s="150" t="str">
        <f>IF(((D339=0)),"   ","Нужно заполнить пункт 33 текстовой части - о политическом представительстве малых партий и местных избирательных объединений")</f>
        <v xml:space="preserve">   </v>
      </c>
      <c r="P339" s="140"/>
      <c r="Q339" s="140"/>
    </row>
    <row r="340" spans="2:17" s="40" customFormat="1" x14ac:dyDescent="0.25">
      <c r="B340" s="39" t="s">
        <v>1025</v>
      </c>
      <c r="C340" s="4" t="s">
        <v>621</v>
      </c>
      <c r="D340" s="2">
        <f t="shared" si="57"/>
        <v>149</v>
      </c>
      <c r="E340" s="104">
        <v>12</v>
      </c>
      <c r="F340" s="104">
        <v>11</v>
      </c>
      <c r="G340" s="104">
        <v>110</v>
      </c>
      <c r="H340" s="104">
        <v>8</v>
      </c>
      <c r="I340" s="104">
        <v>8</v>
      </c>
      <c r="J340" s="104">
        <v>0</v>
      </c>
      <c r="K340" s="104">
        <v>0</v>
      </c>
      <c r="L340" s="104">
        <v>0</v>
      </c>
      <c r="M340" s="104">
        <v>0</v>
      </c>
      <c r="N340" s="94"/>
      <c r="O340" s="94"/>
      <c r="P340" s="142"/>
      <c r="Q340" s="142"/>
    </row>
    <row r="341" spans="2:17" s="40" customFormat="1" x14ac:dyDescent="0.25">
      <c r="B341" s="24" t="s">
        <v>385</v>
      </c>
      <c r="C341" s="4" t="s">
        <v>100</v>
      </c>
      <c r="D341" s="2">
        <f t="shared" si="57"/>
        <v>527</v>
      </c>
      <c r="E341" s="105">
        <f t="shared" ref="E341" si="60">E342+E343</f>
        <v>30</v>
      </c>
      <c r="F341" s="105">
        <f t="shared" ref="F341" si="61">F342+F343</f>
        <v>49</v>
      </c>
      <c r="G341" s="105">
        <f t="shared" ref="G341" si="62">G342+G343</f>
        <v>382</v>
      </c>
      <c r="H341" s="105">
        <f t="shared" ref="H341:I341" si="63">H342+H343</f>
        <v>11</v>
      </c>
      <c r="I341" s="105">
        <f t="shared" si="63"/>
        <v>55</v>
      </c>
      <c r="J341" s="105">
        <f t="shared" ref="J341" si="64">J342+J343</f>
        <v>0</v>
      </c>
      <c r="K341" s="105">
        <f t="shared" ref="K341" si="65">K342+K343</f>
        <v>0</v>
      </c>
      <c r="L341" s="105">
        <f t="shared" ref="L341" si="66">L342+L343</f>
        <v>0</v>
      </c>
      <c r="M341" s="105">
        <f t="shared" ref="M341" si="67">M342+M343</f>
        <v>32</v>
      </c>
      <c r="N341" s="134" t="str">
        <f>IF((D341=D325)*AND(E341=E325)*AND(F341=F325)*AND(G341=G325)*AND(H341=H325)*AND(I341=I325)*AND(J341=J325)*AND(K341=K325)*AND(L341=L325)*AND(M341=M325),"Выполнено","ПРОВЕРИТЬ (в сумме должно получиться общее число депутатов, избранных на муниципальных выборах)")</f>
        <v>Выполнено</v>
      </c>
      <c r="O341" s="94"/>
      <c r="P341" s="142"/>
      <c r="Q341" s="142"/>
    </row>
    <row r="342" spans="2:17" s="40" customFormat="1" x14ac:dyDescent="0.25">
      <c r="B342" s="24" t="s">
        <v>386</v>
      </c>
      <c r="C342" s="4" t="s">
        <v>101</v>
      </c>
      <c r="D342" s="2">
        <f t="shared" si="57"/>
        <v>15</v>
      </c>
      <c r="E342" s="104">
        <v>1</v>
      </c>
      <c r="F342" s="104">
        <v>4</v>
      </c>
      <c r="G342" s="104">
        <v>4</v>
      </c>
      <c r="H342" s="104">
        <v>1</v>
      </c>
      <c r="I342" s="104">
        <v>5</v>
      </c>
      <c r="J342" s="104">
        <v>0</v>
      </c>
      <c r="K342" s="104">
        <v>0</v>
      </c>
      <c r="L342" s="104">
        <v>0</v>
      </c>
      <c r="M342" s="104">
        <v>3</v>
      </c>
      <c r="N342" s="96"/>
      <c r="O342" s="96"/>
      <c r="P342" s="142"/>
      <c r="Q342" s="142"/>
    </row>
    <row r="343" spans="2:17" s="40" customFormat="1" x14ac:dyDescent="0.25">
      <c r="B343" s="24" t="s">
        <v>387</v>
      </c>
      <c r="C343" s="4" t="s">
        <v>102</v>
      </c>
      <c r="D343" s="2">
        <f t="shared" si="57"/>
        <v>512</v>
      </c>
      <c r="E343" s="104">
        <v>29</v>
      </c>
      <c r="F343" s="104">
        <v>45</v>
      </c>
      <c r="G343" s="104">
        <v>378</v>
      </c>
      <c r="H343" s="104">
        <v>10</v>
      </c>
      <c r="I343" s="104">
        <v>50</v>
      </c>
      <c r="J343" s="104">
        <v>0</v>
      </c>
      <c r="K343" s="104">
        <v>0</v>
      </c>
      <c r="L343" s="104">
        <v>0</v>
      </c>
      <c r="M343" s="104">
        <v>29</v>
      </c>
      <c r="N343" s="96"/>
      <c r="O343" s="96"/>
      <c r="P343" s="140"/>
      <c r="Q343" s="140"/>
    </row>
    <row r="344" spans="2:17" s="40" customFormat="1" x14ac:dyDescent="0.25">
      <c r="B344" s="24" t="s">
        <v>1026</v>
      </c>
      <c r="C344" s="4" t="s">
        <v>622</v>
      </c>
      <c r="D344" s="2">
        <f t="shared" si="57"/>
        <v>527</v>
      </c>
      <c r="E344" s="105">
        <f>E325</f>
        <v>30</v>
      </c>
      <c r="F344" s="105">
        <f t="shared" ref="F344:M344" si="68">F325</f>
        <v>49</v>
      </c>
      <c r="G344" s="105">
        <f t="shared" si="68"/>
        <v>382</v>
      </c>
      <c r="H344" s="105">
        <f t="shared" si="68"/>
        <v>11</v>
      </c>
      <c r="I344" s="105">
        <f t="shared" si="68"/>
        <v>55</v>
      </c>
      <c r="J344" s="105">
        <f t="shared" si="68"/>
        <v>0</v>
      </c>
      <c r="K344" s="105">
        <f t="shared" si="68"/>
        <v>0</v>
      </c>
      <c r="L344" s="105">
        <f t="shared" si="68"/>
        <v>0</v>
      </c>
      <c r="M344" s="105">
        <f t="shared" si="68"/>
        <v>32</v>
      </c>
      <c r="N344" s="96"/>
      <c r="O344" s="96"/>
      <c r="P344" s="140"/>
      <c r="Q344" s="140"/>
    </row>
    <row r="345" spans="2:17" s="205" customFormat="1" x14ac:dyDescent="0.25">
      <c r="B345" s="24" t="s">
        <v>1027</v>
      </c>
      <c r="C345" s="4" t="s">
        <v>837</v>
      </c>
      <c r="D345" s="2">
        <f t="shared" si="57"/>
        <v>63</v>
      </c>
      <c r="E345" s="104">
        <v>25</v>
      </c>
      <c r="F345" s="104">
        <v>15</v>
      </c>
      <c r="G345" s="104">
        <v>0</v>
      </c>
      <c r="H345" s="104">
        <v>0</v>
      </c>
      <c r="I345" s="104">
        <v>23</v>
      </c>
      <c r="J345" s="104">
        <v>0</v>
      </c>
      <c r="K345" s="104">
        <v>0</v>
      </c>
      <c r="L345" s="104">
        <v>0</v>
      </c>
      <c r="M345" s="104">
        <v>15</v>
      </c>
      <c r="N345" s="96"/>
      <c r="O345" s="213" t="str">
        <f>IF(((D345&gt;=D327)),"   ","Подсказка - депутаты, избранные по спискам, не могли уйти из фракции")</f>
        <v xml:space="preserve">   </v>
      </c>
      <c r="P345" s="140"/>
      <c r="Q345" s="140"/>
    </row>
    <row r="346" spans="2:17" s="205" customFormat="1" x14ac:dyDescent="0.25">
      <c r="B346" s="24" t="s">
        <v>1028</v>
      </c>
      <c r="C346" s="4" t="s">
        <v>623</v>
      </c>
      <c r="D346" s="2">
        <f t="shared" si="57"/>
        <v>2</v>
      </c>
      <c r="E346" s="104">
        <v>0</v>
      </c>
      <c r="F346" s="104">
        <v>0</v>
      </c>
      <c r="G346" s="104">
        <v>0</v>
      </c>
      <c r="H346" s="104">
        <v>0</v>
      </c>
      <c r="I346" s="104">
        <v>2</v>
      </c>
      <c r="J346" s="104">
        <v>0</v>
      </c>
      <c r="K346" s="104">
        <v>0</v>
      </c>
      <c r="L346" s="104">
        <v>0</v>
      </c>
      <c r="M346" s="104">
        <v>2</v>
      </c>
      <c r="N346" s="96"/>
      <c r="O346" s="213" t="str">
        <f t="shared" ref="O346:O348" si="69">IF(((D346&gt;=D328)),"   ","Подсказка - депутаты, избранные по спискам, не могли уйти из фракции")</f>
        <v xml:space="preserve">   </v>
      </c>
      <c r="P346" s="140"/>
      <c r="Q346" s="140"/>
    </row>
    <row r="347" spans="2:17" s="205" customFormat="1" x14ac:dyDescent="0.25">
      <c r="B347" s="24" t="s">
        <v>1029</v>
      </c>
      <c r="C347" s="4" t="s">
        <v>624</v>
      </c>
      <c r="D347" s="2">
        <f t="shared" si="57"/>
        <v>3</v>
      </c>
      <c r="E347" s="104">
        <v>0</v>
      </c>
      <c r="F347" s="104">
        <v>0</v>
      </c>
      <c r="G347" s="104">
        <v>0</v>
      </c>
      <c r="H347" s="104">
        <v>0</v>
      </c>
      <c r="I347" s="104">
        <v>3</v>
      </c>
      <c r="J347" s="104">
        <v>0</v>
      </c>
      <c r="K347" s="104">
        <v>0</v>
      </c>
      <c r="L347" s="104">
        <v>0</v>
      </c>
      <c r="M347" s="104">
        <v>3</v>
      </c>
      <c r="N347" s="96"/>
      <c r="O347" s="213" t="str">
        <f t="shared" si="69"/>
        <v xml:space="preserve">   </v>
      </c>
      <c r="P347" s="140"/>
      <c r="Q347" s="140"/>
    </row>
    <row r="348" spans="2:17" s="205" customFormat="1" x14ac:dyDescent="0.25">
      <c r="B348" s="24" t="s">
        <v>1030</v>
      </c>
      <c r="C348" s="4" t="s">
        <v>625</v>
      </c>
      <c r="D348" s="2">
        <f t="shared" si="57"/>
        <v>1</v>
      </c>
      <c r="E348" s="104">
        <v>0</v>
      </c>
      <c r="F348" s="104">
        <v>0</v>
      </c>
      <c r="G348" s="104">
        <v>0</v>
      </c>
      <c r="H348" s="104">
        <v>0</v>
      </c>
      <c r="I348" s="104">
        <v>1</v>
      </c>
      <c r="J348" s="104">
        <v>0</v>
      </c>
      <c r="K348" s="104">
        <v>0</v>
      </c>
      <c r="L348" s="104">
        <v>0</v>
      </c>
      <c r="M348" s="104">
        <v>1</v>
      </c>
      <c r="N348" s="96"/>
      <c r="O348" s="213" t="str">
        <f t="shared" si="69"/>
        <v xml:space="preserve">   </v>
      </c>
      <c r="P348" s="140"/>
      <c r="Q348" s="140"/>
    </row>
    <row r="349" spans="2:17" s="205" customFormat="1" x14ac:dyDescent="0.25">
      <c r="B349" s="24" t="s">
        <v>1031</v>
      </c>
      <c r="C349" s="4" t="s">
        <v>626</v>
      </c>
      <c r="D349" s="2">
        <f t="shared" si="57"/>
        <v>0</v>
      </c>
      <c r="E349" s="104">
        <v>0</v>
      </c>
      <c r="F349" s="104">
        <v>0</v>
      </c>
      <c r="G349" s="104">
        <v>0</v>
      </c>
      <c r="H349" s="104">
        <v>0</v>
      </c>
      <c r="I349" s="104">
        <v>0</v>
      </c>
      <c r="J349" s="104">
        <v>0</v>
      </c>
      <c r="K349" s="104">
        <v>0</v>
      </c>
      <c r="L349" s="104">
        <v>0</v>
      </c>
      <c r="M349" s="104">
        <v>0</v>
      </c>
      <c r="N349" s="96"/>
      <c r="O349" s="96"/>
      <c r="P349" s="140"/>
      <c r="Q349" s="140"/>
    </row>
    <row r="350" spans="2:17" s="205" customFormat="1" x14ac:dyDescent="0.25">
      <c r="B350" s="24" t="s">
        <v>1032</v>
      </c>
      <c r="C350" s="4" t="s">
        <v>627</v>
      </c>
      <c r="D350" s="2">
        <f t="shared" si="57"/>
        <v>458</v>
      </c>
      <c r="E350" s="105">
        <f>E344-E345-E346-E347-E348-E349</f>
        <v>5</v>
      </c>
      <c r="F350" s="105">
        <f t="shared" ref="F350:M350" si="70">F344-F345-F346-F347-F348-F349</f>
        <v>34</v>
      </c>
      <c r="G350" s="105">
        <f t="shared" si="70"/>
        <v>382</v>
      </c>
      <c r="H350" s="105">
        <f t="shared" si="70"/>
        <v>11</v>
      </c>
      <c r="I350" s="105">
        <f t="shared" si="70"/>
        <v>26</v>
      </c>
      <c r="J350" s="105">
        <f t="shared" si="70"/>
        <v>0</v>
      </c>
      <c r="K350" s="105">
        <f t="shared" si="70"/>
        <v>0</v>
      </c>
      <c r="L350" s="105">
        <f t="shared" si="70"/>
        <v>0</v>
      </c>
      <c r="M350" s="105">
        <f t="shared" si="70"/>
        <v>11</v>
      </c>
      <c r="N350" s="96"/>
      <c r="O350" s="96"/>
      <c r="P350" s="140"/>
      <c r="Q350" s="140"/>
    </row>
    <row r="351" spans="2:17" s="205" customFormat="1" ht="45" x14ac:dyDescent="0.25">
      <c r="B351" s="24" t="s">
        <v>1033</v>
      </c>
      <c r="C351" s="4" t="s">
        <v>465</v>
      </c>
      <c r="D351" s="2">
        <f t="shared" si="57"/>
        <v>149</v>
      </c>
      <c r="E351" s="105">
        <f>SUM(E352:E354)</f>
        <v>149</v>
      </c>
      <c r="F351" s="113"/>
      <c r="G351" s="114"/>
      <c r="H351" s="114"/>
      <c r="I351" s="115"/>
      <c r="J351" s="105">
        <f>SUM(J352:J354)</f>
        <v>0</v>
      </c>
      <c r="K351" s="113"/>
      <c r="L351" s="115"/>
      <c r="M351" s="105">
        <f>SUM(M352:M354)</f>
        <v>0</v>
      </c>
      <c r="N351" s="134" t="str">
        <f>IF((D351&gt;=D274)*AND(E351&gt;=E274)*AND(J351&gt;=J274)*AND(M351&gt;=M274),"Выполнено","ПРОВЕРИТЬ (число депутатов, избранных по системе делегирования, обычно в разы больше числа составов, избранных по системе делегирования)")</f>
        <v>Выполнено</v>
      </c>
      <c r="O351" s="210"/>
      <c r="P351" s="140"/>
      <c r="Q351" s="140"/>
    </row>
    <row r="352" spans="2:17" s="205" customFormat="1" x14ac:dyDescent="0.25">
      <c r="B352" s="24" t="s">
        <v>1034</v>
      </c>
      <c r="C352" s="4" t="s">
        <v>107</v>
      </c>
      <c r="D352" s="2">
        <f t="shared" si="57"/>
        <v>11</v>
      </c>
      <c r="E352" s="106">
        <v>11</v>
      </c>
      <c r="F352" s="107"/>
      <c r="G352" s="119"/>
      <c r="H352" s="119"/>
      <c r="I352" s="109"/>
      <c r="J352" s="116"/>
      <c r="K352" s="107"/>
      <c r="L352" s="109"/>
      <c r="M352" s="116"/>
      <c r="N352" s="96"/>
      <c r="O352" s="96"/>
      <c r="P352" s="140"/>
      <c r="Q352" s="140"/>
    </row>
    <row r="353" spans="2:17" s="205" customFormat="1" x14ac:dyDescent="0.25">
      <c r="B353" s="24" t="s">
        <v>1035</v>
      </c>
      <c r="C353" s="4" t="s">
        <v>108</v>
      </c>
      <c r="D353" s="2">
        <f t="shared" si="57"/>
        <v>138</v>
      </c>
      <c r="E353" s="106">
        <v>138</v>
      </c>
      <c r="F353" s="107"/>
      <c r="G353" s="119"/>
      <c r="H353" s="119"/>
      <c r="I353" s="109"/>
      <c r="J353" s="118"/>
      <c r="K353" s="107"/>
      <c r="L353" s="109"/>
      <c r="M353" s="118"/>
      <c r="N353" s="96"/>
      <c r="O353" s="96"/>
      <c r="P353" s="140"/>
      <c r="Q353" s="140"/>
    </row>
    <row r="354" spans="2:17" s="205" customFormat="1" x14ac:dyDescent="0.25">
      <c r="B354" s="24" t="s">
        <v>1036</v>
      </c>
      <c r="C354" s="4" t="s">
        <v>109</v>
      </c>
      <c r="D354" s="2">
        <f t="shared" si="57"/>
        <v>0</v>
      </c>
      <c r="E354" s="105"/>
      <c r="F354" s="107"/>
      <c r="G354" s="119"/>
      <c r="H354" s="119"/>
      <c r="I354" s="119"/>
      <c r="J354" s="106">
        <v>0</v>
      </c>
      <c r="K354" s="107"/>
      <c r="L354" s="119"/>
      <c r="M354" s="104">
        <v>0</v>
      </c>
      <c r="N354" s="96"/>
      <c r="O354" s="96"/>
      <c r="P354" s="140"/>
      <c r="Q354" s="140"/>
    </row>
    <row r="355" spans="2:17" s="205" customFormat="1" x14ac:dyDescent="0.25">
      <c r="B355" s="24" t="s">
        <v>1037</v>
      </c>
      <c r="C355" s="4" t="s">
        <v>100</v>
      </c>
      <c r="D355" s="2">
        <f t="shared" si="57"/>
        <v>149</v>
      </c>
      <c r="E355" s="105">
        <f t="shared" ref="E355" si="71">E356+E357</f>
        <v>149</v>
      </c>
      <c r="F355" s="107"/>
      <c r="G355" s="119"/>
      <c r="H355" s="119"/>
      <c r="I355" s="119"/>
      <c r="J355" s="105">
        <f t="shared" ref="J355" si="72">J356+J357</f>
        <v>0</v>
      </c>
      <c r="K355" s="107"/>
      <c r="L355" s="119"/>
      <c r="M355" s="105">
        <f t="shared" ref="M355" si="73">M356+M357</f>
        <v>0</v>
      </c>
      <c r="N355" s="134" t="str">
        <f>IF((E355=E351)*AND(J355=J351)*AND(M355=M351),"Выполнено","ПРОВЕРИТЬ (в сумме должно получиться общее число депутатов, избранных методом делегирования)")</f>
        <v>Выполнено</v>
      </c>
      <c r="O355" s="94"/>
      <c r="P355" s="140"/>
      <c r="Q355" s="140"/>
    </row>
    <row r="356" spans="2:17" s="205" customFormat="1" x14ac:dyDescent="0.25">
      <c r="B356" s="24" t="s">
        <v>1038</v>
      </c>
      <c r="C356" s="4" t="s">
        <v>101</v>
      </c>
      <c r="D356" s="2">
        <f t="shared" si="57"/>
        <v>3</v>
      </c>
      <c r="E356" s="104">
        <v>3</v>
      </c>
      <c r="F356" s="107"/>
      <c r="G356" s="109"/>
      <c r="H356" s="108"/>
      <c r="I356" s="119"/>
      <c r="J356" s="106">
        <v>0</v>
      </c>
      <c r="K356" s="107"/>
      <c r="L356" s="109"/>
      <c r="M356" s="106">
        <v>0</v>
      </c>
      <c r="N356" s="96"/>
      <c r="O356" s="94"/>
      <c r="P356" s="140"/>
      <c r="Q356" s="140"/>
    </row>
    <row r="357" spans="2:17" s="205" customFormat="1" x14ac:dyDescent="0.25">
      <c r="B357" s="24" t="s">
        <v>1039</v>
      </c>
      <c r="C357" s="4" t="s">
        <v>102</v>
      </c>
      <c r="D357" s="2">
        <f t="shared" si="57"/>
        <v>146</v>
      </c>
      <c r="E357" s="104">
        <v>146</v>
      </c>
      <c r="F357" s="110"/>
      <c r="G357" s="112"/>
      <c r="H357" s="108"/>
      <c r="I357" s="119"/>
      <c r="J357" s="106">
        <v>0</v>
      </c>
      <c r="K357" s="110"/>
      <c r="L357" s="112"/>
      <c r="M357" s="106">
        <v>0</v>
      </c>
      <c r="N357" s="96"/>
      <c r="O357" s="94"/>
      <c r="P357" s="140"/>
      <c r="Q357" s="140"/>
    </row>
    <row r="358" spans="2:17" s="205" customFormat="1" ht="30" x14ac:dyDescent="0.25">
      <c r="B358" s="24" t="s">
        <v>584</v>
      </c>
      <c r="C358" s="4" t="s">
        <v>206</v>
      </c>
      <c r="D358" s="7">
        <f t="shared" ref="D358" si="74">SUM(D359:D361)</f>
        <v>104</v>
      </c>
      <c r="E358" s="119"/>
      <c r="F358" s="114"/>
      <c r="G358" s="114"/>
      <c r="H358" s="114"/>
      <c r="I358" s="114"/>
      <c r="J358" s="114"/>
      <c r="K358" s="114"/>
      <c r="L358" s="114"/>
      <c r="M358" s="115"/>
      <c r="N358" s="96"/>
      <c r="O358" s="94"/>
      <c r="P358" s="140"/>
      <c r="Q358" s="140"/>
    </row>
    <row r="359" spans="2:17" s="205" customFormat="1" x14ac:dyDescent="0.25">
      <c r="B359" s="24" t="s">
        <v>1040</v>
      </c>
      <c r="C359" s="4" t="s">
        <v>110</v>
      </c>
      <c r="D359" s="29">
        <v>8</v>
      </c>
      <c r="E359" s="107"/>
      <c r="F359" s="119"/>
      <c r="G359" s="119"/>
      <c r="H359" s="119"/>
      <c r="I359" s="119"/>
      <c r="J359" s="119"/>
      <c r="K359" s="119"/>
      <c r="L359" s="119"/>
      <c r="M359" s="109"/>
      <c r="N359" s="150" t="str">
        <f>IF((D359&lt;=D352),"Выполнено","ПРОВЕРИТЬ (таких депутатов не может быть больше чем депутатов, избранных делегированным способом от городских поселений)")</f>
        <v>Выполнено</v>
      </c>
      <c r="O359" s="94"/>
      <c r="P359" s="140"/>
      <c r="Q359" s="140"/>
    </row>
    <row r="360" spans="2:17" s="40" customFormat="1" x14ac:dyDescent="0.25">
      <c r="B360" s="24" t="s">
        <v>1041</v>
      </c>
      <c r="C360" s="4" t="s">
        <v>111</v>
      </c>
      <c r="D360" s="29">
        <v>96</v>
      </c>
      <c r="E360" s="107"/>
      <c r="F360" s="119"/>
      <c r="G360" s="119"/>
      <c r="H360" s="119"/>
      <c r="I360" s="119"/>
      <c r="J360" s="119"/>
      <c r="K360" s="119"/>
      <c r="L360" s="119"/>
      <c r="M360" s="109"/>
      <c r="N360" s="150" t="str">
        <f>IF((D360&lt;=D353),"Выполнено","ПРОВЕРИТЬ (таких депутатов с двумя мандатами не может быть больше чем депутатов, избранных делегированным способом от сельских поселений)")</f>
        <v>Выполнено</v>
      </c>
      <c r="O360" s="94"/>
      <c r="P360" s="142"/>
      <c r="Q360" s="142"/>
    </row>
    <row r="361" spans="2:17" s="40" customFormat="1" ht="30" x14ac:dyDescent="0.25">
      <c r="B361" s="24" t="s">
        <v>1042</v>
      </c>
      <c r="C361" s="4" t="s">
        <v>112</v>
      </c>
      <c r="D361" s="29">
        <v>0</v>
      </c>
      <c r="E361" s="110"/>
      <c r="F361" s="111"/>
      <c r="G361" s="111"/>
      <c r="H361" s="111"/>
      <c r="I361" s="111"/>
      <c r="J361" s="111"/>
      <c r="K361" s="111"/>
      <c r="L361" s="111"/>
      <c r="M361" s="112"/>
      <c r="N361" s="150" t="str">
        <f>IF((D361&lt;=D354),"Выполнено","ПРОВЕРИТЬ (таких депутатов с двумя мандатами не может быть больше чем депутатов, избранных делегированным способом от внутригородских районов)")</f>
        <v>Выполнено</v>
      </c>
      <c r="O361" s="94"/>
      <c r="P361" s="140"/>
      <c r="Q361" s="140"/>
    </row>
    <row r="362" spans="2:17" s="40" customFormat="1" x14ac:dyDescent="0.25">
      <c r="B362" s="24" t="s">
        <v>1043</v>
      </c>
      <c r="C362" s="4" t="s">
        <v>29</v>
      </c>
      <c r="D362" s="2">
        <f>SUM(E362:L362)</f>
        <v>676</v>
      </c>
      <c r="E362" s="105">
        <f>E325+E351</f>
        <v>179</v>
      </c>
      <c r="F362" s="105">
        <f>F325</f>
        <v>49</v>
      </c>
      <c r="G362" s="105">
        <f>G325</f>
        <v>382</v>
      </c>
      <c r="H362" s="105">
        <f>H325</f>
        <v>11</v>
      </c>
      <c r="I362" s="105">
        <f>I325</f>
        <v>55</v>
      </c>
      <c r="J362" s="105">
        <f>J325+J351</f>
        <v>0</v>
      </c>
      <c r="K362" s="105">
        <f>K325</f>
        <v>0</v>
      </c>
      <c r="L362" s="105">
        <f>L325</f>
        <v>0</v>
      </c>
      <c r="M362" s="105">
        <f>M325+M351</f>
        <v>32</v>
      </c>
      <c r="N362" s="96"/>
      <c r="O362" s="96"/>
      <c r="P362" s="140"/>
      <c r="Q362" s="140"/>
    </row>
    <row r="363" spans="2:17" s="40" customFormat="1" ht="45" x14ac:dyDescent="0.25">
      <c r="B363" s="24" t="s">
        <v>431</v>
      </c>
      <c r="C363" s="4" t="s">
        <v>628</v>
      </c>
      <c r="D363" s="2">
        <f>D362-D358</f>
        <v>572</v>
      </c>
      <c r="E363" s="123"/>
      <c r="F363" s="103"/>
      <c r="G363" s="103"/>
      <c r="H363" s="103"/>
      <c r="I363" s="103"/>
      <c r="J363" s="103"/>
      <c r="K363" s="103"/>
      <c r="L363" s="103"/>
      <c r="M363" s="124"/>
      <c r="N363" s="96"/>
      <c r="O363" s="96"/>
      <c r="P363" s="143"/>
      <c r="Q363" s="143"/>
    </row>
    <row r="364" spans="2:17" s="40" customFormat="1" ht="45" x14ac:dyDescent="0.25">
      <c r="B364" s="39" t="s">
        <v>1044</v>
      </c>
      <c r="C364" s="4" t="s">
        <v>788</v>
      </c>
      <c r="D364" s="2">
        <f t="shared" ref="D364:D369" si="75">SUM(E364:L364)</f>
        <v>14</v>
      </c>
      <c r="E364" s="104">
        <v>0</v>
      </c>
      <c r="F364" s="104">
        <v>1</v>
      </c>
      <c r="G364" s="104">
        <v>11</v>
      </c>
      <c r="H364" s="104">
        <v>0</v>
      </c>
      <c r="I364" s="104">
        <v>2</v>
      </c>
      <c r="J364" s="104">
        <v>0</v>
      </c>
      <c r="K364" s="104">
        <v>0</v>
      </c>
      <c r="L364" s="104">
        <v>0</v>
      </c>
      <c r="M364" s="104">
        <v>0</v>
      </c>
      <c r="N364" s="134" t="str">
        <f>IF((D364&gt;=(D316+D317))*AND(E364&gt;=(E316+E317))*AND(F364&gt;=(F316+F317))*AND(G364&gt;=(G316+G317))*AND(H364&gt;=(H316+H317))*AND(I364&gt;=(I316+I317))*AND(J364&gt;=(J316+J317))*AND(K364&gt;=(K316+K317))*AND(L364&gt;=(L316+L317))*AND(M364&gt;=(M316+M317)),"Выполнено","ПРОВЕРИТЬ (вакантных мандатов не может быть меньше чем не укомплектованных составов)
)")</f>
        <v>Выполнено</v>
      </c>
      <c r="O364" s="96"/>
      <c r="P364" s="140"/>
      <c r="Q364" s="140"/>
    </row>
    <row r="365" spans="2:17" s="205" customFormat="1" ht="60" x14ac:dyDescent="0.25">
      <c r="B365" s="207" t="s">
        <v>460</v>
      </c>
      <c r="C365" s="4" t="s">
        <v>751</v>
      </c>
      <c r="D365" s="202">
        <f t="shared" si="75"/>
        <v>690</v>
      </c>
      <c r="E365" s="105">
        <f>E362+E364</f>
        <v>179</v>
      </c>
      <c r="F365" s="105">
        <f t="shared" ref="F365:M365" si="76">F362+F364</f>
        <v>50</v>
      </c>
      <c r="G365" s="105">
        <f t="shared" si="76"/>
        <v>393</v>
      </c>
      <c r="H365" s="105">
        <f t="shared" si="76"/>
        <v>11</v>
      </c>
      <c r="I365" s="105">
        <f t="shared" si="76"/>
        <v>57</v>
      </c>
      <c r="J365" s="105">
        <f t="shared" si="76"/>
        <v>0</v>
      </c>
      <c r="K365" s="105">
        <f t="shared" si="76"/>
        <v>0</v>
      </c>
      <c r="L365" s="105">
        <f t="shared" si="76"/>
        <v>0</v>
      </c>
      <c r="M365" s="105">
        <f t="shared" si="76"/>
        <v>32</v>
      </c>
      <c r="N365" s="210"/>
      <c r="O365" s="210"/>
      <c r="P365" s="140"/>
      <c r="Q365" s="140"/>
    </row>
    <row r="366" spans="2:17" s="205" customFormat="1" ht="90" x14ac:dyDescent="0.25">
      <c r="B366" s="207" t="s">
        <v>1045</v>
      </c>
      <c r="C366" s="4" t="s">
        <v>795</v>
      </c>
      <c r="D366" s="202">
        <f t="shared" si="75"/>
        <v>635</v>
      </c>
      <c r="E366" s="104">
        <v>150</v>
      </c>
      <c r="F366" s="104">
        <v>50</v>
      </c>
      <c r="G366" s="104">
        <v>378</v>
      </c>
      <c r="H366" s="104">
        <v>7</v>
      </c>
      <c r="I366" s="104">
        <v>50</v>
      </c>
      <c r="J366" s="104">
        <v>0</v>
      </c>
      <c r="K366" s="104">
        <v>0</v>
      </c>
      <c r="L366" s="104">
        <v>0</v>
      </c>
      <c r="M366" s="104">
        <v>25</v>
      </c>
      <c r="N366" s="134" t="str">
        <f>IF((D366&lt;=D365)*AND(E366&lt;=E365)*AND(F366&lt;=F365)*AND(G366&lt;=G365)*AND(H366&lt;=H365)*AND(I366&lt;=I365)*AND(J366&lt;=J365)*AND(K366&lt;=K365)*AND(L366&lt;=L365)*AND(M366&lt;=M365),"Выполнено","ПРОВЕРИТЬ (эта подстрока не может быть больше предыдущей)
)")</f>
        <v>Выполнено</v>
      </c>
      <c r="O366" s="210"/>
      <c r="P366" s="140"/>
      <c r="Q366" s="140"/>
    </row>
    <row r="367" spans="2:17" s="205" customFormat="1" ht="45" x14ac:dyDescent="0.25">
      <c r="B367" s="207" t="s">
        <v>719</v>
      </c>
      <c r="C367" s="4" t="s">
        <v>796</v>
      </c>
      <c r="D367" s="202">
        <f t="shared" si="75"/>
        <v>55</v>
      </c>
      <c r="E367" s="105">
        <f>E365-E366</f>
        <v>29</v>
      </c>
      <c r="F367" s="105">
        <f t="shared" ref="F367:M367" si="77">F365-F366</f>
        <v>0</v>
      </c>
      <c r="G367" s="105">
        <f t="shared" si="77"/>
        <v>15</v>
      </c>
      <c r="H367" s="105">
        <f t="shared" si="77"/>
        <v>4</v>
      </c>
      <c r="I367" s="105">
        <f t="shared" si="77"/>
        <v>7</v>
      </c>
      <c r="J367" s="105">
        <f t="shared" si="77"/>
        <v>0</v>
      </c>
      <c r="K367" s="105">
        <f t="shared" si="77"/>
        <v>0</v>
      </c>
      <c r="L367" s="105">
        <f t="shared" si="77"/>
        <v>0</v>
      </c>
      <c r="M367" s="105">
        <f t="shared" si="77"/>
        <v>7</v>
      </c>
      <c r="N367" s="210"/>
      <c r="O367" s="210"/>
      <c r="P367" s="140"/>
      <c r="Q367" s="140"/>
    </row>
    <row r="368" spans="2:17" s="205" customFormat="1" ht="45" x14ac:dyDescent="0.25">
      <c r="B368" s="39" t="s">
        <v>1046</v>
      </c>
      <c r="C368" s="4" t="s">
        <v>794</v>
      </c>
      <c r="D368" s="2">
        <f t="shared" si="75"/>
        <v>0</v>
      </c>
      <c r="E368" s="104">
        <v>0</v>
      </c>
      <c r="F368" s="104">
        <v>0</v>
      </c>
      <c r="G368" s="104">
        <v>0</v>
      </c>
      <c r="H368" s="104">
        <v>0</v>
      </c>
      <c r="I368" s="104">
        <v>0</v>
      </c>
      <c r="J368" s="104">
        <v>0</v>
      </c>
      <c r="K368" s="104">
        <v>0</v>
      </c>
      <c r="L368" s="104">
        <v>0</v>
      </c>
      <c r="M368" s="104">
        <v>0</v>
      </c>
      <c r="N368" s="134" t="str">
        <f>IF((D368&gt;=(D320+D321))*AND(E368&gt;=(E320+E321))*AND(F368&gt;=(F320+F321))*AND(G368&gt;=(G320+G321))*AND(H368&gt;=(H320+H321))*AND(I368&gt;=(I320+I321))*AND(J368&gt;=(J320+J321))*AND(K368&gt;=(K320+K321))*AND(L368&gt;=(L320+L321))*AND(M368&gt;=(M320+M321)),"Выполнено","ПРОВЕРИТЬ (вакантных мандатов в таких составах не может быть меньше чем самих составов)
)")</f>
        <v>Выполнено</v>
      </c>
      <c r="O368" s="96"/>
      <c r="P368" s="140"/>
      <c r="Q368" s="140"/>
    </row>
    <row r="369" spans="2:17" s="205" customFormat="1" ht="60" x14ac:dyDescent="0.25">
      <c r="B369" s="207" t="s">
        <v>1047</v>
      </c>
      <c r="C369" s="235" t="s">
        <v>842</v>
      </c>
      <c r="D369" s="202">
        <f t="shared" si="75"/>
        <v>0</v>
      </c>
      <c r="E369" s="104">
        <v>0</v>
      </c>
      <c r="F369" s="104">
        <v>0</v>
      </c>
      <c r="G369" s="104">
        <v>0</v>
      </c>
      <c r="H369" s="104">
        <v>0</v>
      </c>
      <c r="I369" s="104">
        <v>0</v>
      </c>
      <c r="J369" s="104">
        <v>0</v>
      </c>
      <c r="K369" s="104">
        <v>0</v>
      </c>
      <c r="L369" s="104">
        <v>0</v>
      </c>
      <c r="M369" s="104">
        <v>0</v>
      </c>
      <c r="N369" s="134" t="str">
        <f>IF((D369&gt;=D322)*AND(E369&gt;=E322)*AND(F369&gt;=F322)*AND(G369&gt;=G322)*AND(H369&gt;=H322)*AND(I369&gt;=I322)*AND(J369&gt;=J322)*AND(K369&gt;=K322)*AND(L369&gt;=L322)*AND(M369&gt;=M322),"Выполнено","ПРОВЕРИТЬ (число таких депутатов не может быть меньше числа соответствующих составов)
)")</f>
        <v>Выполнено</v>
      </c>
      <c r="O369" s="210"/>
      <c r="P369" s="140"/>
      <c r="Q369" s="140"/>
    </row>
    <row r="370" spans="2:17" s="205" customFormat="1" x14ac:dyDescent="0.25">
      <c r="B370" s="23" t="s">
        <v>1048</v>
      </c>
      <c r="C370" s="3" t="s">
        <v>17</v>
      </c>
      <c r="D370" s="162"/>
      <c r="E370" s="163"/>
      <c r="F370" s="163"/>
      <c r="G370" s="163"/>
      <c r="H370" s="163"/>
      <c r="I370" s="163"/>
      <c r="J370" s="163"/>
      <c r="K370" s="163"/>
      <c r="L370" s="163"/>
      <c r="M370" s="163"/>
      <c r="N370" s="103"/>
      <c r="O370" s="61"/>
      <c r="P370" s="140"/>
      <c r="Q370" s="140"/>
    </row>
    <row r="371" spans="2:17" s="205" customFormat="1" ht="60" x14ac:dyDescent="0.25">
      <c r="B371" s="46" t="s">
        <v>393</v>
      </c>
      <c r="C371" s="232" t="s">
        <v>831</v>
      </c>
      <c r="D371" s="2">
        <f t="shared" ref="D371:D422" si="78">SUM(E371:L371)</f>
        <v>64</v>
      </c>
      <c r="E371" s="105">
        <f t="shared" ref="E371:M371" si="79">SUM(E372:E375)</f>
        <v>10</v>
      </c>
      <c r="F371" s="105">
        <f t="shared" si="79"/>
        <v>4</v>
      </c>
      <c r="G371" s="105">
        <f t="shared" si="79"/>
        <v>46</v>
      </c>
      <c r="H371" s="105">
        <f t="shared" si="79"/>
        <v>1</v>
      </c>
      <c r="I371" s="105">
        <f t="shared" si="79"/>
        <v>3</v>
      </c>
      <c r="J371" s="105">
        <f t="shared" si="79"/>
        <v>0</v>
      </c>
      <c r="K371" s="105">
        <f t="shared" si="79"/>
        <v>0</v>
      </c>
      <c r="L371" s="105">
        <f t="shared" si="79"/>
        <v>0</v>
      </c>
      <c r="M371" s="105">
        <f t="shared" si="79"/>
        <v>1</v>
      </c>
      <c r="N371" s="134" t="str">
        <f>IF((D371=D$11)*AND(E371=E$11)*AND(F371=F$11)*AND(G371=G$11)*AND(H371=H$11)*AND(I371=I$11)*AND(J371=J$11)*AND(K371=K$11)*AND(L371=L$11)*AND(M371=M$11),"Выполнено","ПРОВЕРИТЬ (во всех муниципальных образованиях должен быть урегулирован способ избрания глав)")</f>
        <v>Выполнено</v>
      </c>
      <c r="O371" s="150" t="str">
        <f>IF(((D371=0)),"   ","Нужно заполнить пункт 37 текстовой части - о способах избрания и полномочиях глав муниципальных образований")</f>
        <v>Нужно заполнить пункт 37 текстовой части - о способах избрания и полномочиях глав муниципальных образований</v>
      </c>
      <c r="P371" s="140"/>
      <c r="Q371" s="140"/>
    </row>
    <row r="372" spans="2:17" s="205" customFormat="1" x14ac:dyDescent="0.25">
      <c r="B372" s="46" t="s">
        <v>388</v>
      </c>
      <c r="C372" s="82" t="s">
        <v>251</v>
      </c>
      <c r="D372" s="2">
        <f t="shared" si="78"/>
        <v>0</v>
      </c>
      <c r="E372" s="102">
        <v>0</v>
      </c>
      <c r="F372" s="102">
        <v>0</v>
      </c>
      <c r="G372" s="102">
        <v>0</v>
      </c>
      <c r="H372" s="102">
        <v>0</v>
      </c>
      <c r="I372" s="102">
        <v>0</v>
      </c>
      <c r="J372" s="102">
        <v>0</v>
      </c>
      <c r="K372" s="102">
        <v>0</v>
      </c>
      <c r="L372" s="102">
        <v>0</v>
      </c>
      <c r="M372" s="102">
        <v>0</v>
      </c>
      <c r="N372" s="96"/>
      <c r="O372" s="96"/>
      <c r="P372" s="140"/>
      <c r="Q372" s="140"/>
    </row>
    <row r="373" spans="2:17" s="205" customFormat="1" ht="30" x14ac:dyDescent="0.25">
      <c r="B373" s="46" t="s">
        <v>389</v>
      </c>
      <c r="C373" s="82" t="s">
        <v>252</v>
      </c>
      <c r="D373" s="2">
        <f t="shared" si="78"/>
        <v>0</v>
      </c>
      <c r="E373" s="102">
        <v>0</v>
      </c>
      <c r="F373" s="102">
        <v>0</v>
      </c>
      <c r="G373" s="102">
        <v>0</v>
      </c>
      <c r="H373" s="102">
        <v>0</v>
      </c>
      <c r="I373" s="102">
        <v>0</v>
      </c>
      <c r="J373" s="102">
        <v>0</v>
      </c>
      <c r="K373" s="102">
        <v>0</v>
      </c>
      <c r="L373" s="102">
        <v>0</v>
      </c>
      <c r="M373" s="102">
        <v>0</v>
      </c>
      <c r="N373" s="96"/>
      <c r="O373" s="96"/>
      <c r="P373" s="140"/>
      <c r="Q373" s="140"/>
    </row>
    <row r="374" spans="2:17" s="205" customFormat="1" ht="30" x14ac:dyDescent="0.25">
      <c r="B374" s="237" t="s">
        <v>1049</v>
      </c>
      <c r="C374" s="82" t="s">
        <v>253</v>
      </c>
      <c r="D374" s="2">
        <f t="shared" si="78"/>
        <v>14</v>
      </c>
      <c r="E374" s="102">
        <v>10</v>
      </c>
      <c r="F374" s="102">
        <v>0</v>
      </c>
      <c r="G374" s="102">
        <v>0</v>
      </c>
      <c r="H374" s="102">
        <v>1</v>
      </c>
      <c r="I374" s="102">
        <v>3</v>
      </c>
      <c r="J374" s="102">
        <v>0</v>
      </c>
      <c r="K374" s="102">
        <v>0</v>
      </c>
      <c r="L374" s="102">
        <v>0</v>
      </c>
      <c r="M374" s="102">
        <v>1</v>
      </c>
      <c r="N374" s="96"/>
      <c r="O374" s="96"/>
      <c r="P374" s="140"/>
      <c r="Q374" s="140"/>
    </row>
    <row r="375" spans="2:17" s="205" customFormat="1" ht="45" x14ac:dyDescent="0.25">
      <c r="B375" s="237" t="s">
        <v>1050</v>
      </c>
      <c r="C375" s="80" t="s">
        <v>335</v>
      </c>
      <c r="D375" s="2">
        <f t="shared" si="78"/>
        <v>50</v>
      </c>
      <c r="E375" s="102">
        <v>0</v>
      </c>
      <c r="F375" s="102">
        <v>4</v>
      </c>
      <c r="G375" s="102">
        <v>46</v>
      </c>
      <c r="H375" s="102">
        <v>0</v>
      </c>
      <c r="I375" s="102">
        <v>0</v>
      </c>
      <c r="J375" s="102">
        <v>0</v>
      </c>
      <c r="K375" s="102">
        <v>0</v>
      </c>
      <c r="L375" s="102">
        <v>0</v>
      </c>
      <c r="M375" s="102">
        <v>0</v>
      </c>
      <c r="N375" s="96"/>
      <c r="O375" s="96"/>
      <c r="P375" s="140"/>
      <c r="Q375" s="140"/>
    </row>
    <row r="376" spans="2:17" s="205" customFormat="1" ht="45" x14ac:dyDescent="0.25">
      <c r="B376" s="237" t="s">
        <v>390</v>
      </c>
      <c r="C376" s="82" t="s">
        <v>254</v>
      </c>
      <c r="D376" s="2">
        <f t="shared" si="78"/>
        <v>64</v>
      </c>
      <c r="E376" s="105">
        <f t="shared" ref="E376:M376" si="80">SUM(E377:E380)</f>
        <v>10</v>
      </c>
      <c r="F376" s="105">
        <f t="shared" si="80"/>
        <v>4</v>
      </c>
      <c r="G376" s="105">
        <f t="shared" si="80"/>
        <v>46</v>
      </c>
      <c r="H376" s="105">
        <f t="shared" si="80"/>
        <v>1</v>
      </c>
      <c r="I376" s="105">
        <f t="shared" si="80"/>
        <v>3</v>
      </c>
      <c r="J376" s="105">
        <f t="shared" si="80"/>
        <v>0</v>
      </c>
      <c r="K376" s="105">
        <f t="shared" si="80"/>
        <v>0</v>
      </c>
      <c r="L376" s="105">
        <f t="shared" si="80"/>
        <v>0</v>
      </c>
      <c r="M376" s="105">
        <f t="shared" si="80"/>
        <v>1</v>
      </c>
      <c r="N376" s="134" t="str">
        <f>IF((D376=D$11)*AND(E376=E$11)*AND(F376=F$11)*AND(G376=G$11)*AND(H376=H$11)*AND(I376=I$11)*AND(J376=J$11)*AND(K376=K$11)*AND(L376=L$11)*AND(M376=M$11),"Выполнено","ПРОВЕРИТЬ (во всех муниципальных образованиях должен быть урегулирован статус глав)")</f>
        <v>Выполнено</v>
      </c>
      <c r="O376" s="150" t="str">
        <f>IF(((D376=0)),"   ","Нужно заполнить пункт 37 текстовой части - о способах избрания и полномочиях глав муниципальных образований")</f>
        <v>Нужно заполнить пункт 37 текстовой части - о способах избрания и полномочиях глав муниципальных образований</v>
      </c>
      <c r="P376" s="140"/>
      <c r="Q376" s="140"/>
    </row>
    <row r="377" spans="2:17" s="205" customFormat="1" ht="30" x14ac:dyDescent="0.25">
      <c r="B377" s="237" t="s">
        <v>1051</v>
      </c>
      <c r="C377" s="82" t="s">
        <v>256</v>
      </c>
      <c r="D377" s="2">
        <f t="shared" si="78"/>
        <v>0</v>
      </c>
      <c r="E377" s="102">
        <v>0</v>
      </c>
      <c r="F377" s="102">
        <v>0</v>
      </c>
      <c r="G377" s="102">
        <v>0</v>
      </c>
      <c r="H377" s="102">
        <v>0</v>
      </c>
      <c r="I377" s="102">
        <v>0</v>
      </c>
      <c r="J377" s="102">
        <v>0</v>
      </c>
      <c r="K377" s="102">
        <v>0</v>
      </c>
      <c r="L377" s="102">
        <v>0</v>
      </c>
      <c r="M377" s="102">
        <v>0</v>
      </c>
      <c r="N377" s="96"/>
      <c r="O377" s="96"/>
      <c r="P377" s="140"/>
      <c r="Q377" s="140"/>
    </row>
    <row r="378" spans="2:17" s="205" customFormat="1" x14ac:dyDescent="0.25">
      <c r="B378" s="237" t="s">
        <v>1052</v>
      </c>
      <c r="C378" s="82" t="s">
        <v>255</v>
      </c>
      <c r="D378" s="2">
        <f t="shared" si="78"/>
        <v>0</v>
      </c>
      <c r="E378" s="102">
        <v>0</v>
      </c>
      <c r="F378" s="102">
        <v>0</v>
      </c>
      <c r="G378" s="102">
        <v>0</v>
      </c>
      <c r="H378" s="102">
        <v>0</v>
      </c>
      <c r="I378" s="102">
        <v>0</v>
      </c>
      <c r="J378" s="102">
        <v>0</v>
      </c>
      <c r="K378" s="102">
        <v>0</v>
      </c>
      <c r="L378" s="102">
        <v>0</v>
      </c>
      <c r="M378" s="102">
        <v>0</v>
      </c>
      <c r="N378" s="96"/>
      <c r="O378" s="96"/>
      <c r="P378" s="140"/>
      <c r="Q378" s="140"/>
    </row>
    <row r="379" spans="2:17" s="205" customFormat="1" ht="45" x14ac:dyDescent="0.25">
      <c r="B379" s="237" t="s">
        <v>1053</v>
      </c>
      <c r="C379" s="82" t="s">
        <v>257</v>
      </c>
      <c r="D379" s="2">
        <f t="shared" si="78"/>
        <v>0</v>
      </c>
      <c r="E379" s="127"/>
      <c r="F379" s="127"/>
      <c r="G379" s="102">
        <v>0</v>
      </c>
      <c r="H379" s="127"/>
      <c r="I379" s="127"/>
      <c r="J379" s="127"/>
      <c r="K379" s="127"/>
      <c r="L379" s="102">
        <v>0</v>
      </c>
      <c r="M379" s="127"/>
      <c r="N379" s="96"/>
      <c r="O379" s="96"/>
      <c r="P379" s="140"/>
      <c r="Q379" s="140"/>
    </row>
    <row r="380" spans="2:17" s="40" customFormat="1" ht="45" x14ac:dyDescent="0.25">
      <c r="B380" s="237" t="s">
        <v>1054</v>
      </c>
      <c r="C380" s="80" t="s">
        <v>336</v>
      </c>
      <c r="D380" s="2">
        <f t="shared" si="78"/>
        <v>64</v>
      </c>
      <c r="E380" s="102">
        <v>10</v>
      </c>
      <c r="F380" s="102">
        <v>4</v>
      </c>
      <c r="G380" s="102">
        <v>46</v>
      </c>
      <c r="H380" s="102">
        <v>1</v>
      </c>
      <c r="I380" s="102">
        <v>3</v>
      </c>
      <c r="J380" s="102">
        <v>0</v>
      </c>
      <c r="K380" s="102">
        <v>0</v>
      </c>
      <c r="L380" s="102">
        <v>0</v>
      </c>
      <c r="M380" s="102">
        <v>1</v>
      </c>
      <c r="N380" s="96"/>
      <c r="O380" s="96"/>
      <c r="P380" s="143"/>
      <c r="Q380" s="143"/>
    </row>
    <row r="381" spans="2:17" s="205" customFormat="1" ht="105" x14ac:dyDescent="0.25">
      <c r="B381" s="237" t="s">
        <v>1055</v>
      </c>
      <c r="C381" s="244" t="s">
        <v>632</v>
      </c>
      <c r="D381" s="2">
        <f t="shared" si="78"/>
        <v>0</v>
      </c>
      <c r="E381" s="102">
        <v>0</v>
      </c>
      <c r="F381" s="102">
        <v>0</v>
      </c>
      <c r="G381" s="102">
        <v>0</v>
      </c>
      <c r="H381" s="102">
        <v>0</v>
      </c>
      <c r="I381" s="102">
        <v>0</v>
      </c>
      <c r="J381" s="102">
        <v>0</v>
      </c>
      <c r="K381" s="102">
        <v>0</v>
      </c>
      <c r="L381" s="102">
        <v>0</v>
      </c>
      <c r="M381" s="102">
        <v>0</v>
      </c>
      <c r="N381" s="134" t="str">
        <f>IF((D381&lt;=D$11)*AND(E381&lt;=E$11)*AND(F381&lt;=F$11)*AND(G381&lt;=G$11)*AND(H381&lt;=H$11)*AND(I381&lt;=I$11)*AND(J381&lt;=J$11)*AND(K381&lt;=K$11)*AND(L381&lt;=L$11)*AND(M381&lt;=M$11),"Выполнено","ПРОВЕРИТЬ (таких муниципальных образований не может быть больше их общего числа)")</f>
        <v>Выполнено</v>
      </c>
      <c r="O381" s="150" t="str">
        <f>IF(((D381=0)),"   ","Нужно заполнить пункт 38 текстовой части - о муниципалитетах, соответствующих критериях, установленных законом субъекта Российской Федерации согласно решению КС РФ № 30-П")</f>
        <v xml:space="preserve">   </v>
      </c>
      <c r="P381" s="143"/>
      <c r="Q381" s="143"/>
    </row>
    <row r="382" spans="2:17" s="205" customFormat="1" ht="60" x14ac:dyDescent="0.25">
      <c r="B382" s="46" t="s">
        <v>1056</v>
      </c>
      <c r="C382" s="63" t="s">
        <v>844</v>
      </c>
      <c r="D382" s="2">
        <f t="shared" si="78"/>
        <v>64</v>
      </c>
      <c r="E382" s="105">
        <f>SUM(E383:E391)</f>
        <v>10</v>
      </c>
      <c r="F382" s="105">
        <f t="shared" ref="F382:G382" si="81">SUM(F383:F391)</f>
        <v>4</v>
      </c>
      <c r="G382" s="105">
        <f t="shared" si="81"/>
        <v>46</v>
      </c>
      <c r="H382" s="105">
        <f>SUM(H383:H391)</f>
        <v>1</v>
      </c>
      <c r="I382" s="105">
        <f>SUM(I383:I391)</f>
        <v>3</v>
      </c>
      <c r="J382" s="105">
        <f t="shared" ref="J382:M382" si="82">SUM(J383:J391)</f>
        <v>0</v>
      </c>
      <c r="K382" s="105">
        <f t="shared" si="82"/>
        <v>0</v>
      </c>
      <c r="L382" s="105">
        <f t="shared" si="82"/>
        <v>0</v>
      </c>
      <c r="M382" s="105">
        <f t="shared" si="82"/>
        <v>1</v>
      </c>
      <c r="N382" s="134" t="str">
        <f>IF((D382=D138)*AND(E382=E138)*AND(F382=F138)*AND(G382=G138)*AND(H382=H138)*AND(I382=I138)*AND(J382=J138)*AND(K382=K138)*AND(L382=L138)*AND(M382=M138),"Выполнено","ПРОВЕРИТЬ (в уставах всех муниципальных образованиях должен быть урегулирован способ избрания глав)")</f>
        <v>ПРОВЕРИТЬ (в уставах всех муниципальных образованиях должен быть урегулирован способ избрания глав)</v>
      </c>
      <c r="O382" s="150" t="str">
        <f>IF(((D382=0)),"   ","Нужно заполнить пункт 37 текстовой части - о способах избрания и полномочиях глав муниципальных образований")</f>
        <v>Нужно заполнить пункт 37 текстовой части - о способах избрания и полномочиях глав муниципальных образований</v>
      </c>
      <c r="P382" s="143"/>
      <c r="Q382" s="143"/>
    </row>
    <row r="383" spans="2:17" s="205" customFormat="1" ht="30" x14ac:dyDescent="0.25">
      <c r="B383" s="46" t="s">
        <v>733</v>
      </c>
      <c r="C383" s="63" t="s">
        <v>259</v>
      </c>
      <c r="D383" s="2">
        <f t="shared" si="78"/>
        <v>0</v>
      </c>
      <c r="E383" s="102">
        <v>0</v>
      </c>
      <c r="F383" s="102">
        <v>0</v>
      </c>
      <c r="G383" s="102">
        <v>0</v>
      </c>
      <c r="H383" s="102">
        <v>0</v>
      </c>
      <c r="I383" s="102">
        <v>0</v>
      </c>
      <c r="J383" s="102">
        <v>0</v>
      </c>
      <c r="K383" s="102">
        <v>0</v>
      </c>
      <c r="L383" s="102">
        <v>0</v>
      </c>
      <c r="M383" s="102">
        <v>0</v>
      </c>
      <c r="N383" s="96"/>
      <c r="O383" s="150" t="str">
        <f>IF(((D383=0)),"   ","Нужно заполнить пункт 39 текстовой части - о главах, избранных на выборах и исполняющих обязанности председателей")</f>
        <v xml:space="preserve">   </v>
      </c>
      <c r="P383" s="143"/>
      <c r="Q383" s="143"/>
    </row>
    <row r="384" spans="2:17" s="205" customFormat="1" ht="30" x14ac:dyDescent="0.25">
      <c r="B384" s="46" t="s">
        <v>734</v>
      </c>
      <c r="C384" s="63" t="s">
        <v>260</v>
      </c>
      <c r="D384" s="2">
        <f t="shared" si="78"/>
        <v>28</v>
      </c>
      <c r="E384" s="102">
        <v>0</v>
      </c>
      <c r="F384" s="102">
        <v>3</v>
      </c>
      <c r="G384" s="104">
        <v>25</v>
      </c>
      <c r="H384" s="102">
        <v>0</v>
      </c>
      <c r="I384" s="102">
        <v>0</v>
      </c>
      <c r="J384" s="102">
        <v>0</v>
      </c>
      <c r="K384" s="102">
        <v>0</v>
      </c>
      <c r="L384" s="102">
        <v>0</v>
      </c>
      <c r="M384" s="102">
        <v>0</v>
      </c>
      <c r="N384" s="96"/>
      <c r="O384" s="96"/>
      <c r="P384" s="143"/>
      <c r="Q384" s="143"/>
    </row>
    <row r="385" spans="2:17" s="40" customFormat="1" ht="45" x14ac:dyDescent="0.25">
      <c r="B385" s="46" t="s">
        <v>1057</v>
      </c>
      <c r="C385" s="63" t="s">
        <v>261</v>
      </c>
      <c r="D385" s="2">
        <f t="shared" si="78"/>
        <v>7</v>
      </c>
      <c r="E385" s="123"/>
      <c r="F385" s="124"/>
      <c r="G385" s="104">
        <v>7</v>
      </c>
      <c r="H385" s="103"/>
      <c r="I385" s="103"/>
      <c r="J385" s="103"/>
      <c r="K385" s="124"/>
      <c r="L385" s="102">
        <v>0</v>
      </c>
      <c r="M385" s="105"/>
      <c r="N385" s="96"/>
      <c r="O385" s="96"/>
      <c r="P385" s="142"/>
      <c r="Q385" s="142"/>
    </row>
    <row r="386" spans="2:17" ht="30" x14ac:dyDescent="0.25">
      <c r="B386" s="46" t="s">
        <v>1058</v>
      </c>
      <c r="C386" s="63" t="s">
        <v>262</v>
      </c>
      <c r="D386" s="2">
        <f t="shared" si="78"/>
        <v>10</v>
      </c>
      <c r="E386" s="102">
        <v>0</v>
      </c>
      <c r="F386" s="102">
        <v>1</v>
      </c>
      <c r="G386" s="104">
        <v>9</v>
      </c>
      <c r="H386" s="102">
        <v>0</v>
      </c>
      <c r="I386" s="102">
        <v>0</v>
      </c>
      <c r="J386" s="102">
        <v>0</v>
      </c>
      <c r="K386" s="102">
        <v>0</v>
      </c>
      <c r="L386" s="102">
        <v>0</v>
      </c>
      <c r="M386" s="102">
        <v>0</v>
      </c>
      <c r="N386" s="96"/>
      <c r="O386" s="96"/>
      <c r="P386" s="144"/>
      <c r="Q386" s="144"/>
    </row>
    <row r="387" spans="2:17" ht="30" x14ac:dyDescent="0.25">
      <c r="B387" s="46" t="s">
        <v>1059</v>
      </c>
      <c r="C387" s="63" t="s">
        <v>263</v>
      </c>
      <c r="D387" s="2">
        <f t="shared" si="78"/>
        <v>0</v>
      </c>
      <c r="E387" s="102">
        <v>0</v>
      </c>
      <c r="F387" s="102">
        <v>0</v>
      </c>
      <c r="G387" s="102">
        <v>0</v>
      </c>
      <c r="H387" s="102">
        <v>0</v>
      </c>
      <c r="I387" s="102">
        <v>0</v>
      </c>
      <c r="J387" s="102">
        <v>0</v>
      </c>
      <c r="K387" s="102">
        <v>0</v>
      </c>
      <c r="L387" s="102">
        <v>0</v>
      </c>
      <c r="M387" s="102">
        <v>0</v>
      </c>
      <c r="N387" s="96"/>
      <c r="O387" s="150" t="str">
        <f>IF(((D387=0)),"   ","Нужно заполнить пункт 39 текстовой части - о главах, избранных из состава депутатов и возглавляющих местные администрации")</f>
        <v xml:space="preserve">   </v>
      </c>
      <c r="P387" s="144"/>
      <c r="Q387" s="144"/>
    </row>
    <row r="388" spans="2:17" ht="45" x14ac:dyDescent="0.25">
      <c r="B388" s="46" t="s">
        <v>1060</v>
      </c>
      <c r="C388" s="63" t="s">
        <v>264</v>
      </c>
      <c r="D388" s="2">
        <f t="shared" si="78"/>
        <v>3</v>
      </c>
      <c r="E388" s="123"/>
      <c r="F388" s="124"/>
      <c r="G388" s="104">
        <v>3</v>
      </c>
      <c r="H388" s="123"/>
      <c r="I388" s="103"/>
      <c r="J388" s="103"/>
      <c r="K388" s="124"/>
      <c r="L388" s="102">
        <v>0</v>
      </c>
      <c r="M388" s="105"/>
      <c r="N388" s="96"/>
      <c r="O388" s="96"/>
      <c r="P388" s="143"/>
      <c r="Q388" s="143"/>
    </row>
    <row r="389" spans="2:17" s="36" customFormat="1" ht="30" x14ac:dyDescent="0.25">
      <c r="B389" s="46" t="s">
        <v>1061</v>
      </c>
      <c r="C389" s="63" t="s">
        <v>265</v>
      </c>
      <c r="D389" s="2">
        <f t="shared" si="78"/>
        <v>16</v>
      </c>
      <c r="E389" s="102">
        <v>10</v>
      </c>
      <c r="F389" s="102">
        <v>0</v>
      </c>
      <c r="G389" s="104">
        <v>2</v>
      </c>
      <c r="H389" s="102">
        <v>1</v>
      </c>
      <c r="I389" s="102">
        <v>3</v>
      </c>
      <c r="J389" s="102">
        <v>0</v>
      </c>
      <c r="K389" s="102">
        <v>0</v>
      </c>
      <c r="L389" s="102">
        <v>0</v>
      </c>
      <c r="M389" s="102">
        <v>1</v>
      </c>
      <c r="N389" s="96"/>
      <c r="O389" s="96"/>
      <c r="P389" s="142"/>
      <c r="Q389" s="142"/>
    </row>
    <row r="390" spans="2:17" s="36" customFormat="1" ht="45" x14ac:dyDescent="0.25">
      <c r="B390" s="46" t="s">
        <v>1062</v>
      </c>
      <c r="C390" s="63" t="s">
        <v>266</v>
      </c>
      <c r="D390" s="2">
        <f t="shared" si="78"/>
        <v>0</v>
      </c>
      <c r="E390" s="123"/>
      <c r="F390" s="124"/>
      <c r="G390" s="102">
        <v>0</v>
      </c>
      <c r="H390" s="123"/>
      <c r="I390" s="103"/>
      <c r="J390" s="103"/>
      <c r="K390" s="124"/>
      <c r="L390" s="102">
        <v>0</v>
      </c>
      <c r="M390" s="105"/>
      <c r="N390" s="96"/>
      <c r="O390" s="150" t="str">
        <f>IF(((D390=0)),"   ","Нужно заполнить пункт 39 текстовой части - о главах, избранных на конкурсной основе и совмещающих функции председателя и главы местной администрации")</f>
        <v xml:space="preserve">   </v>
      </c>
      <c r="P390" s="142"/>
      <c r="Q390" s="142"/>
    </row>
    <row r="391" spans="2:17" s="36" customFormat="1" ht="30" x14ac:dyDescent="0.25">
      <c r="B391" s="46" t="s">
        <v>1063</v>
      </c>
      <c r="C391" s="63" t="s">
        <v>258</v>
      </c>
      <c r="D391" s="2">
        <f t="shared" si="78"/>
        <v>0</v>
      </c>
      <c r="E391" s="105"/>
      <c r="F391" s="102">
        <v>0</v>
      </c>
      <c r="G391" s="102">
        <v>0</v>
      </c>
      <c r="H391" s="123"/>
      <c r="I391" s="103"/>
      <c r="J391" s="103"/>
      <c r="K391" s="103"/>
      <c r="L391" s="103"/>
      <c r="M391" s="124"/>
      <c r="N391" s="150" t="str">
        <f>IF((F391=F267)*AND(G391=G267),"Выполнено","ПРОВЕРИТЬ (несовпадение по числам поселений, где полномочия представительного органа должен осуществлять сход граждан)")</f>
        <v>Выполнено</v>
      </c>
      <c r="O391" s="150" t="str">
        <f>IF(((D391=0)),"   ","Нужно заполнить пункт 40 текстовой части - о главах, избранных на сходах")</f>
        <v xml:space="preserve">   </v>
      </c>
      <c r="P391" s="142"/>
      <c r="Q391" s="142"/>
    </row>
    <row r="392" spans="2:17" s="36" customFormat="1" ht="45" x14ac:dyDescent="0.25">
      <c r="B392" s="46" t="s">
        <v>1064</v>
      </c>
      <c r="C392" s="63" t="s">
        <v>134</v>
      </c>
      <c r="D392" s="2">
        <f t="shared" si="78"/>
        <v>64</v>
      </c>
      <c r="E392" s="105">
        <f>SUM(E393:E401)</f>
        <v>11</v>
      </c>
      <c r="F392" s="105">
        <f t="shared" ref="F392:M392" si="83">SUM(F393:F401)</f>
        <v>4</v>
      </c>
      <c r="G392" s="105">
        <f t="shared" si="83"/>
        <v>46</v>
      </c>
      <c r="H392" s="105">
        <f>SUM(H393:H401)</f>
        <v>0</v>
      </c>
      <c r="I392" s="105">
        <f>SUM(I393:I401)</f>
        <v>3</v>
      </c>
      <c r="J392" s="105">
        <f t="shared" si="83"/>
        <v>0</v>
      </c>
      <c r="K392" s="105">
        <f t="shared" si="83"/>
        <v>0</v>
      </c>
      <c r="L392" s="105">
        <f t="shared" si="83"/>
        <v>0</v>
      </c>
      <c r="M392" s="105">
        <f t="shared" si="83"/>
        <v>1</v>
      </c>
      <c r="N392" s="96"/>
      <c r="O392" s="150" t="str">
        <f>IF(((D392=0)),"   ","Нужно заполнить пункт 37 текстовой части - о способах избрания и полномочиях глав муниципальных образований")</f>
        <v>Нужно заполнить пункт 37 текстовой части - о способах избрания и полномочиях глав муниципальных образований</v>
      </c>
      <c r="P392" s="142"/>
      <c r="Q392" s="142"/>
    </row>
    <row r="393" spans="2:17" ht="30" x14ac:dyDescent="0.25">
      <c r="B393" s="46" t="s">
        <v>1065</v>
      </c>
      <c r="C393" s="63" t="s">
        <v>114</v>
      </c>
      <c r="D393" s="2">
        <f t="shared" si="78"/>
        <v>0</v>
      </c>
      <c r="E393" s="102">
        <v>0</v>
      </c>
      <c r="F393" s="102">
        <v>0</v>
      </c>
      <c r="G393" s="102">
        <v>0</v>
      </c>
      <c r="H393" s="102">
        <v>0</v>
      </c>
      <c r="I393" s="102">
        <v>0</v>
      </c>
      <c r="J393" s="102">
        <v>0</v>
      </c>
      <c r="K393" s="102">
        <v>0</v>
      </c>
      <c r="L393" s="102">
        <v>0</v>
      </c>
      <c r="M393" s="102">
        <v>0</v>
      </c>
      <c r="N393" s="96"/>
      <c r="O393" s="150" t="str">
        <f>IF(((D393=0)),"   ","Нужно заполнить пункт 39 текстовой части - о главах, избранных на выборах и исполняющих обязанности председателей")</f>
        <v xml:space="preserve">   </v>
      </c>
      <c r="P393" s="143"/>
      <c r="Q393" s="143"/>
    </row>
    <row r="394" spans="2:17" ht="30" x14ac:dyDescent="0.25">
      <c r="B394" s="46" t="s">
        <v>1066</v>
      </c>
      <c r="C394" s="63" t="s">
        <v>115</v>
      </c>
      <c r="D394" s="2">
        <f t="shared" si="78"/>
        <v>28</v>
      </c>
      <c r="E394" s="102">
        <v>0</v>
      </c>
      <c r="F394" s="102">
        <v>3</v>
      </c>
      <c r="G394" s="104">
        <v>25</v>
      </c>
      <c r="H394" s="102">
        <v>0</v>
      </c>
      <c r="I394" s="102">
        <v>0</v>
      </c>
      <c r="J394" s="102">
        <v>0</v>
      </c>
      <c r="K394" s="102">
        <v>0</v>
      </c>
      <c r="L394" s="102">
        <v>0</v>
      </c>
      <c r="M394" s="102">
        <v>0</v>
      </c>
      <c r="N394" s="96"/>
      <c r="O394" s="96"/>
      <c r="P394" s="142"/>
      <c r="Q394" s="142"/>
    </row>
    <row r="395" spans="2:17" ht="45" x14ac:dyDescent="0.25">
      <c r="B395" s="46" t="s">
        <v>1067</v>
      </c>
      <c r="C395" s="63" t="s">
        <v>116</v>
      </c>
      <c r="D395" s="2">
        <f t="shared" si="78"/>
        <v>7</v>
      </c>
      <c r="E395" s="123"/>
      <c r="F395" s="124"/>
      <c r="G395" s="104">
        <v>7</v>
      </c>
      <c r="H395" s="123"/>
      <c r="I395" s="103"/>
      <c r="J395" s="103"/>
      <c r="K395" s="124"/>
      <c r="L395" s="102">
        <v>0</v>
      </c>
      <c r="M395" s="105"/>
      <c r="N395" s="96"/>
      <c r="O395" s="96"/>
      <c r="P395" s="142"/>
      <c r="Q395" s="142"/>
    </row>
    <row r="396" spans="2:17" ht="30" x14ac:dyDescent="0.25">
      <c r="B396" s="46" t="s">
        <v>1068</v>
      </c>
      <c r="C396" s="63" t="s">
        <v>128</v>
      </c>
      <c r="D396" s="2">
        <f t="shared" si="78"/>
        <v>10</v>
      </c>
      <c r="E396" s="102">
        <v>0</v>
      </c>
      <c r="F396" s="102">
        <v>1</v>
      </c>
      <c r="G396" s="104">
        <v>9</v>
      </c>
      <c r="H396" s="102">
        <v>0</v>
      </c>
      <c r="I396" s="102">
        <v>0</v>
      </c>
      <c r="J396" s="102">
        <v>0</v>
      </c>
      <c r="K396" s="102">
        <v>0</v>
      </c>
      <c r="L396" s="102">
        <v>0</v>
      </c>
      <c r="M396" s="102">
        <v>0</v>
      </c>
      <c r="N396" s="96"/>
      <c r="O396" s="96"/>
      <c r="P396" s="143"/>
      <c r="Q396" s="143"/>
    </row>
    <row r="397" spans="2:17" s="33" customFormat="1" ht="30" x14ac:dyDescent="0.25">
      <c r="B397" s="46" t="s">
        <v>1069</v>
      </c>
      <c r="C397" s="63" t="s">
        <v>129</v>
      </c>
      <c r="D397" s="2">
        <f t="shared" si="78"/>
        <v>0</v>
      </c>
      <c r="E397" s="102">
        <v>0</v>
      </c>
      <c r="F397" s="102">
        <v>0</v>
      </c>
      <c r="G397" s="102">
        <v>0</v>
      </c>
      <c r="H397" s="102">
        <v>0</v>
      </c>
      <c r="I397" s="102">
        <v>0</v>
      </c>
      <c r="J397" s="102">
        <v>0</v>
      </c>
      <c r="K397" s="102">
        <v>0</v>
      </c>
      <c r="L397" s="102">
        <v>0</v>
      </c>
      <c r="M397" s="102">
        <v>0</v>
      </c>
      <c r="N397" s="96"/>
      <c r="O397" s="150" t="str">
        <f>IF(((D397=0)),"   ","Нужно заполнить пункт 39 текстовой части - о главах, избранных из состава депутатов и возглавляющих местные администрации")</f>
        <v xml:space="preserve">   </v>
      </c>
      <c r="P397" s="142"/>
      <c r="Q397" s="142"/>
    </row>
    <row r="398" spans="2:17" ht="45" x14ac:dyDescent="0.25">
      <c r="B398" s="46" t="s">
        <v>1070</v>
      </c>
      <c r="C398" s="63" t="s">
        <v>130</v>
      </c>
      <c r="D398" s="2">
        <f t="shared" si="78"/>
        <v>3</v>
      </c>
      <c r="E398" s="123"/>
      <c r="F398" s="124"/>
      <c r="G398" s="104">
        <v>3</v>
      </c>
      <c r="H398" s="123"/>
      <c r="I398" s="103"/>
      <c r="J398" s="103"/>
      <c r="K398" s="124"/>
      <c r="L398" s="102">
        <v>0</v>
      </c>
      <c r="M398" s="105"/>
      <c r="N398" s="96"/>
      <c r="O398" s="96"/>
      <c r="P398" s="142"/>
      <c r="Q398" s="142"/>
    </row>
    <row r="399" spans="2:17" ht="30" x14ac:dyDescent="0.25">
      <c r="B399" s="46" t="s">
        <v>1071</v>
      </c>
      <c r="C399" s="63" t="s">
        <v>131</v>
      </c>
      <c r="D399" s="2">
        <f t="shared" si="78"/>
        <v>16</v>
      </c>
      <c r="E399" s="102">
        <v>11</v>
      </c>
      <c r="F399" s="102">
        <v>0</v>
      </c>
      <c r="G399" s="104">
        <v>2</v>
      </c>
      <c r="H399" s="102">
        <v>0</v>
      </c>
      <c r="I399" s="102">
        <v>3</v>
      </c>
      <c r="J399" s="102">
        <v>0</v>
      </c>
      <c r="K399" s="102">
        <v>0</v>
      </c>
      <c r="L399" s="102">
        <v>0</v>
      </c>
      <c r="M399" s="102">
        <v>1</v>
      </c>
      <c r="N399" s="96"/>
      <c r="O399" s="96"/>
      <c r="P399" s="142"/>
      <c r="Q399" s="142"/>
    </row>
    <row r="400" spans="2:17" ht="45" x14ac:dyDescent="0.25">
      <c r="B400" s="46" t="s">
        <v>1072</v>
      </c>
      <c r="C400" s="63" t="s">
        <v>132</v>
      </c>
      <c r="D400" s="2">
        <f t="shared" si="78"/>
        <v>0</v>
      </c>
      <c r="E400" s="123"/>
      <c r="F400" s="124"/>
      <c r="G400" s="102">
        <v>0</v>
      </c>
      <c r="H400" s="123"/>
      <c r="I400" s="103"/>
      <c r="J400" s="103"/>
      <c r="K400" s="124"/>
      <c r="L400" s="102">
        <v>0</v>
      </c>
      <c r="M400" s="105"/>
      <c r="N400" s="96"/>
      <c r="O400" s="150" t="str">
        <f>IF(((D400=0)),"   ","Нужно заполнить пункт 39 текстовой части - о главах, избранных на конкурсной основе и совмещающих функции председателя и главы местной администрации")</f>
        <v xml:space="preserve">   </v>
      </c>
      <c r="P400" s="142"/>
      <c r="Q400" s="142"/>
    </row>
    <row r="401" spans="2:17" ht="30" x14ac:dyDescent="0.25">
      <c r="B401" s="46" t="s">
        <v>1073</v>
      </c>
      <c r="C401" s="63" t="s">
        <v>133</v>
      </c>
      <c r="D401" s="2">
        <f t="shared" si="78"/>
        <v>0</v>
      </c>
      <c r="E401" s="105"/>
      <c r="F401" s="102">
        <v>0</v>
      </c>
      <c r="G401" s="102">
        <v>0</v>
      </c>
      <c r="H401" s="133">
        <v>0</v>
      </c>
      <c r="I401" s="123"/>
      <c r="J401" s="103"/>
      <c r="K401" s="103"/>
      <c r="L401" s="103"/>
      <c r="M401" s="124"/>
      <c r="N401" s="96"/>
      <c r="O401" s="150" t="str">
        <f>IF(((D401=0)),"   ","Нужно заполнить пункт 40 текстовой части - о главах, избранных на сходах")</f>
        <v xml:space="preserve">   </v>
      </c>
      <c r="P401" s="142"/>
      <c r="Q401" s="142"/>
    </row>
    <row r="402" spans="2:17" ht="30" x14ac:dyDescent="0.25">
      <c r="B402" s="207" t="s">
        <v>587</v>
      </c>
      <c r="C402" s="5" t="s">
        <v>726</v>
      </c>
      <c r="D402" s="202">
        <f t="shared" ref="D402:D405" si="84">SUM(E402:L402)</f>
        <v>64</v>
      </c>
      <c r="E402" s="105">
        <f>E403+E404+E405</f>
        <v>11</v>
      </c>
      <c r="F402" s="105">
        <f t="shared" ref="F402:M402" si="85">F403+F404+F405</f>
        <v>4</v>
      </c>
      <c r="G402" s="105">
        <f t="shared" si="85"/>
        <v>46</v>
      </c>
      <c r="H402" s="105">
        <f t="shared" si="85"/>
        <v>0</v>
      </c>
      <c r="I402" s="105">
        <f t="shared" si="85"/>
        <v>3</v>
      </c>
      <c r="J402" s="105">
        <f t="shared" si="85"/>
        <v>0</v>
      </c>
      <c r="K402" s="105">
        <f t="shared" si="85"/>
        <v>0</v>
      </c>
      <c r="L402" s="105">
        <f t="shared" si="85"/>
        <v>0</v>
      </c>
      <c r="M402" s="105">
        <f t="shared" si="85"/>
        <v>1</v>
      </c>
      <c r="N402" s="134" t="str">
        <f>IF((D402=D392)*AND(E402=E392)*AND(F402=F392)*AND(G402=G392)*AND(H402=H392)*AND(I402=I392)*AND(J402=J392)*AND(K402=K392)*AND(L402=L392)*AND(M402=M392),"Выполнено","ПРОВЕРИТЬ - по количеству действующих глав муниципальных образований)")</f>
        <v>Выполнено</v>
      </c>
      <c r="O402" s="210"/>
      <c r="P402" s="142"/>
      <c r="Q402" s="142"/>
    </row>
    <row r="403" spans="2:17" x14ac:dyDescent="0.25">
      <c r="B403" s="207" t="s">
        <v>391</v>
      </c>
      <c r="C403" s="5" t="s">
        <v>727</v>
      </c>
      <c r="D403" s="202">
        <f t="shared" si="84"/>
        <v>15</v>
      </c>
      <c r="E403" s="104">
        <v>1</v>
      </c>
      <c r="F403" s="104">
        <v>2</v>
      </c>
      <c r="G403" s="104">
        <v>12</v>
      </c>
      <c r="H403" s="104">
        <v>0</v>
      </c>
      <c r="I403" s="104">
        <v>0</v>
      </c>
      <c r="J403" s="104">
        <v>0</v>
      </c>
      <c r="K403" s="104">
        <v>0</v>
      </c>
      <c r="L403" s="104">
        <v>0</v>
      </c>
      <c r="M403" s="104">
        <v>0</v>
      </c>
      <c r="N403" s="209"/>
      <c r="O403" s="209"/>
      <c r="P403" s="142"/>
      <c r="Q403" s="142"/>
    </row>
    <row r="404" spans="2:17" s="205" customFormat="1" x14ac:dyDescent="0.25">
      <c r="B404" s="207" t="s">
        <v>392</v>
      </c>
      <c r="C404" s="5" t="s">
        <v>728</v>
      </c>
      <c r="D404" s="202">
        <f t="shared" si="84"/>
        <v>28</v>
      </c>
      <c r="E404" s="104">
        <v>4</v>
      </c>
      <c r="F404" s="104">
        <v>2</v>
      </c>
      <c r="G404" s="104">
        <v>20</v>
      </c>
      <c r="H404" s="104">
        <v>0</v>
      </c>
      <c r="I404" s="104">
        <v>2</v>
      </c>
      <c r="J404" s="104">
        <v>0</v>
      </c>
      <c r="K404" s="104">
        <v>0</v>
      </c>
      <c r="L404" s="104">
        <v>0</v>
      </c>
      <c r="M404" s="104">
        <v>0</v>
      </c>
      <c r="N404" s="209"/>
      <c r="O404" s="209"/>
      <c r="P404" s="211"/>
      <c r="Q404" s="211"/>
    </row>
    <row r="405" spans="2:17" s="205" customFormat="1" x14ac:dyDescent="0.25">
      <c r="B405" s="207" t="s">
        <v>588</v>
      </c>
      <c r="C405" s="5" t="s">
        <v>729</v>
      </c>
      <c r="D405" s="202">
        <f t="shared" si="84"/>
        <v>21</v>
      </c>
      <c r="E405" s="104">
        <v>6</v>
      </c>
      <c r="F405" s="104">
        <v>0</v>
      </c>
      <c r="G405" s="104">
        <v>14</v>
      </c>
      <c r="H405" s="104">
        <v>0</v>
      </c>
      <c r="I405" s="104">
        <v>1</v>
      </c>
      <c r="J405" s="104">
        <v>0</v>
      </c>
      <c r="K405" s="104">
        <v>0</v>
      </c>
      <c r="L405" s="104">
        <v>0</v>
      </c>
      <c r="M405" s="104">
        <v>1</v>
      </c>
      <c r="N405" s="209"/>
      <c r="O405" s="209"/>
      <c r="P405" s="211"/>
      <c r="Q405" s="211"/>
    </row>
    <row r="406" spans="2:17" s="205" customFormat="1" ht="45" x14ac:dyDescent="0.25">
      <c r="B406" s="39" t="s">
        <v>790</v>
      </c>
      <c r="C406" s="5" t="s">
        <v>730</v>
      </c>
      <c r="D406" s="2">
        <f t="shared" si="78"/>
        <v>35</v>
      </c>
      <c r="E406" s="105">
        <f>SUM(E407:E413)</f>
        <v>0</v>
      </c>
      <c r="F406" s="105">
        <f t="shared" ref="F406:M406" si="86">SUM(F407:F413)</f>
        <v>3</v>
      </c>
      <c r="G406" s="105">
        <f t="shared" si="86"/>
        <v>32</v>
      </c>
      <c r="H406" s="105">
        <f t="shared" si="86"/>
        <v>0</v>
      </c>
      <c r="I406" s="105">
        <f t="shared" si="86"/>
        <v>0</v>
      </c>
      <c r="J406" s="105">
        <f t="shared" si="86"/>
        <v>0</v>
      </c>
      <c r="K406" s="105">
        <f t="shared" si="86"/>
        <v>0</v>
      </c>
      <c r="L406" s="105">
        <f t="shared" si="86"/>
        <v>0</v>
      </c>
      <c r="M406" s="105">
        <f t="shared" si="86"/>
        <v>0</v>
      </c>
      <c r="N406" s="134" t="str">
        <f>IF((D406=D393+D394+D395)*AND(E406=E393+E394+E395)*AND(F406=F393+F394+F395)*AND(G406=G393+G394+G395)*AND(H406=H393+H394+H395)*AND(I406=I393+I394+I395)*AND(J406=J393+J394+J395)*AND(K406=K393+K394+K395)*AND(L406=L393+L394+L395)*AND(M406=M393+M394+M395),"Выполнено","ПРОВЕРИТЬ (Общее число глав, избранных на прямых выборах")</f>
        <v>Выполнено</v>
      </c>
      <c r="O406" s="94"/>
      <c r="P406" s="211"/>
      <c r="Q406" s="211"/>
    </row>
    <row r="407" spans="2:17" s="205" customFormat="1" x14ac:dyDescent="0.25">
      <c r="B407" s="39" t="s">
        <v>597</v>
      </c>
      <c r="C407" s="4" t="s">
        <v>813</v>
      </c>
      <c r="D407" s="2">
        <f t="shared" si="78"/>
        <v>35</v>
      </c>
      <c r="E407" s="104">
        <v>0</v>
      </c>
      <c r="F407" s="104">
        <v>3</v>
      </c>
      <c r="G407" s="104">
        <v>32</v>
      </c>
      <c r="H407" s="104">
        <v>0</v>
      </c>
      <c r="I407" s="104">
        <v>0</v>
      </c>
      <c r="J407" s="104">
        <v>0</v>
      </c>
      <c r="K407" s="104">
        <v>0</v>
      </c>
      <c r="L407" s="104">
        <v>0</v>
      </c>
      <c r="M407" s="104">
        <v>0</v>
      </c>
      <c r="N407" s="94"/>
      <c r="O407" s="94"/>
      <c r="P407" s="211"/>
      <c r="Q407" s="211"/>
    </row>
    <row r="408" spans="2:17" s="205" customFormat="1" x14ac:dyDescent="0.25">
      <c r="B408" s="39" t="s">
        <v>598</v>
      </c>
      <c r="C408" s="4" t="s">
        <v>814</v>
      </c>
      <c r="D408" s="2">
        <f t="shared" si="78"/>
        <v>0</v>
      </c>
      <c r="E408" s="104">
        <v>0</v>
      </c>
      <c r="F408" s="104">
        <v>0</v>
      </c>
      <c r="G408" s="104">
        <v>0</v>
      </c>
      <c r="H408" s="104">
        <v>0</v>
      </c>
      <c r="I408" s="104">
        <v>0</v>
      </c>
      <c r="J408" s="104">
        <v>0</v>
      </c>
      <c r="K408" s="104">
        <v>0</v>
      </c>
      <c r="L408" s="104">
        <v>0</v>
      </c>
      <c r="M408" s="104">
        <v>0</v>
      </c>
      <c r="N408" s="94"/>
      <c r="O408" s="94"/>
      <c r="P408" s="211"/>
      <c r="Q408" s="211"/>
    </row>
    <row r="409" spans="2:17" s="205" customFormat="1" x14ac:dyDescent="0.25">
      <c r="B409" s="39" t="s">
        <v>599</v>
      </c>
      <c r="C409" s="4" t="s">
        <v>815</v>
      </c>
      <c r="D409" s="2">
        <f t="shared" si="78"/>
        <v>0</v>
      </c>
      <c r="E409" s="104">
        <v>0</v>
      </c>
      <c r="F409" s="104">
        <v>0</v>
      </c>
      <c r="G409" s="104">
        <v>0</v>
      </c>
      <c r="H409" s="104">
        <v>0</v>
      </c>
      <c r="I409" s="104">
        <v>0</v>
      </c>
      <c r="J409" s="104">
        <v>0</v>
      </c>
      <c r="K409" s="104">
        <v>0</v>
      </c>
      <c r="L409" s="104">
        <v>0</v>
      </c>
      <c r="M409" s="104">
        <v>0</v>
      </c>
      <c r="N409" s="94"/>
      <c r="O409" s="94"/>
      <c r="P409" s="211"/>
      <c r="Q409" s="211"/>
    </row>
    <row r="410" spans="2:17" s="205" customFormat="1" x14ac:dyDescent="0.25">
      <c r="B410" s="39" t="s">
        <v>600</v>
      </c>
      <c r="C410" s="4" t="s">
        <v>816</v>
      </c>
      <c r="D410" s="2">
        <f t="shared" si="78"/>
        <v>0</v>
      </c>
      <c r="E410" s="104">
        <v>0</v>
      </c>
      <c r="F410" s="104">
        <v>0</v>
      </c>
      <c r="G410" s="104">
        <v>0</v>
      </c>
      <c r="H410" s="104">
        <v>0</v>
      </c>
      <c r="I410" s="104">
        <v>0</v>
      </c>
      <c r="J410" s="104">
        <v>0</v>
      </c>
      <c r="K410" s="104">
        <v>0</v>
      </c>
      <c r="L410" s="104">
        <v>0</v>
      </c>
      <c r="M410" s="104">
        <v>0</v>
      </c>
      <c r="N410" s="94"/>
      <c r="O410" s="94"/>
      <c r="P410" s="211"/>
      <c r="Q410" s="211"/>
    </row>
    <row r="411" spans="2:17" s="205" customFormat="1" x14ac:dyDescent="0.25">
      <c r="B411" s="46" t="s">
        <v>1074</v>
      </c>
      <c r="C411" s="63" t="s">
        <v>817</v>
      </c>
      <c r="D411" s="2">
        <f t="shared" si="78"/>
        <v>0</v>
      </c>
      <c r="E411" s="102">
        <v>0</v>
      </c>
      <c r="F411" s="102">
        <v>0</v>
      </c>
      <c r="G411" s="102">
        <v>0</v>
      </c>
      <c r="H411" s="102">
        <v>0</v>
      </c>
      <c r="I411" s="102">
        <v>0</v>
      </c>
      <c r="J411" s="102">
        <v>0</v>
      </c>
      <c r="K411" s="102">
        <v>0</v>
      </c>
      <c r="L411" s="102">
        <v>0</v>
      </c>
      <c r="M411" s="102">
        <v>0</v>
      </c>
      <c r="N411" s="94"/>
      <c r="O411" s="150" t="str">
        <f>IF(((D411=0)),"   ","Нужно заполнить пункт 41 текстовой части - о политическом представительстве малых партий")</f>
        <v xml:space="preserve">   </v>
      </c>
      <c r="P411" s="211"/>
      <c r="Q411" s="211"/>
    </row>
    <row r="412" spans="2:17" s="205" customFormat="1" ht="45" x14ac:dyDescent="0.25">
      <c r="B412" s="46" t="s">
        <v>1075</v>
      </c>
      <c r="C412" s="63" t="s">
        <v>640</v>
      </c>
      <c r="D412" s="2">
        <f t="shared" si="78"/>
        <v>0</v>
      </c>
      <c r="E412" s="102">
        <v>0</v>
      </c>
      <c r="F412" s="102">
        <v>0</v>
      </c>
      <c r="G412" s="102">
        <v>0</v>
      </c>
      <c r="H412" s="102">
        <v>0</v>
      </c>
      <c r="I412" s="102">
        <v>0</v>
      </c>
      <c r="J412" s="102">
        <v>0</v>
      </c>
      <c r="K412" s="102">
        <v>0</v>
      </c>
      <c r="L412" s="102">
        <v>0</v>
      </c>
      <c r="M412" s="102">
        <v>0</v>
      </c>
      <c r="N412" s="94"/>
      <c r="O412" s="150" t="str">
        <f>IF(((D412=0)),"   ","Нужно заполнить пункт 41 текстовой части - о политическом представительстве малых партий")</f>
        <v xml:space="preserve">   </v>
      </c>
      <c r="P412" s="211"/>
      <c r="Q412" s="211"/>
    </row>
    <row r="413" spans="2:17" s="205" customFormat="1" x14ac:dyDescent="0.25">
      <c r="B413" s="39" t="s">
        <v>791</v>
      </c>
      <c r="C413" s="4" t="s">
        <v>621</v>
      </c>
      <c r="D413" s="2">
        <f t="shared" si="78"/>
        <v>0</v>
      </c>
      <c r="E413" s="104">
        <v>0</v>
      </c>
      <c r="F413" s="104">
        <v>0</v>
      </c>
      <c r="G413" s="104">
        <v>0</v>
      </c>
      <c r="H413" s="104">
        <v>0</v>
      </c>
      <c r="I413" s="104">
        <v>0</v>
      </c>
      <c r="J413" s="104">
        <v>0</v>
      </c>
      <c r="K413" s="104">
        <v>0</v>
      </c>
      <c r="L413" s="104">
        <v>0</v>
      </c>
      <c r="M413" s="104">
        <v>0</v>
      </c>
      <c r="N413" s="94"/>
      <c r="O413" s="94"/>
      <c r="P413" s="211"/>
      <c r="Q413" s="211"/>
    </row>
    <row r="414" spans="2:17" s="205" customFormat="1" ht="45" x14ac:dyDescent="0.25">
      <c r="B414" s="220" t="s">
        <v>792</v>
      </c>
      <c r="C414" s="4" t="s">
        <v>731</v>
      </c>
      <c r="D414" s="202">
        <f t="shared" si="78"/>
        <v>64</v>
      </c>
      <c r="E414" s="105">
        <f>SUM(E415:E419)</f>
        <v>11</v>
      </c>
      <c r="F414" s="105">
        <f t="shared" ref="F414:M414" si="87">SUM(F415:F419)</f>
        <v>4</v>
      </c>
      <c r="G414" s="105">
        <f t="shared" si="87"/>
        <v>46</v>
      </c>
      <c r="H414" s="105">
        <f t="shared" si="87"/>
        <v>0</v>
      </c>
      <c r="I414" s="105">
        <f t="shared" si="87"/>
        <v>3</v>
      </c>
      <c r="J414" s="105">
        <f t="shared" si="87"/>
        <v>0</v>
      </c>
      <c r="K414" s="105">
        <f t="shared" si="87"/>
        <v>0</v>
      </c>
      <c r="L414" s="105">
        <f t="shared" si="87"/>
        <v>0</v>
      </c>
      <c r="M414" s="105">
        <f t="shared" si="87"/>
        <v>1</v>
      </c>
      <c r="N414" s="134" t="str">
        <f>IF((D414=D392)*AND(E414=E392)*AND(F414=F392)*AND(G414=G392)*AND(H414=H392)*AND(I414=I392)*AND(J414=J392)*AND(K414=K392)*AND(L414=L392)*AND(M414=M392),"Выполнено","ПРОВЕРИТЬ - по количеству действующих глав муниципальных образований)")</f>
        <v>Выполнено</v>
      </c>
      <c r="O414" s="209"/>
      <c r="P414" s="211"/>
      <c r="Q414" s="211"/>
    </row>
    <row r="415" spans="2:17" s="205" customFormat="1" x14ac:dyDescent="0.25">
      <c r="B415" s="220" t="s">
        <v>606</v>
      </c>
      <c r="C415" s="4" t="s">
        <v>732</v>
      </c>
      <c r="D415" s="202">
        <f t="shared" si="78"/>
        <v>42</v>
      </c>
      <c r="E415" s="104">
        <v>9</v>
      </c>
      <c r="F415" s="104">
        <v>4</v>
      </c>
      <c r="G415" s="104">
        <v>26</v>
      </c>
      <c r="H415" s="104">
        <v>0</v>
      </c>
      <c r="I415" s="104">
        <v>3</v>
      </c>
      <c r="J415" s="104">
        <v>0</v>
      </c>
      <c r="K415" s="104">
        <v>0</v>
      </c>
      <c r="L415" s="104">
        <v>0</v>
      </c>
      <c r="M415" s="104">
        <v>1</v>
      </c>
      <c r="N415" s="209"/>
      <c r="O415" s="209"/>
      <c r="P415" s="211"/>
      <c r="Q415" s="211"/>
    </row>
    <row r="416" spans="2:17" s="205" customFormat="1" x14ac:dyDescent="0.25">
      <c r="B416" s="220" t="s">
        <v>607</v>
      </c>
      <c r="C416" s="4" t="s">
        <v>827</v>
      </c>
      <c r="D416" s="202">
        <f t="shared" si="78"/>
        <v>16</v>
      </c>
      <c r="E416" s="104">
        <v>2</v>
      </c>
      <c r="F416" s="104">
        <v>0</v>
      </c>
      <c r="G416" s="104">
        <v>14</v>
      </c>
      <c r="H416" s="104">
        <v>0</v>
      </c>
      <c r="I416" s="104">
        <v>0</v>
      </c>
      <c r="J416" s="104">
        <v>0</v>
      </c>
      <c r="K416" s="104">
        <v>0</v>
      </c>
      <c r="L416" s="104">
        <v>0</v>
      </c>
      <c r="M416" s="104">
        <v>0</v>
      </c>
      <c r="N416" s="209"/>
      <c r="O416" s="209"/>
      <c r="P416" s="211"/>
      <c r="Q416" s="211"/>
    </row>
    <row r="417" spans="2:17" s="205" customFormat="1" x14ac:dyDescent="0.25">
      <c r="B417" s="207" t="s">
        <v>739</v>
      </c>
      <c r="C417" s="4" t="s">
        <v>828</v>
      </c>
      <c r="D417" s="202">
        <f t="shared" si="78"/>
        <v>4</v>
      </c>
      <c r="E417" s="104">
        <v>0</v>
      </c>
      <c r="F417" s="104">
        <v>0</v>
      </c>
      <c r="G417" s="104">
        <v>4</v>
      </c>
      <c r="H417" s="104">
        <v>0</v>
      </c>
      <c r="I417" s="104">
        <v>0</v>
      </c>
      <c r="J417" s="104">
        <v>0</v>
      </c>
      <c r="K417" s="104">
        <v>0</v>
      </c>
      <c r="L417" s="104">
        <v>0</v>
      </c>
      <c r="M417" s="104">
        <v>0</v>
      </c>
      <c r="N417" s="209"/>
      <c r="O417" s="209"/>
      <c r="P417" s="211"/>
      <c r="Q417" s="211"/>
    </row>
    <row r="418" spans="2:17" s="205" customFormat="1" x14ac:dyDescent="0.25">
      <c r="B418" s="207" t="s">
        <v>740</v>
      </c>
      <c r="C418" s="4" t="s">
        <v>829</v>
      </c>
      <c r="D418" s="202">
        <f t="shared" si="78"/>
        <v>2</v>
      </c>
      <c r="E418" s="104">
        <v>0</v>
      </c>
      <c r="F418" s="104">
        <v>0</v>
      </c>
      <c r="G418" s="104">
        <v>2</v>
      </c>
      <c r="H418" s="104">
        <v>0</v>
      </c>
      <c r="I418" s="104">
        <v>0</v>
      </c>
      <c r="J418" s="104">
        <v>0</v>
      </c>
      <c r="K418" s="104">
        <v>0</v>
      </c>
      <c r="L418" s="104">
        <v>0</v>
      </c>
      <c r="M418" s="104">
        <v>0</v>
      </c>
      <c r="N418" s="209"/>
      <c r="O418" s="209"/>
      <c r="P418" s="211"/>
      <c r="Q418" s="211"/>
    </row>
    <row r="419" spans="2:17" s="205" customFormat="1" x14ac:dyDescent="0.25">
      <c r="B419" s="207" t="s">
        <v>1076</v>
      </c>
      <c r="C419" s="4" t="s">
        <v>830</v>
      </c>
      <c r="D419" s="202">
        <f t="shared" si="78"/>
        <v>0</v>
      </c>
      <c r="E419" s="104">
        <v>0</v>
      </c>
      <c r="F419" s="104">
        <v>0</v>
      </c>
      <c r="G419" s="104">
        <v>0</v>
      </c>
      <c r="H419" s="104">
        <v>0</v>
      </c>
      <c r="I419" s="104">
        <v>0</v>
      </c>
      <c r="J419" s="104">
        <v>0</v>
      </c>
      <c r="K419" s="104">
        <v>0</v>
      </c>
      <c r="L419" s="104">
        <v>0</v>
      </c>
      <c r="M419" s="104">
        <v>0</v>
      </c>
      <c r="N419" s="209"/>
      <c r="O419" s="209"/>
      <c r="P419" s="211"/>
      <c r="Q419" s="211"/>
    </row>
    <row r="420" spans="2:17" s="205" customFormat="1" ht="30" x14ac:dyDescent="0.25">
      <c r="B420" s="24" t="s">
        <v>1077</v>
      </c>
      <c r="C420" s="4" t="s">
        <v>117</v>
      </c>
      <c r="D420" s="2">
        <f t="shared" si="78"/>
        <v>64</v>
      </c>
      <c r="E420" s="105">
        <f t="shared" ref="E420" si="88">E421+E422</f>
        <v>11</v>
      </c>
      <c r="F420" s="105">
        <f t="shared" ref="F420" si="89">F421+F422</f>
        <v>4</v>
      </c>
      <c r="G420" s="105">
        <f t="shared" ref="G420" si="90">G421+G422</f>
        <v>46</v>
      </c>
      <c r="H420" s="105">
        <f t="shared" ref="H420:I420" si="91">H421+H422</f>
        <v>0</v>
      </c>
      <c r="I420" s="105">
        <f t="shared" si="91"/>
        <v>3</v>
      </c>
      <c r="J420" s="105">
        <f t="shared" ref="J420" si="92">J421+J422</f>
        <v>0</v>
      </c>
      <c r="K420" s="105">
        <f t="shared" ref="K420" si="93">K421+K422</f>
        <v>0</v>
      </c>
      <c r="L420" s="105">
        <f t="shared" ref="L420" si="94">L421+L422</f>
        <v>0</v>
      </c>
      <c r="M420" s="105">
        <f t="shared" ref="M420" si="95">M421+M422</f>
        <v>1</v>
      </c>
      <c r="N420" s="253" t="str">
        <f>IF((D420=D392)*AND(E420=E392)*AND(F420=F392)*AND(G420=G392)*AND(H420=H392)*AND(I420=I392)*AND(J420=J392)*AND(K420=K392)*AND(L420=L392)*AND(M420=M392),"Выполнено","ПРОВЕРИТЬ (в сумме должно получаться общее количество глав)")</f>
        <v>Выполнено</v>
      </c>
      <c r="O420" s="96"/>
      <c r="P420" s="211"/>
      <c r="Q420" s="211"/>
    </row>
    <row r="421" spans="2:17" s="205" customFormat="1" x14ac:dyDescent="0.25">
      <c r="B421" s="24" t="s">
        <v>793</v>
      </c>
      <c r="C421" s="4" t="s">
        <v>118</v>
      </c>
      <c r="D421" s="2">
        <f t="shared" si="78"/>
        <v>59</v>
      </c>
      <c r="E421" s="104">
        <v>11</v>
      </c>
      <c r="F421" s="104">
        <v>4</v>
      </c>
      <c r="G421" s="104">
        <v>41</v>
      </c>
      <c r="H421" s="104">
        <v>0</v>
      </c>
      <c r="I421" s="104">
        <v>3</v>
      </c>
      <c r="J421" s="104">
        <v>0</v>
      </c>
      <c r="K421" s="104">
        <v>0</v>
      </c>
      <c r="L421" s="104">
        <v>0</v>
      </c>
      <c r="M421" s="104">
        <v>1</v>
      </c>
      <c r="N421" s="96"/>
      <c r="O421" s="96"/>
      <c r="P421" s="211"/>
      <c r="Q421" s="211"/>
    </row>
    <row r="422" spans="2:17" s="205" customFormat="1" x14ac:dyDescent="0.25">
      <c r="B422" s="46" t="s">
        <v>1078</v>
      </c>
      <c r="C422" s="63" t="s">
        <v>119</v>
      </c>
      <c r="D422" s="2">
        <f t="shared" si="78"/>
        <v>5</v>
      </c>
      <c r="E422" s="102"/>
      <c r="F422" s="102"/>
      <c r="G422" s="104">
        <v>5</v>
      </c>
      <c r="H422" s="102"/>
      <c r="I422" s="102"/>
      <c r="J422" s="102"/>
      <c r="K422" s="102"/>
      <c r="L422" s="102"/>
      <c r="M422" s="102"/>
      <c r="N422" s="96"/>
      <c r="O422" s="150" t="str">
        <f>IF(((D422-G422=0)),"   ","Нужно заполнить пункт 43 текстовой части - о главах, работающих на непостоянной основе")</f>
        <v xml:space="preserve">   </v>
      </c>
      <c r="P422" s="211"/>
      <c r="Q422" s="211"/>
    </row>
    <row r="423" spans="2:17" s="205" customFormat="1" ht="45" x14ac:dyDescent="0.25">
      <c r="B423" s="24" t="s">
        <v>744</v>
      </c>
      <c r="C423" s="4" t="s">
        <v>207</v>
      </c>
      <c r="D423" s="43"/>
      <c r="E423" s="103"/>
      <c r="F423" s="103"/>
      <c r="G423" s="103"/>
      <c r="H423" s="103"/>
      <c r="I423" s="103"/>
      <c r="J423" s="103"/>
      <c r="K423" s="103"/>
      <c r="L423" s="103"/>
      <c r="M423" s="103"/>
      <c r="N423" s="95"/>
      <c r="O423" s="95"/>
      <c r="P423" s="211"/>
      <c r="Q423" s="211"/>
    </row>
    <row r="424" spans="2:17" s="205" customFormat="1" x14ac:dyDescent="0.25">
      <c r="B424" s="39" t="s">
        <v>745</v>
      </c>
      <c r="C424" s="5" t="s">
        <v>120</v>
      </c>
      <c r="D424" s="2">
        <f>SUM(E424:L424)</f>
        <v>13</v>
      </c>
      <c r="E424" s="104">
        <v>0</v>
      </c>
      <c r="F424" s="104">
        <v>1</v>
      </c>
      <c r="G424" s="104">
        <v>12</v>
      </c>
      <c r="H424" s="104">
        <v>0</v>
      </c>
      <c r="I424" s="104">
        <v>0</v>
      </c>
      <c r="J424" s="104">
        <v>0</v>
      </c>
      <c r="K424" s="104">
        <v>0</v>
      </c>
      <c r="L424" s="104">
        <v>0</v>
      </c>
      <c r="M424" s="104">
        <v>0</v>
      </c>
      <c r="N424" s="134" t="str">
        <f>IF((D424&lt;=(D396+D397+D398))*AND(E424&lt;=(E396+E397))*AND(F424&lt;=(F396+F397))*AND(G424&lt;=(G396+G397+G398))*AND(H424&lt;=(H396+H397))*AND(I424&lt;=(I396+I397))*AND(J424&lt;=(J396+J397))*AND(K424&lt;=(K396+K397))*AND(L424&lt;=(L396+L397+L398))*AND(M424&lt;=(M396+M397)),"Выполнено","ПРОВЕРИТЬ (такое совмещение допустимо только для глав, избранных представительными органами из своего состава)")</f>
        <v>Выполнено</v>
      </c>
      <c r="O424" s="96"/>
      <c r="P424" s="211"/>
      <c r="Q424" s="211"/>
    </row>
    <row r="425" spans="2:17" s="205" customFormat="1" ht="45" x14ac:dyDescent="0.25">
      <c r="B425" s="24" t="s">
        <v>746</v>
      </c>
      <c r="C425" s="4" t="s">
        <v>121</v>
      </c>
      <c r="D425" s="2">
        <f>SUM(E425:L425)</f>
        <v>0</v>
      </c>
      <c r="E425" s="104">
        <v>0</v>
      </c>
      <c r="F425" s="123"/>
      <c r="G425" s="103"/>
      <c r="H425" s="103"/>
      <c r="I425" s="124"/>
      <c r="J425" s="104">
        <v>0</v>
      </c>
      <c r="K425" s="123"/>
      <c r="L425" s="124"/>
      <c r="M425" s="104">
        <v>0</v>
      </c>
      <c r="N425" s="213" t="str">
        <f>IF((E425&lt;=(E352+E353))*AND(J425&lt;=J354)*AND(M425&lt;=M354)*AND(E425&lt;=E424)*AND(J425&lt;=J424)*AND(M425&lt;=M424),"Выполнено","ПРОВЕРИТЬ (такое совмещение может быть следствием одновременного применения системы делегирования и избрания главы из состава депутатов)")</f>
        <v>Выполнено</v>
      </c>
      <c r="O425" s="96"/>
      <c r="P425" s="211"/>
      <c r="Q425" s="211"/>
    </row>
    <row r="426" spans="2:17" s="205" customFormat="1" ht="45" x14ac:dyDescent="0.25">
      <c r="B426" s="24" t="s">
        <v>747</v>
      </c>
      <c r="C426" s="4" t="s">
        <v>122</v>
      </c>
      <c r="D426" s="2">
        <f>SUM(E426:L426)</f>
        <v>46</v>
      </c>
      <c r="E426" s="105"/>
      <c r="F426" s="104">
        <v>4</v>
      </c>
      <c r="G426" s="104">
        <v>42</v>
      </c>
      <c r="H426" s="103"/>
      <c r="I426" s="103"/>
      <c r="J426" s="124"/>
      <c r="K426" s="104">
        <v>0</v>
      </c>
      <c r="L426" s="103"/>
      <c r="M426" s="124"/>
      <c r="N426" s="150" t="str">
        <f>IF((F426&lt;=E352)*AND(G426&lt;=E353)*AND(K426&lt;=J354),"Выполнено","ПРОВЕРИТЬ (такое совмещение может быть следствием применения системы делегирования)")</f>
        <v>Выполнено</v>
      </c>
      <c r="O426" s="96"/>
      <c r="P426" s="211"/>
      <c r="Q426" s="211"/>
    </row>
    <row r="427" spans="2:17" s="205" customFormat="1" ht="60" x14ac:dyDescent="0.25">
      <c r="B427" s="46" t="s">
        <v>1079</v>
      </c>
      <c r="C427" s="63" t="s">
        <v>639</v>
      </c>
      <c r="D427" s="2">
        <f>SUM(E427:L427)</f>
        <v>0</v>
      </c>
      <c r="E427" s="102">
        <v>0</v>
      </c>
      <c r="F427" s="102">
        <v>0</v>
      </c>
      <c r="G427" s="104">
        <v>0</v>
      </c>
      <c r="H427" s="102">
        <v>0</v>
      </c>
      <c r="I427" s="102">
        <v>0</v>
      </c>
      <c r="J427" s="102">
        <v>0</v>
      </c>
      <c r="K427" s="102">
        <v>0</v>
      </c>
      <c r="L427" s="102">
        <v>0</v>
      </c>
      <c r="M427" s="102">
        <v>0</v>
      </c>
      <c r="N427" s="134" t="str">
        <f>IF((D427&lt;=(D392-D393-D396))*AND(E427&lt;=(E392-E393-E396))*AND(F427&lt;=(F392-F393-F396))*AND(G427&lt;=(G392-G393-G396))*AND(H427&lt;=(H392-H393-H396))*AND(I427&lt;=(I392-I393-I396))*AND(J427&lt;=(J392-J393-J396))*AND(K427&lt;=(K392-K393-K396))*AND(L427&lt;=(L392-L393-L396))*AND(M427&lt;=(M392-M393-M396)),"Выполнено","ПРОВЕРИТЬ (такое статус могут иметь только главы муниципальных образований, возглавляющих местные администрации)")</f>
        <v>Выполнено</v>
      </c>
      <c r="O427" s="150" t="str">
        <f>IF(((D427-G427=0)),"   ","Нужно заполнить пункт 43 текстовой части - о главах, имеющих статус руководителей финансовых органов")</f>
        <v xml:space="preserve">   </v>
      </c>
      <c r="P427" s="211"/>
      <c r="Q427" s="211"/>
    </row>
    <row r="428" spans="2:17" ht="30" x14ac:dyDescent="0.25">
      <c r="B428" s="46" t="s">
        <v>1080</v>
      </c>
      <c r="C428" s="63" t="s">
        <v>123</v>
      </c>
      <c r="D428" s="7">
        <f t="shared" ref="D428" si="96">SUM(D429:D431)</f>
        <v>0</v>
      </c>
      <c r="E428" s="119"/>
      <c r="F428" s="114"/>
      <c r="G428" s="114"/>
      <c r="H428" s="114"/>
      <c r="I428" s="114"/>
      <c r="J428" s="114"/>
      <c r="K428" s="114"/>
      <c r="L428" s="114"/>
      <c r="M428" s="115"/>
      <c r="N428" s="96"/>
      <c r="O428" s="150" t="str">
        <f>IF(((D428=0)),"   ","Нужно заполнить пункт 44 текстовой части - о главах, совмещающих работу в двух муниципальных образованиях")</f>
        <v xml:space="preserve">   </v>
      </c>
      <c r="P428" s="140"/>
      <c r="Q428" s="140"/>
    </row>
    <row r="429" spans="2:17" x14ac:dyDescent="0.25">
      <c r="B429" s="46" t="s">
        <v>748</v>
      </c>
      <c r="C429" s="63" t="s">
        <v>124</v>
      </c>
      <c r="D429" s="102">
        <v>0</v>
      </c>
      <c r="E429" s="107"/>
      <c r="F429" s="119"/>
      <c r="G429" s="119"/>
      <c r="H429" s="119"/>
      <c r="I429" s="119"/>
      <c r="J429" s="119"/>
      <c r="K429" s="119"/>
      <c r="L429" s="119"/>
      <c r="M429" s="109"/>
      <c r="N429" s="134" t="str">
        <f>IF((D429&lt;=(E396+E397))*AND(D429&lt;=D352),"Выполнено","ПРОВЕРИТЬ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c r="O429" s="96"/>
      <c r="P429" s="142"/>
      <c r="Q429" s="142"/>
    </row>
    <row r="430" spans="2:17" x14ac:dyDescent="0.25">
      <c r="B430" s="46" t="s">
        <v>749</v>
      </c>
      <c r="C430" s="63" t="s">
        <v>125</v>
      </c>
      <c r="D430" s="102">
        <v>0</v>
      </c>
      <c r="E430" s="107"/>
      <c r="F430" s="119"/>
      <c r="G430" s="119"/>
      <c r="H430" s="119"/>
      <c r="I430" s="119"/>
      <c r="J430" s="119"/>
      <c r="K430" s="119"/>
      <c r="L430" s="119"/>
      <c r="M430" s="109"/>
      <c r="N430" s="134" t="str">
        <f>IF((D430&lt;=(E396+E397))*AND(D430&lt;=D353),"Выполнено","ПРОВЕРИТЬ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c r="O430" s="96"/>
      <c r="P430" s="142"/>
      <c r="Q430" s="142"/>
    </row>
    <row r="431" spans="2:17" s="40" customFormat="1" ht="30" x14ac:dyDescent="0.25">
      <c r="B431" s="46" t="s">
        <v>750</v>
      </c>
      <c r="C431" s="63" t="s">
        <v>126</v>
      </c>
      <c r="D431" s="102">
        <v>0</v>
      </c>
      <c r="E431" s="110"/>
      <c r="F431" s="111"/>
      <c r="G431" s="111"/>
      <c r="H431" s="111"/>
      <c r="I431" s="111"/>
      <c r="J431" s="111"/>
      <c r="K431" s="111"/>
      <c r="L431" s="111"/>
      <c r="M431" s="112"/>
      <c r="N431" s="134" t="str">
        <f>IF((D431&lt;=(J396+J397))*AND(D431&lt;=D354),"Выполнено","ПРОВЕРИТЬ (такое совмещение допустимо только для глав городских округов с делением, избранных представительными органами из своего состава и возможно как одно из следствий применения системы делегирования)")</f>
        <v>Выполнено</v>
      </c>
      <c r="O431" s="96"/>
      <c r="P431" s="142"/>
      <c r="Q431" s="142"/>
    </row>
    <row r="432" spans="2:17" s="40" customFormat="1" ht="45" x14ac:dyDescent="0.25">
      <c r="B432" s="24" t="s">
        <v>1081</v>
      </c>
      <c r="C432" s="4" t="s">
        <v>127</v>
      </c>
      <c r="D432" s="2">
        <f>D392-D428</f>
        <v>64</v>
      </c>
      <c r="E432" s="123"/>
      <c r="F432" s="103"/>
      <c r="G432" s="103"/>
      <c r="H432" s="103"/>
      <c r="I432" s="103"/>
      <c r="J432" s="103"/>
      <c r="K432" s="103"/>
      <c r="L432" s="103"/>
      <c r="M432" s="103"/>
      <c r="N432" s="103"/>
      <c r="O432" s="124"/>
      <c r="P432" s="142"/>
      <c r="Q432" s="142"/>
    </row>
    <row r="433" spans="2:17" s="40" customFormat="1" ht="30" x14ac:dyDescent="0.25">
      <c r="B433" s="46" t="s">
        <v>1082</v>
      </c>
      <c r="C433" s="63" t="s">
        <v>340</v>
      </c>
      <c r="D433" s="2">
        <f>SUM(E433:L433)</f>
        <v>0</v>
      </c>
      <c r="E433" s="102">
        <v>0</v>
      </c>
      <c r="F433" s="102">
        <v>0</v>
      </c>
      <c r="G433" s="102">
        <v>0</v>
      </c>
      <c r="H433" s="102">
        <v>0</v>
      </c>
      <c r="I433" s="102">
        <v>0</v>
      </c>
      <c r="J433" s="102">
        <v>0</v>
      </c>
      <c r="K433" s="102">
        <v>0</v>
      </c>
      <c r="L433" s="102">
        <v>0</v>
      </c>
      <c r="M433" s="102">
        <v>0</v>
      </c>
      <c r="N433" s="134" t="str">
        <f>IF((D433&lt;=D$11)*(E433&lt;=E$11)*AND(F433&lt;=F$11)*AND(G433&lt;=G$11)*AND(H433&lt;=H$11)*AND(I433&lt;=I$11)*AND(J433&lt;=J$11)*AND(K433&lt;=K$11)*AND(L433&lt;=L$11)*AND(M433&lt;=M$11),"Выполнено","ПРОВЕРИТЬ (таких муниципальных образований не может быть больше их общего числа)")</f>
        <v>Выполнено</v>
      </c>
      <c r="O433" s="150" t="str">
        <f>IF(((D433-G433=0)),"   ","Нужно заполнить пункт 56 текстовой части - о главах, временно отстраненных от должности")</f>
        <v xml:space="preserve">   </v>
      </c>
      <c r="P433" s="142"/>
      <c r="Q433" s="142"/>
    </row>
    <row r="434" spans="2:17" s="40" customFormat="1" ht="30" x14ac:dyDescent="0.25">
      <c r="B434" s="39" t="s">
        <v>1083</v>
      </c>
      <c r="C434" s="5" t="s">
        <v>227</v>
      </c>
      <c r="D434" s="2">
        <f>SUM(E434:L434)</f>
        <v>1</v>
      </c>
      <c r="E434" s="105">
        <f t="shared" ref="E434" si="97">E435+E436</f>
        <v>0</v>
      </c>
      <c r="F434" s="105">
        <f t="shared" ref="F434" si="98">F435+F436</f>
        <v>0</v>
      </c>
      <c r="G434" s="105">
        <f t="shared" ref="G434" si="99">G435+G436</f>
        <v>0</v>
      </c>
      <c r="H434" s="105">
        <f t="shared" ref="H434:I434" si="100">H435+H436</f>
        <v>1</v>
      </c>
      <c r="I434" s="105">
        <f t="shared" si="100"/>
        <v>0</v>
      </c>
      <c r="J434" s="105">
        <f t="shared" ref="J434" si="101">J435+J436</f>
        <v>0</v>
      </c>
      <c r="K434" s="105">
        <f t="shared" ref="K434" si="102">K435+K436</f>
        <v>0</v>
      </c>
      <c r="L434" s="105">
        <f t="shared" ref="L434" si="103">L435+L436</f>
        <v>0</v>
      </c>
      <c r="M434" s="105">
        <f t="shared" ref="M434" si="104">M435+M436</f>
        <v>0</v>
      </c>
      <c r="N434" s="96"/>
      <c r="O434" s="96"/>
      <c r="P434" s="142"/>
      <c r="Q434" s="142"/>
    </row>
    <row r="435" spans="2:17" ht="30" x14ac:dyDescent="0.25">
      <c r="B435" s="46" t="s">
        <v>1084</v>
      </c>
      <c r="C435" s="63" t="s">
        <v>228</v>
      </c>
      <c r="D435" s="2">
        <f>SUM(E435:L435)</f>
        <v>0</v>
      </c>
      <c r="E435" s="102">
        <v>0</v>
      </c>
      <c r="F435" s="102">
        <v>0</v>
      </c>
      <c r="G435" s="102">
        <v>0</v>
      </c>
      <c r="H435" s="102">
        <v>0</v>
      </c>
      <c r="I435" s="102">
        <v>0</v>
      </c>
      <c r="J435" s="102">
        <v>0</v>
      </c>
      <c r="K435" s="102">
        <v>0</v>
      </c>
      <c r="L435" s="102">
        <v>0</v>
      </c>
      <c r="M435" s="102">
        <v>0</v>
      </c>
      <c r="N435" s="134" t="str">
        <f>IF((D435&lt;=D$11)*AND(E435&lt;=E$11)*AND(F435&lt;=F$11)*AND(G435&lt;=G$11)*AND(H435&lt;=H$11)*AND(I435&lt;=I$11)*AND(J435&lt;=J$11)*AND(K435&lt;=K$11)*AND(L435&lt;=L$11)*AND(M435&lt;=M$11),"Выполнено","ПРОВЕРИТЬ (таких муниципальных образований не может быть больше их общего числа)")</f>
        <v>Выполнено</v>
      </c>
      <c r="O435" s="150" t="str">
        <f>IF(((D435=0)),"   ","Нужно заполнить пункт 45 текстовой части - о муниципалитетах без действующих глав")</f>
        <v xml:space="preserve">   </v>
      </c>
      <c r="P435" s="142"/>
      <c r="Q435" s="142"/>
    </row>
    <row r="436" spans="2:17" ht="45" x14ac:dyDescent="0.25">
      <c r="B436" s="46" t="s">
        <v>1085</v>
      </c>
      <c r="C436" s="63" t="s">
        <v>338</v>
      </c>
      <c r="D436" s="2">
        <f>SUM(E436:L436)</f>
        <v>1</v>
      </c>
      <c r="E436" s="102">
        <v>0</v>
      </c>
      <c r="F436" s="102">
        <v>0</v>
      </c>
      <c r="G436" s="102">
        <v>0</v>
      </c>
      <c r="H436" s="102">
        <v>1</v>
      </c>
      <c r="I436" s="102">
        <v>0</v>
      </c>
      <c r="J436" s="102">
        <v>0</v>
      </c>
      <c r="K436" s="102">
        <v>0</v>
      </c>
      <c r="L436" s="102">
        <v>0</v>
      </c>
      <c r="M436" s="102">
        <v>0</v>
      </c>
      <c r="N436" s="210"/>
      <c r="O436" s="150" t="str">
        <f>IF(((D436=0)),"   ","Нужно заполнить пункт 46 текстовой части - о главах муниципалитетов, находящихся в процессе преобразования")</f>
        <v>Нужно заполнить пункт 46 текстовой части - о главах муниципалитетов, находящихся в процессе преобразования</v>
      </c>
      <c r="P436" s="142"/>
      <c r="Q436" s="142"/>
    </row>
    <row r="437" spans="2:17" s="40" customFormat="1" ht="45" x14ac:dyDescent="0.25">
      <c r="B437" s="46" t="s">
        <v>1086</v>
      </c>
      <c r="C437" s="63" t="s">
        <v>339</v>
      </c>
      <c r="D437" s="2">
        <f>SUM(E437:L437)</f>
        <v>0</v>
      </c>
      <c r="E437" s="102">
        <v>0</v>
      </c>
      <c r="F437" s="102">
        <v>0</v>
      </c>
      <c r="G437" s="102">
        <v>0</v>
      </c>
      <c r="H437" s="102">
        <v>0</v>
      </c>
      <c r="I437" s="102">
        <v>0</v>
      </c>
      <c r="J437" s="102">
        <v>0</v>
      </c>
      <c r="K437" s="102">
        <v>0</v>
      </c>
      <c r="L437" s="102">
        <v>0</v>
      </c>
      <c r="M437" s="102">
        <v>0</v>
      </c>
      <c r="N437" s="210"/>
      <c r="O437" s="150" t="str">
        <f>IF(((D437=0)),"   ","Нужно заполнить пункт 46 текстовой части - о главах муниципалитетов, находящихся в процессе преобразования")</f>
        <v xml:space="preserve">   </v>
      </c>
      <c r="P437" s="142"/>
      <c r="Q437" s="142"/>
    </row>
    <row r="438" spans="2:17" s="40" customFormat="1" x14ac:dyDescent="0.25">
      <c r="B438" s="23" t="s">
        <v>394</v>
      </c>
      <c r="C438" s="3" t="s">
        <v>5</v>
      </c>
      <c r="D438" s="162"/>
      <c r="E438" s="163"/>
      <c r="F438" s="163"/>
      <c r="G438" s="163"/>
      <c r="H438" s="163"/>
      <c r="I438" s="163"/>
      <c r="J438" s="163"/>
      <c r="K438" s="163"/>
      <c r="L438" s="163"/>
      <c r="M438" s="163"/>
      <c r="N438" s="103"/>
      <c r="O438" s="61"/>
      <c r="P438" s="142"/>
      <c r="Q438" s="142"/>
    </row>
    <row r="439" spans="2:17" s="40" customFormat="1" ht="30" x14ac:dyDescent="0.25">
      <c r="B439" s="39" t="s">
        <v>395</v>
      </c>
      <c r="C439" s="84" t="s">
        <v>1384</v>
      </c>
      <c r="D439" s="2">
        <f>SUM(E439:L439)</f>
        <v>6</v>
      </c>
      <c r="E439" s="116"/>
      <c r="F439" s="105">
        <f>F440+F447</f>
        <v>0</v>
      </c>
      <c r="G439" s="105">
        <f>G440+G447</f>
        <v>6</v>
      </c>
      <c r="H439" s="114"/>
      <c r="I439" s="114"/>
      <c r="J439" s="114"/>
      <c r="K439" s="115"/>
      <c r="L439" s="105">
        <f>L440+L447</f>
        <v>0</v>
      </c>
      <c r="M439" s="116"/>
      <c r="N439" s="96"/>
      <c r="O439" s="96"/>
      <c r="P439" s="142"/>
      <c r="Q439" s="142"/>
    </row>
    <row r="440" spans="2:17" s="40" customFormat="1" ht="60" x14ac:dyDescent="0.25">
      <c r="B440" s="46" t="s">
        <v>1087</v>
      </c>
      <c r="C440" s="63" t="s">
        <v>1371</v>
      </c>
      <c r="D440" s="2">
        <f>SUM(E440:L440)</f>
        <v>6</v>
      </c>
      <c r="E440" s="117"/>
      <c r="F440" s="102">
        <v>0</v>
      </c>
      <c r="G440" s="102">
        <v>6</v>
      </c>
      <c r="H440" s="119"/>
      <c r="I440" s="119"/>
      <c r="J440" s="119"/>
      <c r="K440" s="109"/>
      <c r="L440" s="105">
        <v>0</v>
      </c>
      <c r="M440" s="117"/>
      <c r="N440" s="134" t="str">
        <f>IF((D440&lt;=E$11),"Выполнено","ПРОВЕРИТЬ (таких случаев возложения не может быть больше чем муниципальных районов)")</f>
        <v>Выполнено</v>
      </c>
      <c r="O440" s="150" t="str">
        <f>IF(((D440=0)),"   ","Нужно заполнить пункт 47 текстовой части - о муниципальных районах (внутригородских муниципальных образованиях), в которых не формируются местные администрации")</f>
        <v>Нужно заполнить пункт 47 текстовой части - о муниципальных районах (внутригородских муниципальных образованиях), в которых не формируются местные администрации</v>
      </c>
      <c r="P440" s="142"/>
      <c r="Q440" s="142"/>
    </row>
    <row r="441" spans="2:17" s="40" customFormat="1" ht="75" x14ac:dyDescent="0.25">
      <c r="B441" s="207" t="s">
        <v>610</v>
      </c>
      <c r="C441" s="5" t="s">
        <v>777</v>
      </c>
      <c r="D441" s="202">
        <f t="shared" ref="D441:D444" si="105">SUM(E441:L441)</f>
        <v>0</v>
      </c>
      <c r="E441" s="104">
        <v>0</v>
      </c>
      <c r="F441" s="163"/>
      <c r="G441" s="163"/>
      <c r="H441" s="163"/>
      <c r="I441" s="163"/>
      <c r="J441" s="163"/>
      <c r="K441" s="163"/>
      <c r="L441" s="163"/>
      <c r="M441" s="163"/>
      <c r="N441" s="134" t="str">
        <f>IF((D441&lt;=D440),"Выполнено","ПРОВЕРИТЬ ('значение этой подстроки не может быть больше 14.1.1.)")</f>
        <v>Выполнено</v>
      </c>
      <c r="O441" s="213" t="str">
        <f>IF(((D441=0)),"   ","Нужно заполнить пункт 47 текстовой части - о муниципальных районах (внутригородских муниципальных образованиях), в которых не формируются местные администрации")</f>
        <v xml:space="preserve">   </v>
      </c>
      <c r="P441" s="142"/>
      <c r="Q441" s="142"/>
    </row>
    <row r="442" spans="2:17" s="40" customFormat="1" ht="45" x14ac:dyDescent="0.25">
      <c r="B442" s="207" t="s">
        <v>611</v>
      </c>
      <c r="C442" s="5" t="s">
        <v>778</v>
      </c>
      <c r="D442" s="202">
        <f t="shared" si="105"/>
        <v>6</v>
      </c>
      <c r="E442" s="104">
        <v>6</v>
      </c>
      <c r="F442" s="163"/>
      <c r="G442" s="163"/>
      <c r="H442" s="163"/>
      <c r="I442" s="163"/>
      <c r="J442" s="163"/>
      <c r="K442" s="163"/>
      <c r="L442" s="163"/>
      <c r="M442" s="163"/>
      <c r="N442" s="134" t="str">
        <f>IF((D442&lt;=D440),"Выполнено","ПРОВЕРИТЬ ('значение этой подстроки не может быть больше 14.1.1.)")</f>
        <v>Выполнено</v>
      </c>
      <c r="O442" s="213" t="str">
        <f>IF(((D442=0)),"   ","Нужно заполнить пункт 47 текстовой части - о муниципальных районах (внутригородских муниципальных образованиях), в которых не формируются местные администрации")</f>
        <v>Нужно заполнить пункт 47 текстовой части - о муниципальных районах (внутригородских муниципальных образованиях), в которых не формируются местные администрации</v>
      </c>
      <c r="P442" s="142"/>
      <c r="Q442" s="142"/>
    </row>
    <row r="443" spans="2:17" ht="45" x14ac:dyDescent="0.25">
      <c r="B443" s="207" t="s">
        <v>613</v>
      </c>
      <c r="C443" s="5" t="s">
        <v>780</v>
      </c>
      <c r="D443" s="202">
        <f t="shared" si="105"/>
        <v>0</v>
      </c>
      <c r="E443" s="104">
        <v>0</v>
      </c>
      <c r="F443" s="163"/>
      <c r="G443" s="163"/>
      <c r="H443" s="163"/>
      <c r="I443" s="163"/>
      <c r="J443" s="163"/>
      <c r="K443" s="163"/>
      <c r="L443" s="163"/>
      <c r="M443" s="163"/>
      <c r="N443" s="134" t="str">
        <f>IF((D443&lt;=D440),"Выполнено","ПРОВЕРИТЬ ('значение этой подстроки не может быть больше 14.1.1.)")</f>
        <v>Выполнено</v>
      </c>
      <c r="O443" s="213" t="str">
        <f>IF(((D443=0)),"   ","Нужно заполнить пункт 47 текстовой части - о муниципальных районах (внутригородских муниципальных образованиях), в которых не формируются местные администрации")</f>
        <v xml:space="preserve">   </v>
      </c>
      <c r="P443" s="140"/>
      <c r="Q443" s="140"/>
    </row>
    <row r="444" spans="2:17" ht="30" x14ac:dyDescent="0.25">
      <c r="B444" s="207" t="s">
        <v>615</v>
      </c>
      <c r="C444" s="5" t="s">
        <v>779</v>
      </c>
      <c r="D444" s="202">
        <f t="shared" si="105"/>
        <v>0</v>
      </c>
      <c r="E444" s="105">
        <f>D439-E441-E442-E443</f>
        <v>0</v>
      </c>
      <c r="F444" s="163"/>
      <c r="G444" s="163"/>
      <c r="H444" s="163"/>
      <c r="I444" s="163"/>
      <c r="J444" s="163"/>
      <c r="K444" s="163"/>
      <c r="L444" s="163"/>
      <c r="M444" s="163"/>
      <c r="N444" s="134" t="str">
        <f>IF((D444&gt;=0),"Выполнено","ПРОВЕРИТЬ (''Это значение не может быть отрицательным, иначе - ошибка в расчетах)")</f>
        <v>Выполнено</v>
      </c>
      <c r="O444" s="213" t="str">
        <f>IF(((D444=0)),"   ","Нужно заполнить пункт 47 текстовой части - о муниципальных районах (внутригородских муниципальных образованиях), в которых не формируются местные администрации")</f>
        <v xml:space="preserve">   </v>
      </c>
      <c r="P444" s="142"/>
      <c r="Q444" s="142"/>
    </row>
    <row r="445" spans="2:17" ht="30" x14ac:dyDescent="0.25">
      <c r="B445" s="207" t="s">
        <v>1088</v>
      </c>
      <c r="C445" s="5" t="s">
        <v>781</v>
      </c>
      <c r="D445" s="202">
        <f t="shared" ref="D445:D446" si="106">SUM(E445:L445)</f>
        <v>6</v>
      </c>
      <c r="E445" s="104">
        <v>6</v>
      </c>
      <c r="F445" s="163"/>
      <c r="G445" s="163"/>
      <c r="H445" s="163"/>
      <c r="I445" s="163"/>
      <c r="J445" s="163"/>
      <c r="K445" s="163"/>
      <c r="L445" s="163"/>
      <c r="M445" s="163"/>
      <c r="N445" s="134" t="str">
        <f>IF((D445&lt;=D440),"Выполнено","ПРОВЕРИТЬ ('значение этой подстроки не может быть больше 14.1.1.)")</f>
        <v>Выполнено</v>
      </c>
      <c r="O445" s="213"/>
      <c r="P445" s="142"/>
      <c r="Q445" s="142"/>
    </row>
    <row r="446" spans="2:17" ht="30" x14ac:dyDescent="0.25">
      <c r="B446" s="207" t="s">
        <v>1089</v>
      </c>
      <c r="C446" s="5" t="s">
        <v>782</v>
      </c>
      <c r="D446" s="202">
        <f t="shared" si="106"/>
        <v>0</v>
      </c>
      <c r="E446" s="104">
        <v>0</v>
      </c>
      <c r="F446" s="163"/>
      <c r="G446" s="163"/>
      <c r="H446" s="163"/>
      <c r="I446" s="163"/>
      <c r="J446" s="163"/>
      <c r="K446" s="163"/>
      <c r="L446" s="163"/>
      <c r="M446" s="163"/>
      <c r="N446" s="134" t="str">
        <f>IF((D446&lt;=D445)*AND(D446&lt;=D428),"Выполнено","ПРОВЕРИТЬ ('значение этой подстроки не может быть больше предыдущей, а также 13.12.)")</f>
        <v>Выполнено</v>
      </c>
      <c r="O446" s="213"/>
      <c r="P446" s="142"/>
      <c r="Q446" s="142"/>
    </row>
    <row r="447" spans="2:17" ht="75" x14ac:dyDescent="0.25">
      <c r="B447" s="46" t="s">
        <v>1090</v>
      </c>
      <c r="C447" s="86" t="s">
        <v>1385</v>
      </c>
      <c r="D447" s="2">
        <f>SUM(E447:L447)</f>
        <v>0</v>
      </c>
      <c r="E447" s="118"/>
      <c r="F447" s="123"/>
      <c r="G447" s="124"/>
      <c r="H447" s="111"/>
      <c r="I447" s="111"/>
      <c r="J447" s="111"/>
      <c r="K447" s="112"/>
      <c r="L447" s="102">
        <v>0</v>
      </c>
      <c r="M447" s="118"/>
      <c r="N447" s="134" t="str">
        <f>IF((L447&lt;=L$12),"Выполнено","ПРОВЕРИТЬ (таких муниципальных образований не может быть больше общего их числа)")</f>
        <v>Выполнено</v>
      </c>
      <c r="O447" s="150" t="str">
        <f>IF(((D447=0)),"   ","Нужно заполнить пункт 47 текстовой части - о муниципальных районах (внутригородских муниципальных образованиях), в которых не формируются местные администрации")</f>
        <v xml:space="preserve">   </v>
      </c>
      <c r="P447" s="142"/>
      <c r="Q447" s="142"/>
    </row>
    <row r="448" spans="2:17" s="40" customFormat="1" ht="30" x14ac:dyDescent="0.25">
      <c r="B448" s="39" t="s">
        <v>396</v>
      </c>
      <c r="C448" s="5" t="s">
        <v>440</v>
      </c>
      <c r="D448" s="162"/>
      <c r="E448" s="163"/>
      <c r="F448" s="163"/>
      <c r="G448" s="163"/>
      <c r="H448" s="163"/>
      <c r="I448" s="163"/>
      <c r="J448" s="163"/>
      <c r="K448" s="163"/>
      <c r="L448" s="163"/>
      <c r="M448" s="163"/>
      <c r="N448" s="103"/>
      <c r="O448" s="61"/>
      <c r="P448" s="143"/>
      <c r="Q448" s="143"/>
    </row>
    <row r="449" spans="2:17" ht="30" x14ac:dyDescent="0.25">
      <c r="B449" s="39" t="s">
        <v>397</v>
      </c>
      <c r="C449" s="5" t="s">
        <v>441</v>
      </c>
      <c r="D449" s="2">
        <f t="shared" ref="D449:D456" si="107">SUM(E449:L449)</f>
        <v>54</v>
      </c>
      <c r="E449" s="127">
        <f t="shared" ref="E449:M449" si="108">E382-E383-E386</f>
        <v>10</v>
      </c>
      <c r="F449" s="127">
        <f t="shared" si="108"/>
        <v>3</v>
      </c>
      <c r="G449" s="127">
        <f t="shared" si="108"/>
        <v>37</v>
      </c>
      <c r="H449" s="127">
        <f t="shared" si="108"/>
        <v>1</v>
      </c>
      <c r="I449" s="127">
        <f t="shared" si="108"/>
        <v>3</v>
      </c>
      <c r="J449" s="127">
        <f t="shared" si="108"/>
        <v>0</v>
      </c>
      <c r="K449" s="127">
        <f t="shared" si="108"/>
        <v>0</v>
      </c>
      <c r="L449" s="127">
        <f t="shared" si="108"/>
        <v>0</v>
      </c>
      <c r="M449" s="127">
        <f t="shared" si="108"/>
        <v>1</v>
      </c>
      <c r="N449" s="96"/>
      <c r="O449" s="96"/>
      <c r="P449" s="143"/>
      <c r="Q449" s="140"/>
    </row>
    <row r="450" spans="2:17" ht="45" x14ac:dyDescent="0.25">
      <c r="B450" s="90" t="s">
        <v>398</v>
      </c>
      <c r="C450" s="5" t="s">
        <v>442</v>
      </c>
      <c r="D450" s="2">
        <f t="shared" si="107"/>
        <v>4</v>
      </c>
      <c r="E450" s="105">
        <f>E383+E386</f>
        <v>0</v>
      </c>
      <c r="F450" s="105">
        <f>F383+F386-F439</f>
        <v>1</v>
      </c>
      <c r="G450" s="105">
        <f>G383+G386-G439</f>
        <v>3</v>
      </c>
      <c r="H450" s="105">
        <f>H383+H386</f>
        <v>0</v>
      </c>
      <c r="I450" s="105">
        <f>I383+I386</f>
        <v>0</v>
      </c>
      <c r="J450" s="105">
        <f>J383+J386</f>
        <v>0</v>
      </c>
      <c r="K450" s="105">
        <f>K383+K386</f>
        <v>0</v>
      </c>
      <c r="L450" s="105">
        <f>L383+L386-L439</f>
        <v>0</v>
      </c>
      <c r="M450" s="105">
        <f>M383+M386</f>
        <v>0</v>
      </c>
      <c r="N450" s="96"/>
      <c r="O450" s="96"/>
      <c r="P450" s="143"/>
      <c r="Q450" s="142"/>
    </row>
    <row r="451" spans="2:17" ht="30" x14ac:dyDescent="0.25">
      <c r="B451" s="39" t="s">
        <v>399</v>
      </c>
      <c r="C451" s="5" t="s">
        <v>443</v>
      </c>
      <c r="D451" s="2">
        <f t="shared" si="107"/>
        <v>54</v>
      </c>
      <c r="E451" s="127">
        <f t="shared" ref="E451:M451" si="109">E392-E393-E396</f>
        <v>11</v>
      </c>
      <c r="F451" s="127">
        <f t="shared" si="109"/>
        <v>3</v>
      </c>
      <c r="G451" s="127">
        <f t="shared" si="109"/>
        <v>37</v>
      </c>
      <c r="H451" s="127">
        <f t="shared" si="109"/>
        <v>0</v>
      </c>
      <c r="I451" s="127">
        <f t="shared" si="109"/>
        <v>3</v>
      </c>
      <c r="J451" s="127">
        <f t="shared" si="109"/>
        <v>0</v>
      </c>
      <c r="K451" s="127">
        <f t="shared" si="109"/>
        <v>0</v>
      </c>
      <c r="L451" s="127">
        <f t="shared" si="109"/>
        <v>0</v>
      </c>
      <c r="M451" s="127">
        <f t="shared" si="109"/>
        <v>1</v>
      </c>
      <c r="N451" s="96"/>
      <c r="O451" s="96"/>
      <c r="P451" s="143"/>
      <c r="Q451" s="142"/>
    </row>
    <row r="452" spans="2:17" ht="45" x14ac:dyDescent="0.25">
      <c r="B452" s="24" t="s">
        <v>1091</v>
      </c>
      <c r="C452" s="4" t="s">
        <v>437</v>
      </c>
      <c r="D452" s="2">
        <f t="shared" si="107"/>
        <v>3</v>
      </c>
      <c r="E452" s="104">
        <v>0</v>
      </c>
      <c r="F452" s="104">
        <v>1</v>
      </c>
      <c r="G452" s="104">
        <v>2</v>
      </c>
      <c r="H452" s="104">
        <v>0</v>
      </c>
      <c r="I452" s="104">
        <v>0</v>
      </c>
      <c r="J452" s="104">
        <v>0</v>
      </c>
      <c r="K452" s="104">
        <v>0</v>
      </c>
      <c r="L452" s="104">
        <v>0</v>
      </c>
      <c r="M452" s="104">
        <v>0</v>
      </c>
      <c r="N452" s="96"/>
      <c r="O452" s="96"/>
      <c r="P452" s="144"/>
      <c r="Q452" s="144"/>
    </row>
    <row r="453" spans="2:17" ht="45" x14ac:dyDescent="0.25">
      <c r="B453" s="46" t="s">
        <v>1383</v>
      </c>
      <c r="C453" s="63" t="s">
        <v>446</v>
      </c>
      <c r="D453" s="2">
        <f t="shared" si="107"/>
        <v>0</v>
      </c>
      <c r="E453" s="102">
        <v>0</v>
      </c>
      <c r="F453" s="102">
        <v>0</v>
      </c>
      <c r="G453" s="104">
        <v>0</v>
      </c>
      <c r="H453" s="102">
        <v>0</v>
      </c>
      <c r="I453" s="102">
        <v>0</v>
      </c>
      <c r="J453" s="102">
        <v>0</v>
      </c>
      <c r="K453" s="102">
        <v>0</v>
      </c>
      <c r="L453" s="102">
        <v>0</v>
      </c>
      <c r="M453" s="102">
        <v>0</v>
      </c>
      <c r="N453" s="134" t="str">
        <f>IF((D453&lt;=D452)*AND(E453&lt;=E452)*AND(F453&lt;=F452)*AND(G453&lt;=G452)*AND(H453&lt;=H452)*AND(I453&lt;=I452)*AND(J453&lt;=J452)*AND(K453&lt;=K452)*AND(L453&lt;=L452)*AND(M453&lt;=M452),"Выполнено","ПРОВЕРИТЬ (их не может быть больше чем всех глав администраций)
)")</f>
        <v>Выполнено</v>
      </c>
      <c r="O453" s="150" t="str">
        <f>IF(((D453-G453=0)),"   ","Нужно заполнить пункт 43 текстовой части - о главах, имеющих статус руководителей финансовых органов")</f>
        <v xml:space="preserve">   </v>
      </c>
      <c r="P453" s="142"/>
      <c r="Q453" s="142"/>
    </row>
    <row r="454" spans="2:17" ht="30" x14ac:dyDescent="0.25">
      <c r="B454" s="46" t="s">
        <v>1092</v>
      </c>
      <c r="C454" s="63" t="s">
        <v>444</v>
      </c>
      <c r="D454" s="2">
        <f t="shared" si="107"/>
        <v>0</v>
      </c>
      <c r="E454" s="102">
        <v>0</v>
      </c>
      <c r="F454" s="102">
        <v>0</v>
      </c>
      <c r="G454" s="102">
        <v>0</v>
      </c>
      <c r="H454" s="102">
        <v>0</v>
      </c>
      <c r="I454" s="102">
        <v>0</v>
      </c>
      <c r="J454" s="102">
        <v>0</v>
      </c>
      <c r="K454" s="102">
        <v>0</v>
      </c>
      <c r="L454" s="102">
        <v>0</v>
      </c>
      <c r="M454" s="102">
        <v>0</v>
      </c>
      <c r="N454" s="134" t="str">
        <f>IF((D454&lt;=D452)*AND(E454&lt;=E452)*AND(F454&lt;=F452)*AND(G454&lt;=G452)*AND(H454&lt;=H452)*AND(I454&lt;=I452)*AND(J454&lt;=J452)*AND(K454&lt;=K452)*AND(L454&lt;=L452)*AND(M454&lt;=M452),"Выполнено","ПРОВЕРИТЬ (таких глав администраций не может быть больше общего числа действующих глав местных администраций)
)")</f>
        <v>Выполнено</v>
      </c>
      <c r="O454" s="150" t="str">
        <f>IF(((D454=0)),"   ","Нужно заполнить пункт 56 текстовой части - о главах, временно отстраненных от должности")</f>
        <v xml:space="preserve">   </v>
      </c>
      <c r="P454" s="142"/>
      <c r="Q454" s="142"/>
    </row>
    <row r="455" spans="2:17" ht="45" x14ac:dyDescent="0.25">
      <c r="B455" s="46" t="s">
        <v>1093</v>
      </c>
      <c r="C455" s="63" t="s">
        <v>229</v>
      </c>
      <c r="D455" s="2">
        <f t="shared" si="107"/>
        <v>1</v>
      </c>
      <c r="E455" s="102">
        <v>0</v>
      </c>
      <c r="F455" s="102">
        <v>0</v>
      </c>
      <c r="G455" s="102">
        <v>1</v>
      </c>
      <c r="H455" s="102">
        <v>0</v>
      </c>
      <c r="I455" s="102">
        <v>0</v>
      </c>
      <c r="J455" s="102">
        <v>0</v>
      </c>
      <c r="K455" s="102">
        <v>0</v>
      </c>
      <c r="L455" s="102">
        <v>0</v>
      </c>
      <c r="M455" s="102">
        <v>0</v>
      </c>
      <c r="N455" s="96"/>
      <c r="O455" s="150" t="str">
        <f>IF(((D455=0)),"   ","Нужно заполнить пункт 48 текстовой части - о вакантных должностях глав местных администраций")</f>
        <v>Нужно заполнить пункт 48 текстовой части - о вакантных должностях глав местных администраций</v>
      </c>
      <c r="P455" s="144"/>
      <c r="Q455" s="144"/>
    </row>
    <row r="456" spans="2:17" ht="75" x14ac:dyDescent="0.25">
      <c r="B456" s="46" t="s">
        <v>1094</v>
      </c>
      <c r="C456" s="63" t="s">
        <v>445</v>
      </c>
      <c r="D456" s="2">
        <f t="shared" si="107"/>
        <v>0</v>
      </c>
      <c r="E456" s="102">
        <v>0</v>
      </c>
      <c r="F456" s="102">
        <v>0</v>
      </c>
      <c r="G456" s="102">
        <v>0</v>
      </c>
      <c r="H456" s="102">
        <v>0</v>
      </c>
      <c r="I456" s="102">
        <v>0</v>
      </c>
      <c r="J456" s="102">
        <v>0</v>
      </c>
      <c r="K456" s="102">
        <v>0</v>
      </c>
      <c r="L456" s="102">
        <v>0</v>
      </c>
      <c r="M456" s="102">
        <v>0</v>
      </c>
      <c r="N456" s="96"/>
      <c r="O456" s="96"/>
      <c r="P456" s="142"/>
      <c r="Q456" s="142"/>
    </row>
    <row r="457" spans="2:17" ht="45" x14ac:dyDescent="0.25">
      <c r="B457" s="24" t="s">
        <v>725</v>
      </c>
      <c r="C457" s="4" t="s">
        <v>341</v>
      </c>
      <c r="D457" s="162"/>
      <c r="E457" s="163"/>
      <c r="F457" s="163"/>
      <c r="G457" s="163"/>
      <c r="H457" s="163"/>
      <c r="I457" s="163"/>
      <c r="J457" s="163"/>
      <c r="K457" s="163"/>
      <c r="L457" s="163"/>
      <c r="M457" s="163"/>
      <c r="N457" s="103"/>
      <c r="O457" s="61"/>
      <c r="P457" s="142"/>
      <c r="Q457" s="142"/>
    </row>
    <row r="458" spans="2:17" s="40" customFormat="1" ht="30" x14ac:dyDescent="0.25">
      <c r="B458" s="24" t="s">
        <v>1095</v>
      </c>
      <c r="C458" s="4" t="s">
        <v>342</v>
      </c>
      <c r="D458" s="2">
        <f>SUM(E458:L458)</f>
        <v>37</v>
      </c>
      <c r="E458" s="104">
        <v>10</v>
      </c>
      <c r="F458" s="104">
        <v>4</v>
      </c>
      <c r="G458" s="104">
        <v>20</v>
      </c>
      <c r="H458" s="104">
        <v>0</v>
      </c>
      <c r="I458" s="104">
        <v>3</v>
      </c>
      <c r="J458" s="104">
        <v>0</v>
      </c>
      <c r="K458" s="104">
        <v>0</v>
      </c>
      <c r="L458" s="104">
        <v>0</v>
      </c>
      <c r="M458" s="104">
        <v>1</v>
      </c>
      <c r="N458" s="134" t="str">
        <f>IF((D458&lt;=D$11)*AND(E458&lt;=E$11)*AND(F458&lt;=F$11)*AND(G458&lt;=G$11)*AND(H458&lt;=H$11)*AND(I458&lt;=I$11)*AND(J458&lt;=J$11)*AND(K458&lt;=K$11)*AND(L458&lt;=L$11)*AND(M458&lt;=M$11),"Выполнено","ПРОВЕРИТЬ (таких муниципальных образований не может быть больше их общего числа)")</f>
        <v>Выполнено</v>
      </c>
      <c r="O458" s="38"/>
      <c r="P458" s="142"/>
      <c r="Q458" s="142"/>
    </row>
    <row r="459" spans="2:17" s="40" customFormat="1" x14ac:dyDescent="0.25">
      <c r="B459" s="24" t="s">
        <v>1096</v>
      </c>
      <c r="C459" s="4" t="s">
        <v>343</v>
      </c>
      <c r="D459" s="2">
        <f>SUM(E459:L459)</f>
        <v>0</v>
      </c>
      <c r="E459" s="104">
        <v>0</v>
      </c>
      <c r="F459" s="104">
        <v>0</v>
      </c>
      <c r="G459" s="104">
        <v>0</v>
      </c>
      <c r="H459" s="104">
        <v>0</v>
      </c>
      <c r="I459" s="104">
        <v>0</v>
      </c>
      <c r="J459" s="104">
        <v>0</v>
      </c>
      <c r="K459" s="104">
        <v>0</v>
      </c>
      <c r="L459" s="104">
        <v>0</v>
      </c>
      <c r="M459" s="104">
        <v>0</v>
      </c>
      <c r="N459" s="134" t="str">
        <f>IF((D459&lt;=D$11)*AND(E459&lt;=E$11)*AND(F459&lt;=F$11)*AND(G459&lt;=G$11)*AND(H459&lt;=H$11)*AND(I459&lt;=I$11)*AND(J459&lt;=J$11)*AND(K459&lt;=K$11)*AND(L459&lt;=L$11)*AND(M459&lt;=M$11),"Выполнено","ПРОВЕРИТЬ (таких муниципальных образований не может быть больше их общего числа)")</f>
        <v>Выполнено</v>
      </c>
      <c r="O459" s="38"/>
      <c r="P459" s="142"/>
      <c r="Q459" s="142"/>
    </row>
    <row r="460" spans="2:17" s="40" customFormat="1" ht="30" x14ac:dyDescent="0.25">
      <c r="B460" s="24" t="s">
        <v>752</v>
      </c>
      <c r="C460" s="4" t="s">
        <v>230</v>
      </c>
      <c r="D460" s="2">
        <f>SUM(E460:L460)</f>
        <v>66</v>
      </c>
      <c r="E460" s="104">
        <v>40</v>
      </c>
      <c r="F460" s="104">
        <v>6</v>
      </c>
      <c r="G460" s="104">
        <v>20</v>
      </c>
      <c r="H460" s="104">
        <v>0</v>
      </c>
      <c r="I460" s="104">
        <v>0</v>
      </c>
      <c r="J460" s="104">
        <v>0</v>
      </c>
      <c r="K460" s="104">
        <v>0</v>
      </c>
      <c r="L460" s="104">
        <v>0</v>
      </c>
      <c r="M460" s="104">
        <v>0</v>
      </c>
      <c r="N460" s="38"/>
      <c r="O460" s="150" t="str">
        <f>IF(((D460&gt;=D458)*AND(E460&gt;=E458)*AND(F460&gt;=F458)*AND(G460&gt;=G458)*AND(H460&gt;=H458)*AND(I460&gt;=I458)*AND(J460&gt;=J458)*AND(K460&gt;=K458)*AND(L460&gt;=L458)*AND(M460&gt;=M458)),"   ","Подсказка - таких органов, как правило, должно быть больше чем муниципалитетов, в которых предусмотрено их создание.")</f>
        <v>Подсказка - таких органов, как правило, должно быть больше чем муниципалитетов, в которых предусмотрено их создание.</v>
      </c>
      <c r="P460" s="142"/>
      <c r="Q460" s="142"/>
    </row>
    <row r="461" spans="2:17" s="40" customFormat="1" ht="30" x14ac:dyDescent="0.25">
      <c r="B461" s="24" t="s">
        <v>753</v>
      </c>
      <c r="C461" s="4" t="s">
        <v>231</v>
      </c>
      <c r="D461" s="2">
        <f>SUM(E461:L461)</f>
        <v>0</v>
      </c>
      <c r="E461" s="104">
        <v>0</v>
      </c>
      <c r="F461" s="104">
        <v>0</v>
      </c>
      <c r="G461" s="104">
        <v>0</v>
      </c>
      <c r="H461" s="104">
        <v>0</v>
      </c>
      <c r="I461" s="104">
        <v>0</v>
      </c>
      <c r="J461" s="104">
        <v>0</v>
      </c>
      <c r="K461" s="104">
        <v>0</v>
      </c>
      <c r="L461" s="104">
        <v>0</v>
      </c>
      <c r="M461" s="104">
        <v>0</v>
      </c>
      <c r="N461" s="38"/>
      <c r="O461" s="150" t="str">
        <f>IF(((D461&gt;=D459)*AND(E461&gt;=E459)*AND(F461&gt;=F459)*AND(G461&gt;=G459)*AND(H461&gt;=H459)*AND(I461&gt;=I459)*AND(J461&gt;=J459)*AND(K461&gt;=K459)*AND(L461&gt;=L459)*AND(M461&gt;=M459)),"   ","Подсказка - таких органов, как правило, должно быть больше чем муниципалитетов, в которых предусмотрено их создание.")</f>
        <v xml:space="preserve">   </v>
      </c>
      <c r="P461" s="142"/>
      <c r="Q461" s="142"/>
    </row>
    <row r="462" spans="2:17" s="40" customFormat="1" ht="30" x14ac:dyDescent="0.25">
      <c r="B462" s="83" t="s">
        <v>1097</v>
      </c>
      <c r="C462" s="200" t="s">
        <v>401</v>
      </c>
      <c r="D462" s="162"/>
      <c r="E462" s="163"/>
      <c r="F462" s="163"/>
      <c r="G462" s="163"/>
      <c r="H462" s="163"/>
      <c r="I462" s="163"/>
      <c r="J462" s="163"/>
      <c r="K462" s="163"/>
      <c r="L462" s="163"/>
      <c r="M462" s="163"/>
      <c r="N462" s="103"/>
      <c r="O462" s="61"/>
      <c r="P462" s="142"/>
      <c r="Q462" s="142"/>
    </row>
    <row r="463" spans="2:17" s="40" customFormat="1" ht="45" x14ac:dyDescent="0.25">
      <c r="B463" s="83" t="s">
        <v>1098</v>
      </c>
      <c r="C463" s="84" t="s">
        <v>404</v>
      </c>
      <c r="D463" s="2">
        <f t="shared" ref="D463:D477" si="110">SUM(E463:L463)</f>
        <v>64</v>
      </c>
      <c r="E463" s="105">
        <f t="shared" ref="E463:M463" si="111">SUM(E464:E466)</f>
        <v>10</v>
      </c>
      <c r="F463" s="105">
        <f t="shared" si="111"/>
        <v>4</v>
      </c>
      <c r="G463" s="105">
        <f t="shared" si="111"/>
        <v>46</v>
      </c>
      <c r="H463" s="105">
        <f t="shared" ref="H463" si="112">SUM(H464:H466)</f>
        <v>1</v>
      </c>
      <c r="I463" s="105">
        <f t="shared" si="111"/>
        <v>3</v>
      </c>
      <c r="J463" s="105">
        <f t="shared" si="111"/>
        <v>0</v>
      </c>
      <c r="K463" s="105">
        <f t="shared" si="111"/>
        <v>0</v>
      </c>
      <c r="L463" s="105">
        <f t="shared" si="111"/>
        <v>0</v>
      </c>
      <c r="M463" s="105">
        <f t="shared" si="111"/>
        <v>1</v>
      </c>
      <c r="N463" s="134" t="str">
        <f>IF((D463=D$11)*AND(E463=E$11)*AND(F463=F$11)*AND(G463=G$11)*AND(H463=H$11)*AND(I463=I$11)*AND(J463=J$11)*AND(K463=K$11)*AND(L463=L$11)*AND(M463=M$11),"Выполнено","ПРОВЕРИТЬ (в сумме должно получиться общее число муниципальных образований)")</f>
        <v>Выполнено</v>
      </c>
      <c r="O463" s="96"/>
      <c r="P463" s="142"/>
      <c r="Q463" s="142"/>
    </row>
    <row r="464" spans="2:17" x14ac:dyDescent="0.25">
      <c r="B464" s="83" t="s">
        <v>1099</v>
      </c>
      <c r="C464" s="84" t="s">
        <v>405</v>
      </c>
      <c r="D464" s="2">
        <f t="shared" si="110"/>
        <v>8</v>
      </c>
      <c r="E464" s="104">
        <v>4</v>
      </c>
      <c r="F464" s="104">
        <v>1</v>
      </c>
      <c r="G464" s="104">
        <v>0</v>
      </c>
      <c r="H464" s="104">
        <v>0</v>
      </c>
      <c r="I464" s="104">
        <v>3</v>
      </c>
      <c r="J464" s="104">
        <v>0</v>
      </c>
      <c r="K464" s="104">
        <v>0</v>
      </c>
      <c r="L464" s="104">
        <v>0</v>
      </c>
      <c r="M464" s="104">
        <v>1</v>
      </c>
      <c r="N464" s="96"/>
      <c r="O464" s="96"/>
      <c r="P464" s="142"/>
      <c r="Q464" s="142"/>
    </row>
    <row r="465" spans="2:17" s="40" customFormat="1" ht="45" x14ac:dyDescent="0.25">
      <c r="B465" s="83" t="s">
        <v>1100</v>
      </c>
      <c r="C465" s="84" t="s">
        <v>406</v>
      </c>
      <c r="D465" s="2">
        <f t="shared" si="110"/>
        <v>50</v>
      </c>
      <c r="E465" s="104">
        <v>4</v>
      </c>
      <c r="F465" s="104">
        <v>0</v>
      </c>
      <c r="G465" s="104">
        <v>46</v>
      </c>
      <c r="H465" s="104">
        <v>0</v>
      </c>
      <c r="I465" s="104">
        <v>0</v>
      </c>
      <c r="J465" s="104">
        <v>0</v>
      </c>
      <c r="K465" s="104">
        <v>0</v>
      </c>
      <c r="L465" s="104">
        <v>0</v>
      </c>
      <c r="M465" s="104">
        <v>0</v>
      </c>
      <c r="N465" s="96"/>
      <c r="O465" s="96"/>
      <c r="P465" s="142"/>
      <c r="Q465" s="142"/>
    </row>
    <row r="466" spans="2:17" s="40" customFormat="1" ht="30" x14ac:dyDescent="0.25">
      <c r="B466" s="85" t="s">
        <v>400</v>
      </c>
      <c r="C466" s="86" t="s">
        <v>447</v>
      </c>
      <c r="D466" s="2">
        <f t="shared" si="110"/>
        <v>6</v>
      </c>
      <c r="E466" s="102">
        <v>2</v>
      </c>
      <c r="F466" s="102">
        <v>3</v>
      </c>
      <c r="G466" s="104">
        <v>0</v>
      </c>
      <c r="H466" s="102">
        <v>1</v>
      </c>
      <c r="I466" s="102">
        <v>0</v>
      </c>
      <c r="J466" s="102">
        <v>0</v>
      </c>
      <c r="K466" s="102">
        <v>0</v>
      </c>
      <c r="L466" s="102">
        <v>0</v>
      </c>
      <c r="M466" s="102">
        <v>0</v>
      </c>
      <c r="N466" s="96"/>
      <c r="O466" s="150" t="str">
        <f>IF(((D466=0)),"   ","Нужно заполнить пункт 49 текстовой части - о муниципальных образованиях, в которых не урегулирован вопрос внешнего финансового контроля")</f>
        <v>Нужно заполнить пункт 49 текстовой части - о муниципальных образованиях, в которых не урегулирован вопрос внешнего финансового контроля</v>
      </c>
      <c r="P466" s="142"/>
      <c r="Q466" s="142"/>
    </row>
    <row r="467" spans="2:17" s="40" customFormat="1" ht="30" x14ac:dyDescent="0.25">
      <c r="B467" s="83" t="s">
        <v>1101</v>
      </c>
      <c r="C467" s="84" t="s">
        <v>402</v>
      </c>
      <c r="D467" s="2">
        <f t="shared" si="110"/>
        <v>7</v>
      </c>
      <c r="E467" s="104">
        <v>3</v>
      </c>
      <c r="F467" s="104">
        <v>1</v>
      </c>
      <c r="G467" s="104">
        <v>0</v>
      </c>
      <c r="H467" s="104">
        <v>0</v>
      </c>
      <c r="I467" s="104">
        <v>3</v>
      </c>
      <c r="J467" s="104">
        <v>0</v>
      </c>
      <c r="K467" s="104">
        <v>0</v>
      </c>
      <c r="L467" s="104">
        <v>0</v>
      </c>
      <c r="M467" s="104">
        <v>1</v>
      </c>
      <c r="N467" s="96"/>
      <c r="O467" s="150" t="str">
        <f>IF(((D467&gt;=D464)*AND(E467&gt;=E464)*AND(F467&gt;=F464)*AND(G467&gt;=G464)*AND(H467&gt;=H464)*AND(I467&gt;=I464)*AND(J467&gt;=J464)*AND(K467&gt;=K464)*AND(L467&gt;=L464)*AND(M467&gt;=M464)),"   ","Подсказка - таких органов вряд ли может быть больше чем муниципалитетов, где предусмотрено их создание.")</f>
        <v>Подсказка - таких органов вряд ли может быть больше чем муниципалитетов, где предусмотрено их создание.</v>
      </c>
      <c r="P467" s="142"/>
      <c r="Q467" s="142"/>
    </row>
    <row r="468" spans="2:17" s="40" customFormat="1" ht="60" x14ac:dyDescent="0.25">
      <c r="B468" s="83" t="s">
        <v>1102</v>
      </c>
      <c r="C468" s="84" t="s">
        <v>462</v>
      </c>
      <c r="D468" s="2">
        <f t="shared" si="110"/>
        <v>37</v>
      </c>
      <c r="E468" s="104">
        <v>15</v>
      </c>
      <c r="F468" s="104">
        <v>4</v>
      </c>
      <c r="G468" s="104">
        <v>0</v>
      </c>
      <c r="H468" s="104">
        <v>0</v>
      </c>
      <c r="I468" s="104">
        <v>18</v>
      </c>
      <c r="J468" s="104">
        <v>0</v>
      </c>
      <c r="K468" s="104">
        <v>0</v>
      </c>
      <c r="L468" s="104">
        <v>0</v>
      </c>
      <c r="M468" s="104">
        <v>14</v>
      </c>
      <c r="N468" s="134" t="str">
        <f>IF((D468&gt;=D467)*AND(E468&gt;=E467)*AND(F468&gt;=F467)*AND(G468&gt;=G467)*AND(H468&gt;=H467)*AND(I468&gt;=I467)*AND(J468&gt;=J467)*AND(K468&gt;=K467)*AND(L468&gt;=L467)*AND(M468&gt;=M467),"Выполнено","ПРОВЕРИТЬ (количество членов коллегиальных органов, как правило, в разы больше количества самих коллегиальных органов)")</f>
        <v>Выполнено</v>
      </c>
      <c r="O468" s="96"/>
      <c r="P468" s="142"/>
      <c r="Q468" s="142"/>
    </row>
    <row r="469" spans="2:17" s="40" customFormat="1" x14ac:dyDescent="0.25">
      <c r="B469" s="83" t="s">
        <v>1103</v>
      </c>
      <c r="C469" s="84" t="s">
        <v>277</v>
      </c>
      <c r="D469" s="2">
        <f t="shared" si="110"/>
        <v>37</v>
      </c>
      <c r="E469" s="104">
        <v>15</v>
      </c>
      <c r="F469" s="104">
        <v>4</v>
      </c>
      <c r="G469" s="104">
        <v>0</v>
      </c>
      <c r="H469" s="104">
        <v>0</v>
      </c>
      <c r="I469" s="104">
        <v>18</v>
      </c>
      <c r="J469" s="104">
        <v>0</v>
      </c>
      <c r="K469" s="104">
        <v>0</v>
      </c>
      <c r="L469" s="104">
        <v>0</v>
      </c>
      <c r="M469" s="104">
        <v>14</v>
      </c>
      <c r="N469" s="134" t="str">
        <f>IF((D469&lt;=D468)*AND(E469&lt;=E468)*AND(F469&lt;=F468)*AND(G469&lt;=G468)*AND(H469&lt;=H468)*AND(I469&lt;=I468)*AND(J469&lt;=J468)*AND(K469&lt;=K468)*AND(L469&lt;=L468)*AND(M469&lt;=M468),"Выполнено","ПРОВЕРИТЬ (значения этой строки не могут быть больше предыдущей)
)")</f>
        <v>Выполнено</v>
      </c>
      <c r="O469" s="96"/>
      <c r="P469" s="142"/>
      <c r="Q469" s="142"/>
    </row>
    <row r="470" spans="2:17" s="40" customFormat="1" ht="30" x14ac:dyDescent="0.25">
      <c r="B470" s="23" t="s">
        <v>1104</v>
      </c>
      <c r="C470" s="3" t="s">
        <v>139</v>
      </c>
      <c r="D470" s="2">
        <f t="shared" si="110"/>
        <v>186</v>
      </c>
      <c r="E470" s="105">
        <f>SUM(E471:E476)</f>
        <v>63</v>
      </c>
      <c r="F470" s="105">
        <f t="shared" ref="F470:M470" si="113">SUM(F471:F476)</f>
        <v>15</v>
      </c>
      <c r="G470" s="105">
        <f t="shared" si="113"/>
        <v>79</v>
      </c>
      <c r="H470" s="105">
        <f t="shared" si="113"/>
        <v>1</v>
      </c>
      <c r="I470" s="105">
        <f t="shared" si="113"/>
        <v>28</v>
      </c>
      <c r="J470" s="105">
        <f t="shared" si="113"/>
        <v>0</v>
      </c>
      <c r="K470" s="105">
        <f t="shared" si="113"/>
        <v>0</v>
      </c>
      <c r="L470" s="105">
        <f t="shared" si="113"/>
        <v>0</v>
      </c>
      <c r="M470" s="105">
        <f t="shared" si="113"/>
        <v>14</v>
      </c>
      <c r="N470" s="96"/>
      <c r="O470" s="96"/>
      <c r="P470" s="142"/>
      <c r="Q470" s="142"/>
    </row>
    <row r="471" spans="2:17" s="40" customFormat="1" ht="30" x14ac:dyDescent="0.25">
      <c r="B471" s="24" t="s">
        <v>135</v>
      </c>
      <c r="C471" s="4" t="s">
        <v>140</v>
      </c>
      <c r="D471" s="2">
        <f t="shared" si="110"/>
        <v>31</v>
      </c>
      <c r="E471" s="104">
        <v>10</v>
      </c>
      <c r="F471" s="104">
        <v>4</v>
      </c>
      <c r="G471" s="104">
        <v>13</v>
      </c>
      <c r="H471" s="104">
        <v>1</v>
      </c>
      <c r="I471" s="104">
        <v>3</v>
      </c>
      <c r="J471" s="104">
        <v>0</v>
      </c>
      <c r="K471" s="104">
        <v>0</v>
      </c>
      <c r="L471" s="104">
        <v>0</v>
      </c>
      <c r="M471" s="104">
        <v>1</v>
      </c>
      <c r="N471" s="96"/>
      <c r="O471" s="233"/>
      <c r="P471" s="142"/>
      <c r="Q471" s="142"/>
    </row>
    <row r="472" spans="2:17" x14ac:dyDescent="0.25">
      <c r="B472" s="24" t="s">
        <v>1105</v>
      </c>
      <c r="C472" s="4" t="s">
        <v>141</v>
      </c>
      <c r="D472" s="2">
        <f t="shared" si="110"/>
        <v>63</v>
      </c>
      <c r="E472" s="104">
        <v>10</v>
      </c>
      <c r="F472" s="104">
        <v>4</v>
      </c>
      <c r="G472" s="104">
        <v>46</v>
      </c>
      <c r="H472" s="104">
        <v>0</v>
      </c>
      <c r="I472" s="104">
        <v>3</v>
      </c>
      <c r="J472" s="104">
        <v>0</v>
      </c>
      <c r="K472" s="104">
        <v>0</v>
      </c>
      <c r="L472" s="104">
        <v>0</v>
      </c>
      <c r="M472" s="104">
        <v>1</v>
      </c>
      <c r="N472" s="96"/>
      <c r="O472" s="233"/>
      <c r="P472" s="140"/>
      <c r="Q472" s="140"/>
    </row>
    <row r="473" spans="2:17" ht="30" x14ac:dyDescent="0.25">
      <c r="B473" s="24" t="s">
        <v>438</v>
      </c>
      <c r="C473" s="4" t="s">
        <v>142</v>
      </c>
      <c r="D473" s="2">
        <f t="shared" si="110"/>
        <v>85</v>
      </c>
      <c r="E473" s="104">
        <v>40</v>
      </c>
      <c r="F473" s="104">
        <v>6</v>
      </c>
      <c r="G473" s="104">
        <v>20</v>
      </c>
      <c r="H473" s="104">
        <v>0</v>
      </c>
      <c r="I473" s="104">
        <v>19</v>
      </c>
      <c r="J473" s="104">
        <v>0</v>
      </c>
      <c r="K473" s="104">
        <v>0</v>
      </c>
      <c r="L473" s="104">
        <v>0</v>
      </c>
      <c r="M473" s="104">
        <v>11</v>
      </c>
      <c r="N473" s="99"/>
      <c r="O473" s="233"/>
      <c r="P473" s="146"/>
      <c r="Q473" s="146"/>
    </row>
    <row r="474" spans="2:17" x14ac:dyDescent="0.25">
      <c r="B474" s="24" t="s">
        <v>1106</v>
      </c>
      <c r="C474" s="4" t="s">
        <v>143</v>
      </c>
      <c r="D474" s="2">
        <f t="shared" si="110"/>
        <v>0</v>
      </c>
      <c r="E474" s="104">
        <v>0</v>
      </c>
      <c r="F474" s="104">
        <v>0</v>
      </c>
      <c r="G474" s="104">
        <v>0</v>
      </c>
      <c r="H474" s="104">
        <v>0</v>
      </c>
      <c r="I474" s="104">
        <v>0</v>
      </c>
      <c r="J474" s="104">
        <v>0</v>
      </c>
      <c r="K474" s="104">
        <v>0</v>
      </c>
      <c r="L474" s="104">
        <v>0</v>
      </c>
      <c r="M474" s="104">
        <v>0</v>
      </c>
      <c r="N474" s="96"/>
      <c r="O474" s="233"/>
      <c r="P474" s="146"/>
      <c r="Q474" s="146"/>
    </row>
    <row r="475" spans="2:17" s="40" customFormat="1" ht="30" x14ac:dyDescent="0.25">
      <c r="B475" s="24" t="s">
        <v>1107</v>
      </c>
      <c r="C475" s="4" t="s">
        <v>144</v>
      </c>
      <c r="D475" s="2">
        <f t="shared" si="110"/>
        <v>7</v>
      </c>
      <c r="E475" s="104">
        <v>3</v>
      </c>
      <c r="F475" s="104">
        <v>1</v>
      </c>
      <c r="G475" s="104">
        <v>0</v>
      </c>
      <c r="H475" s="104">
        <v>0</v>
      </c>
      <c r="I475" s="104">
        <v>3</v>
      </c>
      <c r="J475" s="104">
        <v>0</v>
      </c>
      <c r="K475" s="104">
        <v>0</v>
      </c>
      <c r="L475" s="104">
        <v>0</v>
      </c>
      <c r="M475" s="104">
        <v>1</v>
      </c>
      <c r="N475" s="96"/>
      <c r="O475" s="233"/>
      <c r="P475" s="146"/>
      <c r="Q475" s="146"/>
    </row>
    <row r="476" spans="2:17" s="40" customFormat="1" x14ac:dyDescent="0.25">
      <c r="B476" s="24" t="s">
        <v>1108</v>
      </c>
      <c r="C476" s="4" t="s">
        <v>145</v>
      </c>
      <c r="D476" s="2">
        <f t="shared" si="110"/>
        <v>0</v>
      </c>
      <c r="E476" s="104">
        <v>0</v>
      </c>
      <c r="F476" s="104">
        <v>0</v>
      </c>
      <c r="G476" s="104">
        <v>0</v>
      </c>
      <c r="H476" s="104">
        <v>0</v>
      </c>
      <c r="I476" s="104">
        <v>0</v>
      </c>
      <c r="J476" s="104">
        <v>0</v>
      </c>
      <c r="K476" s="104">
        <v>0</v>
      </c>
      <c r="L476" s="104">
        <v>0</v>
      </c>
      <c r="M476" s="104">
        <v>0</v>
      </c>
      <c r="N476" s="96"/>
      <c r="O476" s="233"/>
      <c r="P476" s="146"/>
      <c r="Q476" s="146"/>
    </row>
    <row r="477" spans="2:17" s="40" customFormat="1" ht="45" x14ac:dyDescent="0.25">
      <c r="B477" s="46" t="s">
        <v>439</v>
      </c>
      <c r="C477" s="63" t="s">
        <v>138</v>
      </c>
      <c r="D477" s="2">
        <f t="shared" si="110"/>
        <v>33</v>
      </c>
      <c r="E477" s="102">
        <v>0</v>
      </c>
      <c r="F477" s="102">
        <v>0</v>
      </c>
      <c r="G477" s="104">
        <v>33</v>
      </c>
      <c r="H477" s="102">
        <v>0</v>
      </c>
      <c r="I477" s="102">
        <v>0</v>
      </c>
      <c r="J477" s="102">
        <v>0</v>
      </c>
      <c r="K477" s="104">
        <v>0</v>
      </c>
      <c r="L477" s="104">
        <v>0</v>
      </c>
      <c r="M477" s="102">
        <v>0</v>
      </c>
      <c r="N477" s="134" t="str">
        <f>IF((D477&lt;=D$11)*AND(E477&lt;=E$11)*AND(F477&lt;=F$11)*AND(G477&lt;=G$11)*AND(H477&lt;=H$11)*AND(I477&lt;=I$11)*AND(J477&lt;=J$11)*AND(K477&lt;=K$11)*AND(L477&lt;=L$11)*AND(M477&lt;=M$11),"Выполнено","ПРОВЕРИТЬ (таких муниципальных образований не может быть больше их общего числа)")</f>
        <v>Выполнено</v>
      </c>
      <c r="O477" s="150" t="str">
        <f>IF(((E477+F477+H477+I477+J477=0)),"   ","Нужно заполнить пункт 50 текстовой части - о представительных органах, не имеющих статуса юридических лиц")</f>
        <v xml:space="preserve">   </v>
      </c>
      <c r="P477" s="146"/>
      <c r="Q477" s="146"/>
    </row>
    <row r="478" spans="2:17" s="40" customFormat="1" ht="30" x14ac:dyDescent="0.25">
      <c r="B478" s="46" t="s">
        <v>1109</v>
      </c>
      <c r="C478" s="63" t="s">
        <v>645</v>
      </c>
      <c r="D478" s="2">
        <f t="shared" ref="D478" si="114">SUM(E478:L478)</f>
        <v>0</v>
      </c>
      <c r="E478" s="102">
        <v>0</v>
      </c>
      <c r="F478" s="102">
        <v>0</v>
      </c>
      <c r="G478" s="102">
        <v>0</v>
      </c>
      <c r="H478" s="102">
        <v>0</v>
      </c>
      <c r="I478" s="102">
        <v>0</v>
      </c>
      <c r="J478" s="102">
        <v>0</v>
      </c>
      <c r="K478" s="102">
        <v>0</v>
      </c>
      <c r="L478" s="102">
        <v>0</v>
      </c>
      <c r="M478" s="102">
        <v>0</v>
      </c>
      <c r="N478" s="134" t="str">
        <f>IF((D478&lt;=D$11)*AND(E478&lt;=E$11)*AND(F478&lt;=F$11)*AND(G478&lt;=G$11)*AND(H478&lt;=H$11)*AND(I478&lt;=I$11)*AND(J478&lt;=J$11)*AND(K478&lt;=K$11)*AND(L478&lt;=L$11)*AND(M478&lt;=M$11),"Выполнено","ПРОВЕРИТЬ (таких муниципальных образований не может быть больше их общего числа)")</f>
        <v>Выполнено</v>
      </c>
      <c r="O478" s="150" t="str">
        <f>IF(((D478-D439&lt;=0)),"   ","Нужно заполнить пункт 50 текстовой части - о местных администрациях, не имеющих статуса юридических лиц")</f>
        <v xml:space="preserve">   </v>
      </c>
      <c r="P478" s="146"/>
      <c r="Q478" s="146"/>
    </row>
    <row r="479" spans="2:17" s="40" customFormat="1" ht="30" x14ac:dyDescent="0.25">
      <c r="B479" s="206" t="s">
        <v>642</v>
      </c>
      <c r="C479" s="203" t="s">
        <v>152</v>
      </c>
      <c r="D479" s="162"/>
      <c r="E479" s="163"/>
      <c r="F479" s="163"/>
      <c r="G479" s="163"/>
      <c r="H479" s="163"/>
      <c r="I479" s="163"/>
      <c r="J479" s="163"/>
      <c r="K479" s="163"/>
      <c r="L479" s="163"/>
      <c r="M479" s="163"/>
      <c r="N479" s="103"/>
      <c r="O479" s="61"/>
      <c r="P479" s="146"/>
      <c r="Q479" s="146"/>
    </row>
    <row r="480" spans="2:17" s="40" customFormat="1" ht="30" x14ac:dyDescent="0.25">
      <c r="B480" s="207" t="s">
        <v>641</v>
      </c>
      <c r="C480" s="5" t="s">
        <v>436</v>
      </c>
      <c r="D480" s="2">
        <f t="shared" ref="D480:D491" si="115">SUM(E480:L480)</f>
        <v>1186.95</v>
      </c>
      <c r="E480" s="105">
        <f t="shared" ref="E480:M480" si="116">SUM(E481:E484)</f>
        <v>502.2</v>
      </c>
      <c r="F480" s="105">
        <f t="shared" si="116"/>
        <v>75</v>
      </c>
      <c r="G480" s="105">
        <f t="shared" si="116"/>
        <v>191</v>
      </c>
      <c r="H480" s="105">
        <f t="shared" si="116"/>
        <v>0</v>
      </c>
      <c r="I480" s="105">
        <f t="shared" si="116"/>
        <v>418.75</v>
      </c>
      <c r="J480" s="105">
        <f t="shared" si="116"/>
        <v>0</v>
      </c>
      <c r="K480" s="105">
        <f t="shared" si="116"/>
        <v>0</v>
      </c>
      <c r="L480" s="105">
        <f t="shared" si="116"/>
        <v>0</v>
      </c>
      <c r="M480" s="105">
        <f t="shared" si="116"/>
        <v>371</v>
      </c>
      <c r="N480" s="134" t="str">
        <f>IF((D480&gt;=D$11)*AND(E480&gt;=E$11)*AND(F480&gt;=F$11)*AND(G480&gt;=G$11)*AND(H480&gt;=H$11)*AND(I480&gt;=I$11)*AND(J480&gt;=J$11)*AND(K480&gt;=K$11)*AND(L480&gt;=L$11)*AND(M480&gt;=M$11),"Выполнено","ПРОВЕРИТЬ (служащих в муниципалитетах обычно в разы больше чем самих муниципалитетов соответствующего вида)")</f>
        <v>ПРОВЕРИТЬ (служащих в муниципалитетах обычно в разы больше чем самих муниципалитетов соответствующего вида)</v>
      </c>
      <c r="O480" s="96"/>
      <c r="P480" s="146"/>
      <c r="Q480" s="146"/>
    </row>
    <row r="481" spans="2:17" s="40" customFormat="1" ht="30" x14ac:dyDescent="0.25">
      <c r="B481" s="207" t="s">
        <v>643</v>
      </c>
      <c r="C481" s="5" t="s">
        <v>214</v>
      </c>
      <c r="D481" s="2">
        <f t="shared" si="115"/>
        <v>1089.95</v>
      </c>
      <c r="E481" s="104">
        <v>466.2</v>
      </c>
      <c r="F481" s="104">
        <v>64</v>
      </c>
      <c r="G481" s="104">
        <v>184</v>
      </c>
      <c r="H481" s="104">
        <v>0</v>
      </c>
      <c r="I481" s="104">
        <v>375.75</v>
      </c>
      <c r="J481" s="104">
        <v>0</v>
      </c>
      <c r="K481" s="104">
        <v>0</v>
      </c>
      <c r="L481" s="104">
        <v>0</v>
      </c>
      <c r="M481" s="104">
        <v>332</v>
      </c>
      <c r="N481" s="96"/>
      <c r="O481" s="96"/>
      <c r="P481" s="146"/>
      <c r="Q481" s="146"/>
    </row>
    <row r="482" spans="2:17" ht="30" x14ac:dyDescent="0.25">
      <c r="B482" s="207" t="s">
        <v>644</v>
      </c>
      <c r="C482" s="5" t="s">
        <v>432</v>
      </c>
      <c r="D482" s="2">
        <f t="shared" si="115"/>
        <v>63</v>
      </c>
      <c r="E482" s="104">
        <v>22</v>
      </c>
      <c r="F482" s="104">
        <v>7</v>
      </c>
      <c r="G482" s="104">
        <v>7</v>
      </c>
      <c r="H482" s="104">
        <v>0</v>
      </c>
      <c r="I482" s="104">
        <v>27</v>
      </c>
      <c r="J482" s="104">
        <v>0</v>
      </c>
      <c r="K482" s="104">
        <v>0</v>
      </c>
      <c r="L482" s="104">
        <v>0</v>
      </c>
      <c r="M482" s="104">
        <v>25</v>
      </c>
      <c r="N482" s="96"/>
      <c r="O482" s="96"/>
      <c r="P482" s="146"/>
      <c r="Q482" s="146"/>
    </row>
    <row r="483" spans="2:17" ht="30" x14ac:dyDescent="0.25">
      <c r="B483" s="207" t="s">
        <v>1110</v>
      </c>
      <c r="C483" s="5" t="s">
        <v>646</v>
      </c>
      <c r="D483" s="202">
        <f t="shared" si="115"/>
        <v>34</v>
      </c>
      <c r="E483" s="104">
        <v>14</v>
      </c>
      <c r="F483" s="104">
        <v>4</v>
      </c>
      <c r="G483" s="104">
        <v>0</v>
      </c>
      <c r="H483" s="104">
        <v>0</v>
      </c>
      <c r="I483" s="104">
        <v>16</v>
      </c>
      <c r="J483" s="104">
        <v>0</v>
      </c>
      <c r="K483" s="104">
        <v>0</v>
      </c>
      <c r="L483" s="104">
        <v>0</v>
      </c>
      <c r="M483" s="104">
        <v>14</v>
      </c>
      <c r="N483" s="96"/>
      <c r="O483" s="96"/>
      <c r="P483" s="146"/>
      <c r="Q483" s="146"/>
    </row>
    <row r="484" spans="2:17" x14ac:dyDescent="0.25">
      <c r="B484" s="207" t="s">
        <v>1111</v>
      </c>
      <c r="C484" s="5" t="s">
        <v>215</v>
      </c>
      <c r="D484" s="2">
        <f t="shared" si="115"/>
        <v>0</v>
      </c>
      <c r="E484" s="104">
        <v>0</v>
      </c>
      <c r="F484" s="104">
        <v>0</v>
      </c>
      <c r="G484" s="104">
        <v>0</v>
      </c>
      <c r="H484" s="104">
        <v>0</v>
      </c>
      <c r="I484" s="104">
        <v>0</v>
      </c>
      <c r="J484" s="104">
        <v>0</v>
      </c>
      <c r="K484" s="104">
        <v>0</v>
      </c>
      <c r="L484" s="104">
        <v>0</v>
      </c>
      <c r="M484" s="104">
        <v>0</v>
      </c>
      <c r="N484" s="96"/>
      <c r="O484" s="96"/>
      <c r="P484" s="146"/>
      <c r="Q484" s="146"/>
    </row>
    <row r="485" spans="2:17" x14ac:dyDescent="0.25">
      <c r="B485" s="207" t="s">
        <v>136</v>
      </c>
      <c r="C485" s="5" t="s">
        <v>150</v>
      </c>
      <c r="D485" s="2">
        <f t="shared" si="115"/>
        <v>1159.7</v>
      </c>
      <c r="E485" s="104">
        <v>498.2</v>
      </c>
      <c r="F485" s="104">
        <v>72</v>
      </c>
      <c r="G485" s="104">
        <v>175</v>
      </c>
      <c r="H485" s="104">
        <v>0</v>
      </c>
      <c r="I485" s="104">
        <v>414.5</v>
      </c>
      <c r="J485" s="104">
        <v>0</v>
      </c>
      <c r="K485" s="104">
        <v>0</v>
      </c>
      <c r="L485" s="104">
        <v>0</v>
      </c>
      <c r="M485" s="104">
        <v>332</v>
      </c>
      <c r="N485" s="134" t="str">
        <f>IF((D485&lt;=D480)*AND(E485&lt;=E480)*AND(F485&lt;=F480)*AND(G485&lt;=G480)*AND(H485&lt;=H480)*AND(I485&lt;=I480)*AND(J485&lt;=J480)*AND(K485&lt;=K480)*AND(L485&lt;=L480)*AND(M485&lt;=M480),"Выполнено","ПРОВЕРИТЬ (замещённых ставок не может быть больше чем предусмотрено штатным расписанием)")</f>
        <v>Выполнено</v>
      </c>
      <c r="O485" s="96"/>
      <c r="P485" s="146"/>
      <c r="Q485" s="146"/>
    </row>
    <row r="486" spans="2:17" ht="30" x14ac:dyDescent="0.25">
      <c r="B486" s="207" t="s">
        <v>137</v>
      </c>
      <c r="C486" s="5" t="s">
        <v>433</v>
      </c>
      <c r="D486" s="2">
        <f t="shared" si="115"/>
        <v>1140</v>
      </c>
      <c r="E486" s="105">
        <f t="shared" ref="E486:L486" si="117">SUM(E487:E490)</f>
        <v>486</v>
      </c>
      <c r="F486" s="105">
        <v>72</v>
      </c>
      <c r="G486" s="105">
        <v>165</v>
      </c>
      <c r="H486" s="105">
        <f t="shared" si="117"/>
        <v>0</v>
      </c>
      <c r="I486" s="105">
        <v>417</v>
      </c>
      <c r="J486" s="105">
        <f t="shared" si="117"/>
        <v>0</v>
      </c>
      <c r="K486" s="105">
        <f t="shared" si="117"/>
        <v>0</v>
      </c>
      <c r="L486" s="105">
        <f t="shared" si="117"/>
        <v>0</v>
      </c>
      <c r="M486" s="105">
        <v>338</v>
      </c>
      <c r="N486" s="150" t="str">
        <f>IF((INT(D486)=D486)*AND(INT(E486)=E486)*AND(INT(F486)=F486)*AND(INT(G486)=G486)*AND(INT(H486)=H486)*AND(INT(I486)=I486)*AND(INT(J486)=J486)*AND(INT(K486)=K486)*AND(INT(L486)=L486)*AND(INT(M486)=M486),"Выполнено","ОШИБКА (число фактически работающих должно быть целым)")</f>
        <v>Выполнено</v>
      </c>
      <c r="O486" s="96"/>
      <c r="P486" s="140"/>
      <c r="Q486" s="140"/>
    </row>
    <row r="487" spans="2:17" ht="30" x14ac:dyDescent="0.25">
      <c r="B487" s="207" t="s">
        <v>403</v>
      </c>
      <c r="C487" s="5" t="s">
        <v>214</v>
      </c>
      <c r="D487" s="2">
        <f t="shared" si="115"/>
        <v>1043</v>
      </c>
      <c r="E487" s="104">
        <v>450</v>
      </c>
      <c r="F487" s="104">
        <v>61</v>
      </c>
      <c r="G487" s="104">
        <v>158</v>
      </c>
      <c r="H487" s="104">
        <v>0</v>
      </c>
      <c r="I487" s="104">
        <v>374</v>
      </c>
      <c r="J487" s="104">
        <v>0</v>
      </c>
      <c r="K487" s="104">
        <v>0</v>
      </c>
      <c r="L487" s="104">
        <v>0</v>
      </c>
      <c r="M487" s="104">
        <v>299</v>
      </c>
      <c r="N487" s="213" t="str">
        <f>IF((INT(D487)=D487),"Выполнено","ОШИБКА (число фактически работающих должно быть целым)")</f>
        <v>Выполнено</v>
      </c>
      <c r="O487" s="96"/>
      <c r="P487" s="146"/>
      <c r="Q487" s="146"/>
    </row>
    <row r="488" spans="2:17" ht="30" x14ac:dyDescent="0.25">
      <c r="B488" s="207" t="s">
        <v>1112</v>
      </c>
      <c r="C488" s="5" t="s">
        <v>432</v>
      </c>
      <c r="D488" s="2">
        <f t="shared" si="115"/>
        <v>63</v>
      </c>
      <c r="E488" s="104">
        <v>22</v>
      </c>
      <c r="F488" s="104">
        <v>7</v>
      </c>
      <c r="G488" s="104">
        <v>7</v>
      </c>
      <c r="H488" s="104">
        <v>0</v>
      </c>
      <c r="I488" s="104">
        <v>27</v>
      </c>
      <c r="J488" s="104">
        <v>0</v>
      </c>
      <c r="K488" s="104">
        <v>0</v>
      </c>
      <c r="L488" s="104">
        <v>0</v>
      </c>
      <c r="M488" s="104">
        <v>25</v>
      </c>
      <c r="N488" s="213" t="str">
        <f>IF((INT(D488)=D488),"Выполнено","ОШИБКА (число фактически работающих должно быть целым)")</f>
        <v>Выполнено</v>
      </c>
      <c r="O488" s="96"/>
      <c r="P488" s="146"/>
      <c r="Q488" s="146"/>
    </row>
    <row r="489" spans="2:17" ht="30" x14ac:dyDescent="0.25">
      <c r="B489" s="207" t="s">
        <v>1113</v>
      </c>
      <c r="C489" s="5" t="s">
        <v>646</v>
      </c>
      <c r="D489" s="202">
        <f t="shared" si="115"/>
        <v>34</v>
      </c>
      <c r="E489" s="104">
        <v>14</v>
      </c>
      <c r="F489" s="104">
        <v>4</v>
      </c>
      <c r="G489" s="104">
        <v>0</v>
      </c>
      <c r="H489" s="104">
        <v>0</v>
      </c>
      <c r="I489" s="104">
        <v>16</v>
      </c>
      <c r="J489" s="104">
        <v>0</v>
      </c>
      <c r="K489" s="104">
        <v>0</v>
      </c>
      <c r="L489" s="104">
        <v>0</v>
      </c>
      <c r="M489" s="104">
        <v>14</v>
      </c>
      <c r="N489" s="213" t="str">
        <f>IF((INT(D489)=D489),"Выполнено","ОШИБКА (число фактически работающих должно быть целым)")</f>
        <v>Выполнено</v>
      </c>
      <c r="O489" s="96"/>
      <c r="P489" s="146"/>
      <c r="Q489" s="146"/>
    </row>
    <row r="490" spans="2:17" x14ac:dyDescent="0.25">
      <c r="B490" s="207" t="s">
        <v>1114</v>
      </c>
      <c r="C490" s="5" t="s">
        <v>215</v>
      </c>
      <c r="D490" s="2">
        <f t="shared" si="115"/>
        <v>0</v>
      </c>
      <c r="E490" s="104">
        <v>0</v>
      </c>
      <c r="F490" s="104">
        <v>0</v>
      </c>
      <c r="G490" s="104">
        <v>0</v>
      </c>
      <c r="H490" s="104">
        <v>0</v>
      </c>
      <c r="I490" s="104">
        <v>0</v>
      </c>
      <c r="J490" s="104">
        <v>0</v>
      </c>
      <c r="K490" s="104">
        <v>0</v>
      </c>
      <c r="L490" s="104">
        <v>0</v>
      </c>
      <c r="M490" s="104">
        <v>0</v>
      </c>
      <c r="N490" s="213" t="str">
        <f>IF((INT(D490)=D490),"Выполнено","ОШИБКА (число фактически работающих должно быть целым)")</f>
        <v>Выполнено</v>
      </c>
      <c r="O490" s="96"/>
      <c r="P490" s="143"/>
      <c r="Q490" s="143"/>
    </row>
    <row r="491" spans="2:17" ht="30" x14ac:dyDescent="0.25">
      <c r="B491" s="207" t="s">
        <v>1115</v>
      </c>
      <c r="C491" s="5" t="s">
        <v>149</v>
      </c>
      <c r="D491" s="2">
        <f t="shared" si="115"/>
        <v>47</v>
      </c>
      <c r="E491" s="104">
        <v>15</v>
      </c>
      <c r="F491" s="104">
        <v>1</v>
      </c>
      <c r="G491" s="104">
        <v>3</v>
      </c>
      <c r="H491" s="104">
        <v>0</v>
      </c>
      <c r="I491" s="104">
        <v>28</v>
      </c>
      <c r="J491" s="104">
        <v>0</v>
      </c>
      <c r="K491" s="104">
        <v>0</v>
      </c>
      <c r="L491" s="104">
        <v>0</v>
      </c>
      <c r="M491" s="104">
        <v>20</v>
      </c>
      <c r="N491" s="150" t="str">
        <f>IF((INT(D491)=D491)*AND(INT(E491)=E491)*AND(INT(F491)=F491)*AND(INT(G491)=G491)*AND(INT(H491)=H491)*AND(INT(I491)=I491)*AND(INT(J491)=J491)*AND(INT(K491)=K491)*AND(INT(L491)=L491)*AND(INT(M491)=M491),"Выполнено","ОШИБКА (число отсутствующих работников должно быть целым)")</f>
        <v>Выполнено</v>
      </c>
      <c r="O491" s="96"/>
      <c r="P491" s="143"/>
      <c r="Q491" s="143"/>
    </row>
    <row r="492" spans="2:17" ht="90" x14ac:dyDescent="0.25">
      <c r="B492" s="26" t="s">
        <v>20</v>
      </c>
      <c r="C492" s="6" t="s">
        <v>647</v>
      </c>
      <c r="D492" s="162"/>
      <c r="E492" s="163"/>
      <c r="F492" s="163"/>
      <c r="G492" s="163"/>
      <c r="H492" s="163"/>
      <c r="I492" s="163"/>
      <c r="J492" s="163"/>
      <c r="K492" s="163"/>
      <c r="L492" s="163"/>
      <c r="M492" s="163"/>
      <c r="N492" s="103"/>
      <c r="O492" s="61"/>
      <c r="P492" s="143"/>
      <c r="Q492" s="143"/>
    </row>
    <row r="493" spans="2:17" ht="45" x14ac:dyDescent="0.25">
      <c r="B493" s="39" t="s">
        <v>6</v>
      </c>
      <c r="C493" s="5" t="s">
        <v>648</v>
      </c>
      <c r="D493" s="2">
        <f>SUM(E493:L493)</f>
        <v>0</v>
      </c>
      <c r="E493" s="104">
        <v>0</v>
      </c>
      <c r="F493" s="104">
        <v>0</v>
      </c>
      <c r="G493" s="104">
        <v>0</v>
      </c>
      <c r="H493" s="104">
        <v>0</v>
      </c>
      <c r="I493" s="104">
        <v>0</v>
      </c>
      <c r="J493" s="104">
        <v>0</v>
      </c>
      <c r="K493" s="104">
        <v>0</v>
      </c>
      <c r="L493" s="104">
        <v>0</v>
      </c>
      <c r="M493" s="104">
        <v>0</v>
      </c>
      <c r="N493" s="150" t="str">
        <f>IF((INT(D493)=D493)*AND(INT(E493)=E493)*AND(INT(F493)=F493)*AND(INT(G493)=G493)*AND(INT(H493)=H493)*AND(INT(I493)=I493)*AND(INT(J493)=J493)*AND(INT(K493)=K493)*AND(INT(L493)=L493)*AND(INT(M493)=M493),"Выполнено","ОШИБКА (число должностей должно быть целым)")</f>
        <v>Выполнено</v>
      </c>
      <c r="O493" s="96"/>
      <c r="P493" s="146"/>
      <c r="Q493" s="146"/>
    </row>
    <row r="494" spans="2:17" x14ac:dyDescent="0.25">
      <c r="B494" s="46" t="s">
        <v>146</v>
      </c>
      <c r="C494" s="63" t="s">
        <v>155</v>
      </c>
      <c r="D494" s="2">
        <f>SUM(E494:L494)</f>
        <v>0</v>
      </c>
      <c r="E494" s="102">
        <v>0</v>
      </c>
      <c r="F494" s="102">
        <v>0</v>
      </c>
      <c r="G494" s="102">
        <v>0</v>
      </c>
      <c r="H494" s="102">
        <v>0</v>
      </c>
      <c r="I494" s="102">
        <v>0</v>
      </c>
      <c r="J494" s="102">
        <v>0</v>
      </c>
      <c r="K494" s="102">
        <v>0</v>
      </c>
      <c r="L494" s="102">
        <v>0</v>
      </c>
      <c r="M494" s="102">
        <v>0</v>
      </c>
      <c r="N494" s="134" t="str">
        <f>IF((D494&lt;=D493)*AND(E494&lt;=E493)*AND(F494&lt;=F493)*AND(G494&lt;=G493)*AND(H494&lt;=H493)*AND(I494&lt;=I493)*AND(J494&lt;=J493)*AND(K494&lt;=K493)*AND(L494&lt;=L493)*AND(M494&lt;=M493),"Выполнено","ПРОВЕРИТЬ (замещённых должностей не может быть больше чем предусмотрено штатным расписанием)")</f>
        <v>Выполнено</v>
      </c>
      <c r="O494" s="150" t="str">
        <f>IF(((D494=0)),"   ","Нужно заполнить пункт 51 текстовой части - об иных должностных лицах местного самоуправления")</f>
        <v xml:space="preserve">   </v>
      </c>
      <c r="P494" s="146"/>
      <c r="Q494" s="146"/>
    </row>
    <row r="495" spans="2:17" ht="30" x14ac:dyDescent="0.25">
      <c r="B495" s="39" t="s">
        <v>147</v>
      </c>
      <c r="C495" s="5" t="s">
        <v>649</v>
      </c>
      <c r="D495" s="2">
        <f t="shared" ref="D495:D496" si="118">SUM(E495:L495)</f>
        <v>0</v>
      </c>
      <c r="E495" s="104">
        <v>0</v>
      </c>
      <c r="F495" s="104">
        <v>0</v>
      </c>
      <c r="G495" s="104">
        <v>0</v>
      </c>
      <c r="H495" s="104">
        <v>0</v>
      </c>
      <c r="I495" s="104">
        <v>0</v>
      </c>
      <c r="J495" s="104">
        <v>0</v>
      </c>
      <c r="K495" s="104">
        <v>0</v>
      </c>
      <c r="L495" s="104">
        <v>0</v>
      </c>
      <c r="M495" s="104">
        <v>0</v>
      </c>
      <c r="N495" s="91"/>
      <c r="O495" s="91"/>
      <c r="P495" s="146"/>
      <c r="Q495" s="146"/>
    </row>
    <row r="496" spans="2:17" s="205" customFormat="1" x14ac:dyDescent="0.25">
      <c r="B496" s="39" t="s">
        <v>1116</v>
      </c>
      <c r="C496" s="5" t="s">
        <v>148</v>
      </c>
      <c r="D496" s="2">
        <f t="shared" si="118"/>
        <v>0</v>
      </c>
      <c r="E496" s="104">
        <v>0</v>
      </c>
      <c r="F496" s="104">
        <v>0</v>
      </c>
      <c r="G496" s="104">
        <v>0</v>
      </c>
      <c r="H496" s="104">
        <v>0</v>
      </c>
      <c r="I496" s="104">
        <v>0</v>
      </c>
      <c r="J496" s="104">
        <v>0</v>
      </c>
      <c r="K496" s="104">
        <v>0</v>
      </c>
      <c r="L496" s="104">
        <v>0</v>
      </c>
      <c r="M496" s="104">
        <v>0</v>
      </c>
      <c r="N496" s="134" t="str">
        <f>IF((D496&lt;=D495)*AND(E496&lt;=E495)*AND(F496&lt;=F495)*AND(G496&lt;=G495)*AND(H496&lt;=H495)*AND(I496&lt;=I495)*AND(J496&lt;=J495)*AND(K496&lt;=K495)*AND(L496&lt;=L495)*AND(M496&lt;=M495),"Выполнено","ПРОВЕРИТЬ (замещённых ставок не может быть больше чем предусмотрено штатным расписанием)")</f>
        <v>Выполнено</v>
      </c>
      <c r="O496" s="91"/>
      <c r="P496" s="212"/>
      <c r="Q496" s="212"/>
    </row>
    <row r="497" spans="2:17" s="205" customFormat="1" ht="30" x14ac:dyDescent="0.25">
      <c r="B497" s="46" t="s">
        <v>1117</v>
      </c>
      <c r="C497" s="63" t="s">
        <v>1118</v>
      </c>
      <c r="D497" s="2">
        <f>SUM(E497:L497)</f>
        <v>0</v>
      </c>
      <c r="E497" s="102">
        <v>0</v>
      </c>
      <c r="F497" s="102">
        <v>0</v>
      </c>
      <c r="G497" s="102">
        <v>0</v>
      </c>
      <c r="H497" s="102">
        <v>0</v>
      </c>
      <c r="I497" s="102">
        <v>0</v>
      </c>
      <c r="J497" s="102">
        <v>0</v>
      </c>
      <c r="K497" s="102">
        <v>0</v>
      </c>
      <c r="L497" s="102">
        <v>0</v>
      </c>
      <c r="M497" s="102">
        <v>0</v>
      </c>
      <c r="N497" s="150" t="str">
        <f>IF((INT(D497)=D497)*AND(INT(E497)=E497)*AND(INT(F497)=F497)*AND(INT(G497)=G497)*AND(INT(H497)=H497)*AND(INT(I497)=I497)*AND(INT(J497)=J497)*AND(INT(K497)=K497)*AND(INT(L497)=L497)*AND(INT(M497)=M497),"Выполнено","ОШИБКА (число фактически работающих должно быть целым)")</f>
        <v>Выполнено</v>
      </c>
      <c r="O497" s="150" t="str">
        <f>IF(((D497=0)),"   ","Нужно заполнить пункт 51 текстовой части - об иных должностных лицах местного самоуправления")</f>
        <v xml:space="preserve">   </v>
      </c>
      <c r="P497" s="212"/>
      <c r="Q497" s="212"/>
    </row>
    <row r="498" spans="2:17" s="205" customFormat="1" ht="30" x14ac:dyDescent="0.25">
      <c r="B498" s="24" t="s">
        <v>151</v>
      </c>
      <c r="C498" s="4" t="s">
        <v>166</v>
      </c>
      <c r="D498" s="2">
        <f>SUM(E498:L498)</f>
        <v>0</v>
      </c>
      <c r="E498" s="104">
        <v>0</v>
      </c>
      <c r="F498" s="104">
        <v>0</v>
      </c>
      <c r="G498" s="104">
        <v>0</v>
      </c>
      <c r="H498" s="104">
        <v>0</v>
      </c>
      <c r="I498" s="104">
        <v>0</v>
      </c>
      <c r="J498" s="104">
        <v>0</v>
      </c>
      <c r="K498" s="104">
        <v>0</v>
      </c>
      <c r="L498" s="104">
        <v>0</v>
      </c>
      <c r="M498" s="104">
        <v>0</v>
      </c>
      <c r="N498" s="150" t="str">
        <f>IF((INT(D498)=D498)*AND(INT(E498)=E498)*AND(INT(F498)=F498)*AND(INT(G498)=G498)*AND(INT(H498)=H498)*AND(INT(I498)=I498)*AND(INT(J498)=J498)*AND(INT(K498)=K498)*AND(INT(L498)=L498)*AND(INT(M498)=M498),"Выполнено","ОШИБКА (число отсутствующих работников должно быть целым)")</f>
        <v>Выполнено</v>
      </c>
      <c r="O498" s="96"/>
      <c r="P498" s="212"/>
      <c r="Q498" s="212"/>
    </row>
    <row r="499" spans="2:17" ht="60" x14ac:dyDescent="0.25">
      <c r="B499" s="206" t="s">
        <v>1119</v>
      </c>
      <c r="C499" s="203" t="s">
        <v>232</v>
      </c>
      <c r="D499" s="162"/>
      <c r="E499" s="163"/>
      <c r="F499" s="163"/>
      <c r="G499" s="163"/>
      <c r="H499" s="163"/>
      <c r="I499" s="163"/>
      <c r="J499" s="163"/>
      <c r="K499" s="163"/>
      <c r="L499" s="163"/>
      <c r="M499" s="163"/>
      <c r="N499" s="103"/>
      <c r="O499" s="61"/>
      <c r="P499" s="146"/>
      <c r="Q499" s="146"/>
    </row>
    <row r="500" spans="2:17" s="205" customFormat="1" x14ac:dyDescent="0.25">
      <c r="B500" s="207" t="s">
        <v>154</v>
      </c>
      <c r="C500" s="5" t="s">
        <v>164</v>
      </c>
      <c r="D500" s="2">
        <f>SUM(E500:L500)</f>
        <v>720.8</v>
      </c>
      <c r="E500" s="104">
        <v>241.3</v>
      </c>
      <c r="F500" s="104">
        <v>81</v>
      </c>
      <c r="G500" s="104">
        <v>163</v>
      </c>
      <c r="H500" s="104">
        <v>0</v>
      </c>
      <c r="I500" s="104">
        <v>235.5</v>
      </c>
      <c r="J500" s="104">
        <v>0</v>
      </c>
      <c r="K500" s="104">
        <v>0</v>
      </c>
      <c r="L500" s="104">
        <v>0</v>
      </c>
      <c r="M500" s="104">
        <v>220.5</v>
      </c>
      <c r="N500" s="96"/>
      <c r="O500" s="96"/>
      <c r="P500" s="212"/>
      <c r="Q500" s="212"/>
    </row>
    <row r="501" spans="2:17" x14ac:dyDescent="0.25">
      <c r="B501" s="207" t="s">
        <v>23</v>
      </c>
      <c r="C501" s="5" t="s">
        <v>148</v>
      </c>
      <c r="D501" s="2">
        <f>SUM(E501:L501)</f>
        <v>643.79999999999995</v>
      </c>
      <c r="E501" s="104">
        <v>221.8</v>
      </c>
      <c r="F501" s="104">
        <v>74</v>
      </c>
      <c r="G501" s="104">
        <v>140.5</v>
      </c>
      <c r="H501" s="104">
        <v>0</v>
      </c>
      <c r="I501" s="104">
        <v>207.5</v>
      </c>
      <c r="J501" s="104">
        <v>0</v>
      </c>
      <c r="K501" s="104">
        <v>0</v>
      </c>
      <c r="L501" s="104">
        <v>0</v>
      </c>
      <c r="M501" s="104">
        <v>192.5</v>
      </c>
      <c r="N501" s="134" t="str">
        <f>IF((D501&lt;=D500)*AND(E501&lt;=E500)*AND(F501&lt;=F500)*AND(G501&lt;=G500)*AND(H501&lt;=H500)*AND(I501&lt;=I500)*AND(J501&lt;=J500)*AND(K501&lt;=K500)*AND(L501&lt;=L500)*AND(M501&lt;=M500),"Выполнено","ПРОВЕРИТЬ (замещённых ставок не может быть больше чем предусмотрено штатным расписанием)")</f>
        <v>Выполнено</v>
      </c>
      <c r="O501" s="96"/>
      <c r="P501" s="144"/>
      <c r="Q501" s="144"/>
    </row>
    <row r="502" spans="2:17" s="37" customFormat="1" x14ac:dyDescent="0.25">
      <c r="B502" s="207" t="s">
        <v>156</v>
      </c>
      <c r="C502" s="5" t="s">
        <v>1120</v>
      </c>
      <c r="D502" s="2">
        <f>SUM(E502:L502)</f>
        <v>638</v>
      </c>
      <c r="E502" s="104">
        <v>210</v>
      </c>
      <c r="F502" s="104">
        <v>77</v>
      </c>
      <c r="G502" s="104">
        <v>149</v>
      </c>
      <c r="H502" s="104">
        <v>0</v>
      </c>
      <c r="I502" s="104">
        <v>202</v>
      </c>
      <c r="J502" s="104">
        <v>0</v>
      </c>
      <c r="K502" s="104">
        <v>0</v>
      </c>
      <c r="L502" s="104">
        <v>0</v>
      </c>
      <c r="M502" s="104">
        <v>187</v>
      </c>
      <c r="N502" s="150" t="str">
        <f>IF((INT(D502)=D502)*AND(INT(E502)=E502)*AND(INT(F502)=F502)*AND(INT(G502)=G502)*AND(INT(H502)=H502)*AND(INT(I502)=I502)*AND(INT(J502)=J502)*AND(INT(K502)=K502)*AND(INT(L502)=L502)*AND(INT(M502)=M502),"Выполнено","ОШИБКА (число фактически работающих должно быть целым)")</f>
        <v>Выполнено</v>
      </c>
      <c r="O502" s="96"/>
      <c r="P502" s="140"/>
      <c r="Q502" s="140"/>
    </row>
    <row r="503" spans="2:17" s="37" customFormat="1" ht="30" x14ac:dyDescent="0.25">
      <c r="B503" s="207" t="s">
        <v>165</v>
      </c>
      <c r="C503" s="5" t="s">
        <v>167</v>
      </c>
      <c r="D503" s="2">
        <f>SUM(E503:L503)</f>
        <v>38</v>
      </c>
      <c r="E503" s="104">
        <v>11</v>
      </c>
      <c r="F503" s="104">
        <v>5</v>
      </c>
      <c r="G503" s="104">
        <v>5</v>
      </c>
      <c r="H503" s="104">
        <v>0</v>
      </c>
      <c r="I503" s="104">
        <v>17</v>
      </c>
      <c r="J503" s="104">
        <v>0</v>
      </c>
      <c r="K503" s="104">
        <v>0</v>
      </c>
      <c r="L503" s="104">
        <v>0</v>
      </c>
      <c r="M503" s="104">
        <v>17</v>
      </c>
      <c r="N503" s="150" t="str">
        <f>IF((INT(D503)=D503)*AND(INT(E503)=E503)*AND(INT(F503)=F503)*AND(INT(G503)=G503)*AND(INT(H503)=H503)*AND(INT(I503)=I503)*AND(INT(J503)=J503)*AND(INT(K503)=K503)*AND(INT(L503)=L503)*AND(INT(M503)=M503),"Выполнено","ОШИБКА (число отсутствующих работников должно быть целым)")</f>
        <v>Выполнено</v>
      </c>
      <c r="O503" s="96"/>
      <c r="P503" s="146"/>
      <c r="Q503" s="146"/>
    </row>
    <row r="504" spans="2:17" s="37" customFormat="1" ht="45" x14ac:dyDescent="0.25">
      <c r="B504" s="23" t="s">
        <v>680</v>
      </c>
      <c r="C504" s="3" t="s">
        <v>208</v>
      </c>
      <c r="D504" s="41"/>
      <c r="E504" s="103"/>
      <c r="F504" s="103"/>
      <c r="G504" s="103"/>
      <c r="H504" s="103"/>
      <c r="I504" s="103"/>
      <c r="J504" s="103"/>
      <c r="K504" s="103"/>
      <c r="L504" s="103"/>
      <c r="M504" s="103"/>
      <c r="N504" s="95"/>
      <c r="O504" s="95"/>
      <c r="P504" s="146"/>
      <c r="Q504" s="146"/>
    </row>
    <row r="505" spans="2:17" s="37" customFormat="1" ht="45" x14ac:dyDescent="0.25">
      <c r="B505" s="24" t="s">
        <v>683</v>
      </c>
      <c r="C505" s="4" t="s">
        <v>157</v>
      </c>
      <c r="D505" s="2">
        <f>SUM(E505:L505)</f>
        <v>527</v>
      </c>
      <c r="E505" s="105">
        <f t="shared" ref="E505:M505" si="119">E325</f>
        <v>30</v>
      </c>
      <c r="F505" s="105">
        <f t="shared" si="119"/>
        <v>49</v>
      </c>
      <c r="G505" s="105">
        <f t="shared" si="119"/>
        <v>382</v>
      </c>
      <c r="H505" s="105">
        <f t="shared" si="119"/>
        <v>11</v>
      </c>
      <c r="I505" s="105">
        <f t="shared" si="119"/>
        <v>55</v>
      </c>
      <c r="J505" s="105">
        <f t="shared" si="119"/>
        <v>0</v>
      </c>
      <c r="K505" s="105">
        <f t="shared" si="119"/>
        <v>0</v>
      </c>
      <c r="L505" s="105">
        <f t="shared" si="119"/>
        <v>0</v>
      </c>
      <c r="M505" s="105">
        <f t="shared" si="119"/>
        <v>32</v>
      </c>
      <c r="N505" s="96"/>
      <c r="O505" s="96"/>
      <c r="P505" s="146"/>
      <c r="Q505" s="146"/>
    </row>
    <row r="506" spans="2:17" s="37" customFormat="1" x14ac:dyDescent="0.25">
      <c r="B506" s="24" t="s">
        <v>1121</v>
      </c>
      <c r="C506" s="4" t="s">
        <v>103</v>
      </c>
      <c r="D506" s="2">
        <f t="shared" ref="D506:D538" si="120">SUM(E506:L506)</f>
        <v>527</v>
      </c>
      <c r="E506" s="105">
        <f t="shared" ref="E506" si="121">E507+E508</f>
        <v>30</v>
      </c>
      <c r="F506" s="105">
        <f t="shared" ref="F506" si="122">F507+F508</f>
        <v>49</v>
      </c>
      <c r="G506" s="105">
        <f t="shared" ref="G506" si="123">G507+G508</f>
        <v>382</v>
      </c>
      <c r="H506" s="105">
        <f t="shared" ref="H506:I506" si="124">H507+H508</f>
        <v>11</v>
      </c>
      <c r="I506" s="105">
        <f t="shared" si="124"/>
        <v>55</v>
      </c>
      <c r="J506" s="105">
        <f t="shared" ref="J506" si="125">J507+J508</f>
        <v>0</v>
      </c>
      <c r="K506" s="105">
        <f t="shared" ref="K506" si="126">K507+K508</f>
        <v>0</v>
      </c>
      <c r="L506" s="105">
        <f t="shared" ref="L506" si="127">L507+L508</f>
        <v>0</v>
      </c>
      <c r="M506" s="105">
        <f t="shared" ref="M506" si="128">M507+M508</f>
        <v>32</v>
      </c>
      <c r="N506" s="134" t="str">
        <f>IF((D506=D505)*AND(E506=E505)*AND(F506=F505)*AND(G506=G505)*AND(H506=H505)*AND(I506=I505)*AND(J506=J505)*AND(K506=K505)*AND(L506=L505)*AND(M506=M505),"Выполнено","ПРОВЕРИТЬ (в сумме должно получиться общее количество действующих депутатов, избранных населением)")</f>
        <v>Выполнено</v>
      </c>
      <c r="O506" s="96"/>
      <c r="P506" s="146"/>
      <c r="Q506" s="146"/>
    </row>
    <row r="507" spans="2:17" s="37" customFormat="1" x14ac:dyDescent="0.25">
      <c r="B507" s="24" t="s">
        <v>1122</v>
      </c>
      <c r="C507" s="4" t="s">
        <v>104</v>
      </c>
      <c r="D507" s="2">
        <f t="shared" si="120"/>
        <v>233</v>
      </c>
      <c r="E507" s="104">
        <v>13</v>
      </c>
      <c r="F507" s="104">
        <v>27</v>
      </c>
      <c r="G507" s="104">
        <v>153</v>
      </c>
      <c r="H507" s="104">
        <v>3</v>
      </c>
      <c r="I507" s="104">
        <v>37</v>
      </c>
      <c r="J507" s="104">
        <v>0</v>
      </c>
      <c r="K507" s="104">
        <v>0</v>
      </c>
      <c r="L507" s="104">
        <v>0</v>
      </c>
      <c r="M507" s="104">
        <v>24</v>
      </c>
      <c r="N507" s="96"/>
      <c r="O507" s="96"/>
      <c r="P507" s="140"/>
      <c r="Q507" s="140"/>
    </row>
    <row r="508" spans="2:17" s="37" customFormat="1" x14ac:dyDescent="0.25">
      <c r="B508" s="24" t="s">
        <v>1123</v>
      </c>
      <c r="C508" s="4" t="s">
        <v>105</v>
      </c>
      <c r="D508" s="2">
        <f t="shared" si="120"/>
        <v>294</v>
      </c>
      <c r="E508" s="104">
        <v>17</v>
      </c>
      <c r="F508" s="104">
        <v>22</v>
      </c>
      <c r="G508" s="104">
        <v>229</v>
      </c>
      <c r="H508" s="104">
        <v>8</v>
      </c>
      <c r="I508" s="104">
        <v>18</v>
      </c>
      <c r="J508" s="104">
        <v>0</v>
      </c>
      <c r="K508" s="104">
        <v>0</v>
      </c>
      <c r="L508" s="104">
        <v>0</v>
      </c>
      <c r="M508" s="104">
        <v>8</v>
      </c>
      <c r="N508" s="96"/>
      <c r="O508" s="96"/>
      <c r="P508" s="146"/>
      <c r="Q508" s="146"/>
    </row>
    <row r="509" spans="2:17" s="37" customFormat="1" x14ac:dyDescent="0.25">
      <c r="B509" s="24" t="s">
        <v>1124</v>
      </c>
      <c r="C509" s="4" t="s">
        <v>158</v>
      </c>
      <c r="D509" s="2">
        <f t="shared" si="120"/>
        <v>527</v>
      </c>
      <c r="E509" s="105">
        <f t="shared" ref="E509:M509" si="129">SUM(E510:E512)</f>
        <v>30</v>
      </c>
      <c r="F509" s="105">
        <f t="shared" si="129"/>
        <v>49</v>
      </c>
      <c r="G509" s="105">
        <f t="shared" si="129"/>
        <v>382</v>
      </c>
      <c r="H509" s="105">
        <f t="shared" si="129"/>
        <v>11</v>
      </c>
      <c r="I509" s="105">
        <f t="shared" si="129"/>
        <v>55</v>
      </c>
      <c r="J509" s="105">
        <f t="shared" si="129"/>
        <v>0</v>
      </c>
      <c r="K509" s="105">
        <f t="shared" si="129"/>
        <v>0</v>
      </c>
      <c r="L509" s="105">
        <f t="shared" si="129"/>
        <v>0</v>
      </c>
      <c r="M509" s="105">
        <f t="shared" si="129"/>
        <v>32</v>
      </c>
      <c r="N509" s="134" t="str">
        <f>IF((D509=D505)*AND(E509=E505)*AND(F509=F505)*AND(G509=G505)*AND(H509=H505)*AND(I509=I505)*AND(J509=J505)*AND(K509=K505)*AND(L509=L505)*AND(M509=M505),"Выполнено","ПРОВЕРИТЬ (в сумме должно получиться общее количество действующих депутатов, избранных населением)")</f>
        <v>Выполнено</v>
      </c>
      <c r="O509" s="96"/>
      <c r="P509" s="146"/>
      <c r="Q509" s="146"/>
    </row>
    <row r="510" spans="2:17" s="37" customFormat="1" x14ac:dyDescent="0.25">
      <c r="B510" s="24" t="s">
        <v>1125</v>
      </c>
      <c r="C510" s="4" t="s">
        <v>344</v>
      </c>
      <c r="D510" s="2">
        <f t="shared" si="120"/>
        <v>75</v>
      </c>
      <c r="E510" s="104">
        <v>2</v>
      </c>
      <c r="F510" s="104">
        <v>8</v>
      </c>
      <c r="G510" s="104">
        <v>49</v>
      </c>
      <c r="H510" s="104">
        <v>3</v>
      </c>
      <c r="I510" s="104">
        <v>13</v>
      </c>
      <c r="J510" s="104">
        <v>0</v>
      </c>
      <c r="K510" s="104">
        <v>0</v>
      </c>
      <c r="L510" s="104">
        <v>0</v>
      </c>
      <c r="M510" s="104">
        <v>11</v>
      </c>
      <c r="N510" s="96"/>
      <c r="O510" s="96"/>
      <c r="P510" s="146"/>
      <c r="Q510" s="146"/>
    </row>
    <row r="511" spans="2:17" s="37" customFormat="1" x14ac:dyDescent="0.25">
      <c r="B511" s="24" t="s">
        <v>1126</v>
      </c>
      <c r="C511" s="4" t="s">
        <v>345</v>
      </c>
      <c r="D511" s="2">
        <f t="shared" si="120"/>
        <v>428</v>
      </c>
      <c r="E511" s="104">
        <v>25</v>
      </c>
      <c r="F511" s="104">
        <v>38</v>
      </c>
      <c r="G511" s="104">
        <v>319</v>
      </c>
      <c r="H511" s="104">
        <v>7</v>
      </c>
      <c r="I511" s="104">
        <v>39</v>
      </c>
      <c r="J511" s="104">
        <v>0</v>
      </c>
      <c r="K511" s="104">
        <v>0</v>
      </c>
      <c r="L511" s="104">
        <v>0</v>
      </c>
      <c r="M511" s="104">
        <v>19</v>
      </c>
      <c r="N511" s="96"/>
      <c r="O511" s="96"/>
      <c r="P511" s="146"/>
      <c r="Q511" s="146"/>
    </row>
    <row r="512" spans="2:17" s="37" customFormat="1" x14ac:dyDescent="0.25">
      <c r="B512" s="24" t="s">
        <v>1127</v>
      </c>
      <c r="C512" s="4" t="s">
        <v>106</v>
      </c>
      <c r="D512" s="2">
        <f t="shared" si="120"/>
        <v>24</v>
      </c>
      <c r="E512" s="104">
        <v>3</v>
      </c>
      <c r="F512" s="104">
        <v>3</v>
      </c>
      <c r="G512" s="104">
        <v>14</v>
      </c>
      <c r="H512" s="104">
        <v>1</v>
      </c>
      <c r="I512" s="104">
        <v>3</v>
      </c>
      <c r="J512" s="104">
        <v>0</v>
      </c>
      <c r="K512" s="104">
        <v>0</v>
      </c>
      <c r="L512" s="104">
        <v>0</v>
      </c>
      <c r="M512" s="104">
        <v>2</v>
      </c>
      <c r="N512" s="96"/>
      <c r="O512" s="96"/>
      <c r="P512" s="143"/>
      <c r="Q512" s="143"/>
    </row>
    <row r="513" spans="2:17" s="37" customFormat="1" x14ac:dyDescent="0.25">
      <c r="B513" s="24" t="s">
        <v>1128</v>
      </c>
      <c r="C513" s="4" t="s">
        <v>346</v>
      </c>
      <c r="D513" s="2">
        <f t="shared" si="120"/>
        <v>286</v>
      </c>
      <c r="E513" s="104">
        <v>22</v>
      </c>
      <c r="F513" s="104">
        <v>38</v>
      </c>
      <c r="G513" s="104">
        <v>166</v>
      </c>
      <c r="H513" s="104">
        <v>10</v>
      </c>
      <c r="I513" s="104">
        <v>50</v>
      </c>
      <c r="J513" s="104">
        <v>0</v>
      </c>
      <c r="K513" s="104">
        <v>0</v>
      </c>
      <c r="L513" s="104">
        <v>0</v>
      </c>
      <c r="M513" s="104">
        <v>0</v>
      </c>
      <c r="N513" s="134" t="str">
        <f>IF((D513&lt;=D505)*AND(E513&lt;=E505)*AND(F513&lt;=F505)*AND(G513&lt;=G505)*AND(H513&lt;=H505)*AND(I513&lt;=I505)*AND(J513&lt;=J505)*AND(K513&lt;=K505)*AND(L513&lt;=L505)*AND(M513&lt;=M505),"Выполнено","ПРОВЕРИТЬ (их не может быть больше общего числа действующих депутатов, избранных населением)")</f>
        <v>Выполнено</v>
      </c>
      <c r="O513" s="96"/>
      <c r="P513" s="140"/>
      <c r="Q513" s="140"/>
    </row>
    <row r="514" spans="2:17" s="37" customFormat="1" x14ac:dyDescent="0.25">
      <c r="B514" s="39" t="s">
        <v>1129</v>
      </c>
      <c r="C514" s="5" t="s">
        <v>159</v>
      </c>
      <c r="D514" s="2">
        <f t="shared" si="120"/>
        <v>0</v>
      </c>
      <c r="E514" s="104">
        <v>0</v>
      </c>
      <c r="F514" s="104">
        <v>0</v>
      </c>
      <c r="G514" s="104">
        <v>0</v>
      </c>
      <c r="H514" s="104">
        <v>0</v>
      </c>
      <c r="I514" s="104">
        <v>0</v>
      </c>
      <c r="J514" s="104">
        <v>0</v>
      </c>
      <c r="K514" s="104">
        <v>0</v>
      </c>
      <c r="L514" s="104">
        <v>0</v>
      </c>
      <c r="M514" s="104">
        <v>0</v>
      </c>
      <c r="N514" s="134" t="str">
        <f>IF((D514&lt;=D505)*AND(E514&lt;=E505)*AND(F514&lt;=F505)*AND(G514&lt;=G505)*AND(H514&lt;=H505)*AND(I514&lt;=I505)*AND(J514&lt;=J505)*AND(K514&lt;=K505)*AND(L514&lt;=L505)*AND(M514&lt;=M505),"Выполнено","ПРОВЕРИТЬ (их не может быть больше общего числа действующих депутатов, избранных населением)")</f>
        <v>Выполнено</v>
      </c>
      <c r="O514" s="96"/>
      <c r="P514" s="146"/>
      <c r="Q514" s="146"/>
    </row>
    <row r="515" spans="2:17" s="37" customFormat="1" x14ac:dyDescent="0.25">
      <c r="B515" s="39" t="s">
        <v>1130</v>
      </c>
      <c r="C515" s="5" t="s">
        <v>633</v>
      </c>
      <c r="D515" s="2">
        <f t="shared" si="120"/>
        <v>527</v>
      </c>
      <c r="E515" s="105">
        <f t="shared" ref="E515:L515" si="130">SUM(E516:E521)</f>
        <v>30</v>
      </c>
      <c r="F515" s="105">
        <f t="shared" si="130"/>
        <v>49</v>
      </c>
      <c r="G515" s="105">
        <f t="shared" si="130"/>
        <v>382</v>
      </c>
      <c r="H515" s="105">
        <f t="shared" si="130"/>
        <v>11</v>
      </c>
      <c r="I515" s="105">
        <f t="shared" si="130"/>
        <v>55</v>
      </c>
      <c r="J515" s="105">
        <f t="shared" si="130"/>
        <v>0</v>
      </c>
      <c r="K515" s="105">
        <f t="shared" si="130"/>
        <v>0</v>
      </c>
      <c r="L515" s="105">
        <f t="shared" si="130"/>
        <v>0</v>
      </c>
      <c r="M515" s="105">
        <f>SUM(M516:M521)</f>
        <v>32</v>
      </c>
      <c r="N515" s="134" t="str">
        <f>IF((D515=D505)*AND(E515=E505)*AND(F515=F505)*AND(G515=G505)*AND(H515=H505)*AND(I515=I505)*AND(J515=J505)*AND(K515=K505)*AND(L515=L505)*AND(M515=M505),"Выполнено","ПРОВЕРИТЬ (в сумме должно получиться общее количество действующих депутатов, избранных населением)")</f>
        <v>Выполнено</v>
      </c>
      <c r="O515" s="96"/>
      <c r="P515" s="146"/>
      <c r="Q515" s="146"/>
    </row>
    <row r="516" spans="2:17" s="37" customFormat="1" x14ac:dyDescent="0.25">
      <c r="B516" s="39" t="s">
        <v>1131</v>
      </c>
      <c r="C516" s="5" t="s">
        <v>698</v>
      </c>
      <c r="D516" s="2">
        <f t="shared" si="120"/>
        <v>354</v>
      </c>
      <c r="E516" s="104">
        <v>17</v>
      </c>
      <c r="F516" s="104">
        <v>36</v>
      </c>
      <c r="G516" s="104">
        <v>258</v>
      </c>
      <c r="H516" s="104">
        <v>2</v>
      </c>
      <c r="I516" s="104">
        <v>41</v>
      </c>
      <c r="J516" s="104">
        <v>0</v>
      </c>
      <c r="K516" s="104">
        <v>0</v>
      </c>
      <c r="L516" s="104">
        <v>0</v>
      </c>
      <c r="M516" s="104">
        <v>26</v>
      </c>
      <c r="N516" s="91"/>
      <c r="O516" s="96"/>
      <c r="P516" s="146"/>
      <c r="Q516" s="146"/>
    </row>
    <row r="517" spans="2:17" s="37" customFormat="1" x14ac:dyDescent="0.25">
      <c r="B517" s="39" t="s">
        <v>1132</v>
      </c>
      <c r="C517" s="5" t="s">
        <v>634</v>
      </c>
      <c r="D517" s="2">
        <f t="shared" si="120"/>
        <v>13</v>
      </c>
      <c r="E517" s="104">
        <v>1</v>
      </c>
      <c r="F517" s="104">
        <v>0</v>
      </c>
      <c r="G517" s="104">
        <v>10</v>
      </c>
      <c r="H517" s="104">
        <v>0</v>
      </c>
      <c r="I517" s="104">
        <v>2</v>
      </c>
      <c r="J517" s="104">
        <v>0</v>
      </c>
      <c r="K517" s="104">
        <v>0</v>
      </c>
      <c r="L517" s="104">
        <v>0</v>
      </c>
      <c r="M517" s="104">
        <v>2</v>
      </c>
      <c r="N517" s="91"/>
      <c r="O517" s="96"/>
      <c r="P517" s="146"/>
      <c r="Q517" s="146"/>
    </row>
    <row r="518" spans="2:17" s="37" customFormat="1" x14ac:dyDescent="0.25">
      <c r="B518" s="39" t="s">
        <v>1133</v>
      </c>
      <c r="C518" s="5" t="s">
        <v>635</v>
      </c>
      <c r="D518" s="2">
        <f t="shared" si="120"/>
        <v>10</v>
      </c>
      <c r="E518" s="104">
        <v>0</v>
      </c>
      <c r="F518" s="104">
        <v>2</v>
      </c>
      <c r="G518" s="104">
        <v>3</v>
      </c>
      <c r="H518" s="104">
        <v>2</v>
      </c>
      <c r="I518" s="104">
        <v>3</v>
      </c>
      <c r="J518" s="104">
        <v>0</v>
      </c>
      <c r="K518" s="104">
        <v>0</v>
      </c>
      <c r="L518" s="104">
        <v>0</v>
      </c>
      <c r="M518" s="104">
        <v>3</v>
      </c>
      <c r="N518" s="91"/>
      <c r="O518" s="96"/>
      <c r="P518" s="146"/>
      <c r="Q518" s="146"/>
    </row>
    <row r="519" spans="2:17" s="37" customFormat="1" x14ac:dyDescent="0.25">
      <c r="B519" s="39" t="s">
        <v>1134</v>
      </c>
      <c r="C519" s="5" t="s">
        <v>636</v>
      </c>
      <c r="D519" s="2">
        <f t="shared" si="120"/>
        <v>2</v>
      </c>
      <c r="E519" s="104">
        <v>0</v>
      </c>
      <c r="F519" s="104">
        <v>0</v>
      </c>
      <c r="G519" s="104">
        <v>1</v>
      </c>
      <c r="H519" s="104">
        <v>0</v>
      </c>
      <c r="I519" s="104">
        <v>1</v>
      </c>
      <c r="J519" s="104">
        <v>0</v>
      </c>
      <c r="K519" s="104">
        <v>0</v>
      </c>
      <c r="L519" s="104">
        <v>0</v>
      </c>
      <c r="M519" s="104">
        <v>1</v>
      </c>
      <c r="N519" s="91"/>
      <c r="O519" s="96"/>
      <c r="P519" s="146"/>
      <c r="Q519" s="146"/>
    </row>
    <row r="520" spans="2:17" s="37" customFormat="1" x14ac:dyDescent="0.25">
      <c r="B520" s="39" t="s">
        <v>1135</v>
      </c>
      <c r="C520" s="5" t="s">
        <v>637</v>
      </c>
      <c r="D520" s="2">
        <f t="shared" si="120"/>
        <v>0</v>
      </c>
      <c r="E520" s="104">
        <v>0</v>
      </c>
      <c r="F520" s="104">
        <v>0</v>
      </c>
      <c r="G520" s="104">
        <v>0</v>
      </c>
      <c r="H520" s="104">
        <v>0</v>
      </c>
      <c r="I520" s="104">
        <v>0</v>
      </c>
      <c r="J520" s="104">
        <v>0</v>
      </c>
      <c r="K520" s="104">
        <v>0</v>
      </c>
      <c r="L520" s="104">
        <v>0</v>
      </c>
      <c r="M520" s="104">
        <v>0</v>
      </c>
      <c r="N520" s="91"/>
      <c r="O520" s="96"/>
      <c r="P520" s="146"/>
      <c r="Q520" s="146"/>
    </row>
    <row r="521" spans="2:17" s="37" customFormat="1" ht="30" x14ac:dyDescent="0.25">
      <c r="B521" s="39" t="s">
        <v>1136</v>
      </c>
      <c r="C521" s="5" t="s">
        <v>638</v>
      </c>
      <c r="D521" s="2">
        <f t="shared" si="120"/>
        <v>148</v>
      </c>
      <c r="E521" s="104">
        <v>12</v>
      </c>
      <c r="F521" s="104">
        <v>11</v>
      </c>
      <c r="G521" s="104">
        <v>110</v>
      </c>
      <c r="H521" s="104">
        <v>7</v>
      </c>
      <c r="I521" s="104">
        <v>8</v>
      </c>
      <c r="J521" s="104">
        <v>0</v>
      </c>
      <c r="K521" s="104">
        <v>0</v>
      </c>
      <c r="L521" s="104">
        <v>0</v>
      </c>
      <c r="M521" s="104">
        <v>0</v>
      </c>
      <c r="N521" s="91"/>
      <c r="O521" s="96"/>
      <c r="P521" s="146"/>
      <c r="Q521" s="146"/>
    </row>
    <row r="522" spans="2:17" s="37" customFormat="1" ht="45" x14ac:dyDescent="0.25">
      <c r="B522" s="24" t="s">
        <v>681</v>
      </c>
      <c r="C522" s="4" t="s">
        <v>160</v>
      </c>
      <c r="D522" s="2">
        <f t="shared" si="120"/>
        <v>149</v>
      </c>
      <c r="E522" s="105">
        <f>E351</f>
        <v>149</v>
      </c>
      <c r="F522" s="119"/>
      <c r="G522" s="119"/>
      <c r="H522" s="119"/>
      <c r="I522" s="119"/>
      <c r="J522" s="105">
        <f>J351</f>
        <v>0</v>
      </c>
      <c r="K522" s="119"/>
      <c r="L522" s="119"/>
      <c r="M522" s="105">
        <f>M351</f>
        <v>0</v>
      </c>
      <c r="N522" s="96"/>
      <c r="O522" s="96"/>
      <c r="P522" s="143"/>
      <c r="Q522" s="143"/>
    </row>
    <row r="523" spans="2:17" x14ac:dyDescent="0.25">
      <c r="B523" s="24" t="s">
        <v>1137</v>
      </c>
      <c r="C523" s="4" t="s">
        <v>103</v>
      </c>
      <c r="D523" s="2">
        <f t="shared" si="120"/>
        <v>149</v>
      </c>
      <c r="E523" s="105">
        <f t="shared" ref="E523" si="131">E524+E525</f>
        <v>149</v>
      </c>
      <c r="F523" s="119"/>
      <c r="G523" s="119"/>
      <c r="H523" s="119"/>
      <c r="I523" s="119"/>
      <c r="J523" s="105">
        <f t="shared" ref="J523" si="132">J524+J525</f>
        <v>0</v>
      </c>
      <c r="K523" s="119"/>
      <c r="L523" s="119"/>
      <c r="M523" s="105">
        <f t="shared" ref="M523" si="133">M524+M525</f>
        <v>0</v>
      </c>
      <c r="N523" s="134" t="str">
        <f>IF((D523=D522)*AND(E523=E522)*AND(F523=F522)*AND(G523=G522)*AND(H523=H522)*AND(I523=I522)*AND(J523=J522)*AND(K523=K522)*AND(L523=L522)*AND(M523=M522),"Выполнено","ПРОВЕРИТЬ (в сумме должно получиться общее количество действующих депутатов, избранных путем делегирования)")</f>
        <v>Выполнено</v>
      </c>
      <c r="O523" s="96"/>
      <c r="P523" s="146"/>
      <c r="Q523" s="146"/>
    </row>
    <row r="524" spans="2:17" x14ac:dyDescent="0.25">
      <c r="B524" s="24" t="s">
        <v>1138</v>
      </c>
      <c r="C524" s="4" t="s">
        <v>104</v>
      </c>
      <c r="D524" s="2">
        <f t="shared" si="120"/>
        <v>69</v>
      </c>
      <c r="E524" s="104">
        <v>69</v>
      </c>
      <c r="F524" s="119"/>
      <c r="G524" s="119"/>
      <c r="H524" s="119"/>
      <c r="I524" s="119"/>
      <c r="J524" s="104">
        <v>0</v>
      </c>
      <c r="K524" s="119"/>
      <c r="L524" s="119"/>
      <c r="M524" s="104">
        <v>0</v>
      </c>
      <c r="N524" s="96"/>
      <c r="O524" s="96"/>
      <c r="P524" s="146"/>
      <c r="Q524" s="146"/>
    </row>
    <row r="525" spans="2:17" x14ac:dyDescent="0.25">
      <c r="B525" s="24" t="s">
        <v>1139</v>
      </c>
      <c r="C525" s="4" t="s">
        <v>105</v>
      </c>
      <c r="D525" s="2">
        <f t="shared" si="120"/>
        <v>80</v>
      </c>
      <c r="E525" s="104">
        <v>80</v>
      </c>
      <c r="F525" s="119"/>
      <c r="G525" s="119"/>
      <c r="H525" s="119"/>
      <c r="I525" s="119"/>
      <c r="J525" s="104">
        <v>0</v>
      </c>
      <c r="K525" s="119"/>
      <c r="L525" s="119"/>
      <c r="M525" s="104">
        <v>0</v>
      </c>
      <c r="N525" s="96"/>
      <c r="O525" s="96"/>
      <c r="P525" s="146"/>
      <c r="Q525" s="146"/>
    </row>
    <row r="526" spans="2:17" x14ac:dyDescent="0.25">
      <c r="B526" s="24" t="s">
        <v>1140</v>
      </c>
      <c r="C526" s="4" t="s">
        <v>158</v>
      </c>
      <c r="D526" s="2">
        <f t="shared" si="120"/>
        <v>149</v>
      </c>
      <c r="E526" s="105">
        <f>SUM(E527:E529)</f>
        <v>149</v>
      </c>
      <c r="F526" s="119"/>
      <c r="G526" s="119"/>
      <c r="H526" s="119"/>
      <c r="I526" s="119"/>
      <c r="J526" s="105">
        <f>SUM(J527:J529)</f>
        <v>0</v>
      </c>
      <c r="K526" s="119"/>
      <c r="L526" s="119"/>
      <c r="M526" s="105">
        <f>SUM(M527:M529)</f>
        <v>0</v>
      </c>
      <c r="N526" s="134" t="str">
        <f>IF((D526=D522)*AND(E526=E522)*AND(F526=F522)*AND(G526=G522)*AND(H526=H522)*AND(I526=I522)*AND(J526=J522)*AND(K526=K522)*AND(L526=L522)*AND(M526=M522),"Выполнено","ПРОВЕРИТЬ (в сумме должно получиться общее количество действующих депутатов, избранных путем делегирования)")</f>
        <v>Выполнено</v>
      </c>
      <c r="O526" s="96"/>
      <c r="P526" s="146"/>
      <c r="Q526" s="146"/>
    </row>
    <row r="527" spans="2:17" x14ac:dyDescent="0.25">
      <c r="B527" s="24" t="s">
        <v>1141</v>
      </c>
      <c r="C527" s="4" t="s">
        <v>344</v>
      </c>
      <c r="D527" s="2">
        <f t="shared" si="120"/>
        <v>12</v>
      </c>
      <c r="E527" s="104">
        <v>12</v>
      </c>
      <c r="F527" s="119"/>
      <c r="G527" s="119"/>
      <c r="H527" s="119"/>
      <c r="I527" s="119"/>
      <c r="J527" s="104">
        <v>0</v>
      </c>
      <c r="K527" s="119"/>
      <c r="L527" s="119"/>
      <c r="M527" s="104">
        <v>0</v>
      </c>
      <c r="N527" s="96"/>
      <c r="O527" s="96"/>
      <c r="P527" s="146"/>
      <c r="Q527" s="146"/>
    </row>
    <row r="528" spans="2:17" x14ac:dyDescent="0.25">
      <c r="B528" s="24" t="s">
        <v>1142</v>
      </c>
      <c r="C528" s="4" t="s">
        <v>345</v>
      </c>
      <c r="D528" s="2">
        <f t="shared" si="120"/>
        <v>129</v>
      </c>
      <c r="E528" s="104">
        <v>129</v>
      </c>
      <c r="F528" s="119"/>
      <c r="G528" s="119"/>
      <c r="H528" s="119"/>
      <c r="I528" s="119"/>
      <c r="J528" s="104">
        <v>0</v>
      </c>
      <c r="K528" s="119"/>
      <c r="L528" s="119"/>
      <c r="M528" s="104">
        <v>0</v>
      </c>
      <c r="N528" s="96"/>
      <c r="O528" s="96"/>
      <c r="P528" s="146"/>
      <c r="Q528" s="146"/>
    </row>
    <row r="529" spans="2:17" x14ac:dyDescent="0.25">
      <c r="B529" s="24" t="s">
        <v>1143</v>
      </c>
      <c r="C529" s="4" t="s">
        <v>106</v>
      </c>
      <c r="D529" s="2">
        <f t="shared" si="120"/>
        <v>8</v>
      </c>
      <c r="E529" s="104">
        <v>8</v>
      </c>
      <c r="F529" s="119"/>
      <c r="G529" s="119"/>
      <c r="H529" s="119"/>
      <c r="I529" s="119"/>
      <c r="J529" s="104">
        <v>0</v>
      </c>
      <c r="K529" s="119"/>
      <c r="L529" s="119"/>
      <c r="M529" s="104">
        <v>0</v>
      </c>
      <c r="N529" s="96"/>
      <c r="O529" s="96"/>
      <c r="P529" s="146"/>
      <c r="Q529" s="146"/>
    </row>
    <row r="530" spans="2:17" x14ac:dyDescent="0.25">
      <c r="B530" s="24" t="s">
        <v>1144</v>
      </c>
      <c r="C530" s="4" t="s">
        <v>347</v>
      </c>
      <c r="D530" s="2">
        <f t="shared" si="120"/>
        <v>97</v>
      </c>
      <c r="E530" s="104">
        <v>97</v>
      </c>
      <c r="F530" s="119"/>
      <c r="G530" s="119"/>
      <c r="H530" s="119"/>
      <c r="I530" s="119"/>
      <c r="J530" s="104">
        <v>0</v>
      </c>
      <c r="K530" s="119"/>
      <c r="L530" s="119"/>
      <c r="M530" s="104">
        <v>0</v>
      </c>
      <c r="N530" s="134" t="str">
        <f>IF((D530&lt;=D522)*AND(E530&lt;=E522)*AND(F530&lt;=F522)*AND(G530&lt;=G522)*AND(H530&lt;=H522)*AND(I530&lt;=I522)*AND(J530&lt;=J522)*AND(K530&lt;=K522)*AND(L530&lt;=L522)*AND(M530&lt;=M522),"Выполнено","ПРОВЕРИТЬ (их не может быть больше общего числа действующих депутатов, избранных путем делегирования)")</f>
        <v>Выполнено</v>
      </c>
      <c r="O530" s="96"/>
      <c r="P530" s="146"/>
      <c r="Q530" s="146"/>
    </row>
    <row r="531" spans="2:17" x14ac:dyDescent="0.25">
      <c r="B531" s="39" t="s">
        <v>1145</v>
      </c>
      <c r="C531" s="5" t="s">
        <v>159</v>
      </c>
      <c r="D531" s="2">
        <f t="shared" si="120"/>
        <v>0</v>
      </c>
      <c r="E531" s="104">
        <v>0</v>
      </c>
      <c r="F531" s="119"/>
      <c r="G531" s="119"/>
      <c r="H531" s="119"/>
      <c r="I531" s="119"/>
      <c r="J531" s="104">
        <v>0</v>
      </c>
      <c r="K531" s="119"/>
      <c r="L531" s="119"/>
      <c r="M531" s="104">
        <v>0</v>
      </c>
      <c r="N531" s="134" t="str">
        <f>IF((D531&lt;=D522)*AND(E531&lt;=E522)*AND(F531&lt;=F522)*AND(G531&lt;=G522)*AND(H531&lt;=H522)*AND(I531&lt;=I522)*AND(J531&lt;=J522)*AND(K531&lt;=K522)*AND(L531&lt;=L522)*AND(M531&lt;=M522),"Выполнено","ПРОВЕРИТЬ (их не может быть больше общего числа действующих депутатов, избранных путем делегирования)")</f>
        <v>Выполнено</v>
      </c>
      <c r="O531" s="96"/>
      <c r="P531" s="146"/>
      <c r="Q531" s="146"/>
    </row>
    <row r="532" spans="2:17" x14ac:dyDescent="0.25">
      <c r="B532" s="39" t="s">
        <v>1146</v>
      </c>
      <c r="C532" s="5" t="s">
        <v>633</v>
      </c>
      <c r="D532" s="2">
        <f t="shared" si="120"/>
        <v>149</v>
      </c>
      <c r="E532" s="105">
        <f t="shared" ref="E532" si="134">SUM(E533:E538)</f>
        <v>149</v>
      </c>
      <c r="F532" s="119"/>
      <c r="G532" s="119"/>
      <c r="H532" s="119"/>
      <c r="I532" s="119"/>
      <c r="J532" s="105">
        <f t="shared" ref="J532" si="135">SUM(J533:J538)</f>
        <v>0</v>
      </c>
      <c r="K532" s="119"/>
      <c r="L532" s="119"/>
      <c r="M532" s="105">
        <f t="shared" ref="M532" si="136">SUM(M533:M538)</f>
        <v>0</v>
      </c>
      <c r="N532" s="134" t="str">
        <f>IF((D532=D522)*AND(E532=E522)*AND(F532=F522)*AND(G532=G522)*AND(H532=H522)*AND(I532=I522)*AND(J532=J522)*AND(K532=K522)*AND(L532=L522)*AND(M532=M522),"Выполнено","ПРОВЕРИТЬ (в сумме должно получиться общее количество действующих депутатов, избранных путем делегирования)")</f>
        <v>Выполнено</v>
      </c>
      <c r="O532" s="96"/>
      <c r="P532" s="146"/>
      <c r="Q532" s="146"/>
    </row>
    <row r="533" spans="2:17" s="205" customFormat="1" x14ac:dyDescent="0.25">
      <c r="B533" s="39" t="s">
        <v>1147</v>
      </c>
      <c r="C533" s="5" t="s">
        <v>698</v>
      </c>
      <c r="D533" s="2">
        <f t="shared" si="120"/>
        <v>82</v>
      </c>
      <c r="E533" s="104">
        <v>82</v>
      </c>
      <c r="F533" s="119"/>
      <c r="G533" s="119"/>
      <c r="H533" s="119"/>
      <c r="I533" s="119"/>
      <c r="J533" s="104">
        <v>0</v>
      </c>
      <c r="K533" s="119"/>
      <c r="L533" s="119"/>
      <c r="M533" s="104">
        <v>0</v>
      </c>
      <c r="N533" s="91"/>
      <c r="O533" s="96"/>
      <c r="P533" s="212"/>
      <c r="Q533" s="212"/>
    </row>
    <row r="534" spans="2:17" s="205" customFormat="1" x14ac:dyDescent="0.25">
      <c r="B534" s="39" t="s">
        <v>1148</v>
      </c>
      <c r="C534" s="5" t="s">
        <v>634</v>
      </c>
      <c r="D534" s="2">
        <f t="shared" si="120"/>
        <v>2</v>
      </c>
      <c r="E534" s="104">
        <v>2</v>
      </c>
      <c r="F534" s="119"/>
      <c r="G534" s="119"/>
      <c r="H534" s="119"/>
      <c r="I534" s="119"/>
      <c r="J534" s="104">
        <v>0</v>
      </c>
      <c r="K534" s="119"/>
      <c r="L534" s="119"/>
      <c r="M534" s="104">
        <v>0</v>
      </c>
      <c r="N534" s="91"/>
      <c r="O534" s="96"/>
      <c r="P534" s="212"/>
      <c r="Q534" s="212"/>
    </row>
    <row r="535" spans="2:17" s="205" customFormat="1" x14ac:dyDescent="0.25">
      <c r="B535" s="39" t="s">
        <v>1149</v>
      </c>
      <c r="C535" s="5" t="s">
        <v>635</v>
      </c>
      <c r="D535" s="2">
        <f t="shared" si="120"/>
        <v>0</v>
      </c>
      <c r="E535" s="104">
        <v>0</v>
      </c>
      <c r="F535" s="119"/>
      <c r="G535" s="119"/>
      <c r="H535" s="119"/>
      <c r="I535" s="119"/>
      <c r="J535" s="104">
        <v>0</v>
      </c>
      <c r="K535" s="119"/>
      <c r="L535" s="119"/>
      <c r="M535" s="104">
        <v>0</v>
      </c>
      <c r="N535" s="91"/>
      <c r="O535" s="96"/>
      <c r="P535" s="212"/>
      <c r="Q535" s="212"/>
    </row>
    <row r="536" spans="2:17" s="205" customFormat="1" x14ac:dyDescent="0.25">
      <c r="B536" s="39" t="s">
        <v>1150</v>
      </c>
      <c r="C536" s="5" t="s">
        <v>636</v>
      </c>
      <c r="D536" s="2">
        <f t="shared" si="120"/>
        <v>0</v>
      </c>
      <c r="E536" s="104">
        <v>0</v>
      </c>
      <c r="F536" s="119"/>
      <c r="G536" s="119"/>
      <c r="H536" s="119"/>
      <c r="I536" s="119"/>
      <c r="J536" s="104">
        <v>0</v>
      </c>
      <c r="K536" s="119"/>
      <c r="L536" s="119"/>
      <c r="M536" s="104">
        <v>0</v>
      </c>
      <c r="N536" s="91"/>
      <c r="O536" s="96"/>
      <c r="P536" s="212"/>
      <c r="Q536" s="212"/>
    </row>
    <row r="537" spans="2:17" s="40" customFormat="1" x14ac:dyDescent="0.25">
      <c r="B537" s="39" t="s">
        <v>1151</v>
      </c>
      <c r="C537" s="5" t="s">
        <v>637</v>
      </c>
      <c r="D537" s="2">
        <f t="shared" si="120"/>
        <v>0</v>
      </c>
      <c r="E537" s="104">
        <v>0</v>
      </c>
      <c r="F537" s="119"/>
      <c r="G537" s="119"/>
      <c r="H537" s="119"/>
      <c r="I537" s="119"/>
      <c r="J537" s="104">
        <v>0</v>
      </c>
      <c r="K537" s="119"/>
      <c r="L537" s="119"/>
      <c r="M537" s="104">
        <v>0</v>
      </c>
      <c r="N537" s="91"/>
      <c r="O537" s="96"/>
      <c r="P537" s="146"/>
      <c r="Q537" s="146"/>
    </row>
    <row r="538" spans="2:17" s="40" customFormat="1" ht="30" x14ac:dyDescent="0.25">
      <c r="B538" s="39" t="s">
        <v>1152</v>
      </c>
      <c r="C538" s="5" t="s">
        <v>638</v>
      </c>
      <c r="D538" s="2">
        <f t="shared" si="120"/>
        <v>65</v>
      </c>
      <c r="E538" s="104">
        <v>65</v>
      </c>
      <c r="F538" s="119"/>
      <c r="G538" s="119"/>
      <c r="H538" s="119"/>
      <c r="I538" s="119"/>
      <c r="J538" s="104">
        <v>0</v>
      </c>
      <c r="K538" s="119"/>
      <c r="L538" s="119"/>
      <c r="M538" s="104">
        <v>0</v>
      </c>
      <c r="N538" s="91"/>
      <c r="O538" s="96"/>
      <c r="P538" s="146"/>
      <c r="Q538" s="146"/>
    </row>
    <row r="539" spans="2:17" s="40" customFormat="1" x14ac:dyDescent="0.25">
      <c r="B539" s="24" t="s">
        <v>682</v>
      </c>
      <c r="C539" s="4" t="s">
        <v>348</v>
      </c>
      <c r="D539" s="2">
        <f t="shared" ref="D539:D547" si="137">SUM(E539:L539)-D579</f>
        <v>64</v>
      </c>
      <c r="E539" s="105">
        <f t="shared" ref="E539:L539" si="138">E392</f>
        <v>11</v>
      </c>
      <c r="F539" s="105">
        <f t="shared" si="138"/>
        <v>4</v>
      </c>
      <c r="G539" s="105">
        <f t="shared" si="138"/>
        <v>46</v>
      </c>
      <c r="H539" s="105">
        <f t="shared" si="138"/>
        <v>0</v>
      </c>
      <c r="I539" s="105">
        <f t="shared" si="138"/>
        <v>3</v>
      </c>
      <c r="J539" s="105">
        <f t="shared" si="138"/>
        <v>0</v>
      </c>
      <c r="K539" s="105">
        <f t="shared" si="138"/>
        <v>0</v>
      </c>
      <c r="L539" s="105">
        <f t="shared" si="138"/>
        <v>0</v>
      </c>
      <c r="M539" s="105">
        <f>M392</f>
        <v>1</v>
      </c>
      <c r="N539" s="96"/>
      <c r="O539" s="258" t="str">
        <f>IF(((D428=D579)),"   ","Подсказка - если есть т.н. главы совместители (п.13.2), контрольные соотношения по 20.3 будут корректно работать только после заполнения 20.5")</f>
        <v xml:space="preserve">   </v>
      </c>
      <c r="P539" s="146"/>
      <c r="Q539" s="146"/>
    </row>
    <row r="540" spans="2:17" s="40" customFormat="1" x14ac:dyDescent="0.25">
      <c r="B540" s="24" t="s">
        <v>1153</v>
      </c>
      <c r="C540" s="4" t="s">
        <v>103</v>
      </c>
      <c r="D540" s="2">
        <f>SUM(E540:L540)-D580</f>
        <v>64</v>
      </c>
      <c r="E540" s="105">
        <f t="shared" ref="E540" si="139">E541+E542</f>
        <v>11</v>
      </c>
      <c r="F540" s="105">
        <f t="shared" ref="F540" si="140">F541+F542</f>
        <v>4</v>
      </c>
      <c r="G540" s="105">
        <f t="shared" ref="G540" si="141">G541+G542</f>
        <v>46</v>
      </c>
      <c r="H540" s="105">
        <f t="shared" ref="H540:I540" si="142">H541+H542</f>
        <v>0</v>
      </c>
      <c r="I540" s="105">
        <f t="shared" si="142"/>
        <v>3</v>
      </c>
      <c r="J540" s="105">
        <f t="shared" ref="J540" si="143">J541+J542</f>
        <v>0</v>
      </c>
      <c r="K540" s="105">
        <f t="shared" ref="K540" si="144">K541+K542</f>
        <v>0</v>
      </c>
      <c r="L540" s="105">
        <f t="shared" ref="L540" si="145">L541+L542</f>
        <v>0</v>
      </c>
      <c r="M540" s="105">
        <f t="shared" ref="M540" si="146">M541+M542</f>
        <v>1</v>
      </c>
      <c r="N540" s="134" t="str">
        <f>IF((D540=D539)*AND(E540=E539)*AND(F540=F539)*AND(G540=G539)*AND(H540=H539)*AND(I540=I539)*AND(J540=J539)*AND(K540=K539)*AND(L540=L539)*AND(M540=M539),"Выполнено","ПРОВЕРИТЬ (в сумме должно получиться общее количество действующих глав)")</f>
        <v>Выполнено</v>
      </c>
      <c r="O540" s="96"/>
      <c r="P540" s="146"/>
      <c r="Q540" s="146"/>
    </row>
    <row r="541" spans="2:17" s="40" customFormat="1" x14ac:dyDescent="0.25">
      <c r="B541" s="24" t="s">
        <v>1154</v>
      </c>
      <c r="C541" s="4" t="s">
        <v>104</v>
      </c>
      <c r="D541" s="2">
        <f t="shared" si="137"/>
        <v>39</v>
      </c>
      <c r="E541" s="104">
        <v>10</v>
      </c>
      <c r="F541" s="104">
        <v>3</v>
      </c>
      <c r="G541" s="104">
        <v>24</v>
      </c>
      <c r="H541" s="104">
        <v>0</v>
      </c>
      <c r="I541" s="104">
        <v>2</v>
      </c>
      <c r="J541" s="104">
        <v>0</v>
      </c>
      <c r="K541" s="104">
        <v>0</v>
      </c>
      <c r="L541" s="104">
        <v>0</v>
      </c>
      <c r="M541" s="104">
        <v>1</v>
      </c>
      <c r="N541" s="96"/>
      <c r="O541" s="96"/>
      <c r="P541" s="146"/>
      <c r="Q541" s="146"/>
    </row>
    <row r="542" spans="2:17" s="40" customFormat="1" x14ac:dyDescent="0.25">
      <c r="B542" s="24" t="s">
        <v>1155</v>
      </c>
      <c r="C542" s="4" t="s">
        <v>105</v>
      </c>
      <c r="D542" s="2">
        <f t="shared" si="137"/>
        <v>25</v>
      </c>
      <c r="E542" s="104">
        <v>1</v>
      </c>
      <c r="F542" s="104">
        <v>1</v>
      </c>
      <c r="G542" s="104">
        <v>22</v>
      </c>
      <c r="H542" s="104">
        <v>0</v>
      </c>
      <c r="I542" s="104">
        <v>1</v>
      </c>
      <c r="J542" s="104">
        <v>0</v>
      </c>
      <c r="K542" s="104">
        <v>0</v>
      </c>
      <c r="L542" s="104">
        <v>0</v>
      </c>
      <c r="M542" s="104">
        <v>0</v>
      </c>
      <c r="N542" s="96"/>
      <c r="O542" s="96"/>
      <c r="P542" s="146"/>
      <c r="Q542" s="146"/>
    </row>
    <row r="543" spans="2:17" s="40" customFormat="1" x14ac:dyDescent="0.25">
      <c r="B543" s="24" t="s">
        <v>1156</v>
      </c>
      <c r="C543" s="4" t="s">
        <v>158</v>
      </c>
      <c r="D543" s="2">
        <f t="shared" si="137"/>
        <v>64</v>
      </c>
      <c r="E543" s="105">
        <f t="shared" ref="E543:M543" si="147">SUM(E544:E546)</f>
        <v>11</v>
      </c>
      <c r="F543" s="105">
        <f t="shared" si="147"/>
        <v>4</v>
      </c>
      <c r="G543" s="105">
        <f t="shared" si="147"/>
        <v>46</v>
      </c>
      <c r="H543" s="105">
        <f t="shared" si="147"/>
        <v>0</v>
      </c>
      <c r="I543" s="105">
        <f t="shared" si="147"/>
        <v>3</v>
      </c>
      <c r="J543" s="105">
        <f t="shared" si="147"/>
        <v>0</v>
      </c>
      <c r="K543" s="105">
        <f t="shared" si="147"/>
        <v>0</v>
      </c>
      <c r="L543" s="105">
        <f t="shared" si="147"/>
        <v>0</v>
      </c>
      <c r="M543" s="105">
        <f t="shared" si="147"/>
        <v>1</v>
      </c>
      <c r="N543" s="134" t="str">
        <f>IF((D543=D539)*AND(E543=E539)*AND(F543=F539)*AND(G543=G539)*AND(H543=H539)*AND(I543=I539)*AND(J543=J539)*AND(K543=K539)*AND(L543=L539)*AND(M543=M539),"Выполнено","ПРОВЕРИТЬ (в сумме должно получиться общее количество действующих глав)")</f>
        <v>Выполнено</v>
      </c>
      <c r="O543" s="96"/>
      <c r="P543" s="146"/>
      <c r="Q543" s="146"/>
    </row>
    <row r="544" spans="2:17" s="40" customFormat="1" x14ac:dyDescent="0.25">
      <c r="B544" s="24" t="s">
        <v>1157</v>
      </c>
      <c r="C544" s="4" t="s">
        <v>344</v>
      </c>
      <c r="D544" s="2">
        <f t="shared" si="137"/>
        <v>3</v>
      </c>
      <c r="E544" s="104">
        <v>0</v>
      </c>
      <c r="F544" s="104">
        <v>0</v>
      </c>
      <c r="G544" s="104">
        <v>3</v>
      </c>
      <c r="H544" s="104">
        <v>0</v>
      </c>
      <c r="I544" s="104">
        <v>0</v>
      </c>
      <c r="J544" s="104">
        <v>0</v>
      </c>
      <c r="K544" s="104">
        <v>0</v>
      </c>
      <c r="L544" s="104">
        <v>0</v>
      </c>
      <c r="M544" s="104">
        <v>0</v>
      </c>
      <c r="N544" s="96"/>
      <c r="O544" s="96"/>
      <c r="P544" s="146"/>
      <c r="Q544" s="146"/>
    </row>
    <row r="545" spans="2:17" s="205" customFormat="1" x14ac:dyDescent="0.25">
      <c r="B545" s="24" t="s">
        <v>1158</v>
      </c>
      <c r="C545" s="4" t="s">
        <v>345</v>
      </c>
      <c r="D545" s="2">
        <f t="shared" si="137"/>
        <v>54</v>
      </c>
      <c r="E545" s="104">
        <v>11</v>
      </c>
      <c r="F545" s="104">
        <v>3</v>
      </c>
      <c r="G545" s="104">
        <v>37</v>
      </c>
      <c r="H545" s="104">
        <v>0</v>
      </c>
      <c r="I545" s="104">
        <v>3</v>
      </c>
      <c r="J545" s="104">
        <v>0</v>
      </c>
      <c r="K545" s="104">
        <v>0</v>
      </c>
      <c r="L545" s="104">
        <v>0</v>
      </c>
      <c r="M545" s="104">
        <v>1</v>
      </c>
      <c r="N545" s="96"/>
      <c r="O545" s="96"/>
      <c r="P545" s="212"/>
      <c r="Q545" s="212"/>
    </row>
    <row r="546" spans="2:17" s="205" customFormat="1" x14ac:dyDescent="0.25">
      <c r="B546" s="24" t="s">
        <v>1159</v>
      </c>
      <c r="C546" s="4" t="s">
        <v>106</v>
      </c>
      <c r="D546" s="2">
        <f t="shared" si="137"/>
        <v>7</v>
      </c>
      <c r="E546" s="104">
        <v>0</v>
      </c>
      <c r="F546" s="104">
        <v>1</v>
      </c>
      <c r="G546" s="104">
        <v>6</v>
      </c>
      <c r="H546" s="104">
        <v>0</v>
      </c>
      <c r="I546" s="104">
        <v>0</v>
      </c>
      <c r="J546" s="104">
        <v>0</v>
      </c>
      <c r="K546" s="104">
        <v>0</v>
      </c>
      <c r="L546" s="104">
        <v>0</v>
      </c>
      <c r="M546" s="104">
        <v>0</v>
      </c>
      <c r="N546" s="96"/>
      <c r="O546" s="96"/>
      <c r="P546" s="212"/>
      <c r="Q546" s="212"/>
    </row>
    <row r="547" spans="2:17" s="205" customFormat="1" x14ac:dyDescent="0.25">
      <c r="B547" s="39" t="s">
        <v>1160</v>
      </c>
      <c r="C547" s="4" t="s">
        <v>452</v>
      </c>
      <c r="D547" s="2">
        <f t="shared" si="137"/>
        <v>55</v>
      </c>
      <c r="E547" s="104">
        <v>11</v>
      </c>
      <c r="F547" s="104">
        <v>4</v>
      </c>
      <c r="G547" s="104">
        <v>37</v>
      </c>
      <c r="H547" s="104">
        <v>0</v>
      </c>
      <c r="I547" s="104">
        <v>3</v>
      </c>
      <c r="J547" s="104">
        <v>0</v>
      </c>
      <c r="K547" s="104">
        <v>0</v>
      </c>
      <c r="L547" s="104">
        <v>0</v>
      </c>
      <c r="M547" s="104">
        <v>1</v>
      </c>
      <c r="N547" s="134" t="str">
        <f>IF((D547&lt;=D539)*AND(E547&lt;=E539)*AND(F547&lt;=F539)*AND(G547&lt;=G539)*AND(H547&lt;=H539)*AND(I547&lt;=I539)*AND(J547&lt;=J539)*AND(K547&lt;=K539)*AND(L547&lt;=L539)*AND(M547&lt;=M539),"Выполнено","ПРОВЕРИТЬ (их не может быть больше общего числа действующих глав, избранных населением)")</f>
        <v>Выполнено</v>
      </c>
      <c r="O547" s="96"/>
      <c r="P547" s="212"/>
      <c r="Q547" s="212"/>
    </row>
    <row r="548" spans="2:17" s="205" customFormat="1" x14ac:dyDescent="0.25">
      <c r="B548" s="39" t="s">
        <v>1161</v>
      </c>
      <c r="C548" s="4" t="s">
        <v>699</v>
      </c>
      <c r="D548" s="2">
        <f>SUM(E548:L548)-D588</f>
        <v>4</v>
      </c>
      <c r="E548" s="104">
        <v>0</v>
      </c>
      <c r="F548" s="104">
        <v>0</v>
      </c>
      <c r="G548" s="104">
        <v>3</v>
      </c>
      <c r="H548" s="104">
        <v>0</v>
      </c>
      <c r="I548" s="104">
        <v>1</v>
      </c>
      <c r="J548" s="104">
        <v>0</v>
      </c>
      <c r="K548" s="104">
        <v>0</v>
      </c>
      <c r="L548" s="104">
        <v>0</v>
      </c>
      <c r="M548" s="104">
        <v>0</v>
      </c>
      <c r="N548" s="134" t="str">
        <f>IF((D548&lt;=D547)*AND(E548&lt;=E547)*AND(F548&lt;=F547)*AND(G548&lt;=G547)*AND(H548&lt;=H547)*AND(I548&lt;=I547)*AND(J548&lt;=J547)*AND(K548&lt;=K547)*AND(L548&lt;=L547)*AND(M548&lt;=M547),"Выполнено","ПРОВЕРИТЬ (эта подстрока не может быть больше основной строки)
)")</f>
        <v>Выполнено</v>
      </c>
      <c r="O548" s="96"/>
      <c r="P548" s="212"/>
      <c r="Q548" s="212"/>
    </row>
    <row r="549" spans="2:17" s="205" customFormat="1" x14ac:dyDescent="0.25">
      <c r="B549" s="39" t="s">
        <v>1162</v>
      </c>
      <c r="C549" s="4" t="s">
        <v>700</v>
      </c>
      <c r="D549" s="2">
        <f>SUM(E549:L549)-D589</f>
        <v>11</v>
      </c>
      <c r="E549" s="104">
        <v>0</v>
      </c>
      <c r="F549" s="104">
        <v>1</v>
      </c>
      <c r="G549" s="104">
        <v>9</v>
      </c>
      <c r="H549" s="104">
        <v>0</v>
      </c>
      <c r="I549" s="104">
        <v>1</v>
      </c>
      <c r="J549" s="104">
        <v>0</v>
      </c>
      <c r="K549" s="104">
        <v>0</v>
      </c>
      <c r="L549" s="104">
        <v>0</v>
      </c>
      <c r="M549" s="104">
        <v>1</v>
      </c>
      <c r="N549" s="134" t="str">
        <f>IF((D549&lt;=D547)*AND(E549&lt;=E547)*AND(F549&lt;=F547)*AND(G549&lt;=G547)*AND(H549&lt;=H547)*AND(I549&lt;=I547)*AND(J549&lt;=J547)*AND(K549&lt;=K547)*AND(L549&lt;=L547)*AND(M549&lt;=M547),"Выполнено","ПРОВЕРИТЬ (эта подстрока не может быть больше основной строки)
)")</f>
        <v>Выполнено</v>
      </c>
      <c r="O549" s="96"/>
      <c r="P549" s="212"/>
      <c r="Q549" s="212"/>
    </row>
    <row r="550" spans="2:17" s="205" customFormat="1" ht="30" x14ac:dyDescent="0.25">
      <c r="B550" s="39" t="s">
        <v>1163</v>
      </c>
      <c r="C550" s="4" t="s">
        <v>701</v>
      </c>
      <c r="D550" s="2">
        <f>SUM(E550:L550)-D590</f>
        <v>5</v>
      </c>
      <c r="E550" s="104">
        <v>1</v>
      </c>
      <c r="F550" s="104">
        <v>2</v>
      </c>
      <c r="G550" s="104">
        <v>2</v>
      </c>
      <c r="H550" s="104">
        <v>0</v>
      </c>
      <c r="I550" s="104">
        <v>0</v>
      </c>
      <c r="J550" s="104">
        <v>0</v>
      </c>
      <c r="K550" s="104">
        <v>0</v>
      </c>
      <c r="L550" s="104">
        <v>0</v>
      </c>
      <c r="M550" s="104">
        <v>0</v>
      </c>
      <c r="N550" s="134" t="str">
        <f>IF((D550&lt;=D547)*AND(E550&lt;=E547)*AND(F550&lt;=F547)*AND(G550&lt;=G547)*AND(H550&lt;=H547)*AND(I550&lt;=I547)*AND(J550&lt;=J547)*AND(K550&lt;=K547)*AND(L550&lt;=L547)*AND(M550&lt;=M547),"Выполнено","ПРОВЕРИТЬ (эта подстрока не может быть больше основной строки)
)")</f>
        <v>Выполнено</v>
      </c>
      <c r="O550" s="96"/>
      <c r="P550" s="212"/>
      <c r="Q550" s="212"/>
    </row>
    <row r="551" spans="2:17" x14ac:dyDescent="0.25">
      <c r="B551" s="24" t="s">
        <v>1164</v>
      </c>
      <c r="C551" s="4" t="s">
        <v>159</v>
      </c>
      <c r="D551" s="2">
        <f>SUM(E551:L551)-D591</f>
        <v>0</v>
      </c>
      <c r="E551" s="104">
        <v>0</v>
      </c>
      <c r="F551" s="104">
        <v>0</v>
      </c>
      <c r="G551" s="104">
        <v>0</v>
      </c>
      <c r="H551" s="104">
        <v>0</v>
      </c>
      <c r="I551" s="104">
        <v>0</v>
      </c>
      <c r="J551" s="104">
        <v>0</v>
      </c>
      <c r="K551" s="104">
        <v>0</v>
      </c>
      <c r="L551" s="104">
        <v>0</v>
      </c>
      <c r="M551" s="104">
        <v>0</v>
      </c>
      <c r="N551" s="134" t="str">
        <f>IF((D551&lt;=D539)*AND(E551&lt;=E539)*AND(F551&lt;=F539)*AND(G551&lt;=G539)*AND(H551&lt;=H539)*AND(I551&lt;=I539)*AND(J551&lt;=J539)*AND(K551&lt;=K539)*AND(L551&lt;=L539)*AND(M551&lt;=M539),"Выполнено","ПРОВЕРИТЬ (их не может быть больше общего числа действующих глав, избранных населением)")</f>
        <v>Выполнено</v>
      </c>
      <c r="O551" s="96"/>
      <c r="P551" s="140"/>
      <c r="Q551" s="140"/>
    </row>
    <row r="552" spans="2:17" x14ac:dyDescent="0.25">
      <c r="B552" s="39" t="s">
        <v>1165</v>
      </c>
      <c r="C552" s="5" t="s">
        <v>633</v>
      </c>
      <c r="D552" s="202">
        <f t="shared" ref="D552:D558" si="148">SUM(E552:L552)-D592</f>
        <v>64</v>
      </c>
      <c r="E552" s="105">
        <f t="shared" ref="E552" si="149">SUM(E553:E558)</f>
        <v>11</v>
      </c>
      <c r="F552" s="105">
        <f t="shared" ref="F552" si="150">SUM(F553:F558)</f>
        <v>4</v>
      </c>
      <c r="G552" s="105">
        <f t="shared" ref="G552" si="151">SUM(G553:G558)</f>
        <v>46</v>
      </c>
      <c r="H552" s="105">
        <f t="shared" ref="H552" si="152">SUM(H553:H558)</f>
        <v>0</v>
      </c>
      <c r="I552" s="105">
        <f t="shared" ref="I552" si="153">SUM(I553:I558)</f>
        <v>3</v>
      </c>
      <c r="J552" s="105">
        <f t="shared" ref="J552" si="154">SUM(J553:J558)</f>
        <v>0</v>
      </c>
      <c r="K552" s="105">
        <f t="shared" ref="K552" si="155">SUM(K553:K558)</f>
        <v>0</v>
      </c>
      <c r="L552" s="105">
        <f t="shared" ref="L552" si="156">SUM(L553:L558)</f>
        <v>0</v>
      </c>
      <c r="M552" s="105">
        <f>SUM(M553:M558)</f>
        <v>1</v>
      </c>
      <c r="N552" s="134" t="str">
        <f>IF((D552=D539)*AND(E552=E539)*AND(F552=F539)*AND(G552=G539)*AND(H552=H539)*AND(I552=I539)*AND(J552=J539)*AND(K552=K539)*AND(L552=L539)*AND(M552=M539),"Выполнено","ПРОВЕРИТЬ (в сумме должно получиться общее количество действующих глав, избранных населением)")</f>
        <v>Выполнено</v>
      </c>
      <c r="O552" s="96"/>
      <c r="P552" s="146"/>
      <c r="Q552" s="146"/>
    </row>
    <row r="553" spans="2:17" x14ac:dyDescent="0.25">
      <c r="B553" s="39" t="s">
        <v>1166</v>
      </c>
      <c r="C553" s="5" t="s">
        <v>698</v>
      </c>
      <c r="D553" s="202">
        <f t="shared" si="148"/>
        <v>51</v>
      </c>
      <c r="E553" s="104">
        <v>11</v>
      </c>
      <c r="F553" s="104">
        <v>4</v>
      </c>
      <c r="G553" s="104">
        <v>33</v>
      </c>
      <c r="H553" s="104">
        <v>0</v>
      </c>
      <c r="I553" s="104">
        <v>3</v>
      </c>
      <c r="J553" s="104">
        <v>0</v>
      </c>
      <c r="K553" s="104">
        <v>0</v>
      </c>
      <c r="L553" s="104">
        <v>0</v>
      </c>
      <c r="M553" s="104">
        <v>1</v>
      </c>
      <c r="N553" s="91"/>
      <c r="O553" s="96"/>
      <c r="P553" s="146"/>
      <c r="Q553" s="146"/>
    </row>
    <row r="554" spans="2:17" x14ac:dyDescent="0.25">
      <c r="B554" s="39" t="s">
        <v>1167</v>
      </c>
      <c r="C554" s="5" t="s">
        <v>634</v>
      </c>
      <c r="D554" s="202">
        <f t="shared" si="148"/>
        <v>0</v>
      </c>
      <c r="E554" s="104">
        <v>0</v>
      </c>
      <c r="F554" s="104">
        <v>0</v>
      </c>
      <c r="G554" s="104">
        <v>0</v>
      </c>
      <c r="H554" s="104">
        <v>0</v>
      </c>
      <c r="I554" s="104">
        <v>0</v>
      </c>
      <c r="J554" s="104">
        <v>0</v>
      </c>
      <c r="K554" s="104">
        <v>0</v>
      </c>
      <c r="L554" s="104">
        <v>0</v>
      </c>
      <c r="M554" s="104">
        <v>0</v>
      </c>
      <c r="N554" s="91"/>
      <c r="O554" s="96"/>
      <c r="P554" s="144"/>
      <c r="Q554" s="144"/>
    </row>
    <row r="555" spans="2:17" x14ac:dyDescent="0.25">
      <c r="B555" s="39" t="s">
        <v>1168</v>
      </c>
      <c r="C555" s="5" t="s">
        <v>635</v>
      </c>
      <c r="D555" s="202">
        <f t="shared" si="148"/>
        <v>0</v>
      </c>
      <c r="E555" s="104">
        <v>0</v>
      </c>
      <c r="F555" s="104">
        <v>0</v>
      </c>
      <c r="G555" s="104">
        <v>0</v>
      </c>
      <c r="H555" s="104">
        <v>0</v>
      </c>
      <c r="I555" s="104">
        <v>0</v>
      </c>
      <c r="J555" s="104">
        <v>0</v>
      </c>
      <c r="K555" s="104">
        <v>0</v>
      </c>
      <c r="L555" s="104">
        <v>0</v>
      </c>
      <c r="M555" s="104">
        <v>0</v>
      </c>
      <c r="N555" s="91"/>
      <c r="O555" s="96"/>
      <c r="P555" s="140"/>
      <c r="Q555" s="140"/>
    </row>
    <row r="556" spans="2:17" x14ac:dyDescent="0.25">
      <c r="B556" s="39" t="s">
        <v>1169</v>
      </c>
      <c r="C556" s="5" t="s">
        <v>636</v>
      </c>
      <c r="D556" s="202">
        <f t="shared" si="148"/>
        <v>0</v>
      </c>
      <c r="E556" s="104">
        <v>0</v>
      </c>
      <c r="F556" s="104">
        <v>0</v>
      </c>
      <c r="G556" s="104">
        <v>0</v>
      </c>
      <c r="H556" s="104">
        <v>0</v>
      </c>
      <c r="I556" s="104">
        <v>0</v>
      </c>
      <c r="J556" s="104">
        <v>0</v>
      </c>
      <c r="K556" s="104">
        <v>0</v>
      </c>
      <c r="L556" s="104">
        <v>0</v>
      </c>
      <c r="M556" s="104">
        <v>0</v>
      </c>
      <c r="N556" s="91"/>
      <c r="O556" s="96"/>
      <c r="P556" s="143"/>
      <c r="Q556" s="143"/>
    </row>
    <row r="557" spans="2:17" x14ac:dyDescent="0.25">
      <c r="B557" s="39" t="s">
        <v>1170</v>
      </c>
      <c r="C557" s="5" t="s">
        <v>637</v>
      </c>
      <c r="D557" s="202">
        <f t="shared" si="148"/>
        <v>0</v>
      </c>
      <c r="E557" s="104">
        <v>0</v>
      </c>
      <c r="F557" s="104">
        <v>0</v>
      </c>
      <c r="G557" s="104">
        <v>0</v>
      </c>
      <c r="H557" s="104">
        <v>0</v>
      </c>
      <c r="I557" s="104">
        <v>0</v>
      </c>
      <c r="J557" s="104">
        <v>0</v>
      </c>
      <c r="K557" s="104">
        <v>0</v>
      </c>
      <c r="L557" s="104">
        <v>0</v>
      </c>
      <c r="M557" s="104">
        <v>0</v>
      </c>
      <c r="N557" s="91"/>
      <c r="O557" s="96"/>
      <c r="P557" s="143"/>
      <c r="Q557" s="143"/>
    </row>
    <row r="558" spans="2:17" s="40" customFormat="1" ht="30" x14ac:dyDescent="0.25">
      <c r="B558" s="39" t="s">
        <v>1171</v>
      </c>
      <c r="C558" s="5" t="s">
        <v>638</v>
      </c>
      <c r="D558" s="202">
        <f t="shared" si="148"/>
        <v>13</v>
      </c>
      <c r="E558" s="104">
        <v>0</v>
      </c>
      <c r="F558" s="104">
        <v>0</v>
      </c>
      <c r="G558" s="104">
        <v>13</v>
      </c>
      <c r="H558" s="104">
        <v>0</v>
      </c>
      <c r="I558" s="104">
        <v>0</v>
      </c>
      <c r="J558" s="104">
        <v>0</v>
      </c>
      <c r="K558" s="104">
        <v>0</v>
      </c>
      <c r="L558" s="104">
        <v>0</v>
      </c>
      <c r="M558" s="104">
        <v>0</v>
      </c>
      <c r="N558" s="91"/>
      <c r="O558" s="96"/>
      <c r="P558" s="140"/>
      <c r="Q558" s="140"/>
    </row>
    <row r="559" spans="2:17" ht="30" x14ac:dyDescent="0.25">
      <c r="B559" s="24" t="s">
        <v>1172</v>
      </c>
      <c r="C559" s="4" t="s">
        <v>454</v>
      </c>
      <c r="D559" s="2">
        <f t="shared" ref="D559:D571" si="157">SUM(E559:L559)</f>
        <v>54</v>
      </c>
      <c r="E559" s="105">
        <f t="shared" ref="E559:M559" si="158">E392-E393-E396</f>
        <v>11</v>
      </c>
      <c r="F559" s="105">
        <f t="shared" si="158"/>
        <v>3</v>
      </c>
      <c r="G559" s="105">
        <f t="shared" si="158"/>
        <v>37</v>
      </c>
      <c r="H559" s="105">
        <f t="shared" si="158"/>
        <v>0</v>
      </c>
      <c r="I559" s="105">
        <f t="shared" si="158"/>
        <v>3</v>
      </c>
      <c r="J559" s="105">
        <f t="shared" si="158"/>
        <v>0</v>
      </c>
      <c r="K559" s="105">
        <f t="shared" si="158"/>
        <v>0</v>
      </c>
      <c r="L559" s="105">
        <f t="shared" si="158"/>
        <v>0</v>
      </c>
      <c r="M559" s="105">
        <f t="shared" si="158"/>
        <v>1</v>
      </c>
      <c r="N559" s="96"/>
      <c r="O559" s="96"/>
      <c r="P559" s="146"/>
      <c r="Q559" s="146"/>
    </row>
    <row r="560" spans="2:17" x14ac:dyDescent="0.25">
      <c r="B560" s="24" t="s">
        <v>1173</v>
      </c>
      <c r="C560" s="4" t="s">
        <v>103</v>
      </c>
      <c r="D560" s="2">
        <f t="shared" si="157"/>
        <v>54</v>
      </c>
      <c r="E560" s="105">
        <f t="shared" ref="E560:M560" si="159">E561+E562</f>
        <v>11</v>
      </c>
      <c r="F560" s="105">
        <f t="shared" si="159"/>
        <v>3</v>
      </c>
      <c r="G560" s="105">
        <f t="shared" si="159"/>
        <v>37</v>
      </c>
      <c r="H560" s="105">
        <f t="shared" si="159"/>
        <v>0</v>
      </c>
      <c r="I560" s="105">
        <f t="shared" si="159"/>
        <v>3</v>
      </c>
      <c r="J560" s="105">
        <f t="shared" si="159"/>
        <v>0</v>
      </c>
      <c r="K560" s="105">
        <f t="shared" si="159"/>
        <v>0</v>
      </c>
      <c r="L560" s="105">
        <f t="shared" si="159"/>
        <v>0</v>
      </c>
      <c r="M560" s="105">
        <f t="shared" si="159"/>
        <v>1</v>
      </c>
      <c r="N560" s="134" t="str">
        <f>IF((D560=D559)*AND(E560=E559)*AND(F560=F559)*AND(G560=G559)*AND(H560=H559)*AND(I560=I559)*AND(J560=J559)*AND(K560=K559)*AND(L560=L559)*AND(M560=M559),"Выполнено","ПРОВЕРИТЬ (в сумме должно получиться общее количество действующих глав)")</f>
        <v>Выполнено</v>
      </c>
      <c r="O560" s="96"/>
      <c r="P560" s="140"/>
      <c r="Q560" s="140"/>
    </row>
    <row r="561" spans="2:17" x14ac:dyDescent="0.25">
      <c r="B561" s="24" t="s">
        <v>1174</v>
      </c>
      <c r="C561" s="4" t="s">
        <v>104</v>
      </c>
      <c r="D561" s="2">
        <f t="shared" si="157"/>
        <v>34</v>
      </c>
      <c r="E561" s="104">
        <v>10</v>
      </c>
      <c r="F561" s="104">
        <v>3</v>
      </c>
      <c r="G561" s="104">
        <v>19</v>
      </c>
      <c r="H561" s="104">
        <v>0</v>
      </c>
      <c r="I561" s="104">
        <v>2</v>
      </c>
      <c r="J561" s="104">
        <v>0</v>
      </c>
      <c r="K561" s="104">
        <v>0</v>
      </c>
      <c r="L561" s="104">
        <v>0</v>
      </c>
      <c r="M561" s="104">
        <v>1</v>
      </c>
      <c r="N561" s="134" t="str">
        <f>IF((D561&lt;=D541)*AND(E561&lt;=E541)*AND(F561&lt;=F541)*AND(G561&lt;=G541)*AND(H561&lt;=H541)*AND(I561&lt;=I541)*AND(J561&lt;=J541)*AND(K561&lt;=K541)*AND(L561&lt;=L541)*AND(M561&lt;=M541),"Выполнено","ПРОВЕРИТЬ (эта подстрока не может быть больше такой же подстроки 20.3)")</f>
        <v>Выполнено</v>
      </c>
      <c r="O561" s="96"/>
      <c r="P561" s="140"/>
      <c r="Q561" s="140"/>
    </row>
    <row r="562" spans="2:17" x14ac:dyDescent="0.25">
      <c r="B562" s="24" t="s">
        <v>1175</v>
      </c>
      <c r="C562" s="4" t="s">
        <v>105</v>
      </c>
      <c r="D562" s="2">
        <f t="shared" si="157"/>
        <v>20</v>
      </c>
      <c r="E562" s="104">
        <v>1</v>
      </c>
      <c r="F562" s="104">
        <v>0</v>
      </c>
      <c r="G562" s="104">
        <v>18</v>
      </c>
      <c r="H562" s="104">
        <v>0</v>
      </c>
      <c r="I562" s="104">
        <v>1</v>
      </c>
      <c r="J562" s="104">
        <v>0</v>
      </c>
      <c r="K562" s="104">
        <v>0</v>
      </c>
      <c r="L562" s="104">
        <v>0</v>
      </c>
      <c r="M562" s="104">
        <v>0</v>
      </c>
      <c r="N562" s="134" t="str">
        <f>IF((D562&lt;=D542)*AND(E562&lt;=E542)*AND(F562&lt;=F542)*AND(G562&lt;=G542)*AND(H562&lt;=H542)*AND(I562&lt;=I542)*AND(J562&lt;=J542)*AND(K562&lt;=K542)*AND(L562&lt;=L542)*AND(M562&lt;=M542),"Выполнено","ПРОВЕРИТЬ (эта подстрока не может быть больше такой же подстроки 20.3)")</f>
        <v>Выполнено</v>
      </c>
      <c r="O562" s="96"/>
      <c r="P562" s="140"/>
      <c r="Q562" s="140"/>
    </row>
    <row r="563" spans="2:17" x14ac:dyDescent="0.25">
      <c r="B563" s="24" t="s">
        <v>1176</v>
      </c>
      <c r="C563" s="4" t="s">
        <v>158</v>
      </c>
      <c r="D563" s="2">
        <f t="shared" si="157"/>
        <v>54</v>
      </c>
      <c r="E563" s="105">
        <f t="shared" ref="E563:M563" si="160">SUM(E564:E566)</f>
        <v>11</v>
      </c>
      <c r="F563" s="105">
        <f t="shared" si="160"/>
        <v>3</v>
      </c>
      <c r="G563" s="105">
        <f t="shared" si="160"/>
        <v>37</v>
      </c>
      <c r="H563" s="105">
        <f t="shared" si="160"/>
        <v>0</v>
      </c>
      <c r="I563" s="105">
        <f t="shared" si="160"/>
        <v>3</v>
      </c>
      <c r="J563" s="105">
        <f t="shared" si="160"/>
        <v>0</v>
      </c>
      <c r="K563" s="105">
        <f t="shared" si="160"/>
        <v>0</v>
      </c>
      <c r="L563" s="105">
        <f t="shared" si="160"/>
        <v>0</v>
      </c>
      <c r="M563" s="105">
        <f t="shared" si="160"/>
        <v>1</v>
      </c>
      <c r="N563" s="134" t="str">
        <f>IF((D563=D559)*AND(E563=E559)*AND(F563=F559)*AND(G563=G559)*AND(H563=H559)*AND(I563=I559)*AND(J563=J559)*AND(K563=K559)*AND(L563=L559)*AND(M563=M559),"Выполнено","ПРОВЕРИТЬ (в сумме должно получиться общее количество действующих глав)")</f>
        <v>Выполнено</v>
      </c>
      <c r="O563" s="96"/>
      <c r="P563" s="146"/>
      <c r="Q563" s="146"/>
    </row>
    <row r="564" spans="2:17" s="40" customFormat="1" x14ac:dyDescent="0.25">
      <c r="B564" s="24" t="s">
        <v>1177</v>
      </c>
      <c r="C564" s="4" t="s">
        <v>344</v>
      </c>
      <c r="D564" s="2">
        <f t="shared" si="157"/>
        <v>3</v>
      </c>
      <c r="E564" s="104">
        <v>0</v>
      </c>
      <c r="F564" s="104">
        <v>0</v>
      </c>
      <c r="G564" s="104">
        <v>3</v>
      </c>
      <c r="H564" s="104">
        <v>0</v>
      </c>
      <c r="I564" s="104">
        <v>0</v>
      </c>
      <c r="J564" s="104">
        <v>0</v>
      </c>
      <c r="K564" s="104">
        <v>0</v>
      </c>
      <c r="L564" s="104">
        <v>0</v>
      </c>
      <c r="M564" s="104">
        <v>0</v>
      </c>
      <c r="N564" s="134" t="str">
        <f>IF((D564&lt;=D544)*AND(E564&lt;=E544)*AND(F564&lt;=F544)*AND(G564&lt;=G544)*AND(H564&lt;=H544)*AND(I564&lt;=I544)*AND(J564&lt;=J544)*AND(K564&lt;=K544)*AND(L564&lt;=L544)*AND(M564&lt;=M544),"Выполнено","ПРОВЕРИТЬ (эта подстрока не может быть больше такой же подстроки 20.3)")</f>
        <v>Выполнено</v>
      </c>
      <c r="O564" s="96"/>
      <c r="P564" s="143"/>
      <c r="Q564" s="143"/>
    </row>
    <row r="565" spans="2:17" x14ac:dyDescent="0.25">
      <c r="B565" s="24" t="s">
        <v>1178</v>
      </c>
      <c r="C565" s="4" t="s">
        <v>345</v>
      </c>
      <c r="D565" s="2">
        <f t="shared" si="157"/>
        <v>46</v>
      </c>
      <c r="E565" s="104">
        <v>11</v>
      </c>
      <c r="F565" s="104">
        <v>2</v>
      </c>
      <c r="G565" s="104">
        <v>30</v>
      </c>
      <c r="H565" s="104">
        <v>0</v>
      </c>
      <c r="I565" s="104">
        <v>3</v>
      </c>
      <c r="J565" s="104">
        <v>0</v>
      </c>
      <c r="K565" s="104">
        <v>0</v>
      </c>
      <c r="L565" s="104">
        <v>0</v>
      </c>
      <c r="M565" s="104">
        <v>1</v>
      </c>
      <c r="N565" s="134" t="str">
        <f>IF((D565&lt;=D545)*AND(E565&lt;=E545)*AND(F565&lt;=F545)*AND(G565&lt;=G545)*AND(H565&lt;=H545)*AND(I565&lt;=I545)*AND(J565&lt;=J545)*AND(K565&lt;=K545)*AND(L565&lt;=L545)*AND(M565&lt;=M545),"Выполнено","ПРОВЕРИТЬ (эта подстрока не может быть больше такой же подстроки 20.3)")</f>
        <v>Выполнено</v>
      </c>
      <c r="O565" s="96"/>
      <c r="P565" s="146"/>
      <c r="Q565" s="146"/>
    </row>
    <row r="566" spans="2:17" x14ac:dyDescent="0.25">
      <c r="B566" s="24" t="s">
        <v>1179</v>
      </c>
      <c r="C566" s="4" t="s">
        <v>106</v>
      </c>
      <c r="D566" s="2">
        <f t="shared" si="157"/>
        <v>5</v>
      </c>
      <c r="E566" s="104">
        <v>0</v>
      </c>
      <c r="F566" s="104">
        <v>1</v>
      </c>
      <c r="G566" s="104">
        <v>4</v>
      </c>
      <c r="H566" s="104">
        <v>0</v>
      </c>
      <c r="I566" s="104">
        <v>0</v>
      </c>
      <c r="J566" s="104">
        <v>0</v>
      </c>
      <c r="K566" s="104">
        <v>0</v>
      </c>
      <c r="L566" s="104">
        <v>0</v>
      </c>
      <c r="M566" s="104">
        <v>0</v>
      </c>
      <c r="N566" s="134" t="str">
        <f>IF((D566&lt;=D546)*AND(E566&lt;=E546)*AND(F566&lt;=F546)*AND(G566&lt;=G546)*AND(H566&lt;=H546)*AND(I566&lt;=I546)*AND(J566&lt;=J546)*AND(K566&lt;=K546)*AND(L566&lt;=L546)*AND(M566&lt;=M546),"Выполнено","ПРОВЕРИТЬ (эта подстрока не может быть больше такой же подстроки 20.3)")</f>
        <v>Выполнено</v>
      </c>
      <c r="O566" s="96"/>
      <c r="P566" s="140"/>
      <c r="Q566" s="140"/>
    </row>
    <row r="567" spans="2:17" x14ac:dyDescent="0.25">
      <c r="B567" s="24" t="s">
        <v>1180</v>
      </c>
      <c r="C567" s="4" t="s">
        <v>448</v>
      </c>
      <c r="D567" s="2">
        <f t="shared" si="157"/>
        <v>49</v>
      </c>
      <c r="E567" s="104">
        <v>11</v>
      </c>
      <c r="F567" s="104">
        <v>3</v>
      </c>
      <c r="G567" s="104">
        <v>32</v>
      </c>
      <c r="H567" s="104">
        <v>0</v>
      </c>
      <c r="I567" s="104">
        <v>3</v>
      </c>
      <c r="J567" s="104">
        <v>0</v>
      </c>
      <c r="K567" s="104">
        <v>0</v>
      </c>
      <c r="L567" s="104">
        <v>0</v>
      </c>
      <c r="M567" s="104">
        <v>1</v>
      </c>
      <c r="N567" s="134" t="str">
        <f>IF((D567&lt;=D559)*AND(E567&lt;=E559)*AND(F567&lt;=F559)*AND(G567&lt;=G559)*AND(H567&lt;=H559)*AND(I567&lt;=I559)*AND(J567&lt;=J559)*AND(K567&lt;=K559)*AND(L567&lt;=L559)*AND(M567&lt;=M559),"Выполнено","ПРОВЕРИТЬ (их не может быть больше общего числа действующих глав, избранных населением)")</f>
        <v>Выполнено</v>
      </c>
      <c r="O567" s="96"/>
      <c r="P567" s="146"/>
      <c r="Q567" s="146"/>
    </row>
    <row r="568" spans="2:17" s="40" customFormat="1" x14ac:dyDescent="0.25">
      <c r="B568" s="24" t="s">
        <v>1181</v>
      </c>
      <c r="C568" s="4" t="s">
        <v>449</v>
      </c>
      <c r="D568" s="2">
        <f t="shared" si="157"/>
        <v>4</v>
      </c>
      <c r="E568" s="104">
        <v>0</v>
      </c>
      <c r="F568" s="104">
        <v>0</v>
      </c>
      <c r="G568" s="104">
        <v>3</v>
      </c>
      <c r="H568" s="104">
        <v>0</v>
      </c>
      <c r="I568" s="104">
        <v>1</v>
      </c>
      <c r="J568" s="104">
        <v>0</v>
      </c>
      <c r="K568" s="104">
        <v>0</v>
      </c>
      <c r="L568" s="104">
        <v>0</v>
      </c>
      <c r="M568" s="104">
        <v>0</v>
      </c>
      <c r="N568" s="134" t="str">
        <f>IF((D568&lt;=D567)*AND(E568&lt;=E567)*AND(F568&lt;=F567)*AND(G568&lt;=G567)*AND(H568&lt;=H567)*AND(I568&lt;=I567)*AND(J568&lt;=J567)*AND(K568&lt;=K567)*AND(L568&lt;=L567)*AND(M568&lt;=M567),"Выполнено","ПРОВЕРИТЬ (эта подстрока не может быть больше основной строки)
)")</f>
        <v>Выполнено</v>
      </c>
      <c r="O568" s="96"/>
      <c r="P568" s="146"/>
      <c r="Q568" s="146"/>
    </row>
    <row r="569" spans="2:17" x14ac:dyDescent="0.25">
      <c r="B569" s="24" t="s">
        <v>1182</v>
      </c>
      <c r="C569" s="4" t="s">
        <v>450</v>
      </c>
      <c r="D569" s="2">
        <f t="shared" si="157"/>
        <v>11</v>
      </c>
      <c r="E569" s="104">
        <v>0</v>
      </c>
      <c r="F569" s="104">
        <v>1</v>
      </c>
      <c r="G569" s="104">
        <v>9</v>
      </c>
      <c r="H569" s="104">
        <v>0</v>
      </c>
      <c r="I569" s="104">
        <v>1</v>
      </c>
      <c r="J569" s="104">
        <v>0</v>
      </c>
      <c r="K569" s="104">
        <v>0</v>
      </c>
      <c r="L569" s="104">
        <v>0</v>
      </c>
      <c r="M569" s="104">
        <v>1</v>
      </c>
      <c r="N569" s="134" t="str">
        <f>IF((D569&lt;=D567)*AND(E569&lt;=E567)*AND(F569&lt;=F567)*AND(G569&lt;=G567)*AND(H569&lt;=H567)*AND(I569&lt;=I567)*AND(J569&lt;=J567)*AND(K569&lt;=K567)*AND(L569&lt;=L567)*AND(M569&lt;=M567),"Выполнено","ПРОВЕРИТЬ (эта подстрока не может быть больше основной строки)
)")</f>
        <v>Выполнено</v>
      </c>
      <c r="O569" s="96"/>
      <c r="P569" s="144"/>
      <c r="Q569" s="144"/>
    </row>
    <row r="570" spans="2:17" ht="30" x14ac:dyDescent="0.25">
      <c r="B570" s="24" t="s">
        <v>1183</v>
      </c>
      <c r="C570" s="4" t="s">
        <v>451</v>
      </c>
      <c r="D570" s="2">
        <f t="shared" si="157"/>
        <v>5</v>
      </c>
      <c r="E570" s="104">
        <v>1</v>
      </c>
      <c r="F570" s="104">
        <v>2</v>
      </c>
      <c r="G570" s="104">
        <v>2</v>
      </c>
      <c r="H570" s="104">
        <v>0</v>
      </c>
      <c r="I570" s="104">
        <v>0</v>
      </c>
      <c r="J570" s="104">
        <v>0</v>
      </c>
      <c r="K570" s="104">
        <v>0</v>
      </c>
      <c r="L570" s="104">
        <v>0</v>
      </c>
      <c r="M570" s="104">
        <v>0</v>
      </c>
      <c r="N570" s="134" t="str">
        <f>IF((D570&lt;=D567)*AND(E570&lt;=E567)*AND(F570&lt;=F567)*AND(G570&lt;=G567)*AND(H570&lt;=H567)*AND(I570&lt;=I567)*AND(J570&lt;=J567)*AND(K570&lt;=K567)*AND(L570&lt;=L567)*AND(M570&lt;=M567),"Выполнено","ПРОВЕРИТЬ (эта подстрока не может быть больше основной строки)
)")</f>
        <v>Выполнено</v>
      </c>
      <c r="O570" s="96"/>
      <c r="P570" s="146"/>
      <c r="Q570" s="146"/>
    </row>
    <row r="571" spans="2:17" x14ac:dyDescent="0.25">
      <c r="B571" s="24" t="s">
        <v>1184</v>
      </c>
      <c r="C571" s="4" t="s">
        <v>159</v>
      </c>
      <c r="D571" s="2">
        <f t="shared" si="157"/>
        <v>0</v>
      </c>
      <c r="E571" s="104">
        <v>0</v>
      </c>
      <c r="F571" s="104">
        <v>0</v>
      </c>
      <c r="G571" s="104">
        <v>0</v>
      </c>
      <c r="H571" s="104">
        <v>0</v>
      </c>
      <c r="I571" s="104">
        <v>0</v>
      </c>
      <c r="J571" s="104">
        <v>0</v>
      </c>
      <c r="K571" s="104">
        <v>0</v>
      </c>
      <c r="L571" s="104">
        <v>0</v>
      </c>
      <c r="M571" s="104">
        <v>0</v>
      </c>
      <c r="N571" s="134" t="str">
        <f>IF((D571&lt;=D559)*AND(E571&lt;=E559)*AND(F571&lt;=F559)*AND(G571&lt;=G559)*AND(H571&lt;=H559)*AND(I571&lt;=I559)*AND(J571&lt;=J559)*AND(K571&lt;=K559)*AND(L571&lt;=L559)*AND(M571&lt;=M559),"Выполнено","ПРОВЕРИТЬ (их не может быть больше общего числа действующих глав, избранных населением)")</f>
        <v>Выполнено</v>
      </c>
      <c r="O571" s="96"/>
      <c r="P571" s="140"/>
      <c r="Q571" s="140"/>
    </row>
    <row r="572" spans="2:17" s="205" customFormat="1" x14ac:dyDescent="0.25">
      <c r="B572" s="39" t="s">
        <v>1185</v>
      </c>
      <c r="C572" s="5" t="s">
        <v>633</v>
      </c>
      <c r="D572" s="2">
        <f t="shared" ref="D572:D578" si="161">SUM(E572:L572)</f>
        <v>54</v>
      </c>
      <c r="E572" s="105">
        <f t="shared" ref="E572" si="162">SUM(E573:E578)</f>
        <v>11</v>
      </c>
      <c r="F572" s="105">
        <f t="shared" ref="F572" si="163">SUM(F573:F578)</f>
        <v>3</v>
      </c>
      <c r="G572" s="105">
        <f t="shared" ref="G572" si="164">SUM(G573:G578)</f>
        <v>37</v>
      </c>
      <c r="H572" s="105">
        <f t="shared" ref="H572" si="165">SUM(H573:H578)</f>
        <v>0</v>
      </c>
      <c r="I572" s="105">
        <f t="shared" ref="I572" si="166">SUM(I573:I578)</f>
        <v>3</v>
      </c>
      <c r="J572" s="105">
        <f t="shared" ref="J572" si="167">SUM(J573:J578)</f>
        <v>0</v>
      </c>
      <c r="K572" s="105">
        <f t="shared" ref="K572" si="168">SUM(K573:K578)</f>
        <v>0</v>
      </c>
      <c r="L572" s="105">
        <f t="shared" ref="L572" si="169">SUM(L573:L578)</f>
        <v>0</v>
      </c>
      <c r="M572" s="105">
        <f>SUM(M573:M578)</f>
        <v>1</v>
      </c>
      <c r="N572" s="134" t="str">
        <f>IF((D572=D559)*AND(E572=E559)*AND(F572=F559)*AND(G572=G559)*AND(H572=H559)*AND(I572=I559)*AND(J572=J559)*AND(K572=K559)*AND(L572=L559)*AND(M572=M559),"Выполнено","ПРОВЕРИТЬ (в сумме должно получиться общее количество действующих депутатов, избранных населением)")</f>
        <v>Выполнено</v>
      </c>
      <c r="O572" s="96"/>
      <c r="P572" s="140"/>
      <c r="Q572" s="140"/>
    </row>
    <row r="573" spans="2:17" s="205" customFormat="1" x14ac:dyDescent="0.25">
      <c r="B573" s="39" t="s">
        <v>1186</v>
      </c>
      <c r="C573" s="5" t="s">
        <v>698</v>
      </c>
      <c r="D573" s="2">
        <f t="shared" si="161"/>
        <v>47</v>
      </c>
      <c r="E573" s="104">
        <v>11</v>
      </c>
      <c r="F573" s="104">
        <v>3</v>
      </c>
      <c r="G573" s="104">
        <v>30</v>
      </c>
      <c r="H573" s="104">
        <v>0</v>
      </c>
      <c r="I573" s="104">
        <v>3</v>
      </c>
      <c r="J573" s="104">
        <v>0</v>
      </c>
      <c r="K573" s="104">
        <v>0</v>
      </c>
      <c r="L573" s="104">
        <v>0</v>
      </c>
      <c r="M573" s="104">
        <v>1</v>
      </c>
      <c r="N573" s="134" t="str">
        <f t="shared" ref="N573:N578" si="170">IF((D573&lt;=D553)*AND(E573&lt;=E553)*AND(F573&lt;=F553)*AND(G573&lt;=G553)*AND(H573&lt;=H553)*AND(I573&lt;=I553)*AND(J573&lt;=J553)*AND(K573&lt;=K553)*AND(L573&lt;=L553)*AND(M573&lt;=M553),"Выполнено","ПРОВЕРИТЬ (эта подстрока не может быть больше такой же подстроки 20.3)")</f>
        <v>Выполнено</v>
      </c>
      <c r="O573" s="96"/>
      <c r="P573" s="140"/>
      <c r="Q573" s="140"/>
    </row>
    <row r="574" spans="2:17" s="205" customFormat="1" x14ac:dyDescent="0.25">
      <c r="B574" s="39" t="s">
        <v>1187</v>
      </c>
      <c r="C574" s="5" t="s">
        <v>634</v>
      </c>
      <c r="D574" s="2">
        <f t="shared" si="161"/>
        <v>0</v>
      </c>
      <c r="E574" s="104">
        <v>0</v>
      </c>
      <c r="F574" s="104">
        <v>0</v>
      </c>
      <c r="G574" s="104">
        <v>0</v>
      </c>
      <c r="H574" s="104">
        <v>0</v>
      </c>
      <c r="I574" s="104">
        <v>0</v>
      </c>
      <c r="J574" s="104">
        <v>0</v>
      </c>
      <c r="K574" s="104">
        <v>0</v>
      </c>
      <c r="L574" s="104">
        <v>0</v>
      </c>
      <c r="M574" s="104">
        <v>0</v>
      </c>
      <c r="N574" s="134" t="str">
        <f t="shared" si="170"/>
        <v>Выполнено</v>
      </c>
      <c r="O574" s="96"/>
      <c r="P574" s="140"/>
      <c r="Q574" s="140"/>
    </row>
    <row r="575" spans="2:17" s="205" customFormat="1" x14ac:dyDescent="0.25">
      <c r="B575" s="39" t="s">
        <v>1188</v>
      </c>
      <c r="C575" s="5" t="s">
        <v>635</v>
      </c>
      <c r="D575" s="2">
        <f t="shared" si="161"/>
        <v>0</v>
      </c>
      <c r="E575" s="104">
        <v>0</v>
      </c>
      <c r="F575" s="104">
        <v>0</v>
      </c>
      <c r="G575" s="104">
        <v>0</v>
      </c>
      <c r="H575" s="104">
        <v>0</v>
      </c>
      <c r="I575" s="104">
        <v>0</v>
      </c>
      <c r="J575" s="104">
        <v>0</v>
      </c>
      <c r="K575" s="104">
        <v>0</v>
      </c>
      <c r="L575" s="104">
        <v>0</v>
      </c>
      <c r="M575" s="104">
        <v>0</v>
      </c>
      <c r="N575" s="134" t="str">
        <f t="shared" si="170"/>
        <v>Выполнено</v>
      </c>
      <c r="O575" s="96"/>
      <c r="P575" s="140"/>
      <c r="Q575" s="140"/>
    </row>
    <row r="576" spans="2:17" s="205" customFormat="1" x14ac:dyDescent="0.25">
      <c r="B576" s="39" t="s">
        <v>1189</v>
      </c>
      <c r="C576" s="5" t="s">
        <v>636</v>
      </c>
      <c r="D576" s="2">
        <f t="shared" si="161"/>
        <v>0</v>
      </c>
      <c r="E576" s="104">
        <v>0</v>
      </c>
      <c r="F576" s="104">
        <v>0</v>
      </c>
      <c r="G576" s="104">
        <v>0</v>
      </c>
      <c r="H576" s="104">
        <v>0</v>
      </c>
      <c r="I576" s="104">
        <v>0</v>
      </c>
      <c r="J576" s="104">
        <v>0</v>
      </c>
      <c r="K576" s="104">
        <v>0</v>
      </c>
      <c r="L576" s="104">
        <v>0</v>
      </c>
      <c r="M576" s="104">
        <v>0</v>
      </c>
      <c r="N576" s="134" t="str">
        <f t="shared" si="170"/>
        <v>Выполнено</v>
      </c>
      <c r="O576" s="96"/>
      <c r="P576" s="140"/>
      <c r="Q576" s="140"/>
    </row>
    <row r="577" spans="2:17" s="205" customFormat="1" x14ac:dyDescent="0.25">
      <c r="B577" s="39" t="s">
        <v>1190</v>
      </c>
      <c r="C577" s="5" t="s">
        <v>637</v>
      </c>
      <c r="D577" s="2">
        <f t="shared" si="161"/>
        <v>0</v>
      </c>
      <c r="E577" s="104">
        <v>0</v>
      </c>
      <c r="F577" s="104">
        <v>0</v>
      </c>
      <c r="G577" s="104">
        <v>0</v>
      </c>
      <c r="H577" s="104">
        <v>0</v>
      </c>
      <c r="I577" s="104">
        <v>0</v>
      </c>
      <c r="J577" s="104">
        <v>0</v>
      </c>
      <c r="K577" s="104">
        <v>0</v>
      </c>
      <c r="L577" s="104">
        <v>0</v>
      </c>
      <c r="M577" s="104">
        <v>0</v>
      </c>
      <c r="N577" s="134" t="str">
        <f t="shared" si="170"/>
        <v>Выполнено</v>
      </c>
      <c r="O577" s="96"/>
      <c r="P577" s="140"/>
      <c r="Q577" s="140"/>
    </row>
    <row r="578" spans="2:17" ht="30" x14ac:dyDescent="0.25">
      <c r="B578" s="39" t="s">
        <v>1191</v>
      </c>
      <c r="C578" s="5" t="s">
        <v>638</v>
      </c>
      <c r="D578" s="2">
        <f t="shared" si="161"/>
        <v>7</v>
      </c>
      <c r="E578" s="104">
        <v>0</v>
      </c>
      <c r="F578" s="104">
        <v>0</v>
      </c>
      <c r="G578" s="104">
        <v>7</v>
      </c>
      <c r="H578" s="104">
        <v>0</v>
      </c>
      <c r="I578" s="104">
        <v>0</v>
      </c>
      <c r="J578" s="104">
        <v>0</v>
      </c>
      <c r="K578" s="104">
        <v>0</v>
      </c>
      <c r="L578" s="104">
        <v>0</v>
      </c>
      <c r="M578" s="104">
        <v>0</v>
      </c>
      <c r="N578" s="134" t="str">
        <f t="shared" si="170"/>
        <v>Выполнено</v>
      </c>
      <c r="O578" s="96"/>
      <c r="P578" s="140"/>
      <c r="Q578" s="140"/>
    </row>
    <row r="579" spans="2:17" s="40" customFormat="1" ht="75" x14ac:dyDescent="0.25">
      <c r="B579" s="24" t="s">
        <v>1192</v>
      </c>
      <c r="C579" s="4" t="s">
        <v>161</v>
      </c>
      <c r="D579" s="2">
        <f>D428</f>
        <v>0</v>
      </c>
      <c r="E579" s="113"/>
      <c r="F579" s="114"/>
      <c r="G579" s="114"/>
      <c r="H579" s="114"/>
      <c r="I579" s="114"/>
      <c r="J579" s="114"/>
      <c r="K579" s="114"/>
      <c r="L579" s="114"/>
      <c r="M579" s="115"/>
      <c r="N579" s="96"/>
      <c r="O579" s="96"/>
      <c r="P579" s="146"/>
      <c r="Q579" s="146"/>
    </row>
    <row r="580" spans="2:17" s="40" customFormat="1" x14ac:dyDescent="0.25">
      <c r="B580" s="24" t="s">
        <v>1193</v>
      </c>
      <c r="C580" s="4" t="s">
        <v>103</v>
      </c>
      <c r="D580" s="105">
        <f t="shared" ref="D580" si="171">D581+D582</f>
        <v>0</v>
      </c>
      <c r="E580" s="107"/>
      <c r="F580" s="119"/>
      <c r="G580" s="119"/>
      <c r="H580" s="119"/>
      <c r="I580" s="119"/>
      <c r="J580" s="119"/>
      <c r="K580" s="119"/>
      <c r="L580" s="119"/>
      <c r="M580" s="109"/>
      <c r="N580" s="134" t="str">
        <f>IF((D580=D579)*AND(E580=E579)*AND(F580=F579)*AND(G580=G579)*AND(H580=H579)*AND(I580=I579)*AND(J580=J579)*AND(K580=K579)*AND(L580=L579)*AND(M580=M579),"Выполнено","ПРОВЕРИТЬ (в сумме должно получиться общее количество действующих глав)")</f>
        <v>Выполнено</v>
      </c>
      <c r="O580" s="96"/>
      <c r="P580" s="146"/>
      <c r="Q580" s="146"/>
    </row>
    <row r="581" spans="2:17" s="40" customFormat="1" x14ac:dyDescent="0.25">
      <c r="B581" s="24" t="s">
        <v>1194</v>
      </c>
      <c r="C581" s="4" t="s">
        <v>104</v>
      </c>
      <c r="D581" s="104">
        <v>0</v>
      </c>
      <c r="E581" s="107"/>
      <c r="F581" s="119"/>
      <c r="G581" s="119"/>
      <c r="H581" s="119"/>
      <c r="I581" s="119"/>
      <c r="J581" s="119"/>
      <c r="K581" s="119"/>
      <c r="L581" s="119"/>
      <c r="M581" s="109"/>
      <c r="N581" s="96"/>
      <c r="O581" s="96"/>
      <c r="P581" s="146"/>
      <c r="Q581" s="146"/>
    </row>
    <row r="582" spans="2:17" s="40" customFormat="1" x14ac:dyDescent="0.25">
      <c r="B582" s="24" t="s">
        <v>1195</v>
      </c>
      <c r="C582" s="4" t="s">
        <v>105</v>
      </c>
      <c r="D582" s="104">
        <v>0</v>
      </c>
      <c r="E582" s="107"/>
      <c r="F582" s="119"/>
      <c r="G582" s="119"/>
      <c r="H582" s="119"/>
      <c r="I582" s="119"/>
      <c r="J582" s="119"/>
      <c r="K582" s="119"/>
      <c r="L582" s="119"/>
      <c r="M582" s="109"/>
      <c r="N582" s="96"/>
      <c r="O582" s="96"/>
      <c r="P582" s="146"/>
      <c r="Q582" s="146"/>
    </row>
    <row r="583" spans="2:17" s="40" customFormat="1" x14ac:dyDescent="0.25">
      <c r="B583" s="24" t="s">
        <v>1196</v>
      </c>
      <c r="C583" s="4" t="s">
        <v>158</v>
      </c>
      <c r="D583" s="105">
        <f t="shared" ref="D583" si="172">SUM(D584:D586)</f>
        <v>0</v>
      </c>
      <c r="E583" s="107"/>
      <c r="F583" s="119"/>
      <c r="G583" s="119"/>
      <c r="H583" s="119"/>
      <c r="I583" s="119"/>
      <c r="J583" s="119"/>
      <c r="K583" s="119"/>
      <c r="L583" s="119"/>
      <c r="M583" s="109"/>
      <c r="N583" s="134" t="str">
        <f>IF((D583=D579)*AND(E583=E579)*AND(F583=F579)*AND(G583=G579)*AND(H583=H579)*AND(I583=I579)*AND(J583=J579)*AND(K583=K579)*AND(L583=L579)*AND(M583=M579),"Выполнено","ПРОВЕРИТЬ (в сумме должно получиться общее количество действующих глав)")</f>
        <v>Выполнено</v>
      </c>
      <c r="O583" s="96"/>
      <c r="P583" s="146"/>
      <c r="Q583" s="146"/>
    </row>
    <row r="584" spans="2:17" s="40" customFormat="1" x14ac:dyDescent="0.25">
      <c r="B584" s="24" t="s">
        <v>1197</v>
      </c>
      <c r="C584" s="4" t="s">
        <v>344</v>
      </c>
      <c r="D584" s="104">
        <v>0</v>
      </c>
      <c r="E584" s="107"/>
      <c r="F584" s="119"/>
      <c r="G584" s="119"/>
      <c r="H584" s="119"/>
      <c r="I584" s="119"/>
      <c r="J584" s="119"/>
      <c r="K584" s="119"/>
      <c r="L584" s="119"/>
      <c r="M584" s="109"/>
      <c r="N584" s="96"/>
      <c r="O584" s="96"/>
      <c r="P584" s="140"/>
      <c r="Q584" s="140"/>
    </row>
    <row r="585" spans="2:17" s="40" customFormat="1" x14ac:dyDescent="0.25">
      <c r="B585" s="24" t="s">
        <v>1198</v>
      </c>
      <c r="C585" s="4" t="s">
        <v>345</v>
      </c>
      <c r="D585" s="104">
        <v>0</v>
      </c>
      <c r="E585" s="107"/>
      <c r="F585" s="119"/>
      <c r="G585" s="119"/>
      <c r="H585" s="119"/>
      <c r="I585" s="119"/>
      <c r="J585" s="119"/>
      <c r="K585" s="119"/>
      <c r="L585" s="119"/>
      <c r="M585" s="109"/>
      <c r="N585" s="96"/>
      <c r="O585" s="96"/>
      <c r="P585" s="143"/>
      <c r="Q585" s="143"/>
    </row>
    <row r="586" spans="2:17" s="40" customFormat="1" x14ac:dyDescent="0.25">
      <c r="B586" s="24" t="s">
        <v>1199</v>
      </c>
      <c r="C586" s="4" t="s">
        <v>106</v>
      </c>
      <c r="D586" s="104">
        <v>0</v>
      </c>
      <c r="E586" s="107"/>
      <c r="F586" s="119"/>
      <c r="G586" s="119"/>
      <c r="H586" s="119"/>
      <c r="I586" s="119"/>
      <c r="J586" s="119"/>
      <c r="K586" s="119"/>
      <c r="L586" s="119"/>
      <c r="M586" s="109"/>
      <c r="N586" s="96"/>
      <c r="O586" s="96"/>
      <c r="P586" s="146"/>
      <c r="Q586" s="146"/>
    </row>
    <row r="587" spans="2:17" s="40" customFormat="1" x14ac:dyDescent="0.25">
      <c r="B587" s="24" t="s">
        <v>1200</v>
      </c>
      <c r="C587" s="4" t="s">
        <v>452</v>
      </c>
      <c r="D587" s="104">
        <v>0</v>
      </c>
      <c r="E587" s="107"/>
      <c r="F587" s="119"/>
      <c r="G587" s="119"/>
      <c r="H587" s="119"/>
      <c r="I587" s="119"/>
      <c r="J587" s="119"/>
      <c r="K587" s="119"/>
      <c r="L587" s="119"/>
      <c r="M587" s="109"/>
      <c r="N587" s="134" t="str">
        <f>IF((D587&lt;=D579)*AND(E587&lt;=E579)*AND(F587&lt;=F579)*AND(G587&lt;=G579)*AND(H587&lt;=H579)*AND(I587&lt;=I579)*AND(J587&lt;=J579)*AND(K587&lt;=K579)*AND(L587&lt;=L579)*AND(M587&lt;=M579),"Выполнено","ПРОВЕРИТЬ (их не может быть больше общего числа действующих глав, избранных населением)")</f>
        <v>Выполнено</v>
      </c>
      <c r="O587" s="96"/>
      <c r="P587" s="146"/>
      <c r="Q587" s="146"/>
    </row>
    <row r="588" spans="2:17" x14ac:dyDescent="0.25">
      <c r="B588" s="24" t="s">
        <v>1201</v>
      </c>
      <c r="C588" s="4" t="s">
        <v>449</v>
      </c>
      <c r="D588" s="104">
        <v>0</v>
      </c>
      <c r="E588" s="107"/>
      <c r="F588" s="119"/>
      <c r="G588" s="119"/>
      <c r="H588" s="119"/>
      <c r="I588" s="119"/>
      <c r="J588" s="119"/>
      <c r="K588" s="119"/>
      <c r="L588" s="119"/>
      <c r="M588" s="109"/>
      <c r="N588" s="134" t="str">
        <f>IF((D588&lt;=D587)*AND(E588&lt;=E587)*AND(F588&lt;=F587)*AND(G588&lt;=G587)*AND(H588&lt;=H587)*AND(I588&lt;=I587)*AND(J588&lt;=J587)*AND(K588&lt;=K587)*AND(L588&lt;=L587)*AND(M588&lt;=M587),"Выполнено","ПРОВЕРИТЬ (эта подстрока не может быть больше основной строки)
)")</f>
        <v>Выполнено</v>
      </c>
      <c r="O588" s="96"/>
      <c r="P588" s="144"/>
      <c r="Q588" s="144"/>
    </row>
    <row r="589" spans="2:17" x14ac:dyDescent="0.25">
      <c r="B589" s="24" t="s">
        <v>1202</v>
      </c>
      <c r="C589" s="4" t="s">
        <v>450</v>
      </c>
      <c r="D589" s="104">
        <v>0</v>
      </c>
      <c r="E589" s="107"/>
      <c r="F589" s="119"/>
      <c r="G589" s="119"/>
      <c r="H589" s="119"/>
      <c r="I589" s="119"/>
      <c r="J589" s="119"/>
      <c r="K589" s="119"/>
      <c r="L589" s="119"/>
      <c r="M589" s="109"/>
      <c r="N589" s="134" t="str">
        <f>IF((D589&lt;=D587)*AND(E589&lt;=E587)*AND(F589&lt;=F587)*AND(G589&lt;=G587)*AND(H589&lt;=H587)*AND(I589&lt;=I587)*AND(J589&lt;=J587)*AND(K589&lt;=K587)*AND(L589&lt;=L587)*AND(M589&lt;=M587),"Выполнено","ПРОВЕРИТЬ (эта подстрока не может быть больше основной строки)
)")</f>
        <v>Выполнено</v>
      </c>
      <c r="O589" s="96"/>
      <c r="P589" s="147"/>
      <c r="Q589" s="147"/>
    </row>
    <row r="590" spans="2:17" ht="30" x14ac:dyDescent="0.25">
      <c r="B590" s="24" t="s">
        <v>1203</v>
      </c>
      <c r="C590" s="4" t="s">
        <v>451</v>
      </c>
      <c r="D590" s="104">
        <v>0</v>
      </c>
      <c r="E590" s="107"/>
      <c r="F590" s="119"/>
      <c r="G590" s="119"/>
      <c r="H590" s="119"/>
      <c r="I590" s="119"/>
      <c r="J590" s="119"/>
      <c r="K590" s="119"/>
      <c r="L590" s="119"/>
      <c r="M590" s="109"/>
      <c r="N590" s="134" t="str">
        <f>IF((D590&lt;=D587)*AND(E590&lt;=E587)*AND(F590&lt;=F587)*AND(G590&lt;=G587)*AND(H590&lt;=H587)*AND(I590&lt;=I587)*AND(J590&lt;=J587)*AND(K590&lt;=K587)*AND(L590&lt;=L587)*AND(M590&lt;=M587),"Выполнено","ПРОВЕРИТЬ (эта подстрока не может быть больше основной строки)
)")</f>
        <v>Выполнено</v>
      </c>
      <c r="O590" s="96"/>
      <c r="P590" s="147"/>
      <c r="Q590" s="147"/>
    </row>
    <row r="591" spans="2:17" x14ac:dyDescent="0.25">
      <c r="B591" s="24" t="s">
        <v>1204</v>
      </c>
      <c r="C591" s="4" t="s">
        <v>159</v>
      </c>
      <c r="D591" s="104">
        <v>0</v>
      </c>
      <c r="E591" s="107"/>
      <c r="F591" s="119"/>
      <c r="G591" s="119"/>
      <c r="H591" s="119"/>
      <c r="I591" s="119"/>
      <c r="J591" s="119"/>
      <c r="K591" s="119"/>
      <c r="L591" s="119"/>
      <c r="M591" s="109"/>
      <c r="N591" s="134" t="str">
        <f>IF((D591&lt;=D579)*AND(E591&lt;=E579)*AND(F591&lt;=F579)*AND(G591&lt;=G579)*AND(H591&lt;=H579)*AND(I591&lt;=I579)*AND(J591&lt;=J579)*AND(K591&lt;=K579)*AND(L591&lt;=L579)*AND(M591&lt;=M579),"Выполнено","ПРОВЕРИТЬ (их не может быть больше общего числа действующих глав, избранных населением)")</f>
        <v>Выполнено</v>
      </c>
      <c r="O591" s="96"/>
      <c r="P591" s="147"/>
      <c r="Q591" s="147"/>
    </row>
    <row r="592" spans="2:17" x14ac:dyDescent="0.25">
      <c r="B592" s="39" t="s">
        <v>1205</v>
      </c>
      <c r="C592" s="5" t="s">
        <v>633</v>
      </c>
      <c r="D592" s="105">
        <f t="shared" ref="D592" si="173">SUM(D593:D598)</f>
        <v>0</v>
      </c>
      <c r="E592" s="107"/>
      <c r="F592" s="119"/>
      <c r="G592" s="119"/>
      <c r="H592" s="119"/>
      <c r="I592" s="119"/>
      <c r="J592" s="119"/>
      <c r="K592" s="119"/>
      <c r="L592" s="119"/>
      <c r="M592" s="109"/>
      <c r="N592" s="134" t="str">
        <f>IF((D592=D579)*AND(E592=E579)*AND(F592=F579)*AND(G592=G579)*AND(H592=H579)*AND(I592=I579)*AND(J592=J579)*AND(K592=K579)*AND(L592=L579)*AND(M592=M579),"Выполнено","ПРОВЕРИТЬ (в сумме должно получиться общее количество действующих депутатов, избранных населением)")</f>
        <v>Выполнено</v>
      </c>
      <c r="O592" s="96"/>
      <c r="P592" s="147"/>
      <c r="Q592" s="147"/>
    </row>
    <row r="593" spans="2:17" s="40" customFormat="1" x14ac:dyDescent="0.25">
      <c r="B593" s="39" t="s">
        <v>1206</v>
      </c>
      <c r="C593" s="5" t="s">
        <v>698</v>
      </c>
      <c r="D593" s="104">
        <v>0</v>
      </c>
      <c r="E593" s="107"/>
      <c r="F593" s="119"/>
      <c r="G593" s="119"/>
      <c r="H593" s="119"/>
      <c r="I593" s="119"/>
      <c r="J593" s="119"/>
      <c r="K593" s="119"/>
      <c r="L593" s="119"/>
      <c r="M593" s="109"/>
      <c r="N593" s="91"/>
      <c r="O593" s="96"/>
      <c r="P593" s="144"/>
      <c r="Q593" s="144"/>
    </row>
    <row r="594" spans="2:17" x14ac:dyDescent="0.25">
      <c r="B594" s="39" t="s">
        <v>1207</v>
      </c>
      <c r="C594" s="5" t="s">
        <v>634</v>
      </c>
      <c r="D594" s="104">
        <v>0</v>
      </c>
      <c r="E594" s="107"/>
      <c r="F594" s="119"/>
      <c r="G594" s="119"/>
      <c r="H594" s="119"/>
      <c r="I594" s="119"/>
      <c r="J594" s="119"/>
      <c r="K594" s="119"/>
      <c r="L594" s="119"/>
      <c r="M594" s="109"/>
      <c r="N594" s="91"/>
      <c r="O594" s="96"/>
      <c r="P594" s="140"/>
      <c r="Q594" s="140"/>
    </row>
    <row r="595" spans="2:17" x14ac:dyDescent="0.25">
      <c r="B595" s="39" t="s">
        <v>1208</v>
      </c>
      <c r="C595" s="5" t="s">
        <v>635</v>
      </c>
      <c r="D595" s="104">
        <v>0</v>
      </c>
      <c r="E595" s="107"/>
      <c r="F595" s="119"/>
      <c r="G595" s="119"/>
      <c r="H595" s="119"/>
      <c r="I595" s="119"/>
      <c r="J595" s="119"/>
      <c r="K595" s="119"/>
      <c r="L595" s="119"/>
      <c r="M595" s="109"/>
      <c r="N595" s="91"/>
      <c r="O595" s="96"/>
      <c r="P595" s="146"/>
      <c r="Q595" s="146"/>
    </row>
    <row r="596" spans="2:17" x14ac:dyDescent="0.25">
      <c r="B596" s="39" t="s">
        <v>1209</v>
      </c>
      <c r="C596" s="5" t="s">
        <v>636</v>
      </c>
      <c r="D596" s="104">
        <v>0</v>
      </c>
      <c r="E596" s="107"/>
      <c r="F596" s="119"/>
      <c r="G596" s="119"/>
      <c r="H596" s="119"/>
      <c r="I596" s="119"/>
      <c r="J596" s="119"/>
      <c r="K596" s="119"/>
      <c r="L596" s="119"/>
      <c r="M596" s="109"/>
      <c r="N596" s="91"/>
      <c r="O596" s="96"/>
      <c r="P596" s="146"/>
      <c r="Q596" s="146"/>
    </row>
    <row r="597" spans="2:17" x14ac:dyDescent="0.25">
      <c r="B597" s="39" t="s">
        <v>1210</v>
      </c>
      <c r="C597" s="5" t="s">
        <v>637</v>
      </c>
      <c r="D597" s="104">
        <v>0</v>
      </c>
      <c r="E597" s="107"/>
      <c r="F597" s="119"/>
      <c r="G597" s="119"/>
      <c r="H597" s="119"/>
      <c r="I597" s="119"/>
      <c r="J597" s="119"/>
      <c r="K597" s="119"/>
      <c r="L597" s="119"/>
      <c r="M597" s="109"/>
      <c r="N597" s="91"/>
      <c r="O597" s="96"/>
      <c r="P597" s="146"/>
      <c r="Q597" s="146"/>
    </row>
    <row r="598" spans="2:17" s="40" customFormat="1" ht="30" x14ac:dyDescent="0.25">
      <c r="B598" s="39" t="s">
        <v>1211</v>
      </c>
      <c r="C598" s="5" t="s">
        <v>638</v>
      </c>
      <c r="D598" s="104">
        <v>0</v>
      </c>
      <c r="E598" s="107"/>
      <c r="F598" s="119"/>
      <c r="G598" s="119"/>
      <c r="H598" s="119"/>
      <c r="I598" s="119"/>
      <c r="J598" s="119"/>
      <c r="K598" s="119"/>
      <c r="L598" s="119"/>
      <c r="M598" s="109"/>
      <c r="N598" s="91"/>
      <c r="O598" s="96"/>
      <c r="P598" s="146"/>
      <c r="Q598" s="146"/>
    </row>
    <row r="599" spans="2:17" s="40" customFormat="1" ht="60" x14ac:dyDescent="0.25">
      <c r="B599" s="24" t="s">
        <v>650</v>
      </c>
      <c r="C599" s="4" t="s">
        <v>162</v>
      </c>
      <c r="D599" s="2">
        <f t="shared" ref="D599" si="174">SUM(E599:L599)</f>
        <v>3</v>
      </c>
      <c r="E599" s="105">
        <f t="shared" ref="E599:M599" si="175">E452</f>
        <v>0</v>
      </c>
      <c r="F599" s="105">
        <f t="shared" si="175"/>
        <v>1</v>
      </c>
      <c r="G599" s="105">
        <f t="shared" si="175"/>
        <v>2</v>
      </c>
      <c r="H599" s="105">
        <f t="shared" si="175"/>
        <v>0</v>
      </c>
      <c r="I599" s="105">
        <f t="shared" si="175"/>
        <v>0</v>
      </c>
      <c r="J599" s="105">
        <f t="shared" si="175"/>
        <v>0</v>
      </c>
      <c r="K599" s="105">
        <f t="shared" si="175"/>
        <v>0</v>
      </c>
      <c r="L599" s="105">
        <f t="shared" si="175"/>
        <v>0</v>
      </c>
      <c r="M599" s="105">
        <f t="shared" si="175"/>
        <v>0</v>
      </c>
      <c r="N599" s="96"/>
      <c r="O599" s="96"/>
      <c r="P599" s="140"/>
      <c r="Q599" s="140"/>
    </row>
    <row r="600" spans="2:17" s="40" customFormat="1" x14ac:dyDescent="0.25">
      <c r="B600" s="24" t="s">
        <v>1212</v>
      </c>
      <c r="C600" s="4" t="s">
        <v>103</v>
      </c>
      <c r="D600" s="2">
        <f t="shared" ref="D600:D611" si="176">SUM(E600:L600)</f>
        <v>3</v>
      </c>
      <c r="E600" s="105">
        <f t="shared" ref="E600:M600" si="177">E601+E602</f>
        <v>0</v>
      </c>
      <c r="F600" s="105">
        <f t="shared" si="177"/>
        <v>1</v>
      </c>
      <c r="G600" s="105">
        <f t="shared" si="177"/>
        <v>2</v>
      </c>
      <c r="H600" s="105">
        <f t="shared" si="177"/>
        <v>0</v>
      </c>
      <c r="I600" s="105">
        <f t="shared" si="177"/>
        <v>0</v>
      </c>
      <c r="J600" s="105">
        <f t="shared" si="177"/>
        <v>0</v>
      </c>
      <c r="K600" s="105">
        <f t="shared" si="177"/>
        <v>0</v>
      </c>
      <c r="L600" s="105">
        <f t="shared" si="177"/>
        <v>0</v>
      </c>
      <c r="M600" s="105">
        <f t="shared" si="177"/>
        <v>0</v>
      </c>
      <c r="N600" s="134" t="str">
        <f>IF((D600=D599)*AND(E600=E599)*AND(F600=F599)*AND(G600=G599)*AND(H600=H599)*AND(I600=I599)*AND(J600=J599)*AND(K600=K599)*AND(L600=L599)*AND(M600=M599),"Выполнено","ПРОВЕРИТЬ (в сумме должно получиться общее количество действующих глав)")</f>
        <v>Выполнено</v>
      </c>
      <c r="O600" s="96"/>
      <c r="P600" s="140"/>
      <c r="Q600" s="140"/>
    </row>
    <row r="601" spans="2:17" x14ac:dyDescent="0.25">
      <c r="B601" s="24" t="s">
        <v>1213</v>
      </c>
      <c r="C601" s="4" t="s">
        <v>104</v>
      </c>
      <c r="D601" s="2">
        <f t="shared" si="176"/>
        <v>1</v>
      </c>
      <c r="E601" s="104">
        <v>0</v>
      </c>
      <c r="F601" s="104">
        <v>1</v>
      </c>
      <c r="G601" s="104">
        <v>0</v>
      </c>
      <c r="H601" s="104">
        <v>0</v>
      </c>
      <c r="I601" s="104">
        <v>0</v>
      </c>
      <c r="J601" s="104">
        <v>0</v>
      </c>
      <c r="K601" s="104">
        <v>0</v>
      </c>
      <c r="L601" s="104">
        <v>0</v>
      </c>
      <c r="M601" s="104">
        <v>0</v>
      </c>
      <c r="N601" s="96"/>
      <c r="O601" s="96"/>
      <c r="P601" s="146"/>
      <c r="Q601" s="146"/>
    </row>
    <row r="602" spans="2:17" x14ac:dyDescent="0.25">
      <c r="B602" s="24" t="s">
        <v>1214</v>
      </c>
      <c r="C602" s="4" t="s">
        <v>105</v>
      </c>
      <c r="D602" s="2">
        <f t="shared" si="176"/>
        <v>2</v>
      </c>
      <c r="E602" s="104">
        <v>0</v>
      </c>
      <c r="F602" s="104">
        <v>0</v>
      </c>
      <c r="G602" s="104">
        <v>2</v>
      </c>
      <c r="H602" s="104">
        <v>0</v>
      </c>
      <c r="I602" s="104">
        <v>0</v>
      </c>
      <c r="J602" s="104">
        <v>0</v>
      </c>
      <c r="K602" s="104">
        <v>0</v>
      </c>
      <c r="L602" s="104">
        <v>0</v>
      </c>
      <c r="M602" s="104">
        <v>0</v>
      </c>
      <c r="N602" s="96"/>
      <c r="O602" s="96"/>
      <c r="P602" s="146"/>
      <c r="Q602" s="146"/>
    </row>
    <row r="603" spans="2:17" x14ac:dyDescent="0.25">
      <c r="B603" s="24" t="s">
        <v>1215</v>
      </c>
      <c r="C603" s="4" t="s">
        <v>158</v>
      </c>
      <c r="D603" s="2">
        <f t="shared" si="176"/>
        <v>3</v>
      </c>
      <c r="E603" s="105">
        <f t="shared" ref="E603:M603" si="178">SUM(E604:E606)</f>
        <v>0</v>
      </c>
      <c r="F603" s="105">
        <f t="shared" si="178"/>
        <v>1</v>
      </c>
      <c r="G603" s="105">
        <f t="shared" si="178"/>
        <v>2</v>
      </c>
      <c r="H603" s="105">
        <f t="shared" si="178"/>
        <v>0</v>
      </c>
      <c r="I603" s="105">
        <f t="shared" si="178"/>
        <v>0</v>
      </c>
      <c r="J603" s="105">
        <f t="shared" si="178"/>
        <v>0</v>
      </c>
      <c r="K603" s="105">
        <f t="shared" si="178"/>
        <v>0</v>
      </c>
      <c r="L603" s="105">
        <f t="shared" si="178"/>
        <v>0</v>
      </c>
      <c r="M603" s="105">
        <f t="shared" si="178"/>
        <v>0</v>
      </c>
      <c r="N603" s="134" t="str">
        <f>IF((D603=D599)*AND(E603=E599)*AND(F603=F599)*AND(G603=G599)*AND(H603=H599)*AND(I603=I599)*AND(J603=J599)*AND(K603=K599)*AND(L603=L599)*AND(M603=M599),"Выполнено","ПРОВЕРИТЬ (в сумме должно получиться общее количество действующих глав администраций)")</f>
        <v>Выполнено</v>
      </c>
      <c r="O603" s="96"/>
      <c r="P603" s="146"/>
      <c r="Q603" s="146"/>
    </row>
    <row r="604" spans="2:17" x14ac:dyDescent="0.25">
      <c r="B604" s="24" t="s">
        <v>1216</v>
      </c>
      <c r="C604" s="4" t="s">
        <v>344</v>
      </c>
      <c r="D604" s="2">
        <f t="shared" si="176"/>
        <v>0</v>
      </c>
      <c r="E604" s="104">
        <v>0</v>
      </c>
      <c r="F604" s="104">
        <v>0</v>
      </c>
      <c r="G604" s="104">
        <v>0</v>
      </c>
      <c r="H604" s="104">
        <v>0</v>
      </c>
      <c r="I604" s="104">
        <v>0</v>
      </c>
      <c r="J604" s="104">
        <v>0</v>
      </c>
      <c r="K604" s="104">
        <v>0</v>
      </c>
      <c r="L604" s="104">
        <v>0</v>
      </c>
      <c r="M604" s="104">
        <v>0</v>
      </c>
      <c r="N604" s="96"/>
      <c r="O604" s="96"/>
      <c r="P604" s="146"/>
      <c r="Q604" s="146"/>
    </row>
    <row r="605" spans="2:17" x14ac:dyDescent="0.25">
      <c r="B605" s="24" t="s">
        <v>1217</v>
      </c>
      <c r="C605" s="4" t="s">
        <v>345</v>
      </c>
      <c r="D605" s="2">
        <f t="shared" si="176"/>
        <v>3</v>
      </c>
      <c r="E605" s="104"/>
      <c r="F605" s="104">
        <v>1</v>
      </c>
      <c r="G605" s="104">
        <v>2</v>
      </c>
      <c r="H605" s="104">
        <v>0</v>
      </c>
      <c r="I605" s="104">
        <v>0</v>
      </c>
      <c r="J605" s="104">
        <v>0</v>
      </c>
      <c r="K605" s="104">
        <v>0</v>
      </c>
      <c r="L605" s="104">
        <v>0</v>
      </c>
      <c r="M605" s="104">
        <v>0</v>
      </c>
      <c r="N605" s="96"/>
      <c r="O605" s="96"/>
      <c r="P605" s="146"/>
      <c r="Q605" s="146"/>
    </row>
    <row r="606" spans="2:17" x14ac:dyDescent="0.25">
      <c r="B606" s="24" t="s">
        <v>1218</v>
      </c>
      <c r="C606" s="4" t="s">
        <v>106</v>
      </c>
      <c r="D606" s="2">
        <f t="shared" si="176"/>
        <v>0</v>
      </c>
      <c r="E606" s="104">
        <v>0</v>
      </c>
      <c r="F606" s="104">
        <v>0</v>
      </c>
      <c r="G606" s="104">
        <v>0</v>
      </c>
      <c r="H606" s="104">
        <v>0</v>
      </c>
      <c r="I606" s="104">
        <v>0</v>
      </c>
      <c r="J606" s="104">
        <v>0</v>
      </c>
      <c r="K606" s="104">
        <v>0</v>
      </c>
      <c r="L606" s="104">
        <v>0</v>
      </c>
      <c r="M606" s="104">
        <v>0</v>
      </c>
      <c r="N606" s="96"/>
      <c r="O606" s="96"/>
      <c r="P606" s="146"/>
      <c r="Q606" s="146"/>
    </row>
    <row r="607" spans="2:17" x14ac:dyDescent="0.25">
      <c r="B607" s="24" t="s">
        <v>1219</v>
      </c>
      <c r="C607" s="4" t="s">
        <v>448</v>
      </c>
      <c r="D607" s="2">
        <f t="shared" si="176"/>
        <v>0</v>
      </c>
      <c r="E607" s="104">
        <v>0</v>
      </c>
      <c r="F607" s="104">
        <v>0</v>
      </c>
      <c r="G607" s="104">
        <v>0</v>
      </c>
      <c r="H607" s="104">
        <v>0</v>
      </c>
      <c r="I607" s="104">
        <v>0</v>
      </c>
      <c r="J607" s="104">
        <v>0</v>
      </c>
      <c r="K607" s="104">
        <v>0</v>
      </c>
      <c r="L607" s="104">
        <v>0</v>
      </c>
      <c r="M607" s="104">
        <v>0</v>
      </c>
      <c r="N607" s="134" t="str">
        <f>IF((D607&lt;=D599)*AND(E607&lt;=E599)*AND(F607&lt;=F599)*AND(G607&lt;=G599)*AND(H607&lt;=H599)*AND(I607&lt;=I599)*AND(J607&lt;=J599)*AND(K607&lt;=K599)*AND(L607&lt;=L599)*AND(M607&lt;=M599),"Выполнено","ПРОВЕРИТЬ (их не может быть больше общего числа действующих глав администраций, назначенных по конкурсу)")</f>
        <v>Выполнено</v>
      </c>
      <c r="O607" s="96"/>
      <c r="P607" s="146"/>
      <c r="Q607" s="146"/>
    </row>
    <row r="608" spans="2:17" x14ac:dyDescent="0.25">
      <c r="B608" s="24" t="s">
        <v>1220</v>
      </c>
      <c r="C608" s="4" t="s">
        <v>449</v>
      </c>
      <c r="D608" s="2">
        <f t="shared" si="176"/>
        <v>0</v>
      </c>
      <c r="E608" s="104">
        <v>0</v>
      </c>
      <c r="F608" s="104">
        <v>0</v>
      </c>
      <c r="G608" s="104">
        <v>0</v>
      </c>
      <c r="H608" s="104">
        <v>0</v>
      </c>
      <c r="I608" s="104">
        <v>0</v>
      </c>
      <c r="J608" s="104">
        <v>0</v>
      </c>
      <c r="K608" s="104">
        <v>0</v>
      </c>
      <c r="L608" s="104">
        <v>0</v>
      </c>
      <c r="M608" s="104">
        <v>0</v>
      </c>
      <c r="N608" s="134" t="str">
        <f>IF((D608&lt;=D607)*AND(E608&lt;=E607)*AND(F608&lt;=F607)*AND(G608&lt;=G607)*AND(H608&lt;=H607)*AND(I608&lt;=I607)*AND(J608&lt;=J607)*AND(K608&lt;=K607)*AND(L608&lt;=L607)*AND(M608&lt;=M607),"Выполнено","ПРОВЕРИТЬ (эта подстрока не может быть больше основной строки)
)")</f>
        <v>Выполнено</v>
      </c>
      <c r="O608" s="96"/>
      <c r="P608" s="140"/>
      <c r="Q608" s="140"/>
    </row>
    <row r="609" spans="2:17" s="40" customFormat="1" x14ac:dyDescent="0.25">
      <c r="B609" s="24" t="s">
        <v>1221</v>
      </c>
      <c r="C609" s="4" t="s">
        <v>450</v>
      </c>
      <c r="D609" s="2">
        <f t="shared" si="176"/>
        <v>0</v>
      </c>
      <c r="E609" s="104">
        <v>0</v>
      </c>
      <c r="F609" s="104">
        <v>0</v>
      </c>
      <c r="G609" s="104">
        <v>0</v>
      </c>
      <c r="H609" s="104">
        <v>0</v>
      </c>
      <c r="I609" s="104">
        <v>0</v>
      </c>
      <c r="J609" s="104">
        <v>0</v>
      </c>
      <c r="K609" s="104">
        <v>0</v>
      </c>
      <c r="L609" s="104">
        <v>0</v>
      </c>
      <c r="M609" s="104">
        <v>0</v>
      </c>
      <c r="N609" s="134" t="str">
        <f>IF((D609&lt;=D607)*AND(E609&lt;=E607)*AND(F609&lt;=F607)*AND(G609&lt;=G607)*AND(H609&lt;=H607)*AND(I609&lt;=I607)*AND(J609&lt;=J607)*AND(K609&lt;=K607)*AND(L609&lt;=L607)*AND(M609&lt;=M607),"Выполнено","ПРОВЕРИТЬ (эта подстрока не может быть больше основной строки)
)")</f>
        <v>Выполнено</v>
      </c>
      <c r="O609" s="96"/>
      <c r="P609" s="140"/>
      <c r="Q609" s="140"/>
    </row>
    <row r="610" spans="2:17" ht="30" x14ac:dyDescent="0.25">
      <c r="B610" s="24" t="s">
        <v>1222</v>
      </c>
      <c r="C610" s="4" t="s">
        <v>451</v>
      </c>
      <c r="D610" s="2">
        <f t="shared" si="176"/>
        <v>0</v>
      </c>
      <c r="E610" s="104">
        <v>0</v>
      </c>
      <c r="F610" s="104">
        <v>0</v>
      </c>
      <c r="G610" s="104">
        <v>0</v>
      </c>
      <c r="H610" s="104">
        <v>0</v>
      </c>
      <c r="I610" s="104">
        <v>0</v>
      </c>
      <c r="J610" s="104">
        <v>0</v>
      </c>
      <c r="K610" s="104">
        <v>0</v>
      </c>
      <c r="L610" s="104">
        <v>0</v>
      </c>
      <c r="M610" s="104">
        <v>0</v>
      </c>
      <c r="N610" s="134" t="str">
        <f>IF((D610&lt;=D607)*AND(E610&lt;=E607)*AND(F610&lt;=F607)*AND(G610&lt;=G607)*AND(H610&lt;=H607)*AND(I610&lt;=I607)*AND(J610&lt;=J607)*AND(K610&lt;=K607)*AND(L610&lt;=L607)*AND(M610&lt;=M607),"Выполнено","ПРОВЕРИТЬ (эта подстрока не может быть больше основной строки)
)")</f>
        <v>Выполнено</v>
      </c>
      <c r="O610" s="96"/>
      <c r="P610" s="144"/>
      <c r="Q610" s="144"/>
    </row>
    <row r="611" spans="2:17" x14ac:dyDescent="0.25">
      <c r="B611" s="24" t="s">
        <v>1223</v>
      </c>
      <c r="C611" s="4" t="s">
        <v>159</v>
      </c>
      <c r="D611" s="2">
        <f t="shared" si="176"/>
        <v>0</v>
      </c>
      <c r="E611" s="104">
        <v>0</v>
      </c>
      <c r="F611" s="104">
        <v>0</v>
      </c>
      <c r="G611" s="104">
        <v>0</v>
      </c>
      <c r="H611" s="104">
        <v>0</v>
      </c>
      <c r="I611" s="104">
        <v>0</v>
      </c>
      <c r="J611" s="104">
        <v>0</v>
      </c>
      <c r="K611" s="104">
        <v>0</v>
      </c>
      <c r="L611" s="104">
        <v>0</v>
      </c>
      <c r="M611" s="104">
        <v>0</v>
      </c>
      <c r="N611" s="134" t="str">
        <f>IF((D611&lt;=D599)*AND(E611&lt;=E599)*AND(F611&lt;=F599)*AND(G611&lt;=G599)*AND(H611&lt;=H599)*AND(I611&lt;=I599)*AND(J611&lt;=J599)*AND(K611&lt;=K599)*AND(L611&lt;=L599)*AND(M611&lt;=M599),"Выполнено","ПРОВЕРИТЬ (их не может быть больше общего числа действующих глав, избранных населением)")</f>
        <v>Выполнено</v>
      </c>
      <c r="O611" s="96"/>
      <c r="P611" s="146"/>
      <c r="Q611" s="146"/>
    </row>
    <row r="612" spans="2:17" s="28" customFormat="1" x14ac:dyDescent="0.25">
      <c r="B612" s="39" t="s">
        <v>1224</v>
      </c>
      <c r="C612" s="5" t="s">
        <v>633</v>
      </c>
      <c r="D612" s="2">
        <f t="shared" ref="D612:D618" si="179">SUM(E612:L612)</f>
        <v>3</v>
      </c>
      <c r="E612" s="105">
        <f t="shared" ref="E612" si="180">SUM(E613:E618)</f>
        <v>0</v>
      </c>
      <c r="F612" s="105">
        <f t="shared" ref="F612" si="181">SUM(F613:F618)</f>
        <v>1</v>
      </c>
      <c r="G612" s="105">
        <f t="shared" ref="G612" si="182">SUM(G613:G618)</f>
        <v>2</v>
      </c>
      <c r="H612" s="105">
        <f t="shared" ref="H612" si="183">SUM(H613:H618)</f>
        <v>0</v>
      </c>
      <c r="I612" s="105">
        <f t="shared" ref="I612" si="184">SUM(I613:I618)</f>
        <v>0</v>
      </c>
      <c r="J612" s="105">
        <f t="shared" ref="J612" si="185">SUM(J613:J618)</f>
        <v>0</v>
      </c>
      <c r="K612" s="105">
        <f t="shared" ref="K612" si="186">SUM(K613:K618)</f>
        <v>0</v>
      </c>
      <c r="L612" s="105">
        <f t="shared" ref="L612" si="187">SUM(L613:L618)</f>
        <v>0</v>
      </c>
      <c r="M612" s="105">
        <f>SUM(M613:M618)</f>
        <v>0</v>
      </c>
      <c r="N612" s="134" t="str">
        <f>IF((D612=D599)*AND(E612=E599)*AND(F612=F599)*AND(G612=G599)*AND(H612=H599)*AND(I612=I599)*AND(J612=J599)*AND(K612=K599)*AND(L612=L599)*AND(M612=M599),"Выполнено","ПРОВЕРИТЬ (в сумме должно получиться общее количество действующих глав администраций, назначенных по конкурсу)")</f>
        <v>Выполнено</v>
      </c>
      <c r="O612" s="96"/>
      <c r="P612" s="146"/>
      <c r="Q612" s="146"/>
    </row>
    <row r="613" spans="2:17" s="28" customFormat="1" x14ac:dyDescent="0.25">
      <c r="B613" s="39" t="s">
        <v>1225</v>
      </c>
      <c r="C613" s="5" t="s">
        <v>698</v>
      </c>
      <c r="D613" s="2">
        <f t="shared" si="179"/>
        <v>3</v>
      </c>
      <c r="E613" s="104">
        <v>0</v>
      </c>
      <c r="F613" s="104">
        <v>1</v>
      </c>
      <c r="G613" s="104">
        <v>2</v>
      </c>
      <c r="H613" s="104">
        <v>0</v>
      </c>
      <c r="I613" s="104">
        <v>0</v>
      </c>
      <c r="J613" s="104">
        <v>0</v>
      </c>
      <c r="K613" s="104">
        <v>0</v>
      </c>
      <c r="L613" s="104">
        <v>0</v>
      </c>
      <c r="M613" s="104">
        <v>0</v>
      </c>
      <c r="N613" s="91"/>
      <c r="O613" s="96"/>
      <c r="P613" s="146"/>
      <c r="Q613" s="146"/>
    </row>
    <row r="614" spans="2:17" s="40" customFormat="1" x14ac:dyDescent="0.25">
      <c r="B614" s="39" t="s">
        <v>1226</v>
      </c>
      <c r="C614" s="5" t="s">
        <v>634</v>
      </c>
      <c r="D614" s="2">
        <f t="shared" si="179"/>
        <v>0</v>
      </c>
      <c r="E614" s="104">
        <v>0</v>
      </c>
      <c r="F614" s="104">
        <v>0</v>
      </c>
      <c r="G614" s="104">
        <v>0</v>
      </c>
      <c r="H614" s="104">
        <v>0</v>
      </c>
      <c r="I614" s="104">
        <v>0</v>
      </c>
      <c r="J614" s="104">
        <v>0</v>
      </c>
      <c r="K614" s="104">
        <v>0</v>
      </c>
      <c r="L614" s="104">
        <v>0</v>
      </c>
      <c r="M614" s="104">
        <v>0</v>
      </c>
      <c r="N614" s="91"/>
      <c r="O614" s="96"/>
      <c r="P614" s="146"/>
      <c r="Q614" s="146"/>
    </row>
    <row r="615" spans="2:17" s="28" customFormat="1" x14ac:dyDescent="0.25">
      <c r="B615" s="39" t="s">
        <v>1227</v>
      </c>
      <c r="C615" s="5" t="s">
        <v>635</v>
      </c>
      <c r="D615" s="2">
        <f t="shared" si="179"/>
        <v>0</v>
      </c>
      <c r="E615" s="104">
        <v>0</v>
      </c>
      <c r="F615" s="104">
        <v>0</v>
      </c>
      <c r="G615" s="104">
        <v>0</v>
      </c>
      <c r="H615" s="104">
        <v>0</v>
      </c>
      <c r="I615" s="104">
        <v>0</v>
      </c>
      <c r="J615" s="104">
        <v>0</v>
      </c>
      <c r="K615" s="104">
        <v>0</v>
      </c>
      <c r="L615" s="104">
        <v>0</v>
      </c>
      <c r="M615" s="104">
        <v>0</v>
      </c>
      <c r="N615" s="91"/>
      <c r="O615" s="96"/>
      <c r="P615" s="146"/>
      <c r="Q615" s="146"/>
    </row>
    <row r="616" spans="2:17" x14ac:dyDescent="0.25">
      <c r="B616" s="39" t="s">
        <v>1228</v>
      </c>
      <c r="C616" s="5" t="s">
        <v>636</v>
      </c>
      <c r="D616" s="2">
        <f t="shared" si="179"/>
        <v>0</v>
      </c>
      <c r="E616" s="104">
        <v>0</v>
      </c>
      <c r="F616" s="104">
        <v>0</v>
      </c>
      <c r="G616" s="104">
        <v>0</v>
      </c>
      <c r="H616" s="104">
        <v>0</v>
      </c>
      <c r="I616" s="104">
        <v>0</v>
      </c>
      <c r="J616" s="104">
        <v>0</v>
      </c>
      <c r="K616" s="104">
        <v>0</v>
      </c>
      <c r="L616" s="104">
        <v>0</v>
      </c>
      <c r="M616" s="104">
        <v>0</v>
      </c>
      <c r="N616" s="91"/>
      <c r="O616" s="96"/>
      <c r="P616" s="140"/>
      <c r="Q616" s="140"/>
    </row>
    <row r="617" spans="2:17" x14ac:dyDescent="0.25">
      <c r="B617" s="39" t="s">
        <v>1229</v>
      </c>
      <c r="C617" s="5" t="s">
        <v>637</v>
      </c>
      <c r="D617" s="2">
        <f t="shared" si="179"/>
        <v>0</v>
      </c>
      <c r="E617" s="104">
        <v>0</v>
      </c>
      <c r="F617" s="104">
        <v>0</v>
      </c>
      <c r="G617" s="104">
        <v>0</v>
      </c>
      <c r="H617" s="104">
        <v>0</v>
      </c>
      <c r="I617" s="104">
        <v>0</v>
      </c>
      <c r="J617" s="104">
        <v>0</v>
      </c>
      <c r="K617" s="104">
        <v>0</v>
      </c>
      <c r="L617" s="104">
        <v>0</v>
      </c>
      <c r="M617" s="104">
        <v>0</v>
      </c>
      <c r="N617" s="91"/>
      <c r="O617" s="96"/>
      <c r="P617" s="143"/>
      <c r="Q617" s="143"/>
    </row>
    <row r="618" spans="2:17" s="28" customFormat="1" ht="30" x14ac:dyDescent="0.25">
      <c r="B618" s="39" t="s">
        <v>1230</v>
      </c>
      <c r="C618" s="5" t="s">
        <v>638</v>
      </c>
      <c r="D618" s="2">
        <f t="shared" si="179"/>
        <v>0</v>
      </c>
      <c r="E618" s="104">
        <v>0</v>
      </c>
      <c r="F618" s="104">
        <v>0</v>
      </c>
      <c r="G618" s="104">
        <v>0</v>
      </c>
      <c r="H618" s="104">
        <v>0</v>
      </c>
      <c r="I618" s="104">
        <v>0</v>
      </c>
      <c r="J618" s="104">
        <v>0</v>
      </c>
      <c r="K618" s="104">
        <v>0</v>
      </c>
      <c r="L618" s="104">
        <v>0</v>
      </c>
      <c r="M618" s="104">
        <v>0</v>
      </c>
      <c r="N618" s="91"/>
      <c r="O618" s="96"/>
      <c r="P618" s="143"/>
      <c r="Q618" s="143"/>
    </row>
    <row r="619" spans="2:17" s="28" customFormat="1" x14ac:dyDescent="0.25">
      <c r="B619" s="207" t="s">
        <v>1231</v>
      </c>
      <c r="C619" s="4" t="s">
        <v>163</v>
      </c>
      <c r="D619" s="2">
        <f t="shared" ref="D619:D628" si="188">SUM(E619:L619)</f>
        <v>1140</v>
      </c>
      <c r="E619" s="105">
        <f t="shared" ref="E619:M619" si="189">E486</f>
        <v>486</v>
      </c>
      <c r="F619" s="105">
        <f t="shared" si="189"/>
        <v>72</v>
      </c>
      <c r="G619" s="105">
        <f t="shared" si="189"/>
        <v>165</v>
      </c>
      <c r="H619" s="105">
        <f t="shared" si="189"/>
        <v>0</v>
      </c>
      <c r="I619" s="105">
        <f t="shared" si="189"/>
        <v>417</v>
      </c>
      <c r="J619" s="105">
        <f t="shared" si="189"/>
        <v>0</v>
      </c>
      <c r="K619" s="105">
        <f t="shared" si="189"/>
        <v>0</v>
      </c>
      <c r="L619" s="105">
        <f t="shared" si="189"/>
        <v>0</v>
      </c>
      <c r="M619" s="105">
        <f t="shared" si="189"/>
        <v>338</v>
      </c>
      <c r="N619" s="96"/>
      <c r="O619" s="96"/>
      <c r="P619" s="143"/>
      <c r="Q619" s="143"/>
    </row>
    <row r="620" spans="2:17" s="40" customFormat="1" x14ac:dyDescent="0.25">
      <c r="B620" s="207" t="s">
        <v>1232</v>
      </c>
      <c r="C620" s="4" t="s">
        <v>103</v>
      </c>
      <c r="D620" s="2">
        <f t="shared" si="188"/>
        <v>1140</v>
      </c>
      <c r="E620" s="105">
        <f t="shared" ref="E620:M620" si="190">E621+E622</f>
        <v>486</v>
      </c>
      <c r="F620" s="105">
        <f t="shared" si="190"/>
        <v>72</v>
      </c>
      <c r="G620" s="105">
        <f t="shared" si="190"/>
        <v>165</v>
      </c>
      <c r="H620" s="105">
        <f t="shared" si="190"/>
        <v>0</v>
      </c>
      <c r="I620" s="105">
        <f t="shared" si="190"/>
        <v>417</v>
      </c>
      <c r="J620" s="105">
        <f t="shared" si="190"/>
        <v>0</v>
      </c>
      <c r="K620" s="105">
        <f t="shared" si="190"/>
        <v>0</v>
      </c>
      <c r="L620" s="105">
        <f t="shared" si="190"/>
        <v>0</v>
      </c>
      <c r="M620" s="105">
        <f t="shared" si="190"/>
        <v>338</v>
      </c>
      <c r="N620" s="134" t="str">
        <f>IF((D620=D619)*AND(E620=E619)*AND(F620=F619)*AND(G620=G619)*AND(H620=H619)*AND(I620=I619)*AND(J620=J619)*AND(K620=K619)*AND(L620=L619)*AND(M620=M619),"Выполнено","ПРОВЕРИТЬ (в сумме должно получиться общее количество служащих)")</f>
        <v>Выполнено</v>
      </c>
      <c r="O620" s="96"/>
      <c r="P620" s="143"/>
      <c r="Q620" s="143"/>
    </row>
    <row r="621" spans="2:17" s="28" customFormat="1" x14ac:dyDescent="0.25">
      <c r="B621" s="207" t="s">
        <v>1233</v>
      </c>
      <c r="C621" s="4" t="s">
        <v>104</v>
      </c>
      <c r="D621" s="2">
        <f t="shared" si="188"/>
        <v>238</v>
      </c>
      <c r="E621" s="104">
        <v>109</v>
      </c>
      <c r="F621" s="104">
        <v>16</v>
      </c>
      <c r="G621" s="104">
        <v>32</v>
      </c>
      <c r="H621" s="104">
        <v>0</v>
      </c>
      <c r="I621" s="104">
        <v>81</v>
      </c>
      <c r="J621" s="104">
        <v>0</v>
      </c>
      <c r="K621" s="104">
        <v>0</v>
      </c>
      <c r="L621" s="104">
        <v>0</v>
      </c>
      <c r="M621" s="104">
        <v>66</v>
      </c>
      <c r="N621" s="96"/>
      <c r="O621" s="96"/>
      <c r="P621" s="143"/>
      <c r="Q621" s="143"/>
    </row>
    <row r="622" spans="2:17" x14ac:dyDescent="0.25">
      <c r="B622" s="207" t="s">
        <v>1234</v>
      </c>
      <c r="C622" s="4" t="s">
        <v>105</v>
      </c>
      <c r="D622" s="2">
        <f t="shared" si="188"/>
        <v>902</v>
      </c>
      <c r="E622" s="104">
        <v>377</v>
      </c>
      <c r="F622" s="104">
        <v>56</v>
      </c>
      <c r="G622" s="104">
        <v>133</v>
      </c>
      <c r="H622" s="104">
        <v>0</v>
      </c>
      <c r="I622" s="104">
        <v>336</v>
      </c>
      <c r="J622" s="104">
        <v>0</v>
      </c>
      <c r="K622" s="104">
        <v>0</v>
      </c>
      <c r="L622" s="104">
        <v>0</v>
      </c>
      <c r="M622" s="104">
        <v>272</v>
      </c>
      <c r="N622" s="96"/>
      <c r="O622" s="96"/>
      <c r="P622" s="143"/>
      <c r="Q622" s="143"/>
    </row>
    <row r="623" spans="2:17" x14ac:dyDescent="0.25">
      <c r="B623" s="207" t="s">
        <v>1235</v>
      </c>
      <c r="C623" s="4" t="s">
        <v>158</v>
      </c>
      <c r="D623" s="2">
        <f t="shared" si="188"/>
        <v>1140</v>
      </c>
      <c r="E623" s="105">
        <f t="shared" ref="E623:M623" si="191">SUM(E624:E626)</f>
        <v>486</v>
      </c>
      <c r="F623" s="105">
        <f t="shared" si="191"/>
        <v>72</v>
      </c>
      <c r="G623" s="105">
        <f t="shared" si="191"/>
        <v>165</v>
      </c>
      <c r="H623" s="105">
        <f t="shared" si="191"/>
        <v>0</v>
      </c>
      <c r="I623" s="105">
        <f t="shared" si="191"/>
        <v>417</v>
      </c>
      <c r="J623" s="105">
        <f t="shared" si="191"/>
        <v>0</v>
      </c>
      <c r="K623" s="105">
        <f t="shared" si="191"/>
        <v>0</v>
      </c>
      <c r="L623" s="105">
        <f t="shared" si="191"/>
        <v>0</v>
      </c>
      <c r="M623" s="105">
        <f t="shared" si="191"/>
        <v>338</v>
      </c>
      <c r="N623" s="134" t="str">
        <f>IF((D623=D619)*AND(E623=E619)*AND(F623=F619)*AND(G623=G619)*AND(H623=H619)*AND(I623=I619)*AND(J623=J619)*AND(K623=K619)*AND(L623=L619)*AND(M623=M619),"Выполнено","ПРОВЕРИТЬ (в сумме должно получиться общее количество служащих)")</f>
        <v>Выполнено</v>
      </c>
      <c r="O623" s="96"/>
      <c r="P623" s="144"/>
      <c r="Q623" s="144"/>
    </row>
    <row r="624" spans="2:17" x14ac:dyDescent="0.25">
      <c r="B624" s="207" t="s">
        <v>1236</v>
      </c>
      <c r="C624" s="4" t="s">
        <v>344</v>
      </c>
      <c r="D624" s="2">
        <f t="shared" si="188"/>
        <v>297</v>
      </c>
      <c r="E624" s="104">
        <v>104</v>
      </c>
      <c r="F624" s="104">
        <v>15</v>
      </c>
      <c r="G624" s="104">
        <v>32</v>
      </c>
      <c r="H624" s="104">
        <v>0</v>
      </c>
      <c r="I624" s="104">
        <v>146</v>
      </c>
      <c r="J624" s="104">
        <v>0</v>
      </c>
      <c r="K624" s="104">
        <v>0</v>
      </c>
      <c r="L624" s="104">
        <v>0</v>
      </c>
      <c r="M624" s="104">
        <v>126</v>
      </c>
      <c r="N624" s="96"/>
      <c r="O624" s="96"/>
      <c r="P624" s="146"/>
      <c r="Q624" s="146"/>
    </row>
    <row r="625" spans="2:17" x14ac:dyDescent="0.25">
      <c r="B625" s="207" t="s">
        <v>1237</v>
      </c>
      <c r="C625" s="4" t="s">
        <v>345</v>
      </c>
      <c r="D625" s="2">
        <f t="shared" si="188"/>
        <v>810</v>
      </c>
      <c r="E625" s="104">
        <v>360</v>
      </c>
      <c r="F625" s="104">
        <v>57</v>
      </c>
      <c r="G625" s="104">
        <v>124</v>
      </c>
      <c r="H625" s="104">
        <v>0</v>
      </c>
      <c r="I625" s="104">
        <v>269</v>
      </c>
      <c r="J625" s="104">
        <v>0</v>
      </c>
      <c r="K625" s="104">
        <v>0</v>
      </c>
      <c r="L625" s="104">
        <v>0</v>
      </c>
      <c r="M625" s="104">
        <v>210</v>
      </c>
      <c r="N625" s="96"/>
      <c r="O625" s="96"/>
      <c r="P625" s="140"/>
      <c r="Q625" s="140"/>
    </row>
    <row r="626" spans="2:17" s="40" customFormat="1" x14ac:dyDescent="0.25">
      <c r="B626" s="207" t="s">
        <v>1238</v>
      </c>
      <c r="C626" s="4" t="s">
        <v>106</v>
      </c>
      <c r="D626" s="2">
        <f t="shared" si="188"/>
        <v>33</v>
      </c>
      <c r="E626" s="104">
        <v>22</v>
      </c>
      <c r="F626" s="104">
        <v>0</v>
      </c>
      <c r="G626" s="104">
        <v>9</v>
      </c>
      <c r="H626" s="104">
        <v>0</v>
      </c>
      <c r="I626" s="104">
        <v>2</v>
      </c>
      <c r="J626" s="104">
        <v>0</v>
      </c>
      <c r="K626" s="104">
        <v>0</v>
      </c>
      <c r="L626" s="104">
        <v>0</v>
      </c>
      <c r="M626" s="104">
        <v>2</v>
      </c>
      <c r="N626" s="96"/>
      <c r="O626" s="96"/>
      <c r="P626" s="140"/>
      <c r="Q626" s="140"/>
    </row>
    <row r="627" spans="2:17" s="40" customFormat="1" x14ac:dyDescent="0.25">
      <c r="B627" s="207" t="s">
        <v>1239</v>
      </c>
      <c r="C627" s="4" t="s">
        <v>347</v>
      </c>
      <c r="D627" s="2">
        <f t="shared" si="188"/>
        <v>1010</v>
      </c>
      <c r="E627" s="104">
        <v>431</v>
      </c>
      <c r="F627" s="104">
        <v>67</v>
      </c>
      <c r="G627" s="104">
        <v>123</v>
      </c>
      <c r="H627" s="104">
        <v>0</v>
      </c>
      <c r="I627" s="104">
        <v>389</v>
      </c>
      <c r="J627" s="104">
        <v>0</v>
      </c>
      <c r="K627" s="104">
        <v>0</v>
      </c>
      <c r="L627" s="104">
        <v>0</v>
      </c>
      <c r="M627" s="104">
        <v>326</v>
      </c>
      <c r="N627" s="134" t="str">
        <f>IF((D627&lt;=D619)*AND(E627&lt;=E619)*AND(F627&lt;=F619)*AND(G627&lt;=G619)*AND(H627&lt;=H619)*AND(I627&lt;=I619)*AND(J627&lt;=J619)*AND(K627&lt;=K619)*AND(L627&lt;=L619)*AND(M627&lt;=M619),"Выполнено","ПРОВЕРИТЬ (их не может быть больше общего числа служащих)")</f>
        <v>Выполнено</v>
      </c>
      <c r="O627" s="96"/>
      <c r="P627" s="140"/>
      <c r="Q627" s="140"/>
    </row>
    <row r="628" spans="2:17" x14ac:dyDescent="0.25">
      <c r="B628" s="207" t="s">
        <v>1240</v>
      </c>
      <c r="C628" s="42" t="s">
        <v>159</v>
      </c>
      <c r="D628" s="2">
        <f t="shared" si="188"/>
        <v>0</v>
      </c>
      <c r="E628" s="104">
        <v>0</v>
      </c>
      <c r="F628" s="104">
        <v>0</v>
      </c>
      <c r="G628" s="104">
        <v>0</v>
      </c>
      <c r="H628" s="104">
        <v>0</v>
      </c>
      <c r="I628" s="104">
        <v>0</v>
      </c>
      <c r="J628" s="104">
        <v>0</v>
      </c>
      <c r="K628" s="104">
        <v>0</v>
      </c>
      <c r="L628" s="104">
        <v>0</v>
      </c>
      <c r="M628" s="104">
        <v>0</v>
      </c>
      <c r="N628" s="134" t="str">
        <f>IF((D628&lt;=D619)*AND(E628&lt;=E619)*AND(F628&lt;=F619)*AND(G628&lt;=G619)*AND(H628&lt;=H619)*AND(I628&lt;=I619)*AND(J628&lt;=J619)*AND(K628&lt;=K619)*AND(L628&lt;=L619)*AND(M628&lt;=M619),"Выполнено","ПРОВЕРИТЬ (их не может быть больше общего числа служащих)")</f>
        <v>Выполнено</v>
      </c>
      <c r="O628" s="96"/>
      <c r="P628" s="143"/>
      <c r="Q628" s="143"/>
    </row>
    <row r="629" spans="2:17" ht="45" x14ac:dyDescent="0.25">
      <c r="B629" s="26" t="s">
        <v>1241</v>
      </c>
      <c r="C629" s="6" t="s">
        <v>153</v>
      </c>
      <c r="D629" s="162"/>
      <c r="E629" s="163"/>
      <c r="F629" s="163"/>
      <c r="G629" s="163"/>
      <c r="H629" s="163"/>
      <c r="I629" s="163"/>
      <c r="J629" s="163"/>
      <c r="K629" s="163"/>
      <c r="L629" s="163"/>
      <c r="M629" s="163"/>
      <c r="N629" s="103"/>
      <c r="O629" s="61"/>
      <c r="P629" s="143"/>
      <c r="Q629" s="143"/>
    </row>
    <row r="630" spans="2:17" ht="45" x14ac:dyDescent="0.25">
      <c r="B630" s="39" t="s">
        <v>1242</v>
      </c>
      <c r="C630" s="247" t="s">
        <v>1243</v>
      </c>
      <c r="D630" s="2">
        <f t="shared" ref="D630:D647" si="192">SUM(E630:L630)</f>
        <v>0</v>
      </c>
      <c r="E630" s="105">
        <f t="shared" ref="E630:M630" si="193">SUM(E631:E636)</f>
        <v>0</v>
      </c>
      <c r="F630" s="105">
        <f t="shared" si="193"/>
        <v>0</v>
      </c>
      <c r="G630" s="105">
        <f t="shared" si="193"/>
        <v>0</v>
      </c>
      <c r="H630" s="105">
        <f t="shared" si="193"/>
        <v>0</v>
      </c>
      <c r="I630" s="105">
        <f t="shared" si="193"/>
        <v>0</v>
      </c>
      <c r="J630" s="105">
        <f t="shared" si="193"/>
        <v>0</v>
      </c>
      <c r="K630" s="105">
        <f t="shared" si="193"/>
        <v>0</v>
      </c>
      <c r="L630" s="105">
        <f t="shared" si="193"/>
        <v>0</v>
      </c>
      <c r="M630" s="105">
        <f t="shared" si="193"/>
        <v>0</v>
      </c>
      <c r="N630" s="96"/>
      <c r="O630" s="96"/>
      <c r="P630" s="144"/>
      <c r="Q630" s="144"/>
    </row>
    <row r="631" spans="2:17" x14ac:dyDescent="0.25">
      <c r="B631" s="46" t="s">
        <v>1244</v>
      </c>
      <c r="C631" s="57" t="s">
        <v>168</v>
      </c>
      <c r="D631" s="2">
        <f t="shared" si="192"/>
        <v>0</v>
      </c>
      <c r="E631" s="102">
        <v>0</v>
      </c>
      <c r="F631" s="102">
        <v>0</v>
      </c>
      <c r="G631" s="102">
        <v>0</v>
      </c>
      <c r="H631" s="102">
        <v>0</v>
      </c>
      <c r="I631" s="102">
        <v>0</v>
      </c>
      <c r="J631" s="102">
        <v>0</v>
      </c>
      <c r="K631" s="102">
        <v>0</v>
      </c>
      <c r="L631" s="102">
        <v>0</v>
      </c>
      <c r="M631" s="102">
        <v>0</v>
      </c>
      <c r="N631" s="96"/>
      <c r="O631" s="150" t="str">
        <f>IF(((D631=0)),"   ","Нужно заполнить пункт 52 текстовой части - о случаях досрочного прекращения полномочий представительных органов муниципальных образований")</f>
        <v xml:space="preserve">   </v>
      </c>
      <c r="P631" s="146"/>
      <c r="Q631" s="146"/>
    </row>
    <row r="632" spans="2:17" ht="30" x14ac:dyDescent="0.25">
      <c r="B632" s="46" t="s">
        <v>1245</v>
      </c>
      <c r="C632" s="57" t="s">
        <v>169</v>
      </c>
      <c r="D632" s="2">
        <f t="shared" si="192"/>
        <v>0</v>
      </c>
      <c r="E632" s="102">
        <v>0</v>
      </c>
      <c r="F632" s="102">
        <v>0</v>
      </c>
      <c r="G632" s="102">
        <v>0</v>
      </c>
      <c r="H632" s="102">
        <v>0</v>
      </c>
      <c r="I632" s="102">
        <v>0</v>
      </c>
      <c r="J632" s="102">
        <v>0</v>
      </c>
      <c r="K632" s="102">
        <v>0</v>
      </c>
      <c r="L632" s="102">
        <v>0</v>
      </c>
      <c r="M632" s="102">
        <v>0</v>
      </c>
      <c r="N632" s="96"/>
      <c r="O632" s="150" t="str">
        <f>IF(((D632=0)),"   ","Нужно заполнить пункт 52 текстовой части - о случаях досрочного прекращения полномочий представительных органов муниципальных образований")</f>
        <v xml:space="preserve">   </v>
      </c>
      <c r="P632" s="140"/>
      <c r="Q632" s="140"/>
    </row>
    <row r="633" spans="2:17" ht="30" x14ac:dyDescent="0.25">
      <c r="B633" s="46" t="s">
        <v>1246</v>
      </c>
      <c r="C633" s="57" t="s">
        <v>170</v>
      </c>
      <c r="D633" s="2">
        <f t="shared" si="192"/>
        <v>0</v>
      </c>
      <c r="E633" s="102">
        <v>0</v>
      </c>
      <c r="F633" s="102">
        <v>0</v>
      </c>
      <c r="G633" s="102">
        <v>0</v>
      </c>
      <c r="H633" s="102">
        <v>0</v>
      </c>
      <c r="I633" s="102">
        <v>0</v>
      </c>
      <c r="J633" s="102">
        <v>0</v>
      </c>
      <c r="K633" s="102">
        <v>0</v>
      </c>
      <c r="L633" s="102">
        <v>0</v>
      </c>
      <c r="M633" s="102">
        <v>0</v>
      </c>
      <c r="N633" s="96"/>
      <c r="O633" s="150" t="str">
        <f>IF(((D633=0)),"   ","Нужно заполнить пункт 52 текстовой части - о случаях досрочного прекращения полномочий представительных органов муниципальных образований")</f>
        <v xml:space="preserve">   </v>
      </c>
      <c r="P633" s="143"/>
      <c r="Q633" s="143"/>
    </row>
    <row r="634" spans="2:17" ht="30" x14ac:dyDescent="0.25">
      <c r="B634" s="46" t="s">
        <v>1247</v>
      </c>
      <c r="C634" s="57" t="s">
        <v>171</v>
      </c>
      <c r="D634" s="2">
        <f t="shared" si="192"/>
        <v>0</v>
      </c>
      <c r="E634" s="102">
        <v>0</v>
      </c>
      <c r="F634" s="102">
        <v>0</v>
      </c>
      <c r="G634" s="102">
        <v>0</v>
      </c>
      <c r="H634" s="102">
        <v>0</v>
      </c>
      <c r="I634" s="102">
        <v>0</v>
      </c>
      <c r="J634" s="102">
        <v>0</v>
      </c>
      <c r="K634" s="102">
        <v>0</v>
      </c>
      <c r="L634" s="102">
        <v>0</v>
      </c>
      <c r="M634" s="102">
        <v>0</v>
      </c>
      <c r="N634" s="96"/>
      <c r="O634" s="150" t="str">
        <f>IF(((D634=0)),"   ","Нужно заполнить пункт 52 текстовой части - о случаях досрочного прекращения полномочий представительных органов муниципальных образований")</f>
        <v xml:space="preserve">   </v>
      </c>
      <c r="P634" s="143"/>
      <c r="Q634" s="143"/>
    </row>
    <row r="635" spans="2:17" ht="60" x14ac:dyDescent="0.25">
      <c r="B635" s="46" t="s">
        <v>1248</v>
      </c>
      <c r="C635" s="232" t="s">
        <v>832</v>
      </c>
      <c r="D635" s="202">
        <f t="shared" si="192"/>
        <v>0</v>
      </c>
      <c r="E635" s="102">
        <v>0</v>
      </c>
      <c r="F635" s="102">
        <v>0</v>
      </c>
      <c r="G635" s="102">
        <v>0</v>
      </c>
      <c r="H635" s="102">
        <v>0</v>
      </c>
      <c r="I635" s="102">
        <v>0</v>
      </c>
      <c r="J635" s="102">
        <v>0</v>
      </c>
      <c r="K635" s="102">
        <v>0</v>
      </c>
      <c r="L635" s="102">
        <v>0</v>
      </c>
      <c r="M635" s="102">
        <v>0</v>
      </c>
      <c r="N635" s="210"/>
      <c r="O635" s="213"/>
      <c r="P635" s="144"/>
      <c r="Q635" s="144"/>
    </row>
    <row r="636" spans="2:17" x14ac:dyDescent="0.25">
      <c r="B636" s="46" t="s">
        <v>1249</v>
      </c>
      <c r="C636" s="57" t="s">
        <v>172</v>
      </c>
      <c r="D636" s="2">
        <f t="shared" si="192"/>
        <v>0</v>
      </c>
      <c r="E636" s="102">
        <v>0</v>
      </c>
      <c r="F636" s="102">
        <v>0</v>
      </c>
      <c r="G636" s="102">
        <v>0</v>
      </c>
      <c r="H636" s="102">
        <v>0</v>
      </c>
      <c r="I636" s="102">
        <v>0</v>
      </c>
      <c r="J636" s="102">
        <v>0</v>
      </c>
      <c r="K636" s="102">
        <v>0</v>
      </c>
      <c r="L636" s="102">
        <v>0</v>
      </c>
      <c r="M636" s="102">
        <v>0</v>
      </c>
      <c r="N636" s="96"/>
      <c r="O636" s="150" t="str">
        <f>IF(((D636=0)),"   ","Нужно заполнить пункт 52 текстовой части - о случаях досрочного прекращения полномочий представительных органов муниципальных образований")</f>
        <v xml:space="preserve">   </v>
      </c>
      <c r="P636" s="146"/>
      <c r="Q636" s="146"/>
    </row>
    <row r="637" spans="2:17" ht="30" x14ac:dyDescent="0.25">
      <c r="B637" s="39" t="s">
        <v>1250</v>
      </c>
      <c r="C637" s="247" t="s">
        <v>1279</v>
      </c>
      <c r="D637" s="2">
        <f t="shared" si="192"/>
        <v>1</v>
      </c>
      <c r="E637" s="105">
        <f t="shared" ref="E637:M637" si="194">SUM(E638:E647)</f>
        <v>0</v>
      </c>
      <c r="F637" s="105">
        <f t="shared" si="194"/>
        <v>0</v>
      </c>
      <c r="G637" s="105">
        <f t="shared" si="194"/>
        <v>0</v>
      </c>
      <c r="H637" s="105">
        <f t="shared" si="194"/>
        <v>0</v>
      </c>
      <c r="I637" s="105">
        <f t="shared" si="194"/>
        <v>1</v>
      </c>
      <c r="J637" s="105">
        <f t="shared" si="194"/>
        <v>0</v>
      </c>
      <c r="K637" s="105">
        <f t="shared" si="194"/>
        <v>0</v>
      </c>
      <c r="L637" s="105">
        <f t="shared" si="194"/>
        <v>0</v>
      </c>
      <c r="M637" s="105">
        <f t="shared" si="194"/>
        <v>1</v>
      </c>
      <c r="N637" s="96"/>
      <c r="O637" s="96"/>
      <c r="P637" s="140"/>
      <c r="Q637" s="140"/>
    </row>
    <row r="638" spans="2:17" x14ac:dyDescent="0.25">
      <c r="B638" s="24" t="s">
        <v>1251</v>
      </c>
      <c r="C638" s="13" t="s">
        <v>173</v>
      </c>
      <c r="D638" s="2">
        <f t="shared" si="192"/>
        <v>1</v>
      </c>
      <c r="E638" s="106">
        <v>0</v>
      </c>
      <c r="F638" s="106">
        <v>0</v>
      </c>
      <c r="G638" s="106">
        <v>0</v>
      </c>
      <c r="H638" s="106">
        <v>0</v>
      </c>
      <c r="I638" s="106">
        <v>1</v>
      </c>
      <c r="J638" s="106">
        <v>0</v>
      </c>
      <c r="K638" s="106">
        <v>0</v>
      </c>
      <c r="L638" s="106">
        <v>0</v>
      </c>
      <c r="M638" s="106">
        <v>1</v>
      </c>
      <c r="N638" s="96"/>
      <c r="O638" s="96"/>
      <c r="P638" s="146"/>
      <c r="Q638" s="146"/>
    </row>
    <row r="639" spans="2:17" x14ac:dyDescent="0.25">
      <c r="B639" s="24" t="s">
        <v>1252</v>
      </c>
      <c r="C639" s="13" t="s">
        <v>174</v>
      </c>
      <c r="D639" s="2">
        <f t="shared" si="192"/>
        <v>0</v>
      </c>
      <c r="E639" s="106">
        <v>0</v>
      </c>
      <c r="F639" s="106">
        <v>0</v>
      </c>
      <c r="G639" s="106">
        <v>0</v>
      </c>
      <c r="H639" s="106">
        <v>0</v>
      </c>
      <c r="I639" s="106">
        <v>0</v>
      </c>
      <c r="J639" s="106">
        <v>0</v>
      </c>
      <c r="K639" s="106">
        <v>0</v>
      </c>
      <c r="L639" s="106">
        <v>0</v>
      </c>
      <c r="M639" s="106">
        <v>0</v>
      </c>
      <c r="N639" s="96"/>
      <c r="O639" s="96"/>
      <c r="P639" s="146"/>
      <c r="Q639" s="146"/>
    </row>
    <row r="640" spans="2:17" x14ac:dyDescent="0.25">
      <c r="B640" s="46" t="s">
        <v>1253</v>
      </c>
      <c r="C640" s="77" t="s">
        <v>175</v>
      </c>
      <c r="D640" s="2">
        <f t="shared" si="192"/>
        <v>0</v>
      </c>
      <c r="E640" s="102">
        <v>0</v>
      </c>
      <c r="F640" s="102">
        <v>0</v>
      </c>
      <c r="G640" s="102">
        <v>0</v>
      </c>
      <c r="H640" s="102">
        <v>0</v>
      </c>
      <c r="I640" s="102">
        <v>0</v>
      </c>
      <c r="J640" s="102">
        <v>0</v>
      </c>
      <c r="K640" s="102">
        <v>0</v>
      </c>
      <c r="L640" s="102">
        <v>0</v>
      </c>
      <c r="M640" s="102">
        <v>0</v>
      </c>
      <c r="N640" s="96"/>
      <c r="O640" s="150" t="str">
        <f>IF(((D640=0)),"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c r="P640" s="140"/>
      <c r="Q640" s="140"/>
    </row>
    <row r="641" spans="2:17" ht="30" x14ac:dyDescent="0.25">
      <c r="B641" s="46" t="s">
        <v>1254</v>
      </c>
      <c r="C641" s="77" t="s">
        <v>176</v>
      </c>
      <c r="D641" s="2">
        <f t="shared" si="192"/>
        <v>0</v>
      </c>
      <c r="E641" s="102">
        <v>0</v>
      </c>
      <c r="F641" s="102">
        <v>0</v>
      </c>
      <c r="G641" s="102">
        <v>0</v>
      </c>
      <c r="H641" s="102">
        <v>0</v>
      </c>
      <c r="I641" s="102">
        <v>0</v>
      </c>
      <c r="J641" s="102">
        <v>0</v>
      </c>
      <c r="K641" s="102">
        <v>0</v>
      </c>
      <c r="L641" s="102">
        <v>0</v>
      </c>
      <c r="M641" s="102">
        <v>0</v>
      </c>
      <c r="N641" s="96"/>
      <c r="O641" s="150" t="str">
        <f t="shared" ref="O641:O647" si="195">IF(((D641=0)),"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c r="P641" s="146"/>
      <c r="Q641" s="146"/>
    </row>
    <row r="642" spans="2:17" s="40" customFormat="1" ht="30" x14ac:dyDescent="0.25">
      <c r="B642" s="46" t="s">
        <v>1255</v>
      </c>
      <c r="C642" s="77" t="s">
        <v>177</v>
      </c>
      <c r="D642" s="2">
        <f t="shared" si="192"/>
        <v>0</v>
      </c>
      <c r="E642" s="102">
        <v>0</v>
      </c>
      <c r="F642" s="102">
        <v>0</v>
      </c>
      <c r="G642" s="102">
        <v>0</v>
      </c>
      <c r="H642" s="102">
        <v>0</v>
      </c>
      <c r="I642" s="102">
        <v>0</v>
      </c>
      <c r="J642" s="102">
        <v>0</v>
      </c>
      <c r="K642" s="102">
        <v>0</v>
      </c>
      <c r="L642" s="102">
        <v>0</v>
      </c>
      <c r="M642" s="102">
        <v>0</v>
      </c>
      <c r="N642" s="96"/>
      <c r="O642" s="150" t="str">
        <f t="shared" si="195"/>
        <v xml:space="preserve">   </v>
      </c>
      <c r="P642" s="146"/>
      <c r="Q642" s="146"/>
    </row>
    <row r="643" spans="2:17" ht="30" x14ac:dyDescent="0.25">
      <c r="B643" s="46" t="s">
        <v>1256</v>
      </c>
      <c r="C643" s="77" t="s">
        <v>178</v>
      </c>
      <c r="D643" s="2">
        <f t="shared" si="192"/>
        <v>0</v>
      </c>
      <c r="E643" s="102">
        <v>0</v>
      </c>
      <c r="F643" s="102">
        <v>0</v>
      </c>
      <c r="G643" s="102">
        <v>0</v>
      </c>
      <c r="H643" s="102">
        <v>0</v>
      </c>
      <c r="I643" s="102">
        <v>0</v>
      </c>
      <c r="J643" s="102">
        <v>0</v>
      </c>
      <c r="K643" s="102">
        <v>0</v>
      </c>
      <c r="L643" s="102">
        <v>0</v>
      </c>
      <c r="M643" s="102">
        <v>0</v>
      </c>
      <c r="N643" s="96"/>
      <c r="O643" s="150" t="str">
        <f t="shared" si="195"/>
        <v xml:space="preserve">   </v>
      </c>
      <c r="P643" s="146"/>
      <c r="Q643" s="146"/>
    </row>
    <row r="644" spans="2:17" ht="45" x14ac:dyDescent="0.25">
      <c r="B644" s="46" t="s">
        <v>1257</v>
      </c>
      <c r="C644" s="77" t="s">
        <v>267</v>
      </c>
      <c r="D644" s="2">
        <f t="shared" si="192"/>
        <v>0</v>
      </c>
      <c r="E644" s="102">
        <v>0</v>
      </c>
      <c r="F644" s="102">
        <v>0</v>
      </c>
      <c r="G644" s="102">
        <v>0</v>
      </c>
      <c r="H644" s="102">
        <v>0</v>
      </c>
      <c r="I644" s="102">
        <v>0</v>
      </c>
      <c r="J644" s="102">
        <v>0</v>
      </c>
      <c r="K644" s="102">
        <v>0</v>
      </c>
      <c r="L644" s="102">
        <v>0</v>
      </c>
      <c r="M644" s="102">
        <v>0</v>
      </c>
      <c r="N644" s="96"/>
      <c r="O644" s="150" t="str">
        <f t="shared" si="195"/>
        <v xml:space="preserve">   </v>
      </c>
      <c r="P644" s="140"/>
      <c r="Q644" s="140"/>
    </row>
    <row r="645" spans="2:17" ht="30" x14ac:dyDescent="0.25">
      <c r="B645" s="46" t="s">
        <v>1258</v>
      </c>
      <c r="C645" s="232" t="s">
        <v>171</v>
      </c>
      <c r="D645" s="2">
        <f t="shared" si="192"/>
        <v>0</v>
      </c>
      <c r="E645" s="102">
        <v>0</v>
      </c>
      <c r="F645" s="102">
        <v>0</v>
      </c>
      <c r="G645" s="102">
        <v>0</v>
      </c>
      <c r="H645" s="102">
        <v>0</v>
      </c>
      <c r="I645" s="102">
        <v>0</v>
      </c>
      <c r="J645" s="102">
        <v>0</v>
      </c>
      <c r="K645" s="102">
        <v>0</v>
      </c>
      <c r="L645" s="102">
        <v>0</v>
      </c>
      <c r="M645" s="102">
        <v>0</v>
      </c>
      <c r="N645" s="96"/>
      <c r="O645" s="150" t="str">
        <f t="shared" si="195"/>
        <v xml:space="preserve">   </v>
      </c>
      <c r="P645" s="140"/>
      <c r="Q645" s="140"/>
    </row>
    <row r="646" spans="2:17" s="40" customFormat="1" ht="60" x14ac:dyDescent="0.25">
      <c r="B646" s="46" t="s">
        <v>1259</v>
      </c>
      <c r="C646" s="232" t="s">
        <v>832</v>
      </c>
      <c r="D646" s="202">
        <f t="shared" ref="D646" si="196">SUM(E646:L646)</f>
        <v>0</v>
      </c>
      <c r="E646" s="102">
        <v>0</v>
      </c>
      <c r="F646" s="102">
        <v>0</v>
      </c>
      <c r="G646" s="102">
        <v>0</v>
      </c>
      <c r="H646" s="102">
        <v>0</v>
      </c>
      <c r="I646" s="102">
        <v>0</v>
      </c>
      <c r="J646" s="102">
        <v>0</v>
      </c>
      <c r="K646" s="102">
        <v>0</v>
      </c>
      <c r="L646" s="102">
        <v>0</v>
      </c>
      <c r="M646" s="102">
        <v>0</v>
      </c>
      <c r="N646" s="210"/>
      <c r="O646" s="213" t="str">
        <f t="shared" ref="O646" si="197">IF(((D646=0)),"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c r="P646" s="140"/>
      <c r="Q646" s="140"/>
    </row>
    <row r="647" spans="2:17" s="40" customFormat="1" x14ac:dyDescent="0.25">
      <c r="B647" s="46" t="s">
        <v>1260</v>
      </c>
      <c r="C647" s="77" t="s">
        <v>30</v>
      </c>
      <c r="D647" s="2">
        <f t="shared" si="192"/>
        <v>0</v>
      </c>
      <c r="E647" s="102">
        <v>0</v>
      </c>
      <c r="F647" s="102">
        <v>0</v>
      </c>
      <c r="G647" s="102">
        <v>0</v>
      </c>
      <c r="H647" s="102">
        <v>0</v>
      </c>
      <c r="I647" s="102">
        <v>0</v>
      </c>
      <c r="J647" s="102">
        <v>0</v>
      </c>
      <c r="K647" s="102">
        <v>0</v>
      </c>
      <c r="L647" s="102">
        <v>0</v>
      </c>
      <c r="M647" s="102">
        <v>0</v>
      </c>
      <c r="N647" s="96"/>
      <c r="O647" s="150" t="str">
        <f t="shared" si="195"/>
        <v xml:space="preserve">   </v>
      </c>
      <c r="P647" s="140"/>
      <c r="Q647" s="140"/>
    </row>
    <row r="648" spans="2:17" s="40" customFormat="1" ht="45" x14ac:dyDescent="0.25">
      <c r="B648" s="39" t="s">
        <v>1261</v>
      </c>
      <c r="C648" s="247" t="s">
        <v>1271</v>
      </c>
      <c r="D648" s="202">
        <f t="shared" ref="D648:D659" si="198">SUM(E648:L648)</f>
        <v>0</v>
      </c>
      <c r="E648" s="105">
        <f t="shared" ref="E648:K648" si="199">SUM(E649:E655)</f>
        <v>0</v>
      </c>
      <c r="F648" s="105">
        <f t="shared" si="199"/>
        <v>0</v>
      </c>
      <c r="G648" s="105">
        <f t="shared" si="199"/>
        <v>0</v>
      </c>
      <c r="H648" s="105">
        <f t="shared" si="199"/>
        <v>0</v>
      </c>
      <c r="I648" s="105">
        <f t="shared" si="199"/>
        <v>0</v>
      </c>
      <c r="J648" s="105">
        <f t="shared" si="199"/>
        <v>0</v>
      </c>
      <c r="K648" s="105">
        <f t="shared" si="199"/>
        <v>0</v>
      </c>
      <c r="L648" s="105">
        <f>SUM(L649:L655)</f>
        <v>0</v>
      </c>
      <c r="M648" s="105">
        <f>SUM(M649:M655)</f>
        <v>0</v>
      </c>
      <c r="N648" s="96"/>
      <c r="O648" s="96"/>
      <c r="P648" s="140"/>
      <c r="Q648" s="140"/>
    </row>
    <row r="649" spans="2:17" s="40" customFormat="1" ht="45" x14ac:dyDescent="0.25">
      <c r="B649" s="27" t="s">
        <v>1262</v>
      </c>
      <c r="C649" s="13" t="s">
        <v>179</v>
      </c>
      <c r="D649" s="2">
        <f t="shared" si="198"/>
        <v>0</v>
      </c>
      <c r="E649" s="106">
        <v>0</v>
      </c>
      <c r="F649" s="106">
        <v>0</v>
      </c>
      <c r="G649" s="106">
        <v>0</v>
      </c>
      <c r="H649" s="106">
        <v>0</v>
      </c>
      <c r="I649" s="106">
        <v>0</v>
      </c>
      <c r="J649" s="106">
        <v>0</v>
      </c>
      <c r="K649" s="106">
        <v>0</v>
      </c>
      <c r="L649" s="106">
        <v>0</v>
      </c>
      <c r="M649" s="106">
        <v>0</v>
      </c>
      <c r="N649" s="96"/>
      <c r="O649" s="96"/>
      <c r="P649" s="140"/>
      <c r="Q649" s="140"/>
    </row>
    <row r="650" spans="2:17" s="40" customFormat="1" x14ac:dyDescent="0.25">
      <c r="B650" s="27" t="s">
        <v>1263</v>
      </c>
      <c r="C650" s="13" t="s">
        <v>180</v>
      </c>
      <c r="D650" s="2">
        <f t="shared" si="198"/>
        <v>0</v>
      </c>
      <c r="E650" s="106">
        <v>0</v>
      </c>
      <c r="F650" s="106">
        <v>0</v>
      </c>
      <c r="G650" s="106">
        <v>0</v>
      </c>
      <c r="H650" s="106">
        <v>0</v>
      </c>
      <c r="I650" s="106">
        <v>0</v>
      </c>
      <c r="J650" s="106">
        <v>0</v>
      </c>
      <c r="K650" s="106">
        <v>0</v>
      </c>
      <c r="L650" s="106">
        <v>0</v>
      </c>
      <c r="M650" s="106">
        <v>0</v>
      </c>
      <c r="N650" s="96"/>
      <c r="O650" s="96"/>
      <c r="P650" s="140"/>
      <c r="Q650" s="140"/>
    </row>
    <row r="651" spans="2:17" s="40" customFormat="1" ht="30" x14ac:dyDescent="0.25">
      <c r="B651" s="46" t="s">
        <v>1270</v>
      </c>
      <c r="C651" s="57" t="s">
        <v>181</v>
      </c>
      <c r="D651" s="2">
        <f t="shared" si="198"/>
        <v>0</v>
      </c>
      <c r="E651" s="102">
        <v>0</v>
      </c>
      <c r="F651" s="102">
        <v>0</v>
      </c>
      <c r="G651" s="102">
        <v>0</v>
      </c>
      <c r="H651" s="102">
        <v>0</v>
      </c>
      <c r="I651" s="102">
        <v>0</v>
      </c>
      <c r="J651" s="102">
        <v>0</v>
      </c>
      <c r="K651" s="102">
        <v>0</v>
      </c>
      <c r="L651" s="102">
        <v>0</v>
      </c>
      <c r="M651" s="102">
        <v>0</v>
      </c>
      <c r="N651" s="96"/>
      <c r="O651" s="150" t="str">
        <f>IF(((D651=0)),"   ","Нужно заполнить пункт 53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c r="P651" s="140"/>
      <c r="Q651" s="140"/>
    </row>
    <row r="652" spans="2:17" s="40" customFormat="1" x14ac:dyDescent="0.25">
      <c r="B652" s="46" t="s">
        <v>1264</v>
      </c>
      <c r="C652" s="57" t="s">
        <v>182</v>
      </c>
      <c r="D652" s="2">
        <f t="shared" si="198"/>
        <v>0</v>
      </c>
      <c r="E652" s="102">
        <v>0</v>
      </c>
      <c r="F652" s="102">
        <v>0</v>
      </c>
      <c r="G652" s="102">
        <v>0</v>
      </c>
      <c r="H652" s="102">
        <v>0</v>
      </c>
      <c r="I652" s="102">
        <v>0</v>
      </c>
      <c r="J652" s="102">
        <v>0</v>
      </c>
      <c r="K652" s="102">
        <v>0</v>
      </c>
      <c r="L652" s="102">
        <v>0</v>
      </c>
      <c r="M652" s="102">
        <v>0</v>
      </c>
      <c r="N652" s="96"/>
      <c r="O652" s="150" t="str">
        <f>IF(((D652=0)),"   ","Нужно заполнить пункт 53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c r="P652" s="140"/>
      <c r="Q652" s="140"/>
    </row>
    <row r="653" spans="2:17" ht="30" x14ac:dyDescent="0.25">
      <c r="B653" s="46" t="s">
        <v>1265</v>
      </c>
      <c r="C653" s="57" t="s">
        <v>171</v>
      </c>
      <c r="D653" s="2">
        <f t="shared" si="198"/>
        <v>0</v>
      </c>
      <c r="E653" s="102">
        <v>0</v>
      </c>
      <c r="F653" s="102">
        <v>0</v>
      </c>
      <c r="G653" s="102">
        <v>0</v>
      </c>
      <c r="H653" s="102">
        <v>0</v>
      </c>
      <c r="I653" s="102">
        <v>0</v>
      </c>
      <c r="J653" s="102">
        <v>0</v>
      </c>
      <c r="K653" s="102">
        <v>0</v>
      </c>
      <c r="L653" s="102">
        <v>0</v>
      </c>
      <c r="M653" s="102">
        <v>0</v>
      </c>
      <c r="N653" s="96"/>
      <c r="O653" s="150" t="str">
        <f>IF(((D653=0)),"   ","Нужно заполнить пункт 53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c r="P653" s="146"/>
      <c r="Q653" s="146"/>
    </row>
    <row r="654" spans="2:17" ht="60" x14ac:dyDescent="0.25">
      <c r="B654" s="46" t="s">
        <v>1266</v>
      </c>
      <c r="C654" s="232" t="s">
        <v>832</v>
      </c>
      <c r="D654" s="202">
        <f t="shared" si="198"/>
        <v>0</v>
      </c>
      <c r="E654" s="102">
        <v>0</v>
      </c>
      <c r="F654" s="102">
        <v>0</v>
      </c>
      <c r="G654" s="102">
        <v>0</v>
      </c>
      <c r="H654" s="102">
        <v>0</v>
      </c>
      <c r="I654" s="102">
        <v>0</v>
      </c>
      <c r="J654" s="102">
        <v>0</v>
      </c>
      <c r="K654" s="102">
        <v>0</v>
      </c>
      <c r="L654" s="102">
        <v>0</v>
      </c>
      <c r="M654" s="102">
        <v>0</v>
      </c>
      <c r="N654" s="210"/>
      <c r="O654" s="213" t="str">
        <f>IF(((D654=0)),"   ","Нужно заполнить пункт 53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c r="P654" s="140"/>
      <c r="Q654" s="140"/>
    </row>
    <row r="655" spans="2:17" x14ac:dyDescent="0.25">
      <c r="B655" s="46" t="s">
        <v>1267</v>
      </c>
      <c r="C655" s="57" t="s">
        <v>172</v>
      </c>
      <c r="D655" s="2">
        <f t="shared" si="198"/>
        <v>0</v>
      </c>
      <c r="E655" s="102">
        <v>0</v>
      </c>
      <c r="F655" s="102">
        <v>0</v>
      </c>
      <c r="G655" s="102">
        <v>0</v>
      </c>
      <c r="H655" s="102">
        <v>0</v>
      </c>
      <c r="I655" s="102">
        <v>0</v>
      </c>
      <c r="J655" s="102">
        <v>0</v>
      </c>
      <c r="K655" s="102">
        <v>0</v>
      </c>
      <c r="L655" s="102">
        <v>0</v>
      </c>
      <c r="M655" s="102">
        <v>0</v>
      </c>
      <c r="N655" s="96"/>
      <c r="O655" s="150" t="str">
        <f>IF(((D655=0)),"   ","Нужно заполнить пункт 53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c r="P655" s="146"/>
      <c r="Q655" s="146"/>
    </row>
    <row r="656" spans="2:17" ht="60" x14ac:dyDescent="0.25">
      <c r="B656" s="39" t="s">
        <v>1268</v>
      </c>
      <c r="C656" s="247" t="s">
        <v>1278</v>
      </c>
      <c r="D656" s="2">
        <f t="shared" si="198"/>
        <v>0</v>
      </c>
      <c r="E656" s="105">
        <f>SUM(E657:E659)</f>
        <v>0</v>
      </c>
      <c r="F656" s="105">
        <f t="shared" ref="F656:M656" si="200">SUM(F657:F659)</f>
        <v>0</v>
      </c>
      <c r="G656" s="105">
        <f t="shared" si="200"/>
        <v>0</v>
      </c>
      <c r="H656" s="105">
        <f t="shared" si="200"/>
        <v>0</v>
      </c>
      <c r="I656" s="105">
        <f t="shared" si="200"/>
        <v>0</v>
      </c>
      <c r="J656" s="105">
        <f t="shared" si="200"/>
        <v>0</v>
      </c>
      <c r="K656" s="105">
        <f t="shared" si="200"/>
        <v>0</v>
      </c>
      <c r="L656" s="105">
        <f t="shared" si="200"/>
        <v>0</v>
      </c>
      <c r="M656" s="105">
        <f t="shared" si="200"/>
        <v>0</v>
      </c>
      <c r="N656" s="96"/>
      <c r="O656" s="96"/>
      <c r="P656" s="146"/>
      <c r="Q656" s="146"/>
    </row>
    <row r="657" spans="2:17" ht="30" x14ac:dyDescent="0.25">
      <c r="B657" s="46" t="s">
        <v>1272</v>
      </c>
      <c r="C657" s="57" t="s">
        <v>183</v>
      </c>
      <c r="D657" s="2">
        <f t="shared" si="198"/>
        <v>0</v>
      </c>
      <c r="E657" s="102">
        <v>0</v>
      </c>
      <c r="F657" s="102">
        <v>0</v>
      </c>
      <c r="G657" s="102">
        <v>0</v>
      </c>
      <c r="H657" s="102">
        <v>0</v>
      </c>
      <c r="I657" s="102">
        <v>0</v>
      </c>
      <c r="J657" s="102">
        <v>0</v>
      </c>
      <c r="K657" s="102">
        <v>0</v>
      </c>
      <c r="L657" s="102">
        <v>0</v>
      </c>
      <c r="M657" s="102">
        <v>0</v>
      </c>
      <c r="N657" s="96"/>
      <c r="O657" s="213" t="str">
        <f>IF(((D657=0)),"   ","Нужно заполнить пункт 54 текстовой части - о случаях пересмотра соответствующих решений в судебном порядке")</f>
        <v xml:space="preserve">   </v>
      </c>
      <c r="P657" s="140"/>
      <c r="Q657" s="140"/>
    </row>
    <row r="658" spans="2:17" ht="45" x14ac:dyDescent="0.25">
      <c r="B658" s="46" t="s">
        <v>1273</v>
      </c>
      <c r="C658" s="57" t="s">
        <v>184</v>
      </c>
      <c r="D658" s="2">
        <f t="shared" si="198"/>
        <v>0</v>
      </c>
      <c r="E658" s="102">
        <v>0</v>
      </c>
      <c r="F658" s="102">
        <v>0</v>
      </c>
      <c r="G658" s="102">
        <v>0</v>
      </c>
      <c r="H658" s="102">
        <v>0</v>
      </c>
      <c r="I658" s="102">
        <v>0</v>
      </c>
      <c r="J658" s="102">
        <v>0</v>
      </c>
      <c r="K658" s="102">
        <v>0</v>
      </c>
      <c r="L658" s="102">
        <v>0</v>
      </c>
      <c r="M658" s="102">
        <v>0</v>
      </c>
      <c r="N658" s="96"/>
      <c r="O658" s="213" t="str">
        <f>IF(((D658=0)),"   ","Нужно заполнить пункт 54 текстовой части - о случаях пересмотра соответствующих решений в судебном порядке")</f>
        <v xml:space="preserve">   </v>
      </c>
      <c r="P658" s="146"/>
      <c r="Q658" s="146"/>
    </row>
    <row r="659" spans="2:17" ht="45" x14ac:dyDescent="0.25">
      <c r="B659" s="46" t="s">
        <v>1269</v>
      </c>
      <c r="C659" s="57" t="s">
        <v>185</v>
      </c>
      <c r="D659" s="2">
        <f t="shared" si="198"/>
        <v>0</v>
      </c>
      <c r="E659" s="102">
        <v>0</v>
      </c>
      <c r="F659" s="102">
        <v>0</v>
      </c>
      <c r="G659" s="102">
        <v>0</v>
      </c>
      <c r="H659" s="102">
        <v>0</v>
      </c>
      <c r="I659" s="102">
        <v>0</v>
      </c>
      <c r="J659" s="102">
        <v>0</v>
      </c>
      <c r="K659" s="102">
        <v>0</v>
      </c>
      <c r="L659" s="102">
        <v>0</v>
      </c>
      <c r="M659" s="102">
        <v>0</v>
      </c>
      <c r="N659" s="96"/>
      <c r="O659" s="213" t="str">
        <f>IF(((D659=0)),"   ","Нужно заполнить пункт 54 текстовой части - о случаях пересмотра соответствующих решений в судебном порядке")</f>
        <v xml:space="preserve">   </v>
      </c>
      <c r="P659" s="146"/>
      <c r="Q659" s="146"/>
    </row>
    <row r="660" spans="2:17" ht="45" x14ac:dyDescent="0.25">
      <c r="B660" s="39" t="s">
        <v>1274</v>
      </c>
      <c r="C660" s="247" t="s">
        <v>1277</v>
      </c>
      <c r="D660" s="162"/>
      <c r="E660" s="163"/>
      <c r="F660" s="163"/>
      <c r="G660" s="163"/>
      <c r="H660" s="163"/>
      <c r="I660" s="163"/>
      <c r="J660" s="163"/>
      <c r="K660" s="163"/>
      <c r="L660" s="163"/>
      <c r="M660" s="163"/>
      <c r="N660" s="103"/>
      <c r="O660" s="61"/>
      <c r="P660" s="146"/>
      <c r="Q660" s="146"/>
    </row>
    <row r="661" spans="2:17" x14ac:dyDescent="0.25">
      <c r="B661" s="46" t="s">
        <v>1275</v>
      </c>
      <c r="C661" s="57" t="s">
        <v>186</v>
      </c>
      <c r="D661" s="2">
        <f>SUM(E661:L661)</f>
        <v>0</v>
      </c>
      <c r="E661" s="102">
        <v>0</v>
      </c>
      <c r="F661" s="102">
        <v>0</v>
      </c>
      <c r="G661" s="102">
        <v>0</v>
      </c>
      <c r="H661" s="102">
        <v>0</v>
      </c>
      <c r="I661" s="102">
        <v>0</v>
      </c>
      <c r="J661" s="102">
        <v>0</v>
      </c>
      <c r="K661" s="102">
        <v>0</v>
      </c>
      <c r="L661" s="102">
        <v>0</v>
      </c>
      <c r="M661" s="102">
        <v>0</v>
      </c>
      <c r="N661" s="96"/>
      <c r="O661" s="213" t="str">
        <f>IF(((D661=0)),"   ","Нужно заполнить пункт 55 текстовой части - о случаях временного отстранения должностных лиц в соответствии с УПК")</f>
        <v xml:space="preserve">   </v>
      </c>
      <c r="P661" s="140"/>
      <c r="Q661" s="140"/>
    </row>
    <row r="662" spans="2:17" x14ac:dyDescent="0.25">
      <c r="B662" s="46" t="s">
        <v>1276</v>
      </c>
      <c r="C662" s="57" t="s">
        <v>187</v>
      </c>
      <c r="D662" s="2">
        <f>SUM(E662:L662)</f>
        <v>0</v>
      </c>
      <c r="E662" s="102">
        <v>0</v>
      </c>
      <c r="F662" s="102">
        <v>0</v>
      </c>
      <c r="G662" s="102">
        <v>0</v>
      </c>
      <c r="H662" s="102">
        <v>0</v>
      </c>
      <c r="I662" s="102">
        <v>0</v>
      </c>
      <c r="J662" s="102">
        <v>0</v>
      </c>
      <c r="K662" s="102">
        <v>0</v>
      </c>
      <c r="L662" s="102">
        <v>0</v>
      </c>
      <c r="M662" s="102">
        <v>0</v>
      </c>
      <c r="N662" s="96"/>
      <c r="O662" s="213" t="str">
        <f>IF(((D662=0)),"   ","Нужно заполнить пункт 55 текстовой части - о случаях временного отстранения должностных лиц в соответствии с УПК")</f>
        <v xml:space="preserve">   </v>
      </c>
      <c r="P662" s="140"/>
      <c r="Q662" s="140"/>
    </row>
    <row r="663" spans="2:17" s="40" customFormat="1" x14ac:dyDescent="0.25">
      <c r="B663" s="23" t="s">
        <v>1280</v>
      </c>
      <c r="C663" s="6" t="s">
        <v>24</v>
      </c>
      <c r="D663" s="162"/>
      <c r="E663" s="163"/>
      <c r="F663" s="163"/>
      <c r="G663" s="163"/>
      <c r="H663" s="163"/>
      <c r="I663" s="163"/>
      <c r="J663" s="163"/>
      <c r="K663" s="163"/>
      <c r="L663" s="163"/>
      <c r="M663" s="163"/>
      <c r="N663" s="103"/>
      <c r="O663" s="61"/>
      <c r="P663" s="140"/>
      <c r="Q663" s="140"/>
    </row>
    <row r="664" spans="2:17" s="40" customFormat="1" ht="60" x14ac:dyDescent="0.25">
      <c r="B664" s="207" t="s">
        <v>1281</v>
      </c>
      <c r="C664" s="34" t="s">
        <v>234</v>
      </c>
      <c r="D664" s="2">
        <f t="shared" ref="D664:D676" si="201">SUM(E664:L664)</f>
        <v>12</v>
      </c>
      <c r="E664" s="106">
        <v>10</v>
      </c>
      <c r="F664" s="106">
        <v>0</v>
      </c>
      <c r="G664" s="106">
        <v>0</v>
      </c>
      <c r="H664" s="106">
        <v>0</v>
      </c>
      <c r="I664" s="106">
        <v>2</v>
      </c>
      <c r="J664" s="106">
        <v>0</v>
      </c>
      <c r="K664" s="106">
        <v>0</v>
      </c>
      <c r="L664" s="106">
        <v>0</v>
      </c>
      <c r="M664" s="106">
        <v>1</v>
      </c>
      <c r="N664" s="134" t="str">
        <f>IF((D664&lt;=D$11)*AND(E664&lt;=E$11)*AND(F664&lt;=F$11)*AND(G664&lt;=G$11)*AND(H664&lt;=H$11)*AND(I664&lt;=I$11)*AND(J664&lt;=J$11)*AND(K664&lt;=K$11)*AND(L664&lt;=L$11)*AND(M664&lt;=M$11),"Выполнено","ПРОВЕРИТЬ (таких муниципальных образований не может быть больше их общего числа)")</f>
        <v>Выполнено</v>
      </c>
      <c r="O664" s="96"/>
      <c r="P664" s="140"/>
      <c r="Q664" s="140"/>
    </row>
    <row r="665" spans="2:17" s="40" customFormat="1" x14ac:dyDescent="0.25">
      <c r="B665" s="24" t="s">
        <v>1282</v>
      </c>
      <c r="C665" s="13" t="s">
        <v>188</v>
      </c>
      <c r="D665" s="2">
        <f t="shared" si="201"/>
        <v>12</v>
      </c>
      <c r="E665" s="106">
        <v>10</v>
      </c>
      <c r="F665" s="106">
        <v>0</v>
      </c>
      <c r="G665" s="106">
        <v>0</v>
      </c>
      <c r="H665" s="106">
        <v>0</v>
      </c>
      <c r="I665" s="106">
        <v>2</v>
      </c>
      <c r="J665" s="106">
        <v>0</v>
      </c>
      <c r="K665" s="106">
        <v>0</v>
      </c>
      <c r="L665" s="106">
        <v>0</v>
      </c>
      <c r="M665" s="106">
        <v>1</v>
      </c>
      <c r="N665" s="134" t="str">
        <f>IF((D665&lt;=D664)*AND(E665&lt;=E664)*AND(F665&lt;=F664)*AND(G665&lt;=G664)*AND(H665&lt;=H664)*AND(I665&lt;=I664)*AND(J665&lt;=J664)*AND(K665&lt;=K664)*AND(L665&lt;=L664)*AND(M665&lt;=M664),"Выполнено","ПРОВЕРИТЬ (эта подстрока не может быть больше 24.1)
)")</f>
        <v>Выполнено</v>
      </c>
      <c r="O665" s="96"/>
      <c r="P665" s="140"/>
      <c r="Q665" s="140"/>
    </row>
    <row r="666" spans="2:17" s="40" customFormat="1" x14ac:dyDescent="0.25">
      <c r="B666" s="24" t="s">
        <v>1283</v>
      </c>
      <c r="C666" s="199" t="s">
        <v>684</v>
      </c>
      <c r="D666" s="2">
        <f t="shared" si="201"/>
        <v>0</v>
      </c>
      <c r="E666" s="106">
        <v>0</v>
      </c>
      <c r="F666" s="106">
        <v>0</v>
      </c>
      <c r="G666" s="106">
        <v>0</v>
      </c>
      <c r="H666" s="106">
        <v>0</v>
      </c>
      <c r="I666" s="106">
        <v>0</v>
      </c>
      <c r="J666" s="106">
        <v>0</v>
      </c>
      <c r="K666" s="106">
        <v>0</v>
      </c>
      <c r="L666" s="106">
        <v>0</v>
      </c>
      <c r="M666" s="106">
        <v>0</v>
      </c>
      <c r="N666" s="134" t="str">
        <f>IF((D666&lt;=D664)*AND(E666&lt;=E664)*AND(F666&lt;=F664)*AND(G666&lt;=G664)*AND(H666&lt;=H664)*AND(I666&lt;=I664)*AND(J666&lt;=J664)*AND(K666&lt;=K664)*AND(L666&lt;=L664)*AND(M666&lt;=M664),"Выполнено","ПРОВЕРИТЬ (эта подстрока не может быть больше 24.1)
)")</f>
        <v>Выполнено</v>
      </c>
      <c r="O666" s="96"/>
      <c r="P666" s="140"/>
      <c r="Q666" s="140"/>
    </row>
    <row r="667" spans="2:17" s="40" customFormat="1" x14ac:dyDescent="0.25">
      <c r="B667" s="24" t="s">
        <v>1284</v>
      </c>
      <c r="C667" s="13" t="s">
        <v>189</v>
      </c>
      <c r="D667" s="2">
        <f t="shared" si="201"/>
        <v>0</v>
      </c>
      <c r="E667" s="106">
        <v>0</v>
      </c>
      <c r="F667" s="106">
        <v>0</v>
      </c>
      <c r="G667" s="106">
        <v>0</v>
      </c>
      <c r="H667" s="106">
        <v>0</v>
      </c>
      <c r="I667" s="106">
        <v>0</v>
      </c>
      <c r="J667" s="106">
        <v>0</v>
      </c>
      <c r="K667" s="106">
        <v>0</v>
      </c>
      <c r="L667" s="106">
        <v>0</v>
      </c>
      <c r="M667" s="106">
        <v>0</v>
      </c>
      <c r="N667" s="134" t="str">
        <f>IF((D667&lt;=D664)*AND(E667&lt;=E664)*AND(F667&lt;=F664)*AND(G667&lt;=G664)*AND(H667&lt;=H664)*AND(I667&lt;=I664)*AND(J667&lt;=J664)*AND(K667&lt;=K664)*AND(L667&lt;=L664)*AND(M667&lt;=M664),"Выполнено","ПРОВЕРИТЬ (эта подстрока не может быть больше 24.1)
)")</f>
        <v>Выполнено</v>
      </c>
      <c r="O667" s="96"/>
      <c r="P667" s="140"/>
      <c r="Q667" s="140"/>
    </row>
    <row r="668" spans="2:17" s="40" customFormat="1" x14ac:dyDescent="0.25">
      <c r="B668" s="24" t="s">
        <v>1285</v>
      </c>
      <c r="C668" s="13" t="s">
        <v>190</v>
      </c>
      <c r="D668" s="2">
        <f t="shared" si="201"/>
        <v>0</v>
      </c>
      <c r="E668" s="106">
        <v>0</v>
      </c>
      <c r="F668" s="106">
        <v>0</v>
      </c>
      <c r="G668" s="106">
        <v>0</v>
      </c>
      <c r="H668" s="106">
        <v>0</v>
      </c>
      <c r="I668" s="106">
        <v>0</v>
      </c>
      <c r="J668" s="106">
        <v>0</v>
      </c>
      <c r="K668" s="106">
        <v>0</v>
      </c>
      <c r="L668" s="106">
        <v>0</v>
      </c>
      <c r="M668" s="106">
        <v>0</v>
      </c>
      <c r="N668" s="134" t="str">
        <f>IF((D668&lt;=D664)*AND(E668&lt;=E664)*AND(F668&lt;=F664)*AND(G668&lt;=G664)*AND(H668&lt;=H664)*AND(I668&lt;=I664)*AND(J668&lt;=J664)*AND(K668&lt;=K664)*AND(L668&lt;=L664)*AND(M668&lt;=M664),"Выполнено","ПРОВЕРИТЬ (эта подстрока не может быть больше 24.1)
)")</f>
        <v>Выполнено</v>
      </c>
      <c r="O668" s="96"/>
      <c r="P668" s="140"/>
      <c r="Q668" s="140"/>
    </row>
    <row r="669" spans="2:17" s="40" customFormat="1" ht="75" x14ac:dyDescent="0.25">
      <c r="B669" s="24" t="s">
        <v>1286</v>
      </c>
      <c r="C669" s="199" t="s">
        <v>679</v>
      </c>
      <c r="D669" s="2">
        <f t="shared" si="201"/>
        <v>0</v>
      </c>
      <c r="E669" s="106">
        <v>0</v>
      </c>
      <c r="F669" s="106">
        <v>0</v>
      </c>
      <c r="G669" s="106">
        <v>0</v>
      </c>
      <c r="H669" s="106">
        <v>0</v>
      </c>
      <c r="I669" s="106">
        <v>0</v>
      </c>
      <c r="J669" s="106">
        <v>0</v>
      </c>
      <c r="K669" s="106">
        <v>0</v>
      </c>
      <c r="L669" s="106">
        <v>0</v>
      </c>
      <c r="M669" s="106">
        <v>0</v>
      </c>
      <c r="N669" s="134" t="str">
        <f>IF((D669&lt;=D$11)*AND(E669&lt;=E$11)*AND(F669&lt;=F$11)*AND(G669&lt;=G$11)*AND(H669&lt;=H$11)*AND(I669&lt;=I$11)*AND(J669&lt;=J$11)*AND(K669&lt;=K$11)*AND(L669&lt;=L$11)*AND(M669&lt;=M$11),"Выполнено","ПРОВЕРИТЬ (таких муниципальных образований не может быть больше их общего числа)")</f>
        <v>Выполнено</v>
      </c>
      <c r="O669" s="96"/>
      <c r="P669" s="140"/>
      <c r="Q669" s="140"/>
    </row>
    <row r="670" spans="2:17" x14ac:dyDescent="0.25">
      <c r="B670" s="24" t="s">
        <v>1287</v>
      </c>
      <c r="C670" s="13" t="s">
        <v>188</v>
      </c>
      <c r="D670" s="2">
        <f t="shared" si="201"/>
        <v>0</v>
      </c>
      <c r="E670" s="106">
        <v>0</v>
      </c>
      <c r="F670" s="106">
        <v>0</v>
      </c>
      <c r="G670" s="106">
        <v>0</v>
      </c>
      <c r="H670" s="106">
        <v>0</v>
      </c>
      <c r="I670" s="106">
        <v>0</v>
      </c>
      <c r="J670" s="106">
        <v>0</v>
      </c>
      <c r="K670" s="106">
        <v>0</v>
      </c>
      <c r="L670" s="106">
        <v>0</v>
      </c>
      <c r="M670" s="106">
        <v>0</v>
      </c>
      <c r="N670" s="134" t="str">
        <f>IF((D670&lt;=D669)*AND(E670&lt;=E669)*AND(F670&lt;=F669)*AND(G670&lt;=G669)*AND(H670&lt;=H669)*AND(I670&lt;=I669)*AND(J670&lt;=J669)*AND(K670&lt;=K669)*AND(L670&lt;=L669)*AND(M670&lt;=M669),"Выполнено","ПРОВЕРИТЬ (эта подстрока не может быть больше 24.1)
)")</f>
        <v>Выполнено</v>
      </c>
      <c r="O670" s="96"/>
      <c r="P670" s="146"/>
      <c r="Q670" s="146"/>
    </row>
    <row r="671" spans="2:17" x14ac:dyDescent="0.25">
      <c r="B671" s="24" t="s">
        <v>1288</v>
      </c>
      <c r="C671" s="199" t="s">
        <v>684</v>
      </c>
      <c r="D671" s="2">
        <f t="shared" si="201"/>
        <v>0</v>
      </c>
      <c r="E671" s="106">
        <v>0</v>
      </c>
      <c r="F671" s="106">
        <v>0</v>
      </c>
      <c r="G671" s="106">
        <v>0</v>
      </c>
      <c r="H671" s="106">
        <v>0</v>
      </c>
      <c r="I671" s="106">
        <v>0</v>
      </c>
      <c r="J671" s="106">
        <v>0</v>
      </c>
      <c r="K671" s="106">
        <v>0</v>
      </c>
      <c r="L671" s="106">
        <v>0</v>
      </c>
      <c r="M671" s="106">
        <v>0</v>
      </c>
      <c r="N671" s="134" t="str">
        <f>IF((D671&lt;=D669)*AND(E671&lt;=E669)*AND(F671&lt;=F669)*AND(G671&lt;=G669)*AND(H671&lt;=H669)*AND(I671&lt;=I669)*AND(J671&lt;=J669)*AND(K671&lt;=K669)*AND(L671&lt;=L669)*AND(M671&lt;=M669),"Выполнено","ПРОВЕРИТЬ (эта подстрока не может быть больше 24.1)
)")</f>
        <v>Выполнено</v>
      </c>
      <c r="O671" s="96"/>
      <c r="P671" s="140"/>
      <c r="Q671" s="140"/>
    </row>
    <row r="672" spans="2:17" x14ac:dyDescent="0.25">
      <c r="B672" s="24" t="s">
        <v>1289</v>
      </c>
      <c r="C672" s="13" t="s">
        <v>189</v>
      </c>
      <c r="D672" s="2">
        <f t="shared" si="201"/>
        <v>0</v>
      </c>
      <c r="E672" s="106">
        <v>0</v>
      </c>
      <c r="F672" s="106">
        <v>0</v>
      </c>
      <c r="G672" s="106">
        <v>0</v>
      </c>
      <c r="H672" s="106">
        <v>0</v>
      </c>
      <c r="I672" s="106">
        <v>0</v>
      </c>
      <c r="J672" s="106">
        <v>0</v>
      </c>
      <c r="K672" s="106">
        <v>0</v>
      </c>
      <c r="L672" s="106">
        <v>0</v>
      </c>
      <c r="M672" s="106">
        <v>0</v>
      </c>
      <c r="N672" s="134" t="str">
        <f>IF((D672&lt;=D669)*AND(E672&lt;=E669)*AND(F672&lt;=F669)*AND(G672&lt;=G669)*AND(H672&lt;=H669)*AND(I672&lt;=I669)*AND(J672&lt;=J669)*AND(K672&lt;=K669)*AND(L672&lt;=L669)*AND(M672&lt;=M669),"Выполнено","ПРОВЕРИТЬ (эта подстрока не может быть больше 24.1)
)")</f>
        <v>Выполнено</v>
      </c>
      <c r="O672" s="96"/>
      <c r="P672" s="146"/>
      <c r="Q672" s="146"/>
    </row>
    <row r="673" spans="2:17" x14ac:dyDescent="0.25">
      <c r="B673" s="24" t="s">
        <v>1290</v>
      </c>
      <c r="C673" s="13" t="s">
        <v>190</v>
      </c>
      <c r="D673" s="2">
        <f t="shared" si="201"/>
        <v>0</v>
      </c>
      <c r="E673" s="106">
        <v>0</v>
      </c>
      <c r="F673" s="106">
        <v>0</v>
      </c>
      <c r="G673" s="106">
        <v>0</v>
      </c>
      <c r="H673" s="106">
        <v>0</v>
      </c>
      <c r="I673" s="106">
        <v>0</v>
      </c>
      <c r="J673" s="106">
        <v>0</v>
      </c>
      <c r="K673" s="106">
        <v>0</v>
      </c>
      <c r="L673" s="106">
        <v>0</v>
      </c>
      <c r="M673" s="106">
        <v>0</v>
      </c>
      <c r="N673" s="134" t="str">
        <f>IF((D673&lt;=D669)*AND(E673&lt;=E669)*AND(F673&lt;=F669)*AND(G673&lt;=G669)*AND(H673&lt;=H669)*AND(I673&lt;=I669)*AND(J673&lt;=J669)*AND(K673&lt;=K669)*AND(L673&lt;=L669)*AND(M673&lt;=M669),"Выполнено","ПРОВЕРИТЬ (эта подстрока не может быть больше 24.1)
)")</f>
        <v>Выполнено</v>
      </c>
      <c r="O673" s="96"/>
      <c r="P673" s="146"/>
      <c r="Q673" s="146"/>
    </row>
    <row r="674" spans="2:17" ht="45" x14ac:dyDescent="0.25">
      <c r="B674" s="24" t="s">
        <v>1291</v>
      </c>
      <c r="C674" s="100" t="s">
        <v>463</v>
      </c>
      <c r="D674" s="2">
        <f t="shared" si="201"/>
        <v>51</v>
      </c>
      <c r="E674" s="106">
        <v>0</v>
      </c>
      <c r="F674" s="106">
        <v>4</v>
      </c>
      <c r="G674" s="106">
        <v>46</v>
      </c>
      <c r="H674" s="106">
        <v>0</v>
      </c>
      <c r="I674" s="106">
        <v>1</v>
      </c>
      <c r="J674" s="106">
        <v>0</v>
      </c>
      <c r="K674" s="106">
        <v>0</v>
      </c>
      <c r="L674" s="106">
        <v>0</v>
      </c>
      <c r="M674" s="106">
        <v>0</v>
      </c>
      <c r="N674" s="134" t="str">
        <f>IF((D674&lt;=D$11-D664)*AND(E674&lt;=E$11-E664)*AND(F674&lt;=F$11-F664)*AND(G674&lt;=G$11-G664)*AND(H674&lt;=H$11-H664)*AND(I674&lt;=I$11-I664)*AND(J674&lt;=J$11-J664)*AND(K674&lt;=K$11-K664)*AND(L674&lt;=L$11-L664)*AND(M674&lt;=M$11-M664)*AND(D674&lt;=D$11-D669)*AND(E674&lt;=E$11-E669)*AND(F674&lt;=F$11-F669)*AND(G674&lt;=G$11-G669)*AND(H674&lt;=H$11-H669)*AND(I674&lt;=I$11-I669)*AND(J674&lt;=J$11-J669)*AND(K674&lt;=K$11-K669)*AND(L674&lt;=L$11-L669)*AND(M674&lt;=M$11-M669),"Выполнено","ПРОВЕРИТЬ (таких муниципальных образований не может быть больше разности между общим числом и числом имеющих СМИ муниципалитетов)")</f>
        <v>Выполнено</v>
      </c>
      <c r="O674" s="96"/>
      <c r="P674" s="140"/>
      <c r="Q674" s="140"/>
    </row>
    <row r="675" spans="2:17" ht="30" x14ac:dyDescent="0.25">
      <c r="B675" s="23" t="s">
        <v>1292</v>
      </c>
      <c r="C675" s="203" t="s">
        <v>834</v>
      </c>
      <c r="D675" s="162"/>
      <c r="E675" s="163"/>
      <c r="F675" s="163"/>
      <c r="G675" s="163"/>
      <c r="H675" s="163"/>
      <c r="I675" s="163"/>
      <c r="J675" s="163"/>
      <c r="K675" s="163"/>
      <c r="L675" s="163"/>
      <c r="M675" s="163"/>
      <c r="N675" s="103"/>
      <c r="O675" s="208"/>
      <c r="P675" s="146"/>
      <c r="Q675" s="146"/>
    </row>
    <row r="676" spans="2:17" ht="45" x14ac:dyDescent="0.25">
      <c r="B676" s="248" t="s">
        <v>25</v>
      </c>
      <c r="C676" s="231" t="s">
        <v>19</v>
      </c>
      <c r="D676" s="2">
        <f t="shared" si="201"/>
        <v>64</v>
      </c>
      <c r="E676" s="106">
        <v>10</v>
      </c>
      <c r="F676" s="106">
        <v>4</v>
      </c>
      <c r="G676" s="106">
        <v>46</v>
      </c>
      <c r="H676" s="106">
        <v>1</v>
      </c>
      <c r="I676" s="106">
        <v>3</v>
      </c>
      <c r="J676" s="106">
        <v>0</v>
      </c>
      <c r="K676" s="106">
        <v>0</v>
      </c>
      <c r="L676" s="106">
        <v>0</v>
      </c>
      <c r="M676" s="106">
        <v>1</v>
      </c>
      <c r="N676" s="134" t="str">
        <f>IF((D676&lt;=D$11)*AND(E676&lt;=E$11)*AND(F676&lt;=F$11)*AND(G676&lt;=G$11)*AND(H676&lt;=H$11)*AND(I676&lt;=I$11)*AND(J676&lt;=J$11)*AND(K676&lt;=K$11)*AND(L676&lt;=L$11)*AND(M676&lt;=M$11),"Выполнено","ПРОВЕРИТЬ (таких муниципальных образований не может быть больше их общего числа)")</f>
        <v>Выполнено</v>
      </c>
      <c r="O676" s="213" t="str">
        <f>IF(((M676=M11)),"   ","Подсказка - у административных центров субъектов Российской Федерации обычно есть свои сайты")</f>
        <v xml:space="preserve">   </v>
      </c>
      <c r="P676" s="146"/>
      <c r="Q676" s="146"/>
    </row>
    <row r="677" spans="2:17" x14ac:dyDescent="0.25">
      <c r="B677" s="249" t="s">
        <v>34</v>
      </c>
      <c r="C677" s="231" t="s">
        <v>835</v>
      </c>
      <c r="D677" s="202">
        <f t="shared" ref="D677" si="202">SUM(E677:L677)</f>
        <v>65</v>
      </c>
      <c r="E677" s="106">
        <v>11</v>
      </c>
      <c r="F677" s="106">
        <v>4</v>
      </c>
      <c r="G677" s="106">
        <v>46</v>
      </c>
      <c r="H677" s="106">
        <v>1</v>
      </c>
      <c r="I677" s="106">
        <v>3</v>
      </c>
      <c r="J677" s="106">
        <v>0</v>
      </c>
      <c r="K677" s="106">
        <v>0</v>
      </c>
      <c r="L677" s="106">
        <v>0</v>
      </c>
      <c r="M677" s="106">
        <v>1</v>
      </c>
      <c r="N677" s="134" t="str">
        <f>IF((D677&gt;=D676)*AND(E677&gt;=E676)*AND(F677&gt;=F676)*AND(G677&gt;=G676)*AND(H677&gt;=H676)*AND(I677&gt;=I676)*AND(J677&gt;=J676)*AND(K677&gt;=K676)*AND(L677&gt;=L676)*AND(M677&gt;=M676),"Выполнено","ПРОВЕРИТЬ (эта строка не может быть меньше предыдущей)
)")</f>
        <v>Выполнено</v>
      </c>
      <c r="O677" s="210"/>
      <c r="P677" s="146"/>
      <c r="Q677" s="146"/>
    </row>
    <row r="678" spans="2:17" ht="30" x14ac:dyDescent="0.25">
      <c r="B678" s="206" t="s">
        <v>652</v>
      </c>
      <c r="C678" s="203" t="s">
        <v>33</v>
      </c>
      <c r="D678" s="162"/>
      <c r="E678" s="163"/>
      <c r="F678" s="163"/>
      <c r="G678" s="163"/>
      <c r="H678" s="163"/>
      <c r="I678" s="163"/>
      <c r="J678" s="163"/>
      <c r="K678" s="163"/>
      <c r="L678" s="163"/>
      <c r="M678" s="163"/>
      <c r="N678" s="103"/>
      <c r="O678" s="61"/>
      <c r="P678" s="140"/>
      <c r="Q678" s="140"/>
    </row>
    <row r="679" spans="2:17" s="40" customFormat="1" ht="75" x14ac:dyDescent="0.25">
      <c r="B679" s="250" t="s">
        <v>653</v>
      </c>
      <c r="C679" s="235" t="s">
        <v>846</v>
      </c>
      <c r="D679" s="162"/>
      <c r="E679" s="163"/>
      <c r="F679" s="163"/>
      <c r="G679" s="163"/>
      <c r="H679" s="163"/>
      <c r="I679" s="163"/>
      <c r="J679" s="163"/>
      <c r="K679" s="163"/>
      <c r="L679" s="163"/>
      <c r="M679" s="163"/>
      <c r="N679" s="103"/>
      <c r="O679" s="61"/>
      <c r="P679" s="140"/>
      <c r="Q679" s="140"/>
    </row>
    <row r="680" spans="2:17" s="40" customFormat="1" ht="30" x14ac:dyDescent="0.25">
      <c r="B680" s="250" t="s">
        <v>654</v>
      </c>
      <c r="C680" s="199" t="s">
        <v>685</v>
      </c>
      <c r="D680" s="2">
        <f>SUM(E680:L680)</f>
        <v>23</v>
      </c>
      <c r="E680" s="106">
        <v>10</v>
      </c>
      <c r="F680" s="106">
        <v>1</v>
      </c>
      <c r="G680" s="106">
        <v>9</v>
      </c>
      <c r="H680" s="106">
        <v>0</v>
      </c>
      <c r="I680" s="106">
        <v>3</v>
      </c>
      <c r="J680" s="106">
        <v>0</v>
      </c>
      <c r="K680" s="106">
        <v>0</v>
      </c>
      <c r="L680" s="106">
        <v>0</v>
      </c>
      <c r="M680" s="106">
        <v>1</v>
      </c>
      <c r="N680" s="134" t="str">
        <f>IF((D680&lt;=D$11)*AND(E680&lt;=E$11)*AND(F680&lt;=F$11)*AND(G680&lt;=G$11)*AND(H680&lt;=H$11)*AND(I680&lt;=I$11)*AND(J680&lt;=J$11)*AND(K680&lt;=K$11)*AND(L680&lt;=L$11)*AND(M680&lt;=M$11),"Выполнено","ПРОВЕРИТЬ (таких муниципальных образований не может быть больше их общего числа)")</f>
        <v>Выполнено</v>
      </c>
      <c r="O680" s="210"/>
      <c r="P680" s="140"/>
      <c r="Q680" s="140"/>
    </row>
    <row r="681" spans="2:17" s="40" customFormat="1" ht="45" x14ac:dyDescent="0.25">
      <c r="B681" s="250" t="s">
        <v>655</v>
      </c>
      <c r="C681" s="199" t="s">
        <v>686</v>
      </c>
      <c r="D681" s="2">
        <f>SUM(E681:L681)</f>
        <v>64</v>
      </c>
      <c r="E681" s="106">
        <v>10</v>
      </c>
      <c r="F681" s="106">
        <v>4</v>
      </c>
      <c r="G681" s="106">
        <v>46</v>
      </c>
      <c r="H681" s="106">
        <v>1</v>
      </c>
      <c r="I681" s="106">
        <v>3</v>
      </c>
      <c r="J681" s="106">
        <v>0</v>
      </c>
      <c r="K681" s="106">
        <v>0</v>
      </c>
      <c r="L681" s="106">
        <v>0</v>
      </c>
      <c r="M681" s="106">
        <v>1</v>
      </c>
      <c r="N681" s="134" t="str">
        <f>IF((D681&lt;=D$11)*AND(E681&lt;=E$11)*AND(F681&lt;=F$11)*AND(G681&lt;=G$11)*AND(H681&lt;=H$11)*AND(I681&lt;=I$11)*AND(J681&lt;=J$11)*AND(K681&lt;=K$11)*AND(L681&lt;=L$11)*AND(M681&lt;=M$11),"Выполнено","ПРОВЕРИТЬ (таких муниципальных образований не может быть больше их общего числа)")</f>
        <v>Выполнено</v>
      </c>
      <c r="O681" s="210"/>
      <c r="P681" s="140"/>
      <c r="Q681" s="140"/>
    </row>
    <row r="682" spans="2:17" ht="45" x14ac:dyDescent="0.25">
      <c r="B682" s="250" t="s">
        <v>656</v>
      </c>
      <c r="C682" s="199" t="s">
        <v>687</v>
      </c>
      <c r="D682" s="2">
        <f>SUM(E682:L682)</f>
        <v>26</v>
      </c>
      <c r="E682" s="106">
        <v>10</v>
      </c>
      <c r="F682" s="106">
        <v>3</v>
      </c>
      <c r="G682" s="106">
        <v>10</v>
      </c>
      <c r="H682" s="106">
        <v>0</v>
      </c>
      <c r="I682" s="106">
        <v>3</v>
      </c>
      <c r="J682" s="106">
        <v>0</v>
      </c>
      <c r="K682" s="106">
        <v>0</v>
      </c>
      <c r="L682" s="106">
        <v>0</v>
      </c>
      <c r="M682" s="106">
        <v>1</v>
      </c>
      <c r="N682" s="134" t="str">
        <f>IF((D682&lt;=D681)*AND(E682&lt;=E681)*AND(F682&lt;=F681)*AND(G682&lt;=G681)*AND(H682&lt;=H681)*AND(I682&lt;=I681)*AND(J682&lt;=J681)*AND(K682&lt;=K681)*AND(L682&lt;=L681)*AND(M682&lt;=M681),"Выполнено","ПРОВЕРИТЬ (значения этой строки не могут быть больше предыдущей)
)")</f>
        <v>Выполнено</v>
      </c>
      <c r="O682" s="210"/>
      <c r="P682" s="140"/>
      <c r="Q682" s="140"/>
    </row>
    <row r="683" spans="2:17" s="40" customFormat="1" ht="60" x14ac:dyDescent="0.25">
      <c r="B683" s="250" t="s">
        <v>657</v>
      </c>
      <c r="C683" s="235" t="s">
        <v>845</v>
      </c>
      <c r="D683" s="162"/>
      <c r="E683" s="163"/>
      <c r="F683" s="163"/>
      <c r="G683" s="163"/>
      <c r="H683" s="163"/>
      <c r="I683" s="163"/>
      <c r="J683" s="163"/>
      <c r="K683" s="163"/>
      <c r="L683" s="163"/>
      <c r="M683" s="163"/>
      <c r="N683" s="103"/>
      <c r="O683" s="61"/>
      <c r="P683" s="140"/>
      <c r="Q683" s="140"/>
    </row>
    <row r="684" spans="2:17" s="40" customFormat="1" x14ac:dyDescent="0.25">
      <c r="B684" s="250" t="s">
        <v>658</v>
      </c>
      <c r="C684" s="13" t="s">
        <v>191</v>
      </c>
      <c r="D684" s="2">
        <f t="shared" ref="D684:D690" si="203">SUM(E684:L684)</f>
        <v>3</v>
      </c>
      <c r="E684" s="106">
        <v>1</v>
      </c>
      <c r="F684" s="106">
        <v>2</v>
      </c>
      <c r="G684" s="106">
        <v>0</v>
      </c>
      <c r="H684" s="106">
        <v>0</v>
      </c>
      <c r="I684" s="106">
        <v>0</v>
      </c>
      <c r="J684" s="106">
        <v>0</v>
      </c>
      <c r="K684" s="106">
        <v>0</v>
      </c>
      <c r="L684" s="106">
        <v>0</v>
      </c>
      <c r="M684" s="106">
        <v>0</v>
      </c>
      <c r="N684" s="134" t="str">
        <f>IF((D684&lt;=D$11)*AND(E684&lt;=E$11)*AND(F684&lt;=F$11)*AND(G684&lt;=G$11)*AND(H684&lt;=H$11)*AND(I684&lt;=I$11)*AND(J684&lt;=J$11)*AND(K684&lt;=K$11)*AND(L684&lt;=L$11)*AND(M684&lt;=M$11),"Выполнено","ПРОВЕРИТЬ (таких муниципальных образований не может быть больше их общего числа)")</f>
        <v>Выполнено</v>
      </c>
      <c r="O684" s="210"/>
      <c r="P684" s="140"/>
      <c r="Q684" s="140"/>
    </row>
    <row r="685" spans="2:17" s="40" customFormat="1" ht="45" x14ac:dyDescent="0.25">
      <c r="B685" s="250" t="s">
        <v>659</v>
      </c>
      <c r="C685" s="13" t="s">
        <v>192</v>
      </c>
      <c r="D685" s="2">
        <f t="shared" si="203"/>
        <v>38</v>
      </c>
      <c r="E685" s="106">
        <v>10</v>
      </c>
      <c r="F685" s="106">
        <v>2</v>
      </c>
      <c r="G685" s="106">
        <v>23</v>
      </c>
      <c r="H685" s="106">
        <v>0</v>
      </c>
      <c r="I685" s="106">
        <v>3</v>
      </c>
      <c r="J685" s="106">
        <v>0</v>
      </c>
      <c r="K685" s="106">
        <v>0</v>
      </c>
      <c r="L685" s="106">
        <v>0</v>
      </c>
      <c r="M685" s="106">
        <v>1</v>
      </c>
      <c r="N685" s="134" t="str">
        <f>IF((D685&lt;=D$11)*AND(E685&lt;=E$11)*AND(F685&lt;=F$11)*AND(G685&lt;=G$11)*AND(H685&lt;=H$11)*AND(I685&lt;=I$11)*AND(J685&lt;=J$11)*AND(K685&lt;=K$11)*AND(L685&lt;=L$11)*AND(M685&lt;=M$11),"Выполнено","ПРОВЕРИТЬ (таких муниципальных образований не может быть больше их общего числа)")</f>
        <v>Выполнено</v>
      </c>
      <c r="O685" s="210"/>
      <c r="P685" s="140"/>
      <c r="Q685" s="140"/>
    </row>
    <row r="686" spans="2:17" s="40" customFormat="1" ht="45" x14ac:dyDescent="0.25">
      <c r="B686" s="250" t="s">
        <v>660</v>
      </c>
      <c r="C686" s="13" t="s">
        <v>193</v>
      </c>
      <c r="D686" s="2">
        <f t="shared" si="203"/>
        <v>1</v>
      </c>
      <c r="E686" s="106">
        <v>0</v>
      </c>
      <c r="F686" s="106">
        <v>0</v>
      </c>
      <c r="G686" s="106">
        <v>0</v>
      </c>
      <c r="H686" s="106">
        <v>0</v>
      </c>
      <c r="I686" s="106">
        <v>1</v>
      </c>
      <c r="J686" s="106">
        <v>0</v>
      </c>
      <c r="K686" s="106">
        <v>0</v>
      </c>
      <c r="L686" s="106">
        <v>0</v>
      </c>
      <c r="M686" s="106">
        <v>1</v>
      </c>
      <c r="N686" s="134" t="str">
        <f>IF((D686&lt;=D685)*AND(E686&lt;=E685)*AND(F686&lt;=F685)*AND(G686&lt;=G685)*AND(H686&lt;=H685)*AND(I686&lt;=I685)*AND(J686&lt;=J685)*AND(K686&lt;=K685)*AND(L686&lt;=L685)*AND(M686&lt;=M685),"Выполнено","ПРОВЕРИТЬ (значения этой строки не могут быть больше предыдущей)
)")</f>
        <v>Выполнено</v>
      </c>
      <c r="O686" s="210"/>
      <c r="P686" s="140"/>
      <c r="Q686" s="140"/>
    </row>
    <row r="687" spans="2:17" s="40" customFormat="1" ht="45" x14ac:dyDescent="0.25">
      <c r="B687" s="250" t="s">
        <v>407</v>
      </c>
      <c r="C687" s="231" t="s">
        <v>836</v>
      </c>
      <c r="D687" s="2">
        <f t="shared" si="203"/>
        <v>0</v>
      </c>
      <c r="E687" s="106">
        <v>0</v>
      </c>
      <c r="F687" s="106">
        <v>0</v>
      </c>
      <c r="G687" s="106">
        <v>0</v>
      </c>
      <c r="H687" s="106">
        <v>0</v>
      </c>
      <c r="I687" s="106">
        <v>0</v>
      </c>
      <c r="J687" s="106">
        <v>0</v>
      </c>
      <c r="K687" s="106">
        <v>0</v>
      </c>
      <c r="L687" s="106">
        <v>0</v>
      </c>
      <c r="M687" s="106">
        <v>0</v>
      </c>
      <c r="N687" s="134" t="str">
        <f>IF((D687&lt;=D$11-D681)*AND(E687&lt;=E$11-E681)*AND(F687&lt;=F$11-F681)*AND(G687&lt;=G$11-G681)*AND(H687&lt;=H$11-H681)*AND(I687&lt;=I$11-I681)*AND(J687&lt;=J$11-J681)*AND(K687&lt;=K$11-K681)*AND(L687&lt;=L$11-L681)*AND(M687&lt;=M$11-M681),"Выполнено","ПРОВЕРИТЬ (таких муниципальных образований не может быть больше разности между общим числом муниципалитетов и числом муниципалитетов с учреждениями)")</f>
        <v>Выполнено</v>
      </c>
      <c r="O687" s="210"/>
      <c r="P687" s="140"/>
      <c r="Q687" s="140"/>
    </row>
    <row r="688" spans="2:17" s="40" customFormat="1" x14ac:dyDescent="0.25">
      <c r="B688" s="250" t="s">
        <v>1294</v>
      </c>
      <c r="C688" s="100" t="s">
        <v>35</v>
      </c>
      <c r="D688" s="2">
        <f t="shared" si="203"/>
        <v>43</v>
      </c>
      <c r="E688" s="106">
        <v>16</v>
      </c>
      <c r="F688" s="106">
        <v>5</v>
      </c>
      <c r="G688" s="106">
        <v>9</v>
      </c>
      <c r="H688" s="106">
        <v>0</v>
      </c>
      <c r="I688" s="106">
        <v>13</v>
      </c>
      <c r="J688" s="106">
        <v>0</v>
      </c>
      <c r="K688" s="106">
        <v>0</v>
      </c>
      <c r="L688" s="106">
        <v>0</v>
      </c>
      <c r="M688" s="106">
        <v>1</v>
      </c>
      <c r="N688" s="134" t="str">
        <f>IF((D688&gt;=D680)*AND(E688&gt;=E680)*AND(F688&gt;=F680)*AND(G688&gt;=G680)*AND(H688&gt;=H680)*AND(I688&gt;=I680)*AND(J688&gt;=J680)*AND(K688&gt;=K680)*AND(L688&gt;=L680)*AND(M688&gt;=M680),"Выполнено","ПРОВЕРИТЬ (самих МУПов не может быть меньше чем муниципалитетов - учредителей МУПов)
)")</f>
        <v>Выполнено</v>
      </c>
      <c r="O688" s="96"/>
      <c r="P688" s="140"/>
      <c r="Q688" s="140"/>
    </row>
    <row r="689" spans="2:17" s="40" customFormat="1" ht="45" x14ac:dyDescent="0.25">
      <c r="B689" s="250" t="s">
        <v>1295</v>
      </c>
      <c r="C689" s="199" t="s">
        <v>688</v>
      </c>
      <c r="D689" s="2">
        <f t="shared" si="203"/>
        <v>583</v>
      </c>
      <c r="E689" s="106">
        <v>273</v>
      </c>
      <c r="F689" s="106">
        <v>24</v>
      </c>
      <c r="G689" s="106">
        <v>118</v>
      </c>
      <c r="H689" s="106">
        <v>1</v>
      </c>
      <c r="I689" s="106">
        <v>167</v>
      </c>
      <c r="J689" s="106">
        <v>0</v>
      </c>
      <c r="K689" s="106">
        <v>0</v>
      </c>
      <c r="L689" s="106">
        <v>0</v>
      </c>
      <c r="M689" s="106">
        <v>116</v>
      </c>
      <c r="N689" s="134" t="str">
        <f>IF((D689&gt;=D681)*AND(E689&gt;=E681)*AND(F689&gt;=F681)*AND(G689&gt;=G681)*AND(H689&gt;=H681)*AND(I689&gt;=I681)*AND(J689&gt;=J681)*AND(K689&gt;=K681)*AND(L689&gt;=L681)*AND(M689&gt;=M681),"Выполнено","ПРОВЕРИТЬ (самих учреждений не может быть меньше чем муниципалитетов с учреждениями)
)")</f>
        <v>Выполнено</v>
      </c>
      <c r="O689" s="96"/>
      <c r="P689" s="140"/>
      <c r="Q689" s="140"/>
    </row>
    <row r="690" spans="2:17" s="40" customFormat="1" ht="30" x14ac:dyDescent="0.25">
      <c r="B690" s="250" t="s">
        <v>1296</v>
      </c>
      <c r="C690" s="13" t="s">
        <v>194</v>
      </c>
      <c r="D690" s="2">
        <f t="shared" si="203"/>
        <v>397</v>
      </c>
      <c r="E690" s="127">
        <f t="shared" ref="E690:M690" si="204">E689-E470</f>
        <v>210</v>
      </c>
      <c r="F690" s="127">
        <f t="shared" si="204"/>
        <v>9</v>
      </c>
      <c r="G690" s="127">
        <f t="shared" si="204"/>
        <v>39</v>
      </c>
      <c r="H690" s="127">
        <f t="shared" si="204"/>
        <v>0</v>
      </c>
      <c r="I690" s="127">
        <f t="shared" si="204"/>
        <v>139</v>
      </c>
      <c r="J690" s="127">
        <f t="shared" si="204"/>
        <v>0</v>
      </c>
      <c r="K690" s="127">
        <f t="shared" si="204"/>
        <v>0</v>
      </c>
      <c r="L690" s="127">
        <f t="shared" si="204"/>
        <v>0</v>
      </c>
      <c r="M690" s="127">
        <f t="shared" si="204"/>
        <v>102</v>
      </c>
      <c r="N690" s="134" t="str">
        <f>IF((D690&gt;=0)*AND(E690&gt;=0)*AND(F690&gt;=0)*AND(G690&gt;=0)*AND(H690&gt;=0)*AND(I690&gt;=0)*AND(J690&gt;=0)*AND(K690&gt;=0)*AND(L690&gt;=0)*AND(M690&gt;=0),"Выполнено","ПРОВЕРИТЬ (если органов местного самоуправления - юридических лиц (строка 16) оказалось больше, чем муниципальных учреждений (строка 26.5), значит при их подсчете допущены ошибки)")</f>
        <v>Выполнено</v>
      </c>
      <c r="O690" s="210"/>
      <c r="P690" s="146"/>
      <c r="Q690" s="146"/>
    </row>
    <row r="691" spans="2:17" s="40" customFormat="1" x14ac:dyDescent="0.25">
      <c r="B691" s="23" t="s">
        <v>39</v>
      </c>
      <c r="C691" s="6" t="s">
        <v>32</v>
      </c>
      <c r="D691" s="162"/>
      <c r="E691" s="163"/>
      <c r="F691" s="163"/>
      <c r="G691" s="163"/>
      <c r="H691" s="163"/>
      <c r="I691" s="163"/>
      <c r="J691" s="163"/>
      <c r="K691" s="163"/>
      <c r="L691" s="163"/>
      <c r="M691" s="163"/>
      <c r="N691" s="103"/>
      <c r="O691" s="61"/>
      <c r="P691" s="140"/>
      <c r="Q691" s="140"/>
    </row>
    <row r="692" spans="2:17" s="40" customFormat="1" ht="45" x14ac:dyDescent="0.25">
      <c r="B692" s="249" t="s">
        <v>833</v>
      </c>
      <c r="C692" s="34" t="s">
        <v>233</v>
      </c>
      <c r="D692" s="2">
        <f t="shared" ref="D692:D698" si="205">SUM(E692:L692)</f>
        <v>40</v>
      </c>
      <c r="E692" s="106">
        <v>10</v>
      </c>
      <c r="F692" s="106">
        <v>4</v>
      </c>
      <c r="G692" s="106">
        <v>23</v>
      </c>
      <c r="H692" s="106">
        <v>0</v>
      </c>
      <c r="I692" s="106">
        <v>3</v>
      </c>
      <c r="J692" s="106">
        <v>0</v>
      </c>
      <c r="K692" s="106">
        <v>0</v>
      </c>
      <c r="L692" s="106">
        <v>0</v>
      </c>
      <c r="M692" s="104">
        <v>1</v>
      </c>
      <c r="N692" s="134" t="str">
        <f>IF((D692&lt;=D$11)*AND(E692&lt;=E$11)*AND(F692&lt;=F$11)*AND(G692&lt;=G$11)*AND(H692&lt;=H$11)*AND(I692&lt;=I$11)*AND(J692&lt;=J$11)*AND(K692&lt;=K$11)*AND(L692&lt;=L$11)*AND(M692&lt;=M$11),"Выполнено","ПРОВЕРИТЬ (таких муниципальных образований не может быть больше их общего числа)")</f>
        <v>Выполнено</v>
      </c>
      <c r="O692" s="210"/>
      <c r="P692" s="146"/>
      <c r="Q692" s="146"/>
    </row>
    <row r="693" spans="2:17" s="40" customFormat="1" x14ac:dyDescent="0.25">
      <c r="B693" s="24" t="s">
        <v>1293</v>
      </c>
      <c r="C693" s="13" t="s">
        <v>195</v>
      </c>
      <c r="D693" s="2">
        <f t="shared" si="205"/>
        <v>40</v>
      </c>
      <c r="E693" s="106">
        <v>10</v>
      </c>
      <c r="F693" s="106">
        <v>4</v>
      </c>
      <c r="G693" s="106">
        <v>23</v>
      </c>
      <c r="H693" s="106"/>
      <c r="I693" s="106">
        <v>3</v>
      </c>
      <c r="J693" s="106">
        <v>0</v>
      </c>
      <c r="K693" s="106">
        <v>0</v>
      </c>
      <c r="L693" s="106">
        <v>0</v>
      </c>
      <c r="M693" s="104">
        <v>1</v>
      </c>
      <c r="N693" s="236" t="str">
        <f>IF((D693&lt;=D692)*AND(E693&lt;=E692)*AND(F693&lt;=F692)*AND(G693&lt;=G692)*AND(H693&lt;=H692)*AND(I693&lt;=I692)*AND(J693&lt;=J692)*AND(K693&lt;=K692)*AND(L693&lt;=L692)*AND(M693&lt;=M692),"Выполнено","ПРОВЕРИТЬ (эта подстрока не может быть больше 27.1)
)")</f>
        <v>Выполнено</v>
      </c>
      <c r="O693" s="210"/>
      <c r="P693" s="146"/>
      <c r="Q693" s="146"/>
    </row>
    <row r="694" spans="2:17" s="40" customFormat="1" ht="30" x14ac:dyDescent="0.25">
      <c r="B694" s="46" t="s">
        <v>1297</v>
      </c>
      <c r="C694" s="57" t="s">
        <v>196</v>
      </c>
      <c r="D694" s="2">
        <f t="shared" si="205"/>
        <v>0</v>
      </c>
      <c r="E694" s="102">
        <v>0</v>
      </c>
      <c r="F694" s="102">
        <v>0</v>
      </c>
      <c r="G694" s="102">
        <v>0</v>
      </c>
      <c r="H694" s="102">
        <v>0</v>
      </c>
      <c r="I694" s="102">
        <v>0</v>
      </c>
      <c r="J694" s="102">
        <v>0</v>
      </c>
      <c r="K694" s="102">
        <v>0</v>
      </c>
      <c r="L694" s="102">
        <v>0</v>
      </c>
      <c r="M694" s="102">
        <v>0</v>
      </c>
      <c r="N694" s="134" t="str">
        <f>IF((D694&lt;=D691)*AND(E694&lt;=E691)*AND(F694&lt;=F692)*AND(G694&lt;=G692)*AND(H694&lt;=H692)*AND(I694&lt;=I692)*AND(J694&lt;=J692)*AND(K694&lt;=K692)*AND(L694&lt;=L692)*AND(M694&lt;=M692)*AND(D694&lt;=D686)*AND(E694&lt;=E686)*AND(F694&lt;=F686)*AND(G694&lt;=G686)*AND(H694&lt;=H686)*AND(I694&lt;=I686)*AND(J694&lt;=J686)*AND(K694&lt;=K686)*AND(L694&lt;=L686)*AND(M694&lt;=M686),"Выполнено","ПРОВЕРИТЬ (эта подстрока не может быть больше 27.1 или 26.2.3.)
)")</f>
        <v>Выполнено</v>
      </c>
      <c r="O694" s="213" t="str">
        <f>IF(((D694=0)),"   ","Нужно заполнить пункт 56 текстовой части - об участии муниципалитетов в некоммерческих организациях")</f>
        <v xml:space="preserve">   </v>
      </c>
      <c r="P694" s="140"/>
      <c r="Q694" s="140"/>
    </row>
    <row r="695" spans="2:17" s="40" customFormat="1" x14ac:dyDescent="0.25">
      <c r="B695" s="46" t="s">
        <v>1298</v>
      </c>
      <c r="C695" s="57" t="s">
        <v>197</v>
      </c>
      <c r="D695" s="2">
        <f t="shared" si="205"/>
        <v>3</v>
      </c>
      <c r="E695" s="102">
        <v>1</v>
      </c>
      <c r="F695" s="102">
        <v>2</v>
      </c>
      <c r="G695" s="102">
        <v>0</v>
      </c>
      <c r="H695" s="102">
        <v>0</v>
      </c>
      <c r="I695" s="102">
        <v>0</v>
      </c>
      <c r="J695" s="102">
        <v>0</v>
      </c>
      <c r="K695" s="102">
        <v>0</v>
      </c>
      <c r="L695" s="102">
        <v>0</v>
      </c>
      <c r="M695" s="102">
        <v>0</v>
      </c>
      <c r="N695" s="134" t="str">
        <f>IF((D695&lt;=D692)*AND(E695&lt;=E692)*AND(F695&lt;=F692)*AND(G695&lt;=G692)*AND(H695&lt;=H692)*AND(I695&lt;=I692)*AND(J695&lt;=J692)*AND(K695&lt;=K692)*AND(L695&lt;=L692)*AND(M695&lt;=M692)*AND(D695&lt;=D684)*AND(E695&lt;=E684)*AND(F695&lt;=F684)*AND(G695&lt;=G684)*AND(H695&lt;=H684)*AND(I695&lt;=I684)*AND(J695&lt;=J684)*AND(K695&lt;=K684)*AND(L695&lt;=L684)*AND(M695&lt;=M684),"Выполнено","ПРОВЕРИТЬ (эта подстрока не может быть больше 27.1 или 26.2.1.)
)")</f>
        <v>Выполнено</v>
      </c>
      <c r="O695" s="213" t="str">
        <f>IF(((D695=0)),"   ","Нужно заполнить пункт 56 текстовой части - об участии в межмуниципальных хозяйственных организациях")</f>
        <v>Нужно заполнить пункт 56 текстовой части - об участии в межмуниципальных хозяйственных организациях</v>
      </c>
      <c r="P695" s="146"/>
      <c r="Q695" s="146"/>
    </row>
    <row r="696" spans="2:17" s="40" customFormat="1" ht="30" x14ac:dyDescent="0.25">
      <c r="B696" s="24" t="s">
        <v>1299</v>
      </c>
      <c r="C696" s="34" t="s">
        <v>235</v>
      </c>
      <c r="D696" s="2">
        <f t="shared" si="205"/>
        <v>24</v>
      </c>
      <c r="E696" s="127">
        <f t="shared" ref="E696:M696" si="206">E11-E692</f>
        <v>0</v>
      </c>
      <c r="F696" s="127">
        <f t="shared" si="206"/>
        <v>0</v>
      </c>
      <c r="G696" s="127">
        <f t="shared" si="206"/>
        <v>23</v>
      </c>
      <c r="H696" s="127">
        <f t="shared" si="206"/>
        <v>1</v>
      </c>
      <c r="I696" s="127">
        <f t="shared" si="206"/>
        <v>0</v>
      </c>
      <c r="J696" s="127">
        <f t="shared" si="206"/>
        <v>0</v>
      </c>
      <c r="K696" s="127">
        <f t="shared" si="206"/>
        <v>0</v>
      </c>
      <c r="L696" s="127">
        <f t="shared" si="206"/>
        <v>0</v>
      </c>
      <c r="M696" s="127">
        <f t="shared" si="206"/>
        <v>0</v>
      </c>
      <c r="N696" s="210"/>
      <c r="O696" s="210"/>
      <c r="P696" s="146"/>
      <c r="Q696" s="146"/>
    </row>
    <row r="697" spans="2:17" s="40" customFormat="1" ht="45" x14ac:dyDescent="0.25">
      <c r="B697" s="46" t="s">
        <v>1300</v>
      </c>
      <c r="C697" s="56" t="s">
        <v>236</v>
      </c>
      <c r="D697" s="2">
        <f t="shared" si="205"/>
        <v>1</v>
      </c>
      <c r="E697" s="102">
        <v>0</v>
      </c>
      <c r="F697" s="102">
        <v>0</v>
      </c>
      <c r="G697" s="102">
        <v>0</v>
      </c>
      <c r="H697" s="102">
        <v>0</v>
      </c>
      <c r="I697" s="102">
        <v>1</v>
      </c>
      <c r="J697" s="102">
        <v>0</v>
      </c>
      <c r="K697" s="102">
        <v>0</v>
      </c>
      <c r="L697" s="102">
        <v>0</v>
      </c>
      <c r="M697" s="102">
        <v>1</v>
      </c>
      <c r="N697" s="134" t="str">
        <f>IF((D697&lt;=D$11)*AND(E697&lt;=E$11)*AND(F697&lt;=F$11)*AND(G697&lt;=G$11)*AND(H697&lt;=H$11)*AND(I697&lt;=I$11)*AND(J697&lt;=J$11)*AND(K697&lt;=K$11)*AND(L697&lt;=L$11)*AND(M697&lt;=M$11),"Выполнено","ПРОВЕРИТЬ (таких муниципальных образований не может быть больше их общего числа)")</f>
        <v>Выполнено</v>
      </c>
      <c r="O697" s="213" t="str">
        <f>IF(((D697=0)),"   ","Нужно заполнить пункт 57 текстовой части - о двустороннем сотрудничестве муниципалитетов в пределах Российской Федерации")</f>
        <v>Нужно заполнить пункт 57 текстовой части - о двустороннем сотрудничестве муниципалитетов в пределах Российской Федерации</v>
      </c>
      <c r="P697" s="146"/>
      <c r="Q697" s="146"/>
    </row>
    <row r="698" spans="2:17" s="40" customFormat="1" ht="60" x14ac:dyDescent="0.25">
      <c r="B698" s="46" t="s">
        <v>1301</v>
      </c>
      <c r="C698" s="101" t="s">
        <v>464</v>
      </c>
      <c r="D698" s="2">
        <f t="shared" si="205"/>
        <v>1</v>
      </c>
      <c r="E698" s="102">
        <v>0</v>
      </c>
      <c r="F698" s="102">
        <v>0</v>
      </c>
      <c r="G698" s="102">
        <v>0</v>
      </c>
      <c r="H698" s="102">
        <v>0</v>
      </c>
      <c r="I698" s="102">
        <v>1</v>
      </c>
      <c r="J698" s="102">
        <v>0</v>
      </c>
      <c r="K698" s="102">
        <v>0</v>
      </c>
      <c r="L698" s="102">
        <v>0</v>
      </c>
      <c r="M698" s="102">
        <v>1</v>
      </c>
      <c r="N698" s="134" t="str">
        <f>IF((D698&lt;=D$11)*AND(E698&lt;=E$11)*AND(F698&lt;=F$11)*AND(G698&lt;=G$11)*AND(H698&lt;=H$11)*AND(I698&lt;=I$11)*AND(J698&lt;=J$11)*AND(K698&lt;=K$11)*AND(L698&lt;=L$11)*AND(M698&lt;=M$11),"Выполнено","ПРОВЕРИТЬ (таких муниципальных образований не может быть больше их общего числа)")</f>
        <v>Выполнено</v>
      </c>
      <c r="O698" s="213" t="str">
        <f>IF(((D698=0)),"   ","Нужно заполнить пункт 57 текстовой части - о сотрудничестве с зарубежными муниципалитетами")</f>
        <v>Нужно заполнить пункт 57 текстовой части - о сотрудничестве с зарубежными муниципалитетами</v>
      </c>
      <c r="P698" s="140"/>
      <c r="Q698" s="140"/>
    </row>
    <row r="699" spans="2:17" s="40" customFormat="1" x14ac:dyDescent="0.25">
      <c r="B699" s="23" t="s">
        <v>1302</v>
      </c>
      <c r="C699" s="6" t="s">
        <v>651</v>
      </c>
      <c r="D699" s="162"/>
      <c r="E699" s="163"/>
      <c r="F699" s="163"/>
      <c r="G699" s="163"/>
      <c r="H699" s="163"/>
      <c r="I699" s="163"/>
      <c r="J699" s="163"/>
      <c r="K699" s="163"/>
      <c r="L699" s="163"/>
      <c r="M699" s="163"/>
      <c r="N699" s="103"/>
      <c r="O699" s="61"/>
      <c r="P699" s="140"/>
      <c r="Q699" s="140"/>
    </row>
    <row r="700" spans="2:17" s="40" customFormat="1" ht="30" x14ac:dyDescent="0.25">
      <c r="B700" s="46" t="s">
        <v>1303</v>
      </c>
      <c r="C700" s="251" t="s">
        <v>1304</v>
      </c>
      <c r="D700" s="2">
        <f t="shared" ref="D700:D703" si="207">SUM(E700:L700)</f>
        <v>0</v>
      </c>
      <c r="E700" s="102">
        <v>0</v>
      </c>
      <c r="F700" s="102">
        <v>0</v>
      </c>
      <c r="G700" s="102">
        <v>0</v>
      </c>
      <c r="H700" s="102">
        <v>0</v>
      </c>
      <c r="I700" s="102">
        <v>0</v>
      </c>
      <c r="J700" s="102">
        <v>0</v>
      </c>
      <c r="K700" s="102">
        <v>0</v>
      </c>
      <c r="L700" s="102">
        <v>0</v>
      </c>
      <c r="M700" s="102">
        <v>0</v>
      </c>
      <c r="N700" s="134" t="str">
        <f>IF((D700&lt;=D149)*AND(E700&lt;=E149)*AND(F700&lt;=F149)*AND(G700&lt;=G149)*AND(H700&lt;=H149)*AND(I700&lt;=I149)*AND(J700&lt;=J149)*AND(K700&lt;=K149)*AND(L700&lt;=L149)*AND(M700&lt;=M149),"Выполнено","ПРОВЕРИТЬ (таких муниципальных образований не может быть больше числа муниципалитетов - участников бюджетных правоотношений в 2020 г.)")</f>
        <v>Выполнено</v>
      </c>
      <c r="O700" s="213" t="str">
        <f>IF(((D700-F700-G700=0)),"   ","Нужно заполнить пункт 58 текстовой части - самообложение и инициативное бюджетирование")</f>
        <v xml:space="preserve">   </v>
      </c>
      <c r="P700" s="140"/>
      <c r="Q700" s="140"/>
    </row>
    <row r="701" spans="2:17" s="40" customFormat="1" x14ac:dyDescent="0.25">
      <c r="B701" s="39" t="s">
        <v>661</v>
      </c>
      <c r="C701" s="247" t="s">
        <v>1305</v>
      </c>
      <c r="D701" s="2">
        <f t="shared" si="207"/>
        <v>0</v>
      </c>
      <c r="E701" s="104">
        <v>0</v>
      </c>
      <c r="F701" s="104">
        <v>0</v>
      </c>
      <c r="G701" s="104">
        <v>0</v>
      </c>
      <c r="H701" s="104">
        <v>0</v>
      </c>
      <c r="I701" s="104">
        <v>0</v>
      </c>
      <c r="J701" s="104">
        <v>0</v>
      </c>
      <c r="K701" s="104">
        <v>0</v>
      </c>
      <c r="L701" s="104">
        <v>0</v>
      </c>
      <c r="M701" s="104">
        <v>0</v>
      </c>
      <c r="N701" s="96"/>
      <c r="O701" s="96"/>
      <c r="P701" s="140"/>
      <c r="Q701" s="140"/>
    </row>
    <row r="702" spans="2:17" s="40" customFormat="1" ht="90" x14ac:dyDescent="0.25">
      <c r="B702" s="46" t="s">
        <v>1307</v>
      </c>
      <c r="C702" s="251" t="s">
        <v>1306</v>
      </c>
      <c r="D702" s="2">
        <f t="shared" si="207"/>
        <v>0</v>
      </c>
      <c r="E702" s="102">
        <v>0</v>
      </c>
      <c r="F702" s="102">
        <v>0</v>
      </c>
      <c r="G702" s="102">
        <v>0</v>
      </c>
      <c r="H702" s="102">
        <v>0</v>
      </c>
      <c r="I702" s="102">
        <v>0</v>
      </c>
      <c r="J702" s="102">
        <v>0</v>
      </c>
      <c r="K702" s="102">
        <v>0</v>
      </c>
      <c r="L702" s="102">
        <v>0</v>
      </c>
      <c r="M702" s="102">
        <v>0</v>
      </c>
      <c r="N702" s="134" t="str">
        <f>IF((D702&lt;=D149)*AND(E702&lt;=E149)*AND(F702&lt;=F149)*AND(G702&lt;=G149)*AND(H702&lt;=H149)*AND(I702&lt;=I149)*AND(J702&lt;=J149)*AND(K702&lt;=K149)*AND(L702&lt;=L149)*AND(M702&lt;=M149),"Выполнено","ПРОВЕРИТЬ (таких муниципальных образований не может быть больше числа муниципалитетов - участников бюджетных правоотношений в 2020 г.)")</f>
        <v>Выполнено</v>
      </c>
      <c r="O702" s="213" t="str">
        <f>IF(((D702-F702-G702=0)),"   ","Нужно заполнить пункт 58 текстовой части - самообложение и инициативное бюджетирование")</f>
        <v xml:space="preserve">   </v>
      </c>
      <c r="P702" s="140"/>
      <c r="Q702" s="140"/>
    </row>
    <row r="703" spans="2:17" s="40" customFormat="1" ht="30" x14ac:dyDescent="0.25">
      <c r="B703" s="39" t="s">
        <v>1308</v>
      </c>
      <c r="C703" s="247" t="s">
        <v>1309</v>
      </c>
      <c r="D703" s="2">
        <f t="shared" si="207"/>
        <v>0</v>
      </c>
      <c r="E703" s="104">
        <v>0</v>
      </c>
      <c r="F703" s="104">
        <v>0</v>
      </c>
      <c r="G703" s="104">
        <v>0</v>
      </c>
      <c r="H703" s="104">
        <v>0</v>
      </c>
      <c r="I703" s="104">
        <v>0</v>
      </c>
      <c r="J703" s="104">
        <v>0</v>
      </c>
      <c r="K703" s="104">
        <v>0</v>
      </c>
      <c r="L703" s="104">
        <v>0</v>
      </c>
      <c r="M703" s="104">
        <v>0</v>
      </c>
      <c r="N703" s="96"/>
      <c r="O703" s="96"/>
      <c r="P703" s="140"/>
      <c r="Q703" s="140"/>
    </row>
    <row r="704" spans="2:17" s="40" customFormat="1" ht="30" x14ac:dyDescent="0.25">
      <c r="B704" s="26" t="s">
        <v>1310</v>
      </c>
      <c r="C704" s="6" t="s">
        <v>702</v>
      </c>
      <c r="D704" s="162"/>
      <c r="E704" s="163"/>
      <c r="F704" s="163"/>
      <c r="G704" s="163"/>
      <c r="H704" s="163"/>
      <c r="I704" s="163"/>
      <c r="J704" s="163"/>
      <c r="K704" s="163"/>
      <c r="L704" s="163"/>
      <c r="M704" s="163"/>
      <c r="N704" s="103"/>
      <c r="O704" s="61"/>
      <c r="P704" s="140"/>
      <c r="Q704" s="140"/>
    </row>
    <row r="705" spans="2:17" s="40" customFormat="1" ht="30" x14ac:dyDescent="0.25">
      <c r="B705" s="250" t="s">
        <v>408</v>
      </c>
      <c r="C705" s="247" t="s">
        <v>1311</v>
      </c>
      <c r="D705" s="202">
        <f t="shared" ref="D705:D714" si="208">SUM(E705:L705)</f>
        <v>47</v>
      </c>
      <c r="E705" s="105">
        <f t="shared" ref="E705:M705" si="209">SUM(E706:E710)</f>
        <v>2</v>
      </c>
      <c r="F705" s="105">
        <f t="shared" si="209"/>
        <v>3</v>
      </c>
      <c r="G705" s="105">
        <f t="shared" si="209"/>
        <v>39</v>
      </c>
      <c r="H705" s="105">
        <f t="shared" si="209"/>
        <v>1</v>
      </c>
      <c r="I705" s="105">
        <f t="shared" si="209"/>
        <v>2</v>
      </c>
      <c r="J705" s="105">
        <f t="shared" si="209"/>
        <v>0</v>
      </c>
      <c r="K705" s="105">
        <f t="shared" si="209"/>
        <v>0</v>
      </c>
      <c r="L705" s="105">
        <f t="shared" si="209"/>
        <v>0</v>
      </c>
      <c r="M705" s="105">
        <f t="shared" si="209"/>
        <v>1</v>
      </c>
      <c r="N705" s="210"/>
      <c r="O705" s="210"/>
      <c r="P705" s="140"/>
      <c r="Q705" s="140"/>
    </row>
    <row r="706" spans="2:17" s="40" customFormat="1" x14ac:dyDescent="0.25">
      <c r="B706" s="250" t="s">
        <v>409</v>
      </c>
      <c r="C706" s="214" t="s">
        <v>703</v>
      </c>
      <c r="D706" s="202">
        <f t="shared" si="208"/>
        <v>33</v>
      </c>
      <c r="E706" s="104">
        <v>2</v>
      </c>
      <c r="F706" s="104">
        <v>3</v>
      </c>
      <c r="G706" s="104">
        <v>26</v>
      </c>
      <c r="H706" s="104">
        <v>1</v>
      </c>
      <c r="I706" s="104">
        <v>1</v>
      </c>
      <c r="J706" s="104">
        <v>0</v>
      </c>
      <c r="K706" s="104">
        <v>0</v>
      </c>
      <c r="L706" s="104">
        <v>0</v>
      </c>
      <c r="M706" s="104">
        <v>0</v>
      </c>
      <c r="N706" s="210"/>
      <c r="O706" s="210"/>
      <c r="P706" s="140"/>
      <c r="Q706" s="140"/>
    </row>
    <row r="707" spans="2:17" s="40" customFormat="1" x14ac:dyDescent="0.25">
      <c r="B707" s="250" t="s">
        <v>1312</v>
      </c>
      <c r="C707" s="214" t="s">
        <v>704</v>
      </c>
      <c r="D707" s="202">
        <f t="shared" si="208"/>
        <v>0</v>
      </c>
      <c r="E707" s="104">
        <v>0</v>
      </c>
      <c r="F707" s="104">
        <v>0</v>
      </c>
      <c r="G707" s="104">
        <v>0</v>
      </c>
      <c r="H707" s="104">
        <v>0</v>
      </c>
      <c r="I707" s="104">
        <v>0</v>
      </c>
      <c r="J707" s="104">
        <v>0</v>
      </c>
      <c r="K707" s="104">
        <v>0</v>
      </c>
      <c r="L707" s="104">
        <v>0</v>
      </c>
      <c r="M707" s="104">
        <v>0</v>
      </c>
      <c r="N707" s="210"/>
      <c r="O707" s="210"/>
      <c r="P707" s="140"/>
      <c r="Q707" s="140"/>
    </row>
    <row r="708" spans="2:17" s="40" customFormat="1" x14ac:dyDescent="0.25">
      <c r="B708" s="250" t="s">
        <v>1313</v>
      </c>
      <c r="C708" s="214" t="s">
        <v>705</v>
      </c>
      <c r="D708" s="202">
        <f t="shared" si="208"/>
        <v>0</v>
      </c>
      <c r="E708" s="104">
        <v>0</v>
      </c>
      <c r="F708" s="104">
        <v>0</v>
      </c>
      <c r="G708" s="104">
        <v>0</v>
      </c>
      <c r="H708" s="104">
        <v>0</v>
      </c>
      <c r="I708" s="104">
        <v>0</v>
      </c>
      <c r="J708" s="104">
        <v>0</v>
      </c>
      <c r="K708" s="104">
        <v>0</v>
      </c>
      <c r="L708" s="104">
        <v>0</v>
      </c>
      <c r="M708" s="104">
        <v>0</v>
      </c>
      <c r="N708" s="210"/>
      <c r="O708" s="210"/>
      <c r="P708" s="140"/>
      <c r="Q708" s="140"/>
    </row>
    <row r="709" spans="2:17" s="40" customFormat="1" ht="45" x14ac:dyDescent="0.25">
      <c r="B709" s="250" t="s">
        <v>1314</v>
      </c>
      <c r="C709" s="214" t="s">
        <v>712</v>
      </c>
      <c r="D709" s="202">
        <f t="shared" si="208"/>
        <v>3</v>
      </c>
      <c r="E709" s="104">
        <v>0</v>
      </c>
      <c r="F709" s="104">
        <v>0</v>
      </c>
      <c r="G709" s="104">
        <v>2</v>
      </c>
      <c r="H709" s="104">
        <v>0</v>
      </c>
      <c r="I709" s="104">
        <v>1</v>
      </c>
      <c r="J709" s="104">
        <v>0</v>
      </c>
      <c r="K709" s="104">
        <v>0</v>
      </c>
      <c r="L709" s="104">
        <v>0</v>
      </c>
      <c r="M709" s="104">
        <v>1</v>
      </c>
      <c r="N709" s="210"/>
      <c r="O709" s="210"/>
      <c r="P709" s="140"/>
      <c r="Q709" s="140"/>
    </row>
    <row r="710" spans="2:17" x14ac:dyDescent="0.25">
      <c r="B710" s="250" t="s">
        <v>1315</v>
      </c>
      <c r="C710" s="214" t="s">
        <v>706</v>
      </c>
      <c r="D710" s="202">
        <f t="shared" si="208"/>
        <v>11</v>
      </c>
      <c r="E710" s="104">
        <v>0</v>
      </c>
      <c r="F710" s="104">
        <v>0</v>
      </c>
      <c r="G710" s="104">
        <v>11</v>
      </c>
      <c r="H710" s="104">
        <v>0</v>
      </c>
      <c r="I710" s="104">
        <v>0</v>
      </c>
      <c r="J710" s="104">
        <v>0</v>
      </c>
      <c r="K710" s="104">
        <v>0</v>
      </c>
      <c r="L710" s="104">
        <v>0</v>
      </c>
      <c r="M710" s="104">
        <v>0</v>
      </c>
      <c r="N710" s="210"/>
      <c r="O710" s="210"/>
      <c r="P710" s="146"/>
      <c r="Q710" s="146"/>
    </row>
    <row r="711" spans="2:17" ht="30" x14ac:dyDescent="0.25">
      <c r="B711" s="250" t="s">
        <v>1316</v>
      </c>
      <c r="C711" s="247" t="s">
        <v>1317</v>
      </c>
      <c r="D711" s="162"/>
      <c r="E711" s="163"/>
      <c r="F711" s="163"/>
      <c r="G711" s="163"/>
      <c r="H711" s="163"/>
      <c r="I711" s="163"/>
      <c r="J711" s="163"/>
      <c r="K711" s="163"/>
      <c r="L711" s="163"/>
      <c r="M711" s="163"/>
      <c r="N711" s="103"/>
      <c r="O711" s="208"/>
      <c r="P711" s="140"/>
      <c r="Q711" s="140"/>
    </row>
    <row r="712" spans="2:17" ht="30" x14ac:dyDescent="0.25">
      <c r="B712" s="250" t="s">
        <v>1318</v>
      </c>
      <c r="C712" s="214" t="s">
        <v>708</v>
      </c>
      <c r="D712" s="202">
        <f t="shared" si="208"/>
        <v>33</v>
      </c>
      <c r="E712" s="104">
        <v>2</v>
      </c>
      <c r="F712" s="104">
        <v>3</v>
      </c>
      <c r="G712" s="104">
        <v>26</v>
      </c>
      <c r="H712" s="104">
        <v>1</v>
      </c>
      <c r="I712" s="104">
        <v>1</v>
      </c>
      <c r="J712" s="104">
        <v>0</v>
      </c>
      <c r="K712" s="104">
        <v>0</v>
      </c>
      <c r="L712" s="104">
        <v>0</v>
      </c>
      <c r="M712" s="104">
        <v>0</v>
      </c>
      <c r="N712" s="134" t="str">
        <f>IF((D712&lt;=D706+D707+D708)*AND(E712&lt;=E706+E707+E708)*AND(F712&lt;=F706+F707+F708)*AND(G712&lt;=G706+G707+G708)*AND(H712&lt;=H706+H707+H708)*AND(I712&lt;=I706+I707+I708)*AND(J712&lt;=J706+J707+J708)*AND(K712&lt;=K706+K706+K708)*AND(L712&lt;=L706+L707+L708)*AND(M712&lt;=M706+M707+M708),"Выполнено","ПРОВЕРИТЬ - избранных составов не может быть больше чем проведенных выборов)")</f>
        <v>Выполнено</v>
      </c>
      <c r="O712" s="210"/>
      <c r="P712" s="146"/>
      <c r="Q712" s="146"/>
    </row>
    <row r="713" spans="2:17" x14ac:dyDescent="0.25">
      <c r="B713" s="250" t="s">
        <v>1319</v>
      </c>
      <c r="C713" s="214" t="s">
        <v>709</v>
      </c>
      <c r="D713" s="202">
        <f t="shared" si="208"/>
        <v>7</v>
      </c>
      <c r="E713" s="104">
        <v>0</v>
      </c>
      <c r="F713" s="104">
        <v>0</v>
      </c>
      <c r="G713" s="104">
        <v>6</v>
      </c>
      <c r="H713" s="104">
        <v>0</v>
      </c>
      <c r="I713" s="104">
        <v>1</v>
      </c>
      <c r="J713" s="104">
        <v>0</v>
      </c>
      <c r="K713" s="104">
        <v>0</v>
      </c>
      <c r="L713" s="104">
        <v>0</v>
      </c>
      <c r="M713" s="104">
        <v>1</v>
      </c>
      <c r="N713" s="210"/>
      <c r="O713" s="210"/>
      <c r="P713" s="146"/>
      <c r="Q713" s="146"/>
    </row>
    <row r="714" spans="2:17" x14ac:dyDescent="0.25">
      <c r="B714" s="250" t="s">
        <v>1320</v>
      </c>
      <c r="C714" s="214" t="s">
        <v>186</v>
      </c>
      <c r="D714" s="202">
        <f t="shared" si="208"/>
        <v>11</v>
      </c>
      <c r="E714" s="104">
        <v>0</v>
      </c>
      <c r="F714" s="104">
        <v>0</v>
      </c>
      <c r="G714" s="104">
        <v>11</v>
      </c>
      <c r="H714" s="104">
        <v>0</v>
      </c>
      <c r="I714" s="104">
        <v>0</v>
      </c>
      <c r="J714" s="104">
        <v>0</v>
      </c>
      <c r="K714" s="104">
        <v>0</v>
      </c>
      <c r="L714" s="104">
        <v>0</v>
      </c>
      <c r="M714" s="104">
        <v>0</v>
      </c>
      <c r="N714" s="134" t="str">
        <f>IF((D714&lt;=D710)*AND(E714&lt;=E710)*AND(F714&lt;=F710)*AND(G714&lt;=G710)*AND(H714&lt;=H710)*AND(I714&lt;=I710)*AND(J714&lt;=J710)*AND(K714&lt;=K710)*AND(L714&lt;=L710)*AND(M714&lt;=M710),"Выполнено","ПРОВЕРИТЬ - избранных глав не может быть больше чем проведенных выборов глав)")</f>
        <v>Выполнено</v>
      </c>
      <c r="O714" s="210"/>
      <c r="P714" s="140"/>
      <c r="Q714" s="140"/>
    </row>
    <row r="715" spans="2:17" ht="30" x14ac:dyDescent="0.25">
      <c r="B715" s="39" t="s">
        <v>1321</v>
      </c>
      <c r="C715" s="259" t="s">
        <v>1377</v>
      </c>
      <c r="D715" s="2">
        <f t="shared" ref="D715:D719" si="210">SUM(E715:L715)</f>
        <v>0</v>
      </c>
      <c r="E715" s="105">
        <f t="shared" ref="E715:M715" si="211">E716+E717</f>
        <v>0</v>
      </c>
      <c r="F715" s="105">
        <f t="shared" si="211"/>
        <v>0</v>
      </c>
      <c r="G715" s="105">
        <f t="shared" si="211"/>
        <v>0</v>
      </c>
      <c r="H715" s="105">
        <f t="shared" si="211"/>
        <v>0</v>
      </c>
      <c r="I715" s="105">
        <f t="shared" si="211"/>
        <v>0</v>
      </c>
      <c r="J715" s="105">
        <f t="shared" si="211"/>
        <v>0</v>
      </c>
      <c r="K715" s="105">
        <f t="shared" si="211"/>
        <v>0</v>
      </c>
      <c r="L715" s="105">
        <f t="shared" si="211"/>
        <v>0</v>
      </c>
      <c r="M715" s="105">
        <f t="shared" si="211"/>
        <v>0</v>
      </c>
      <c r="N715" s="96"/>
      <c r="O715" s="96"/>
      <c r="P715" s="146"/>
      <c r="Q715" s="146"/>
    </row>
    <row r="716" spans="2:17" x14ac:dyDescent="0.25">
      <c r="B716" s="46" t="s">
        <v>1322</v>
      </c>
      <c r="C716" s="201" t="s">
        <v>666</v>
      </c>
      <c r="D716" s="2">
        <f t="shared" si="210"/>
        <v>0</v>
      </c>
      <c r="E716" s="102">
        <v>0</v>
      </c>
      <c r="F716" s="104">
        <v>0</v>
      </c>
      <c r="G716" s="104">
        <v>0</v>
      </c>
      <c r="H716" s="102">
        <v>0</v>
      </c>
      <c r="I716" s="102">
        <v>0</v>
      </c>
      <c r="J716" s="102">
        <v>0</v>
      </c>
      <c r="K716" s="102">
        <v>0</v>
      </c>
      <c r="L716" s="102">
        <v>0</v>
      </c>
      <c r="M716" s="104">
        <v>0</v>
      </c>
      <c r="N716" s="96"/>
      <c r="O716" s="213" t="str">
        <f>IF(((D716-F716-G716=0)),"   ","Нужно заполнить пункт 59 текстовой части - о референдумах и голосованиях")</f>
        <v xml:space="preserve">   </v>
      </c>
      <c r="P716" s="146"/>
      <c r="Q716" s="146"/>
    </row>
    <row r="717" spans="2:17" x14ac:dyDescent="0.25">
      <c r="B717" s="46" t="s">
        <v>1323</v>
      </c>
      <c r="C717" s="201" t="s">
        <v>198</v>
      </c>
      <c r="D717" s="2">
        <f t="shared" si="210"/>
        <v>0</v>
      </c>
      <c r="E717" s="102">
        <v>0</v>
      </c>
      <c r="F717" s="102">
        <v>0</v>
      </c>
      <c r="G717" s="102">
        <v>0</v>
      </c>
      <c r="H717" s="102">
        <v>0</v>
      </c>
      <c r="I717" s="102">
        <v>0</v>
      </c>
      <c r="J717" s="102">
        <v>0</v>
      </c>
      <c r="K717" s="102">
        <v>0</v>
      </c>
      <c r="L717" s="102">
        <v>0</v>
      </c>
      <c r="M717" s="104">
        <v>0</v>
      </c>
      <c r="N717" s="96"/>
      <c r="O717" s="213" t="str">
        <f>IF(((D717=0)),"   ","Нужно заполнить пункт 59 текстовой части - о референдумах и голосованиях")</f>
        <v xml:space="preserve">   </v>
      </c>
      <c r="P717" s="146"/>
      <c r="Q717" s="146"/>
    </row>
    <row r="718" spans="2:17" ht="45" x14ac:dyDescent="0.25">
      <c r="B718" s="46" t="s">
        <v>662</v>
      </c>
      <c r="C718" s="251" t="s">
        <v>1324</v>
      </c>
      <c r="D718" s="2">
        <f t="shared" si="210"/>
        <v>0</v>
      </c>
      <c r="E718" s="102">
        <v>0</v>
      </c>
      <c r="F718" s="102">
        <v>0</v>
      </c>
      <c r="G718" s="102">
        <v>0</v>
      </c>
      <c r="H718" s="102">
        <v>0</v>
      </c>
      <c r="I718" s="102">
        <v>0</v>
      </c>
      <c r="J718" s="102">
        <v>0</v>
      </c>
      <c r="K718" s="102">
        <v>0</v>
      </c>
      <c r="L718" s="102">
        <v>0</v>
      </c>
      <c r="M718" s="104">
        <v>0</v>
      </c>
      <c r="N718" s="96"/>
      <c r="O718" s="213" t="str">
        <f>IF(((D718=0)),"   ","Нужно заполнить пункт 59 текстовой части - о референдумах и голосованиях")</f>
        <v xml:space="preserve">   </v>
      </c>
      <c r="P718" s="140"/>
      <c r="Q718" s="140"/>
    </row>
    <row r="719" spans="2:17" s="40" customFormat="1" ht="30" x14ac:dyDescent="0.25">
      <c r="B719" s="46" t="s">
        <v>1325</v>
      </c>
      <c r="C719" s="251" t="s">
        <v>1326</v>
      </c>
      <c r="D719" s="2">
        <f t="shared" si="210"/>
        <v>0</v>
      </c>
      <c r="E719" s="102">
        <v>0</v>
      </c>
      <c r="F719" s="102">
        <v>0</v>
      </c>
      <c r="G719" s="102">
        <v>0</v>
      </c>
      <c r="H719" s="102">
        <v>0</v>
      </c>
      <c r="I719" s="102">
        <v>0</v>
      </c>
      <c r="J719" s="102">
        <v>0</v>
      </c>
      <c r="K719" s="102">
        <v>0</v>
      </c>
      <c r="L719" s="102">
        <v>0</v>
      </c>
      <c r="M719" s="104">
        <v>0</v>
      </c>
      <c r="N719" s="96"/>
      <c r="O719" s="213" t="str">
        <f>IF(((D719=0)),"   ","Нужно заполнить пункт 59 текстовой части - о референдумах и голосованиях")</f>
        <v xml:space="preserve">   </v>
      </c>
      <c r="P719" s="140"/>
      <c r="Q719" s="140"/>
    </row>
    <row r="720" spans="2:17" s="40" customFormat="1" x14ac:dyDescent="0.25">
      <c r="B720" s="23" t="s">
        <v>663</v>
      </c>
      <c r="C720" s="6" t="s">
        <v>412</v>
      </c>
      <c r="D720" s="162"/>
      <c r="E720" s="163"/>
      <c r="F720" s="163"/>
      <c r="G720" s="163"/>
      <c r="H720" s="163"/>
      <c r="I720" s="163"/>
      <c r="J720" s="163"/>
      <c r="K720" s="163"/>
      <c r="L720" s="163"/>
      <c r="M720" s="163"/>
      <c r="N720" s="103"/>
      <c r="O720" s="61"/>
      <c r="P720" s="140"/>
      <c r="Q720" s="140"/>
    </row>
    <row r="721" spans="2:17" s="40" customFormat="1" ht="45" x14ac:dyDescent="0.25">
      <c r="B721" s="250" t="s">
        <v>664</v>
      </c>
      <c r="C721" s="54" t="s">
        <v>273</v>
      </c>
      <c r="D721" s="2">
        <f t="shared" ref="D721:D729" si="212">SUM(E721:L721)</f>
        <v>0</v>
      </c>
      <c r="E721" s="116"/>
      <c r="F721" s="105">
        <f>F319</f>
        <v>0</v>
      </c>
      <c r="G721" s="105">
        <f>G319</f>
        <v>0</v>
      </c>
      <c r="H721" s="113"/>
      <c r="I721" s="113"/>
      <c r="J721" s="114"/>
      <c r="K721" s="114"/>
      <c r="L721" s="114"/>
      <c r="M721" s="115"/>
      <c r="N721" s="96"/>
      <c r="O721" s="96"/>
      <c r="P721" s="140"/>
      <c r="Q721" s="140"/>
    </row>
    <row r="722" spans="2:17" ht="30" x14ac:dyDescent="0.25">
      <c r="B722" s="250" t="s">
        <v>1327</v>
      </c>
      <c r="C722" s="13" t="s">
        <v>42</v>
      </c>
      <c r="D722" s="2">
        <f t="shared" si="212"/>
        <v>0</v>
      </c>
      <c r="E722" s="118"/>
      <c r="F722" s="105">
        <f>F401</f>
        <v>0</v>
      </c>
      <c r="G722" s="105">
        <f>G401</f>
        <v>0</v>
      </c>
      <c r="H722" s="110"/>
      <c r="I722" s="110"/>
      <c r="J722" s="111"/>
      <c r="K722" s="111"/>
      <c r="L722" s="111"/>
      <c r="M722" s="112"/>
      <c r="N722" s="96"/>
      <c r="O722" s="96"/>
      <c r="P722" s="140"/>
      <c r="Q722" s="140"/>
    </row>
    <row r="723" spans="2:17" s="40" customFormat="1" ht="45" x14ac:dyDescent="0.25">
      <c r="B723" s="249" t="s">
        <v>1328</v>
      </c>
      <c r="C723" s="259" t="s">
        <v>1378</v>
      </c>
      <c r="D723" s="2">
        <f t="shared" si="212"/>
        <v>0</v>
      </c>
      <c r="E723" s="105">
        <f t="shared" ref="E723:M723" si="213">SUM(E724:E728)</f>
        <v>0</v>
      </c>
      <c r="F723" s="105">
        <f t="shared" si="213"/>
        <v>0</v>
      </c>
      <c r="G723" s="105">
        <f t="shared" si="213"/>
        <v>0</v>
      </c>
      <c r="H723" s="105">
        <f t="shared" si="213"/>
        <v>0</v>
      </c>
      <c r="I723" s="105">
        <f t="shared" si="213"/>
        <v>0</v>
      </c>
      <c r="J723" s="105">
        <f t="shared" si="213"/>
        <v>0</v>
      </c>
      <c r="K723" s="105">
        <f t="shared" si="213"/>
        <v>0</v>
      </c>
      <c r="L723" s="105">
        <f t="shared" si="213"/>
        <v>0</v>
      </c>
      <c r="M723" s="105">
        <f t="shared" si="213"/>
        <v>0</v>
      </c>
      <c r="N723" s="96"/>
      <c r="O723" s="96"/>
      <c r="P723" s="140"/>
      <c r="Q723" s="140"/>
    </row>
    <row r="724" spans="2:17" s="40" customFormat="1" ht="30" x14ac:dyDescent="0.25">
      <c r="B724" s="249" t="s">
        <v>1329</v>
      </c>
      <c r="C724" s="13" t="s">
        <v>199</v>
      </c>
      <c r="D724" s="2">
        <f t="shared" si="212"/>
        <v>0</v>
      </c>
      <c r="E724" s="105"/>
      <c r="F724" s="104">
        <v>0</v>
      </c>
      <c r="G724" s="104">
        <v>0</v>
      </c>
      <c r="H724" s="123"/>
      <c r="I724" s="123"/>
      <c r="J724" s="103"/>
      <c r="K724" s="103"/>
      <c r="L724" s="103"/>
      <c r="M724" s="124"/>
      <c r="N724" s="96"/>
      <c r="O724" s="210"/>
      <c r="P724" s="140"/>
      <c r="Q724" s="140"/>
    </row>
    <row r="725" spans="2:17" s="40" customFormat="1" ht="30" x14ac:dyDescent="0.25">
      <c r="B725" s="249" t="s">
        <v>1330</v>
      </c>
      <c r="C725" s="13" t="s">
        <v>200</v>
      </c>
      <c r="D725" s="2">
        <f t="shared" si="212"/>
        <v>0</v>
      </c>
      <c r="E725" s="104">
        <v>0</v>
      </c>
      <c r="F725" s="104">
        <v>0</v>
      </c>
      <c r="G725" s="104">
        <v>0</v>
      </c>
      <c r="H725" s="104">
        <v>0</v>
      </c>
      <c r="I725" s="104">
        <v>0</v>
      </c>
      <c r="J725" s="104">
        <v>0</v>
      </c>
      <c r="K725" s="104">
        <v>0</v>
      </c>
      <c r="L725" s="104">
        <v>0</v>
      </c>
      <c r="M725" s="104">
        <v>0</v>
      </c>
      <c r="N725" s="96"/>
      <c r="O725" s="96"/>
      <c r="P725" s="140"/>
      <c r="Q725" s="140"/>
    </row>
    <row r="726" spans="2:17" s="40" customFormat="1" x14ac:dyDescent="0.25">
      <c r="B726" s="249" t="s">
        <v>1331</v>
      </c>
      <c r="C726" s="66" t="s">
        <v>411</v>
      </c>
      <c r="D726" s="2">
        <f t="shared" si="212"/>
        <v>0</v>
      </c>
      <c r="E726" s="104">
        <v>0</v>
      </c>
      <c r="F726" s="104">
        <v>0</v>
      </c>
      <c r="G726" s="104">
        <v>0</v>
      </c>
      <c r="H726" s="104">
        <v>0</v>
      </c>
      <c r="I726" s="104">
        <v>0</v>
      </c>
      <c r="J726" s="104">
        <v>0</v>
      </c>
      <c r="K726" s="104">
        <v>0</v>
      </c>
      <c r="L726" s="104">
        <v>0</v>
      </c>
      <c r="M726" s="104">
        <v>0</v>
      </c>
      <c r="N726" s="96"/>
      <c r="O726" s="96"/>
      <c r="P726" s="140"/>
      <c r="Q726" s="140"/>
    </row>
    <row r="727" spans="2:17" s="40" customFormat="1" x14ac:dyDescent="0.25">
      <c r="B727" s="249" t="s">
        <v>1332</v>
      </c>
      <c r="C727" s="66" t="s">
        <v>410</v>
      </c>
      <c r="D727" s="2">
        <f t="shared" si="212"/>
        <v>0</v>
      </c>
      <c r="E727" s="104">
        <v>0</v>
      </c>
      <c r="F727" s="104">
        <v>0</v>
      </c>
      <c r="G727" s="104">
        <v>0</v>
      </c>
      <c r="H727" s="104">
        <v>0</v>
      </c>
      <c r="I727" s="104">
        <v>0</v>
      </c>
      <c r="J727" s="104">
        <v>0</v>
      </c>
      <c r="K727" s="104">
        <v>0</v>
      </c>
      <c r="L727" s="104">
        <v>0</v>
      </c>
      <c r="M727" s="104">
        <v>0</v>
      </c>
      <c r="N727" s="96"/>
      <c r="O727" s="96"/>
      <c r="P727" s="140"/>
      <c r="Q727" s="140"/>
    </row>
    <row r="728" spans="2:17" s="40" customFormat="1" x14ac:dyDescent="0.25">
      <c r="B728" s="249" t="s">
        <v>1333</v>
      </c>
      <c r="C728" s="13" t="s">
        <v>198</v>
      </c>
      <c r="D728" s="2">
        <f t="shared" si="212"/>
        <v>0</v>
      </c>
      <c r="E728" s="104">
        <v>0</v>
      </c>
      <c r="F728" s="104">
        <v>0</v>
      </c>
      <c r="G728" s="104">
        <v>0</v>
      </c>
      <c r="H728" s="104">
        <v>0</v>
      </c>
      <c r="I728" s="104">
        <v>0</v>
      </c>
      <c r="J728" s="104">
        <v>0</v>
      </c>
      <c r="K728" s="104">
        <v>0</v>
      </c>
      <c r="L728" s="104">
        <v>0</v>
      </c>
      <c r="M728" s="104">
        <v>0</v>
      </c>
      <c r="N728" s="96"/>
      <c r="O728" s="213" t="str">
        <f>IF(((D728=0)),"   ","Подсказка - информация о сходах по вопросам, не предусмотренным предыдущими четырьмя пунктами, скорее всего ошибочна")</f>
        <v xml:space="preserve">   </v>
      </c>
      <c r="P728" s="140"/>
      <c r="Q728" s="140"/>
    </row>
    <row r="729" spans="2:17" s="40" customFormat="1" ht="30" x14ac:dyDescent="0.25">
      <c r="B729" s="249" t="s">
        <v>1334</v>
      </c>
      <c r="C729" s="247" t="s">
        <v>1335</v>
      </c>
      <c r="D729" s="202">
        <f t="shared" si="212"/>
        <v>0</v>
      </c>
      <c r="E729" s="104">
        <v>0</v>
      </c>
      <c r="F729" s="104">
        <v>0</v>
      </c>
      <c r="G729" s="104">
        <v>0</v>
      </c>
      <c r="H729" s="104">
        <v>0</v>
      </c>
      <c r="I729" s="104">
        <v>0</v>
      </c>
      <c r="J729" s="104">
        <v>0</v>
      </c>
      <c r="K729" s="104">
        <v>0</v>
      </c>
      <c r="L729" s="104">
        <v>0</v>
      </c>
      <c r="M729" s="104">
        <v>0</v>
      </c>
      <c r="N729" s="134" t="str">
        <f>IF((D729&lt;=D723)*AND(E729&lt;=E723)*AND(F729&lt;=F723)*AND(G729&lt;=G723)*AND(H729&lt;=H723)*AND(I729&lt;=I723)*AND(J729&lt;=J723)*AND(K729&lt;=K723)*AND(L729&lt;=L723)*AND(M729&lt;=M723),"Выполнено","ПРОВЕРИТЬ (таких сходов не может быть больше чем сходов всего)
)")</f>
        <v>Выполнено</v>
      </c>
      <c r="O729" s="210"/>
      <c r="P729" s="140"/>
      <c r="Q729" s="140"/>
    </row>
    <row r="730" spans="2:17" ht="30" x14ac:dyDescent="0.25">
      <c r="B730" s="23" t="s">
        <v>1336</v>
      </c>
      <c r="C730" s="6" t="s">
        <v>413</v>
      </c>
      <c r="D730" s="162"/>
      <c r="E730" s="163"/>
      <c r="F730" s="163"/>
      <c r="G730" s="163"/>
      <c r="H730" s="163"/>
      <c r="I730" s="163"/>
      <c r="J730" s="163"/>
      <c r="K730" s="163"/>
      <c r="L730" s="163"/>
      <c r="M730" s="163"/>
      <c r="N730" s="103"/>
      <c r="O730" s="61"/>
      <c r="P730" s="146"/>
      <c r="Q730" s="146"/>
    </row>
    <row r="731" spans="2:17" ht="45" x14ac:dyDescent="0.25">
      <c r="B731" s="249" t="s">
        <v>665</v>
      </c>
      <c r="C731" s="247" t="s">
        <v>1337</v>
      </c>
      <c r="D731" s="2">
        <f t="shared" ref="D731:D735" si="214">SUM(E731:L731)</f>
        <v>0</v>
      </c>
      <c r="E731" s="104">
        <v>0</v>
      </c>
      <c r="F731" s="104">
        <v>0</v>
      </c>
      <c r="G731" s="104">
        <v>0</v>
      </c>
      <c r="H731" s="104">
        <v>0</v>
      </c>
      <c r="I731" s="104">
        <v>0</v>
      </c>
      <c r="J731" s="104">
        <v>0</v>
      </c>
      <c r="K731" s="104">
        <v>0</v>
      </c>
      <c r="L731" s="104">
        <v>0</v>
      </c>
      <c r="M731" s="104">
        <v>0</v>
      </c>
      <c r="N731" s="95"/>
      <c r="O731" s="95"/>
      <c r="P731" s="140"/>
      <c r="Q731" s="140"/>
    </row>
    <row r="732" spans="2:17" ht="30" x14ac:dyDescent="0.25">
      <c r="B732" s="249" t="s">
        <v>707</v>
      </c>
      <c r="C732" s="247" t="s">
        <v>1338</v>
      </c>
      <c r="D732" s="2">
        <f t="shared" si="214"/>
        <v>0</v>
      </c>
      <c r="E732" s="104">
        <v>0</v>
      </c>
      <c r="F732" s="104">
        <v>0</v>
      </c>
      <c r="G732" s="104">
        <v>0</v>
      </c>
      <c r="H732" s="104">
        <v>0</v>
      </c>
      <c r="I732" s="104">
        <v>0</v>
      </c>
      <c r="J732" s="104">
        <v>0</v>
      </c>
      <c r="K732" s="104">
        <v>0</v>
      </c>
      <c r="L732" s="104">
        <v>0</v>
      </c>
      <c r="M732" s="104">
        <v>0</v>
      </c>
      <c r="N732" s="95"/>
      <c r="O732" s="95"/>
      <c r="P732" s="146"/>
      <c r="Q732" s="146"/>
    </row>
    <row r="733" spans="2:17" x14ac:dyDescent="0.25">
      <c r="B733" s="249" t="s">
        <v>710</v>
      </c>
      <c r="C733" s="247" t="s">
        <v>1339</v>
      </c>
      <c r="D733" s="2">
        <f t="shared" si="214"/>
        <v>95</v>
      </c>
      <c r="E733" s="104"/>
      <c r="F733" s="104"/>
      <c r="G733" s="104"/>
      <c r="H733" s="104"/>
      <c r="I733" s="104">
        <v>95</v>
      </c>
      <c r="J733" s="104">
        <v>0</v>
      </c>
      <c r="K733" s="104">
        <v>0</v>
      </c>
      <c r="L733" s="104">
        <v>0</v>
      </c>
      <c r="M733" s="104">
        <v>74</v>
      </c>
      <c r="N733" s="95"/>
      <c r="O733" s="95"/>
      <c r="P733" s="146"/>
      <c r="Q733" s="146"/>
    </row>
    <row r="734" spans="2:17" x14ac:dyDescent="0.25">
      <c r="B734" s="249" t="s">
        <v>711</v>
      </c>
      <c r="C734" s="247" t="s">
        <v>1340</v>
      </c>
      <c r="D734" s="2">
        <f t="shared" si="214"/>
        <v>11</v>
      </c>
      <c r="E734" s="104"/>
      <c r="F734" s="104"/>
      <c r="G734" s="104"/>
      <c r="H734" s="104"/>
      <c r="I734" s="104">
        <v>11</v>
      </c>
      <c r="J734" s="104">
        <v>0</v>
      </c>
      <c r="K734" s="104">
        <v>0</v>
      </c>
      <c r="L734" s="104">
        <v>0</v>
      </c>
      <c r="M734" s="104">
        <v>11</v>
      </c>
      <c r="N734" s="95"/>
      <c r="O734" s="95"/>
      <c r="P734" s="140"/>
      <c r="Q734" s="140"/>
    </row>
    <row r="735" spans="2:17" ht="45" x14ac:dyDescent="0.25">
      <c r="B735" s="252" t="s">
        <v>1341</v>
      </c>
      <c r="C735" s="251" t="s">
        <v>1342</v>
      </c>
      <c r="D735" s="2">
        <f t="shared" si="214"/>
        <v>0</v>
      </c>
      <c r="E735" s="102">
        <v>0</v>
      </c>
      <c r="F735" s="102">
        <v>0</v>
      </c>
      <c r="G735" s="102">
        <v>0</v>
      </c>
      <c r="H735" s="102">
        <v>0</v>
      </c>
      <c r="I735" s="102">
        <v>0</v>
      </c>
      <c r="J735" s="102">
        <v>0</v>
      </c>
      <c r="K735" s="102">
        <v>0</v>
      </c>
      <c r="L735" s="102">
        <v>0</v>
      </c>
      <c r="M735" s="102">
        <v>0</v>
      </c>
      <c r="N735" s="95"/>
      <c r="O735" s="213" t="str">
        <f>IF(((D735=0)),"   ","Нужно заполнить пункт 60 текстовой части - о проведенных опросах граждан")</f>
        <v xml:space="preserve">   </v>
      </c>
      <c r="P735" s="146"/>
      <c r="Q735" s="146"/>
    </row>
    <row r="736" spans="2:17" x14ac:dyDescent="0.25">
      <c r="B736" s="23" t="s">
        <v>26</v>
      </c>
      <c r="C736" s="6" t="s">
        <v>31</v>
      </c>
      <c r="D736" s="162"/>
      <c r="E736" s="163"/>
      <c r="F736" s="163"/>
      <c r="G736" s="163"/>
      <c r="H736" s="163"/>
      <c r="I736" s="163"/>
      <c r="J736" s="163"/>
      <c r="K736" s="163"/>
      <c r="L736" s="163"/>
      <c r="M736" s="163"/>
      <c r="N736" s="103"/>
      <c r="O736" s="61"/>
      <c r="P736" s="146"/>
      <c r="Q736" s="146"/>
    </row>
    <row r="737" spans="2:17" x14ac:dyDescent="0.25">
      <c r="B737" s="24" t="s">
        <v>1343</v>
      </c>
      <c r="C737" s="247" t="s">
        <v>1344</v>
      </c>
      <c r="D737" s="2">
        <f t="shared" ref="D737:D739" si="215">SUM(E737:L737)</f>
        <v>0</v>
      </c>
      <c r="E737" s="104">
        <v>0</v>
      </c>
      <c r="F737" s="104">
        <v>0</v>
      </c>
      <c r="G737" s="104">
        <v>0</v>
      </c>
      <c r="H737" s="104">
        <v>0</v>
      </c>
      <c r="I737" s="104">
        <v>0</v>
      </c>
      <c r="J737" s="104">
        <v>0</v>
      </c>
      <c r="K737" s="104">
        <v>0</v>
      </c>
      <c r="L737" s="104">
        <v>0</v>
      </c>
      <c r="M737" s="104">
        <v>0</v>
      </c>
      <c r="N737" s="96"/>
      <c r="O737" s="96"/>
      <c r="P737" s="146"/>
      <c r="Q737" s="146"/>
    </row>
    <row r="738" spans="2:17" x14ac:dyDescent="0.25">
      <c r="B738" s="46" t="s">
        <v>274</v>
      </c>
      <c r="C738" s="251" t="s">
        <v>1345</v>
      </c>
      <c r="D738" s="2">
        <f t="shared" si="215"/>
        <v>0</v>
      </c>
      <c r="E738" s="102">
        <v>0</v>
      </c>
      <c r="F738" s="102">
        <v>0</v>
      </c>
      <c r="G738" s="102">
        <v>0</v>
      </c>
      <c r="H738" s="102">
        <v>0</v>
      </c>
      <c r="I738" s="102">
        <v>0</v>
      </c>
      <c r="J738" s="102">
        <v>0</v>
      </c>
      <c r="K738" s="102">
        <v>0</v>
      </c>
      <c r="L738" s="102">
        <v>0</v>
      </c>
      <c r="M738" s="102">
        <v>0</v>
      </c>
      <c r="N738" s="96"/>
      <c r="O738" s="213" t="str">
        <f>IF(((D738=0)),"   ","Нужно заполнить пункт 61 текстовой части - о рассмотренных и реализованных гражданских правотворческих инициативах")</f>
        <v xml:space="preserve">   </v>
      </c>
      <c r="P738" s="140"/>
      <c r="Q738" s="140"/>
    </row>
    <row r="739" spans="2:17" s="40" customFormat="1" ht="30" x14ac:dyDescent="0.25">
      <c r="B739" s="46" t="s">
        <v>1346</v>
      </c>
      <c r="C739" s="251" t="s">
        <v>1347</v>
      </c>
      <c r="D739" s="2">
        <f t="shared" si="215"/>
        <v>0</v>
      </c>
      <c r="E739" s="102">
        <v>0</v>
      </c>
      <c r="F739" s="102">
        <v>0</v>
      </c>
      <c r="G739" s="102">
        <v>0</v>
      </c>
      <c r="H739" s="102">
        <v>0</v>
      </c>
      <c r="I739" s="102">
        <v>0</v>
      </c>
      <c r="J739" s="102">
        <v>0</v>
      </c>
      <c r="K739" s="102">
        <v>0</v>
      </c>
      <c r="L739" s="102">
        <v>0</v>
      </c>
      <c r="M739" s="102">
        <v>0</v>
      </c>
      <c r="N739" s="210"/>
      <c r="O739" s="213" t="str">
        <f>IF(((D739=0)),"   ","Нужно заполнить пункт 61 текстовой части - о рассмотренных и реализованных гражданских правотворческих инициативах")</f>
        <v xml:space="preserve">   </v>
      </c>
      <c r="P739" s="140"/>
      <c r="Q739" s="140"/>
    </row>
    <row r="740" spans="2:17" s="40" customFormat="1" ht="30" x14ac:dyDescent="0.25">
      <c r="B740" s="23" t="s">
        <v>211</v>
      </c>
      <c r="C740" s="6" t="s">
        <v>349</v>
      </c>
      <c r="D740" s="162"/>
      <c r="E740" s="163"/>
      <c r="F740" s="163"/>
      <c r="G740" s="163"/>
      <c r="H740" s="163"/>
      <c r="I740" s="163"/>
      <c r="J740" s="163"/>
      <c r="K740" s="163"/>
      <c r="L740" s="163"/>
      <c r="M740" s="163"/>
      <c r="N740" s="103"/>
      <c r="O740" s="61"/>
      <c r="P740" s="140"/>
      <c r="Q740" s="140"/>
    </row>
    <row r="741" spans="2:17" s="40" customFormat="1" ht="75" x14ac:dyDescent="0.25">
      <c r="B741" s="249" t="s">
        <v>210</v>
      </c>
      <c r="C741" s="204" t="s">
        <v>690</v>
      </c>
      <c r="D741" s="2">
        <f>SUM(E741:L741)</f>
        <v>14</v>
      </c>
      <c r="E741" s="106">
        <v>10</v>
      </c>
      <c r="F741" s="106">
        <v>1</v>
      </c>
      <c r="G741" s="106">
        <v>0</v>
      </c>
      <c r="H741" s="106">
        <v>0</v>
      </c>
      <c r="I741" s="106">
        <v>3</v>
      </c>
      <c r="J741" s="104">
        <v>0</v>
      </c>
      <c r="K741" s="104">
        <v>0</v>
      </c>
      <c r="L741" s="104">
        <v>0</v>
      </c>
      <c r="M741" s="104">
        <v>1</v>
      </c>
      <c r="N741" s="134" t="str">
        <f>IF((D741&lt;=D$11)*AND(E741&lt;=E$11)*AND(F741&lt;=F$11)*AND(G741&lt;=G$11)*AND(H741&lt;=H$11)*AND(I741&lt;=I$11)*AND(J741&lt;=J$11)*AND(K741&lt;=K$11)*AND(L741&lt;=L$11)*AND(M741&lt;=M$11),"Выполнено","ПРОВЕРИТЬ (таких муниципальных образований не может быть больше их общего числа)")</f>
        <v>Выполнено</v>
      </c>
      <c r="O741" s="209"/>
      <c r="P741" s="140"/>
      <c r="Q741" s="140"/>
    </row>
    <row r="742" spans="2:17" ht="30" x14ac:dyDescent="0.25">
      <c r="B742" s="249" t="s">
        <v>212</v>
      </c>
      <c r="C742" s="204" t="s">
        <v>691</v>
      </c>
      <c r="D742" s="2">
        <f>SUM(E742:L742)</f>
        <v>0</v>
      </c>
      <c r="E742" s="106">
        <v>0</v>
      </c>
      <c r="F742" s="106">
        <v>0</v>
      </c>
      <c r="G742" s="106">
        <v>0</v>
      </c>
      <c r="H742" s="106">
        <v>0</v>
      </c>
      <c r="I742" s="106">
        <v>0</v>
      </c>
      <c r="J742" s="104">
        <v>0</v>
      </c>
      <c r="K742" s="104">
        <v>0</v>
      </c>
      <c r="L742" s="104">
        <v>0</v>
      </c>
      <c r="M742" s="104">
        <v>0</v>
      </c>
      <c r="N742" s="94"/>
      <c r="O742" s="94"/>
      <c r="P742" s="140"/>
      <c r="Q742" s="140"/>
    </row>
    <row r="743" spans="2:17" s="40" customFormat="1" ht="30" x14ac:dyDescent="0.25">
      <c r="B743" s="249" t="s">
        <v>213</v>
      </c>
      <c r="C743" s="204" t="s">
        <v>689</v>
      </c>
      <c r="D743" s="202">
        <f>SUM(E743:L743)</f>
        <v>14</v>
      </c>
      <c r="E743" s="106">
        <v>10</v>
      </c>
      <c r="F743" s="106">
        <v>1</v>
      </c>
      <c r="G743" s="106">
        <v>0</v>
      </c>
      <c r="H743" s="106">
        <v>0</v>
      </c>
      <c r="I743" s="106">
        <v>3</v>
      </c>
      <c r="J743" s="104">
        <v>0</v>
      </c>
      <c r="K743" s="104">
        <v>0</v>
      </c>
      <c r="L743" s="104">
        <v>0</v>
      </c>
      <c r="M743" s="104">
        <v>1</v>
      </c>
      <c r="N743" s="209"/>
      <c r="O743" s="209"/>
      <c r="P743" s="140"/>
      <c r="Q743" s="140"/>
    </row>
    <row r="744" spans="2:17" s="40" customFormat="1" ht="60" x14ac:dyDescent="0.25">
      <c r="B744" s="249" t="s">
        <v>414</v>
      </c>
      <c r="C744" s="66" t="s">
        <v>419</v>
      </c>
      <c r="D744" s="2">
        <f>SUM(E744:L744)</f>
        <v>111</v>
      </c>
      <c r="E744" s="106">
        <v>81</v>
      </c>
      <c r="F744" s="106">
        <v>12</v>
      </c>
      <c r="G744" s="106">
        <v>0</v>
      </c>
      <c r="H744" s="106">
        <v>0</v>
      </c>
      <c r="I744" s="106">
        <v>18</v>
      </c>
      <c r="J744" s="104">
        <v>0</v>
      </c>
      <c r="K744" s="104">
        <v>0</v>
      </c>
      <c r="L744" s="104">
        <v>0</v>
      </c>
      <c r="M744" s="104">
        <v>10</v>
      </c>
      <c r="N744" s="134" t="str">
        <f>IF((D744&gt;=D743)*AND(E744&gt;=E743)*AND(F744&gt;=F743)*AND(G744&gt;=G743)*AND(H744&gt;=H743)*AND(I744&gt;=I743)*AND(J744&gt;=J743)*AND(K744&gt;=K743)*AND(L744&gt;=L743)*AND(M744&gt;=M743),"Выполнено","ПРОВЕРИТЬ (количество членов общественных палат и советов, как правило, в разы больше количества самих общественных палат и советов)")</f>
        <v>Выполнено</v>
      </c>
      <c r="O744" s="209"/>
      <c r="P744" s="140"/>
      <c r="Q744" s="140"/>
    </row>
    <row r="745" spans="2:17" s="40" customFormat="1" x14ac:dyDescent="0.25">
      <c r="B745" s="23" t="s">
        <v>28</v>
      </c>
      <c r="C745" s="6" t="s">
        <v>8</v>
      </c>
      <c r="D745" s="162"/>
      <c r="E745" s="163"/>
      <c r="F745" s="163"/>
      <c r="G745" s="163"/>
      <c r="H745" s="163"/>
      <c r="I745" s="163"/>
      <c r="J745" s="163"/>
      <c r="K745" s="163"/>
      <c r="L745" s="163"/>
      <c r="M745" s="163"/>
      <c r="N745" s="103"/>
      <c r="O745" s="61"/>
      <c r="P745" s="140"/>
      <c r="Q745" s="140"/>
    </row>
    <row r="746" spans="2:17" s="40" customFormat="1" ht="60" x14ac:dyDescent="0.25">
      <c r="B746" s="249" t="s">
        <v>1348</v>
      </c>
      <c r="C746" s="204" t="s">
        <v>693</v>
      </c>
      <c r="D746" s="2">
        <f>SUM(E746:L746)</f>
        <v>1</v>
      </c>
      <c r="E746" s="129">
        <v>0</v>
      </c>
      <c r="F746" s="129">
        <v>0</v>
      </c>
      <c r="G746" s="129">
        <v>0</v>
      </c>
      <c r="H746" s="129">
        <v>0</v>
      </c>
      <c r="I746" s="129">
        <v>1</v>
      </c>
      <c r="J746" s="129">
        <v>0</v>
      </c>
      <c r="K746" s="129">
        <v>0</v>
      </c>
      <c r="L746" s="129">
        <v>0</v>
      </c>
      <c r="M746" s="129">
        <v>1</v>
      </c>
      <c r="N746" s="134" t="str">
        <f>IF((D746&lt;=D$11)*AND(E746&lt;=E$11)*AND(F746&lt;=F$11)*AND(G746&lt;=G$11)*AND(H746&lt;=H$11)*AND(I746&lt;=I$11)*AND(J746&lt;=J$11)*AND(K746&lt;=K$11)*AND(L746&lt;=L$11)*AND(M746&lt;=M$11),"Выполнено","ПРОВЕРИТЬ (таких муниципальных образований не может быть больше их общего числа)")</f>
        <v>Выполнено</v>
      </c>
      <c r="O746" s="213" t="str">
        <f>IF((E746&gt;=((F746+G746)/3000))*AND(J746&gt;=(K746/100)),"   ","Подсказка - если есть поселения с ТОСами, значит есть и районы с ТОСами")</f>
        <v xml:space="preserve">   </v>
      </c>
      <c r="P746" s="140"/>
      <c r="Q746" s="140"/>
    </row>
    <row r="747" spans="2:17" s="40" customFormat="1" ht="60" x14ac:dyDescent="0.25">
      <c r="B747" s="249" t="s">
        <v>1349</v>
      </c>
      <c r="C747" s="66" t="s">
        <v>421</v>
      </c>
      <c r="D747" s="2">
        <f>SUM(E747:L747)</f>
        <v>0</v>
      </c>
      <c r="E747" s="129">
        <v>0</v>
      </c>
      <c r="F747" s="129">
        <v>0</v>
      </c>
      <c r="G747" s="129">
        <v>0</v>
      </c>
      <c r="H747" s="129">
        <v>0</v>
      </c>
      <c r="I747" s="129">
        <v>0</v>
      </c>
      <c r="J747" s="129">
        <v>0</v>
      </c>
      <c r="K747" s="129">
        <v>0</v>
      </c>
      <c r="L747" s="129">
        <v>0</v>
      </c>
      <c r="M747" s="129">
        <v>0</v>
      </c>
      <c r="N747" s="208"/>
      <c r="O747" s="213" t="str">
        <f>IF(((D747&lt;=D746)*AND(E747&lt;=E746)*AND(F747&lt;=F746)*AND(G747&lt;=G746)*AND(H747&lt;=H746)*AND(I747&lt;=I746)*AND(J747&lt;=J746)*AND(K747&lt;=K746)*AND(L747&lt;=L746)*AND(M747&lt;=M746)),"   ","Подсказка - ТОСов со статусом юридических лиц обычно меньше чем всех ТОСов")</f>
        <v xml:space="preserve">   </v>
      </c>
      <c r="P747" s="140"/>
      <c r="Q747" s="140"/>
    </row>
    <row r="748" spans="2:17" s="40" customFormat="1" ht="45" x14ac:dyDescent="0.25">
      <c r="B748" s="252" t="s">
        <v>417</v>
      </c>
      <c r="C748" s="251" t="s">
        <v>1350</v>
      </c>
      <c r="D748" s="202">
        <f>SUM(E748:L748)</f>
        <v>0</v>
      </c>
      <c r="E748" s="102">
        <v>0</v>
      </c>
      <c r="F748" s="102">
        <v>0</v>
      </c>
      <c r="G748" s="102">
        <v>0</v>
      </c>
      <c r="H748" s="102">
        <v>0</v>
      </c>
      <c r="I748" s="102">
        <v>0</v>
      </c>
      <c r="J748" s="102">
        <v>0</v>
      </c>
      <c r="K748" s="102">
        <v>0</v>
      </c>
      <c r="L748" s="102">
        <v>0</v>
      </c>
      <c r="M748" s="102">
        <v>0</v>
      </c>
      <c r="N748" s="134" t="str">
        <f>IF((D748&lt;=D149)*AND(E748&lt;=E149)*AND(F748&lt;=F149)*AND(G748&lt;=G149)*AND(H748&lt;=H149)*AND(I748&lt;=I149)*AND(J748&lt;=J149)*AND(K748&lt;=K149)*AND(L748&lt;=L149)*AND(M748&lt;=M149),"Выполнено","ПРОВЕРИТЬ (таких муниципальных образований не может быть больше  числа муниципальных образований - участников бюджетного процесса)")</f>
        <v>Выполнено</v>
      </c>
      <c r="O748" s="213" t="str">
        <f>IF(((D748=0)),"   ","Нужно заполнить пункт 62 текстовой части - о ТОСах, использующих бюджетные средства по соглашениям с муниципалитетами")</f>
        <v xml:space="preserve">   </v>
      </c>
      <c r="P748" s="140"/>
      <c r="Q748" s="140"/>
    </row>
    <row r="749" spans="2:17" s="40" customFormat="1" ht="45" x14ac:dyDescent="0.25">
      <c r="B749" s="24" t="s">
        <v>418</v>
      </c>
      <c r="C749" s="204" t="s">
        <v>692</v>
      </c>
      <c r="D749" s="202">
        <f>SUM(D750:D752)</f>
        <v>1</v>
      </c>
      <c r="E749" s="103"/>
      <c r="F749" s="103"/>
      <c r="G749" s="103"/>
      <c r="H749" s="103"/>
      <c r="I749" s="103"/>
      <c r="J749" s="103"/>
      <c r="K749" s="103"/>
      <c r="L749" s="103"/>
      <c r="M749" s="103"/>
      <c r="N749" s="94"/>
      <c r="O749" s="208"/>
      <c r="P749" s="140"/>
      <c r="Q749" s="140"/>
    </row>
    <row r="750" spans="2:17" ht="30" x14ac:dyDescent="0.25">
      <c r="B750" s="24" t="s">
        <v>1351</v>
      </c>
      <c r="C750" s="205" t="s">
        <v>797</v>
      </c>
      <c r="D750" s="202">
        <f t="shared" ref="D750:D752" si="216">SUM(E750:L750)</f>
        <v>1</v>
      </c>
      <c r="E750" s="127"/>
      <c r="F750" s="104">
        <v>0</v>
      </c>
      <c r="G750" s="104">
        <v>0</v>
      </c>
      <c r="H750" s="104">
        <v>0</v>
      </c>
      <c r="I750" s="104">
        <v>1</v>
      </c>
      <c r="J750" s="103"/>
      <c r="K750" s="103"/>
      <c r="L750" s="103"/>
      <c r="M750" s="104">
        <v>1</v>
      </c>
      <c r="N750" s="134" t="str">
        <f>IF((F750&gt;=F746)*AND(G750&gt;=G746)*AND(H750&gt;=H746)*AND(I750&gt;=I746),"Выполнено","ПРОВЕРИТЬ (ТОСов в муниципальных образованиях не может быть меньше чем муниципальных образований соответствующего вида с ТОСами)")</f>
        <v>Выполнено</v>
      </c>
      <c r="O750" s="208"/>
      <c r="P750" s="146"/>
      <c r="Q750" s="146"/>
    </row>
    <row r="751" spans="2:17" x14ac:dyDescent="0.25">
      <c r="B751" s="24" t="s">
        <v>1352</v>
      </c>
      <c r="C751" s="225" t="s">
        <v>798</v>
      </c>
      <c r="D751" s="202">
        <f t="shared" si="216"/>
        <v>0</v>
      </c>
      <c r="E751" s="104">
        <v>0</v>
      </c>
      <c r="F751" s="103"/>
      <c r="G751" s="103"/>
      <c r="H751" s="103"/>
      <c r="I751" s="103"/>
      <c r="J751" s="103"/>
      <c r="K751" s="103"/>
      <c r="L751" s="103"/>
      <c r="M751" s="108"/>
      <c r="N751" s="209"/>
      <c r="O751" s="208"/>
      <c r="P751" s="140"/>
      <c r="Q751" s="140"/>
    </row>
    <row r="752" spans="2:17" ht="150" x14ac:dyDescent="0.25">
      <c r="B752" s="24" t="s">
        <v>1353</v>
      </c>
      <c r="C752" s="225" t="s">
        <v>802</v>
      </c>
      <c r="D752" s="202">
        <f t="shared" si="216"/>
        <v>0</v>
      </c>
      <c r="E752" s="103"/>
      <c r="F752" s="103"/>
      <c r="G752" s="103"/>
      <c r="H752" s="103"/>
      <c r="I752" s="103"/>
      <c r="J752" s="103"/>
      <c r="K752" s="106">
        <v>0</v>
      </c>
      <c r="L752" s="106">
        <v>0</v>
      </c>
      <c r="M752" s="104">
        <v>0</v>
      </c>
      <c r="N752" s="134" t="str">
        <f>IF((K752&gt;=K746)*AND(L752&gt;=L746)*AND(M752&gt;=M746),"Выполнено","ПРОВЕРИТЬ (ТОСов в муниципальных образованиях не может быть меньше чем муниципальных образований соответствующего вида с ТОСами)")</f>
        <v>ПРОВЕРИТЬ (ТОСов в муниципальных образованиях не может быть меньше чем муниципальных образований соответствующего вида с ТОСами)</v>
      </c>
      <c r="O752" s="95" t="s">
        <v>1386</v>
      </c>
      <c r="P752" s="146"/>
      <c r="Q752" s="146"/>
    </row>
    <row r="753" spans="2:17" ht="30" x14ac:dyDescent="0.25">
      <c r="B753" s="24" t="s">
        <v>1354</v>
      </c>
      <c r="C753" s="66" t="s">
        <v>422</v>
      </c>
      <c r="D753" s="202">
        <f>SUM(D754:D756)</f>
        <v>0</v>
      </c>
      <c r="E753" s="103"/>
      <c r="F753" s="103"/>
      <c r="G753" s="103"/>
      <c r="H753" s="103"/>
      <c r="I753" s="103"/>
      <c r="J753" s="103"/>
      <c r="K753" s="103"/>
      <c r="L753" s="103"/>
      <c r="M753" s="103"/>
      <c r="N753" s="94"/>
      <c r="O753" s="208"/>
      <c r="P753" s="146"/>
      <c r="Q753" s="146"/>
    </row>
    <row r="754" spans="2:17" ht="30" x14ac:dyDescent="0.25">
      <c r="B754" s="24" t="s">
        <v>1355</v>
      </c>
      <c r="C754" s="205" t="s">
        <v>797</v>
      </c>
      <c r="D754" s="202">
        <f t="shared" ref="D754:D756" si="217">SUM(E754:L754)</f>
        <v>0</v>
      </c>
      <c r="E754" s="127"/>
      <c r="F754" s="104">
        <v>0</v>
      </c>
      <c r="G754" s="104">
        <v>0</v>
      </c>
      <c r="H754" s="104">
        <v>0</v>
      </c>
      <c r="I754" s="104">
        <v>0</v>
      </c>
      <c r="J754" s="103"/>
      <c r="K754" s="103"/>
      <c r="L754" s="103"/>
      <c r="M754" s="104">
        <v>0</v>
      </c>
      <c r="N754" s="134" t="str">
        <f>IF((F754&gt;=F747)*AND(G754&gt;=G747)*AND(H754&gt;=H747)*AND(I754&gt;=I747),"Выполнено","ПРОВЕРИТЬ (ТОСов в муниципальных образованиях не может быть меньше чем муниципальных образований соответствующего вида с ТОСами)")</f>
        <v>Выполнено</v>
      </c>
      <c r="O754" s="208"/>
      <c r="P754" s="140"/>
      <c r="Q754" s="140"/>
    </row>
    <row r="755" spans="2:17" x14ac:dyDescent="0.25">
      <c r="B755" s="24" t="s">
        <v>1356</v>
      </c>
      <c r="C755" s="225" t="s">
        <v>798</v>
      </c>
      <c r="D755" s="202">
        <f t="shared" si="217"/>
        <v>0</v>
      </c>
      <c r="E755" s="104"/>
      <c r="F755" s="103"/>
      <c r="G755" s="103"/>
      <c r="H755" s="103"/>
      <c r="I755" s="103"/>
      <c r="J755" s="103"/>
      <c r="K755" s="103"/>
      <c r="L755" s="103"/>
      <c r="M755" s="108"/>
      <c r="N755" s="209"/>
      <c r="O755" s="208"/>
      <c r="P755" s="146"/>
      <c r="Q755" s="146"/>
    </row>
    <row r="756" spans="2:17" ht="45" x14ac:dyDescent="0.25">
      <c r="B756" s="24" t="s">
        <v>1357</v>
      </c>
      <c r="C756" s="225" t="s">
        <v>802</v>
      </c>
      <c r="D756" s="202">
        <f t="shared" si="217"/>
        <v>0</v>
      </c>
      <c r="E756" s="103"/>
      <c r="F756" s="103"/>
      <c r="G756" s="103"/>
      <c r="H756" s="103"/>
      <c r="I756" s="103"/>
      <c r="J756" s="103"/>
      <c r="K756" s="106">
        <v>0</v>
      </c>
      <c r="L756" s="106">
        <v>0</v>
      </c>
      <c r="M756" s="104">
        <v>0</v>
      </c>
      <c r="N756" s="134" t="str">
        <f>IF((K756&gt;=K747)*AND(L756&gt;=L747)*AND(M756&gt;=M747),"Выполнено","ПРОВЕРИТЬ (ТОСов в муниципальных образованиях не может быть меньше чем муниципальных образований соответствующего вида с ТОСами)")</f>
        <v>Выполнено</v>
      </c>
      <c r="O756" s="208"/>
      <c r="P756" s="146"/>
      <c r="Q756" s="146"/>
    </row>
    <row r="757" spans="2:17" ht="60" x14ac:dyDescent="0.25">
      <c r="B757" s="252" t="s">
        <v>426</v>
      </c>
      <c r="C757" s="234" t="s">
        <v>849</v>
      </c>
      <c r="D757" s="2">
        <f>SUM(E757:L757)</f>
        <v>0</v>
      </c>
      <c r="E757" s="102">
        <v>0</v>
      </c>
      <c r="F757" s="102">
        <v>0</v>
      </c>
      <c r="G757" s="102">
        <v>0</v>
      </c>
      <c r="H757" s="102">
        <v>0</v>
      </c>
      <c r="I757" s="102">
        <v>0</v>
      </c>
      <c r="J757" s="102">
        <v>0</v>
      </c>
      <c r="K757" s="102">
        <v>0</v>
      </c>
      <c r="L757" s="102">
        <v>0</v>
      </c>
      <c r="M757" s="102">
        <v>0</v>
      </c>
      <c r="N757" s="134" t="str">
        <f>IF((D757&lt;=D746)*AND(E757&lt;=E746)*AND(F757&lt;=F746)*AND(G757&lt;=G746)*AND(H757&lt;=H746)*AND(I757&lt;=I746)*AND(J757&lt;=J746)*AND(K757&lt;=K746)*AND(L757&lt;=L746)*AND(M757&lt;=M746),"Выполнено","ПРОВЕРИТЬ (таких муниципальных образований не может быть больше  числа муниципальных образований с ТОСами)")</f>
        <v>Выполнено</v>
      </c>
      <c r="O757" s="213" t="str">
        <f>IF(((D757=0)),"   ","Нужно заполнить пункт 62 текстовой части - о ТОСах, использующих бюджетные средства по соглашениям с муниципалитетами")</f>
        <v xml:space="preserve">   </v>
      </c>
      <c r="P757" s="146"/>
      <c r="Q757" s="146"/>
    </row>
    <row r="758" spans="2:17" ht="45" x14ac:dyDescent="0.25">
      <c r="B758" s="39" t="s">
        <v>1358</v>
      </c>
      <c r="C758" s="130" t="s">
        <v>209</v>
      </c>
      <c r="D758" s="2">
        <f>SUM(E758:L758)</f>
        <v>0</v>
      </c>
      <c r="E758" s="104">
        <v>0</v>
      </c>
      <c r="F758" s="104">
        <v>0</v>
      </c>
      <c r="G758" s="104">
        <v>0</v>
      </c>
      <c r="H758" s="104">
        <v>0</v>
      </c>
      <c r="I758" s="104">
        <v>0</v>
      </c>
      <c r="J758" s="104">
        <v>0</v>
      </c>
      <c r="K758" s="104">
        <v>0</v>
      </c>
      <c r="L758" s="104">
        <v>0</v>
      </c>
      <c r="M758" s="104">
        <v>0</v>
      </c>
      <c r="N758" s="134" t="str">
        <f>IF((D757&lt;=D758)*AND(E757&lt;=E758)*AND(F757&lt;=F758)*AND(G757&lt;=G758)*AND(H757&lt;=H758)*AND(I757&lt;=I758)*AND(J757&lt;=J758)*AND(K757&lt;=K758)*AND(L757&lt;=L758)*AND(M757&lt;=M758),"Выполнено","ПРОВЕРИТЬ (ТОСов, сотрудничающих с муниципалитетами, не может быть меньше чем муниципалитетов, сотрудничающих с ТОСами)")</f>
        <v>Выполнено</v>
      </c>
      <c r="O758" s="208"/>
      <c r="P758" s="140"/>
      <c r="Q758" s="140"/>
    </row>
    <row r="759" spans="2:17" x14ac:dyDescent="0.25">
      <c r="B759" s="23" t="s">
        <v>1359</v>
      </c>
      <c r="C759" s="6" t="s">
        <v>27</v>
      </c>
      <c r="D759" s="41"/>
      <c r="E759" s="103"/>
      <c r="F759" s="103"/>
      <c r="G759" s="103"/>
      <c r="H759" s="103"/>
      <c r="I759" s="103"/>
      <c r="J759" s="103"/>
      <c r="K759" s="103"/>
      <c r="L759" s="103"/>
      <c r="M759" s="103"/>
      <c r="N759" s="95"/>
      <c r="O759" s="208"/>
      <c r="P759" s="140"/>
      <c r="Q759" s="140"/>
    </row>
    <row r="760" spans="2:17" s="18" customFormat="1" ht="30" x14ac:dyDescent="0.25">
      <c r="B760" s="249" t="s">
        <v>40</v>
      </c>
      <c r="C760" s="235" t="s">
        <v>847</v>
      </c>
      <c r="D760" s="43"/>
      <c r="E760" s="103"/>
      <c r="F760" s="103"/>
      <c r="G760" s="103"/>
      <c r="H760" s="103"/>
      <c r="I760" s="103"/>
      <c r="J760" s="103"/>
      <c r="K760" s="103"/>
      <c r="L760" s="103"/>
      <c r="M760" s="103"/>
      <c r="N760" s="95"/>
      <c r="O760" s="208"/>
      <c r="P760" s="144"/>
      <c r="Q760" s="144"/>
    </row>
    <row r="761" spans="2:17" s="18" customFormat="1" x14ac:dyDescent="0.25">
      <c r="B761" s="24" t="s">
        <v>1360</v>
      </c>
      <c r="C761" s="225" t="s">
        <v>799</v>
      </c>
      <c r="D761" s="2">
        <f>SUM(E761:L761)</f>
        <v>0</v>
      </c>
      <c r="E761" s="104">
        <v>0</v>
      </c>
      <c r="F761" s="104">
        <v>0</v>
      </c>
      <c r="G761" s="104">
        <v>0</v>
      </c>
      <c r="H761" s="104">
        <v>0</v>
      </c>
      <c r="I761" s="104">
        <v>0</v>
      </c>
      <c r="J761" s="104">
        <v>0</v>
      </c>
      <c r="K761" s="104">
        <v>0</v>
      </c>
      <c r="L761" s="104">
        <v>0</v>
      </c>
      <c r="M761" s="104">
        <v>0</v>
      </c>
      <c r="N761" s="134" t="str">
        <f>IF((D761&lt;=D$11)*AND(E761&lt;=E$11)*AND(F761&lt;=F$11)*AND(G761&lt;=G$11)*AND(H761&lt;=H$11)*AND(I761&lt;=I$11)*AND(J761&lt;=J$11)*AND(K761&lt;=K$11)*AND(L761&lt;=L$11)*AND(M761&lt;=M$11),"Выполнено","ПРОВЕРИТЬ (таких муниципальных образований не может быть больше их общего числа)")</f>
        <v>Выполнено</v>
      </c>
      <c r="O761" s="208"/>
      <c r="P761" s="146"/>
      <c r="Q761" s="146"/>
    </row>
    <row r="762" spans="2:17" s="18" customFormat="1" ht="30" x14ac:dyDescent="0.25">
      <c r="B762" s="24" t="s">
        <v>1361</v>
      </c>
      <c r="C762" s="235" t="s">
        <v>848</v>
      </c>
      <c r="D762" s="2">
        <f>SUM(E762:L762)</f>
        <v>0</v>
      </c>
      <c r="E762" s="104">
        <v>0</v>
      </c>
      <c r="F762" s="104">
        <v>0</v>
      </c>
      <c r="G762" s="104">
        <v>0</v>
      </c>
      <c r="H762" s="104">
        <v>0</v>
      </c>
      <c r="I762" s="104">
        <v>0</v>
      </c>
      <c r="J762" s="104">
        <v>0</v>
      </c>
      <c r="K762" s="104">
        <v>0</v>
      </c>
      <c r="L762" s="104">
        <v>0</v>
      </c>
      <c r="M762" s="104">
        <v>0</v>
      </c>
      <c r="N762" s="134" t="str">
        <f>IF((D762&lt;=D$11)*AND(E762&lt;=E$11)*AND(F762&lt;=F$11)*AND(G762&lt;=G$11)*AND(H762&lt;=H$11)*AND(I762&lt;=I$11)*AND(J762&lt;=J$11)*AND(K762&lt;=K$11)*AND(L762&lt;=L$11)*AND(M762&lt;=M$11),"Выполнено","ПРОВЕРИТЬ (таких муниципальных образований не может быть больше их общего числа)")</f>
        <v>Выполнено</v>
      </c>
      <c r="O762" s="213" t="str">
        <f>IF((E762&gt;=((F762+G762)/3000))*AND(J762&gt;=(K762/100)),"   ","Подсказка - если есть поселения со старостами, значит есть и районы со старостами")</f>
        <v xml:space="preserve">   </v>
      </c>
      <c r="P762" s="146"/>
      <c r="Q762" s="146"/>
    </row>
    <row r="763" spans="2:17" s="18" customFormat="1" ht="30" x14ac:dyDescent="0.25">
      <c r="B763" s="24" t="s">
        <v>1362</v>
      </c>
      <c r="C763" s="247" t="s">
        <v>1363</v>
      </c>
      <c r="D763" s="202">
        <f>SUM(E763:L763)</f>
        <v>0</v>
      </c>
      <c r="E763" s="104">
        <v>0</v>
      </c>
      <c r="F763" s="104">
        <v>0</v>
      </c>
      <c r="G763" s="104">
        <v>0</v>
      </c>
      <c r="H763" s="104">
        <v>0</v>
      </c>
      <c r="I763" s="104">
        <v>0</v>
      </c>
      <c r="J763" s="104">
        <v>0</v>
      </c>
      <c r="K763" s="104">
        <v>0</v>
      </c>
      <c r="L763" s="104">
        <v>0</v>
      </c>
      <c r="M763" s="104">
        <v>0</v>
      </c>
      <c r="N763" s="209"/>
      <c r="O763" s="213" t="str">
        <f>IF((D763&lt;=D762)*AND(E763&lt;=E762)*AND(F763&lt;=F762)*AND(G763&lt;=G762)*AND(H763&lt;=H762)*AND(I763&lt;=I762)*AND(J763&lt;=J762)*AND(K763&lt;=K762)*AND(L763&lt;=L762)*AND(M763&lt;=M762),"   ","Подсказка - вряд ли таких старост больше чем действующих старост")</f>
        <v xml:space="preserve">   </v>
      </c>
      <c r="P763" s="146"/>
      <c r="Q763" s="146"/>
    </row>
    <row r="764" spans="2:17" s="18" customFormat="1" ht="45" x14ac:dyDescent="0.25">
      <c r="B764" s="24" t="s">
        <v>41</v>
      </c>
      <c r="C764" s="34" t="s">
        <v>237</v>
      </c>
      <c r="D764" s="2">
        <f>SUM(D765:D767)</f>
        <v>0</v>
      </c>
      <c r="E764" s="103"/>
      <c r="F764" s="103"/>
      <c r="G764" s="103"/>
      <c r="H764" s="103"/>
      <c r="I764" s="103"/>
      <c r="J764" s="103"/>
      <c r="K764" s="103"/>
      <c r="L764" s="103"/>
      <c r="M764" s="103"/>
      <c r="N764" s="94"/>
      <c r="O764" s="208"/>
      <c r="P764" s="146"/>
      <c r="Q764" s="146"/>
    </row>
    <row r="765" spans="2:17" s="18" customFormat="1" ht="30" x14ac:dyDescent="0.25">
      <c r="B765" s="24" t="s">
        <v>1364</v>
      </c>
      <c r="C765" s="40" t="s">
        <v>797</v>
      </c>
      <c r="D765" s="2">
        <f t="shared" ref="D765:D767" si="218">SUM(E765:L765)</f>
        <v>0</v>
      </c>
      <c r="E765" s="127"/>
      <c r="F765" s="104">
        <v>0</v>
      </c>
      <c r="G765" s="104">
        <v>0</v>
      </c>
      <c r="H765" s="104">
        <v>0</v>
      </c>
      <c r="I765" s="104">
        <v>0</v>
      </c>
      <c r="J765" s="103"/>
      <c r="K765" s="103"/>
      <c r="L765" s="103"/>
      <c r="M765" s="104">
        <v>0</v>
      </c>
      <c r="N765" s="134" t="str">
        <f>IF((F765&gt;=F762)*AND(G765&gt;=G762)*AND(H765&gt;=H762)*AND(I765&gt;=I762),"Выполнено","ОШИБКА (старост в муниципальных образованиях не может быть меньше чем муниципальных образований соответствующего вида со старостами)")</f>
        <v>Выполнено</v>
      </c>
      <c r="O765" s="208"/>
      <c r="P765" s="146"/>
      <c r="Q765" s="146"/>
    </row>
    <row r="766" spans="2:17" s="18" customFormat="1" x14ac:dyDescent="0.25">
      <c r="B766" s="24" t="s">
        <v>1365</v>
      </c>
      <c r="C766" s="225" t="s">
        <v>798</v>
      </c>
      <c r="D766" s="2">
        <f t="shared" si="218"/>
        <v>0</v>
      </c>
      <c r="E766" s="104">
        <v>0</v>
      </c>
      <c r="F766" s="103"/>
      <c r="G766" s="103"/>
      <c r="H766" s="103"/>
      <c r="I766" s="103"/>
      <c r="J766" s="103"/>
      <c r="K766" s="103"/>
      <c r="L766" s="103"/>
      <c r="M766" s="108"/>
      <c r="N766" s="209"/>
      <c r="O766" s="94"/>
      <c r="P766" s="212"/>
      <c r="Q766" s="212"/>
    </row>
    <row r="767" spans="2:17" s="18" customFormat="1" ht="45" x14ac:dyDescent="0.25">
      <c r="B767" s="24" t="s">
        <v>1366</v>
      </c>
      <c r="C767" s="225" t="s">
        <v>802</v>
      </c>
      <c r="D767" s="2">
        <f t="shared" si="218"/>
        <v>0</v>
      </c>
      <c r="E767" s="103"/>
      <c r="F767" s="103"/>
      <c r="G767" s="103"/>
      <c r="H767" s="103"/>
      <c r="I767" s="103"/>
      <c r="J767" s="103"/>
      <c r="K767" s="104">
        <v>0</v>
      </c>
      <c r="L767" s="104">
        <v>0</v>
      </c>
      <c r="M767" s="104">
        <v>0</v>
      </c>
      <c r="N767" s="134" t="str">
        <f>IF((K767&gt;=K762)*AND(L767&gt;=L762)*AND(M767&gt;=M762),"Выполнено","ОШИБКА (старост в муниципальных образованиях не может быть меньше чем муниципальных образований соответствующего вида со старостами)")</f>
        <v>Выполнено</v>
      </c>
      <c r="O767" s="94"/>
      <c r="P767" s="146"/>
      <c r="Q767" s="146"/>
    </row>
    <row r="768" spans="2:17" s="18" customFormat="1" ht="60" x14ac:dyDescent="0.25">
      <c r="B768" s="24" t="s">
        <v>420</v>
      </c>
      <c r="C768" s="247" t="s">
        <v>1367</v>
      </c>
      <c r="D768" s="202">
        <f>SUM(D769:D771)</f>
        <v>0</v>
      </c>
      <c r="E768" s="103"/>
      <c r="F768" s="103"/>
      <c r="G768" s="103"/>
      <c r="H768" s="103"/>
      <c r="I768" s="103"/>
      <c r="J768" s="103"/>
      <c r="K768" s="103"/>
      <c r="L768" s="103"/>
      <c r="M768" s="103"/>
      <c r="N768" s="209"/>
      <c r="O768" s="227"/>
      <c r="P768" s="146"/>
      <c r="Q768" s="146"/>
    </row>
    <row r="769" spans="1:17" s="18" customFormat="1" ht="30" x14ac:dyDescent="0.25">
      <c r="B769" s="24" t="s">
        <v>1368</v>
      </c>
      <c r="C769" s="205" t="s">
        <v>797</v>
      </c>
      <c r="D769" s="202">
        <f t="shared" ref="D769:D771" si="219">SUM(E769:L769)</f>
        <v>0</v>
      </c>
      <c r="E769" s="127"/>
      <c r="F769" s="104">
        <v>0</v>
      </c>
      <c r="G769" s="104">
        <v>0</v>
      </c>
      <c r="H769" s="104">
        <v>0</v>
      </c>
      <c r="I769" s="104">
        <v>0</v>
      </c>
      <c r="J769" s="103"/>
      <c r="K769" s="103"/>
      <c r="L769" s="103"/>
      <c r="M769" s="104">
        <v>0</v>
      </c>
      <c r="N769" s="209"/>
      <c r="O769" s="213" t="str">
        <f>IF((F769&lt;=F765)*AND(G769&lt;=G765)*AND(H769&lt;=H765)*AND(I769&lt;=I765),"   ","Подсказка - вряд ли таких старост больше чем действующих старост")</f>
        <v xml:space="preserve">   </v>
      </c>
      <c r="P769" s="146"/>
      <c r="Q769" s="146"/>
    </row>
    <row r="770" spans="1:17" s="18" customFormat="1" x14ac:dyDescent="0.25">
      <c r="B770" s="24" t="s">
        <v>1369</v>
      </c>
      <c r="C770" s="225" t="s">
        <v>798</v>
      </c>
      <c r="D770" s="202">
        <f t="shared" si="219"/>
        <v>0</v>
      </c>
      <c r="E770" s="104">
        <v>0</v>
      </c>
      <c r="F770" s="103"/>
      <c r="G770" s="103"/>
      <c r="H770" s="103"/>
      <c r="I770" s="103"/>
      <c r="J770" s="103"/>
      <c r="K770" s="103"/>
      <c r="L770" s="103"/>
      <c r="M770" s="108"/>
      <c r="N770" s="209"/>
      <c r="O770" s="227"/>
      <c r="P770" s="146"/>
      <c r="Q770" s="146"/>
    </row>
    <row r="771" spans="1:17" s="18" customFormat="1" ht="45" x14ac:dyDescent="0.25">
      <c r="B771" s="24" t="s">
        <v>1370</v>
      </c>
      <c r="C771" s="225" t="s">
        <v>802</v>
      </c>
      <c r="D771" s="202">
        <f t="shared" si="219"/>
        <v>0</v>
      </c>
      <c r="E771" s="103"/>
      <c r="F771" s="103"/>
      <c r="G771" s="103"/>
      <c r="H771" s="103"/>
      <c r="I771" s="103"/>
      <c r="J771" s="103"/>
      <c r="K771" s="106">
        <v>0</v>
      </c>
      <c r="L771" s="106">
        <v>0</v>
      </c>
      <c r="M771" s="104">
        <v>0</v>
      </c>
      <c r="N771" s="209"/>
      <c r="O771" s="213" t="str">
        <f>IF((K771&lt;=K767)*AND(L771&lt;=L767)*AND(M771&lt;=M767),"   ","Подсказка - вряд ли таких старост больше чем действующих старост")</f>
        <v xml:space="preserve">   </v>
      </c>
      <c r="P771" s="146"/>
      <c r="Q771" s="146"/>
    </row>
    <row r="772" spans="1:17" s="18" customFormat="1" x14ac:dyDescent="0.25">
      <c r="B772" s="21"/>
      <c r="C772" s="205"/>
      <c r="D772" s="205"/>
      <c r="E772" s="205"/>
      <c r="F772" s="205"/>
      <c r="G772" s="205"/>
      <c r="H772" s="205"/>
      <c r="I772" s="205"/>
      <c r="J772" s="205"/>
      <c r="K772" s="205"/>
      <c r="L772" s="205"/>
      <c r="M772" s="16"/>
      <c r="N772" s="31"/>
      <c r="O772" s="31"/>
      <c r="P772" s="146"/>
      <c r="Q772" s="146"/>
    </row>
    <row r="773" spans="1:17" s="18" customFormat="1" x14ac:dyDescent="0.25">
      <c r="B773" s="263" t="s">
        <v>424</v>
      </c>
      <c r="C773" s="264"/>
      <c r="D773" s="264"/>
      <c r="E773" s="264"/>
      <c r="F773" s="264"/>
      <c r="G773" s="264"/>
      <c r="H773" s="264"/>
      <c r="I773" s="264"/>
      <c r="J773" s="264"/>
      <c r="K773" s="264"/>
      <c r="L773" s="264"/>
      <c r="M773" s="264"/>
      <c r="N773" s="264"/>
      <c r="O773" s="265"/>
      <c r="P773" s="212"/>
      <c r="Q773" s="212"/>
    </row>
    <row r="774" spans="1:17" s="18" customFormat="1" x14ac:dyDescent="0.25">
      <c r="B774" s="226" t="s">
        <v>1</v>
      </c>
      <c r="C774" s="266" t="s">
        <v>423</v>
      </c>
      <c r="D774" s="267"/>
      <c r="E774" s="267"/>
      <c r="F774" s="267"/>
      <c r="G774" s="267"/>
      <c r="H774" s="267"/>
      <c r="I774" s="267"/>
      <c r="J774" s="267"/>
      <c r="K774" s="267"/>
      <c r="L774" s="267"/>
      <c r="M774" s="267"/>
      <c r="N774" s="267"/>
      <c r="O774" s="268"/>
      <c r="P774" s="146"/>
      <c r="Q774" s="146"/>
    </row>
    <row r="775" spans="1:17" s="18" customFormat="1" x14ac:dyDescent="0.25">
      <c r="B775" s="226" t="s">
        <v>800</v>
      </c>
      <c r="C775" s="269" t="s">
        <v>16</v>
      </c>
      <c r="D775" s="267"/>
      <c r="E775" s="267"/>
      <c r="F775" s="267"/>
      <c r="G775" s="267"/>
      <c r="H775" s="267"/>
      <c r="I775" s="267"/>
      <c r="J775" s="267"/>
      <c r="K775" s="267"/>
      <c r="L775" s="267"/>
      <c r="M775" s="267"/>
      <c r="N775" s="267"/>
      <c r="O775" s="268"/>
      <c r="P775" s="146"/>
      <c r="Q775" s="146"/>
    </row>
    <row r="776" spans="1:17" s="18" customFormat="1" x14ac:dyDescent="0.25">
      <c r="B776" s="226" t="s">
        <v>379</v>
      </c>
      <c r="C776" s="269" t="s">
        <v>803</v>
      </c>
      <c r="D776" s="267"/>
      <c r="E776" s="267"/>
      <c r="F776" s="267"/>
      <c r="G776" s="267"/>
      <c r="H776" s="267"/>
      <c r="I776" s="267"/>
      <c r="J776" s="267"/>
      <c r="K776" s="267"/>
      <c r="L776" s="267"/>
      <c r="M776" s="267"/>
      <c r="N776" s="267"/>
      <c r="O776" s="268"/>
      <c r="P776" s="146"/>
      <c r="Q776" s="146"/>
    </row>
    <row r="777" spans="1:17" s="18" customFormat="1" x14ac:dyDescent="0.25">
      <c r="B777" s="226" t="s">
        <v>380</v>
      </c>
      <c r="C777" s="266" t="s">
        <v>425</v>
      </c>
      <c r="D777" s="267"/>
      <c r="E777" s="267"/>
      <c r="F777" s="267"/>
      <c r="G777" s="267"/>
      <c r="H777" s="267"/>
      <c r="I777" s="267"/>
      <c r="J777" s="267"/>
      <c r="K777" s="267"/>
      <c r="L777" s="267"/>
      <c r="M777" s="267"/>
      <c r="N777" s="267"/>
      <c r="O777" s="268"/>
      <c r="P777" s="146"/>
      <c r="Q777" s="146"/>
    </row>
    <row r="778" spans="1:17" s="18" customFormat="1" x14ac:dyDescent="0.25">
      <c r="A778" s="55"/>
      <c r="B778" s="226" t="s">
        <v>801</v>
      </c>
      <c r="C778" s="269" t="s">
        <v>804</v>
      </c>
      <c r="D778" s="267"/>
      <c r="E778" s="267"/>
      <c r="F778" s="267"/>
      <c r="G778" s="267"/>
      <c r="H778" s="267"/>
      <c r="I778" s="267"/>
      <c r="J778" s="267"/>
      <c r="K778" s="267"/>
      <c r="L778" s="267"/>
      <c r="M778" s="267"/>
      <c r="N778" s="267"/>
      <c r="O778" s="268"/>
      <c r="P778" s="146"/>
      <c r="Q778" s="146"/>
    </row>
    <row r="779" spans="1:17" s="18" customFormat="1" ht="18.75" x14ac:dyDescent="0.25">
      <c r="A779" s="55"/>
      <c r="B779" s="263"/>
      <c r="C779" s="264"/>
      <c r="D779" s="264"/>
      <c r="E779" s="264"/>
      <c r="F779" s="264"/>
      <c r="G779" s="264"/>
      <c r="H779" s="264"/>
      <c r="I779" s="264"/>
      <c r="J779" s="264"/>
      <c r="K779" s="264"/>
      <c r="L779" s="264"/>
      <c r="M779" s="264"/>
      <c r="N779" s="264"/>
      <c r="O779" s="265"/>
      <c r="P779" s="146"/>
      <c r="Q779" s="146"/>
    </row>
    <row r="780" spans="1:17" s="18" customFormat="1" x14ac:dyDescent="0.25">
      <c r="A780" s="55"/>
      <c r="B780" s="21"/>
      <c r="C780" s="14"/>
      <c r="D780" s="14"/>
      <c r="E780" s="14"/>
      <c r="F780" s="14"/>
      <c r="G780" s="14"/>
      <c r="H780" s="40"/>
      <c r="I780" s="14"/>
      <c r="J780" s="14"/>
      <c r="K780" s="14"/>
      <c r="L780" s="14"/>
      <c r="M780" s="14"/>
      <c r="N780" s="30"/>
      <c r="O780" s="30"/>
      <c r="P780" s="146"/>
      <c r="Q780" s="146"/>
    </row>
    <row r="781" spans="1:17" s="18" customFormat="1" x14ac:dyDescent="0.25">
      <c r="A781" s="55"/>
      <c r="B781" s="21"/>
      <c r="C781" s="14"/>
      <c r="D781" s="14"/>
      <c r="E781" s="14"/>
      <c r="F781" s="14"/>
      <c r="G781" s="14"/>
      <c r="H781" s="40"/>
      <c r="I781" s="14"/>
      <c r="J781" s="14"/>
      <c r="K781" s="14"/>
      <c r="L781" s="14"/>
      <c r="M781" s="14"/>
      <c r="N781" s="30"/>
      <c r="O781" s="30"/>
      <c r="P781" s="146"/>
      <c r="Q781" s="146"/>
    </row>
    <row r="782" spans="1:17" s="18" customFormat="1" x14ac:dyDescent="0.25">
      <c r="A782" s="55"/>
      <c r="B782" s="21"/>
      <c r="C782" s="14"/>
      <c r="D782" s="14"/>
      <c r="E782" s="14"/>
      <c r="F782" s="14"/>
      <c r="G782" s="14"/>
      <c r="H782" s="40"/>
      <c r="I782" s="14"/>
      <c r="J782" s="14"/>
      <c r="K782" s="14"/>
      <c r="L782" s="14"/>
      <c r="M782" s="14"/>
      <c r="N782" s="30"/>
      <c r="O782" s="30"/>
      <c r="P782" s="146"/>
      <c r="Q782" s="146"/>
    </row>
    <row r="783" spans="1:17" s="18" customFormat="1" x14ac:dyDescent="0.25">
      <c r="B783" s="21"/>
      <c r="C783" s="14"/>
      <c r="D783" s="14"/>
      <c r="E783" s="14"/>
      <c r="F783" s="14"/>
      <c r="G783" s="14"/>
      <c r="H783" s="40"/>
      <c r="I783" s="14"/>
      <c r="J783" s="14"/>
      <c r="K783" s="14"/>
      <c r="L783" s="14"/>
      <c r="M783" s="14"/>
      <c r="N783" s="30"/>
      <c r="O783" s="30"/>
      <c r="P783" s="146"/>
      <c r="Q783" s="146"/>
    </row>
    <row r="784" spans="1:17" s="18" customFormat="1" x14ac:dyDescent="0.25">
      <c r="B784" s="21"/>
      <c r="C784" s="14"/>
      <c r="D784" s="14"/>
      <c r="E784" s="14"/>
      <c r="F784" s="14"/>
      <c r="G784" s="14"/>
      <c r="H784" s="40"/>
      <c r="I784" s="14"/>
      <c r="J784" s="14"/>
      <c r="K784" s="14"/>
      <c r="L784" s="14"/>
      <c r="M784" s="14"/>
      <c r="N784" s="30"/>
      <c r="O784" s="30"/>
      <c r="P784" s="212"/>
      <c r="Q784" s="212"/>
    </row>
    <row r="785" spans="2:17" s="18" customFormat="1" x14ac:dyDescent="0.25">
      <c r="B785" s="21"/>
      <c r="C785" s="14"/>
      <c r="D785" s="14"/>
      <c r="E785" s="14"/>
      <c r="F785" s="14"/>
      <c r="G785" s="14"/>
      <c r="H785" s="40"/>
      <c r="I785" s="14"/>
      <c r="J785" s="14"/>
      <c r="K785" s="14"/>
      <c r="L785" s="14"/>
      <c r="M785" s="14"/>
      <c r="N785" s="30"/>
      <c r="O785" s="30"/>
      <c r="P785" s="146"/>
      <c r="Q785" s="146"/>
    </row>
    <row r="786" spans="2:17" x14ac:dyDescent="0.25">
      <c r="P786" s="146"/>
      <c r="Q786" s="146"/>
    </row>
    <row r="787" spans="2:17" x14ac:dyDescent="0.25">
      <c r="P787" s="146"/>
      <c r="Q787" s="146"/>
    </row>
    <row r="788" spans="2:17" x14ac:dyDescent="0.25">
      <c r="P788" s="146"/>
      <c r="Q788" s="146"/>
    </row>
    <row r="789" spans="2:17" x14ac:dyDescent="0.25">
      <c r="P789" s="146"/>
      <c r="Q789" s="146"/>
    </row>
    <row r="790" spans="2:17" x14ac:dyDescent="0.25">
      <c r="P790" s="146"/>
      <c r="Q790" s="146"/>
    </row>
    <row r="791" spans="2:17" x14ac:dyDescent="0.25">
      <c r="P791" s="146"/>
      <c r="Q791" s="146"/>
    </row>
    <row r="792" spans="2:17" x14ac:dyDescent="0.25">
      <c r="P792" s="146"/>
      <c r="Q792" s="146"/>
    </row>
    <row r="793" spans="2:17" s="37" customFormat="1" x14ac:dyDescent="0.25">
      <c r="B793" s="21"/>
      <c r="C793" s="14"/>
      <c r="D793" s="14"/>
      <c r="E793" s="14"/>
      <c r="F793" s="14"/>
      <c r="G793" s="14"/>
      <c r="H793" s="40"/>
      <c r="I793" s="14"/>
      <c r="J793" s="14"/>
      <c r="K793" s="14"/>
      <c r="L793" s="14"/>
      <c r="M793" s="14"/>
      <c r="N793" s="30"/>
      <c r="O793" s="30"/>
      <c r="P793" s="146"/>
      <c r="Q793" s="146"/>
    </row>
    <row r="794" spans="2:17" x14ac:dyDescent="0.25">
      <c r="P794" s="146"/>
      <c r="Q794" s="146"/>
    </row>
    <row r="795" spans="2:17" s="205" customFormat="1" x14ac:dyDescent="0.25">
      <c r="B795" s="21"/>
      <c r="C795" s="14"/>
      <c r="D795" s="14"/>
      <c r="E795" s="14"/>
      <c r="F795" s="14"/>
      <c r="G795" s="14"/>
      <c r="H795" s="40"/>
      <c r="I795" s="14"/>
      <c r="J795" s="14"/>
      <c r="K795" s="14"/>
      <c r="L795" s="14"/>
      <c r="M795" s="14"/>
      <c r="N795" s="30"/>
      <c r="O795" s="30"/>
      <c r="P795" s="212"/>
      <c r="Q795" s="212"/>
    </row>
    <row r="796" spans="2:17" x14ac:dyDescent="0.25">
      <c r="P796" s="146"/>
      <c r="Q796" s="146"/>
    </row>
    <row r="797" spans="2:17" x14ac:dyDescent="0.25">
      <c r="P797" s="146"/>
      <c r="Q797" s="146"/>
    </row>
    <row r="798" spans="2:17" x14ac:dyDescent="0.25">
      <c r="P798" s="146"/>
      <c r="Q798" s="146"/>
    </row>
    <row r="799" spans="2:17" x14ac:dyDescent="0.25">
      <c r="P799" s="146"/>
      <c r="Q799" s="146"/>
    </row>
    <row r="800" spans="2:17" x14ac:dyDescent="0.25">
      <c r="P800" s="146"/>
      <c r="Q800" s="146"/>
    </row>
    <row r="801" spans="2:17" x14ac:dyDescent="0.25">
      <c r="P801" s="146"/>
      <c r="Q801" s="146"/>
    </row>
    <row r="802" spans="2:17" x14ac:dyDescent="0.25">
      <c r="P802" s="146"/>
      <c r="Q802" s="146"/>
    </row>
    <row r="803" spans="2:17" s="205" customFormat="1" x14ac:dyDescent="0.25">
      <c r="B803" s="21"/>
      <c r="C803" s="14"/>
      <c r="D803" s="14"/>
      <c r="E803" s="14"/>
      <c r="F803" s="14"/>
      <c r="G803" s="14"/>
      <c r="H803" s="40"/>
      <c r="I803" s="14"/>
      <c r="J803" s="14"/>
      <c r="K803" s="14"/>
      <c r="L803" s="14"/>
      <c r="M803" s="14"/>
      <c r="N803" s="30"/>
      <c r="O803" s="30"/>
      <c r="P803" s="212"/>
      <c r="Q803" s="212"/>
    </row>
    <row r="804" spans="2:17" x14ac:dyDescent="0.25">
      <c r="P804" s="146"/>
      <c r="Q804" s="146"/>
    </row>
    <row r="805" spans="2:17" x14ac:dyDescent="0.25">
      <c r="P805" s="146"/>
      <c r="Q805" s="146"/>
    </row>
    <row r="806" spans="2:17" x14ac:dyDescent="0.25">
      <c r="P806" s="146"/>
      <c r="Q806" s="146"/>
    </row>
    <row r="807" spans="2:17" x14ac:dyDescent="0.25">
      <c r="P807" s="146"/>
      <c r="Q807" s="146"/>
    </row>
    <row r="808" spans="2:17" x14ac:dyDescent="0.25">
      <c r="P808" s="146"/>
      <c r="Q808" s="146"/>
    </row>
    <row r="809" spans="2:17" x14ac:dyDescent="0.25">
      <c r="P809" s="146"/>
      <c r="Q809" s="146"/>
    </row>
    <row r="810" spans="2:17" x14ac:dyDescent="0.25">
      <c r="P810" s="146"/>
      <c r="Q810" s="146"/>
    </row>
    <row r="811" spans="2:17" s="205" customFormat="1" x14ac:dyDescent="0.25">
      <c r="B811" s="21"/>
      <c r="C811" s="14"/>
      <c r="D811" s="14"/>
      <c r="E811" s="14"/>
      <c r="F811" s="14"/>
      <c r="G811" s="14"/>
      <c r="H811" s="40"/>
      <c r="I811" s="14"/>
      <c r="J811" s="14"/>
      <c r="K811" s="14"/>
      <c r="L811" s="14"/>
      <c r="M811" s="14"/>
      <c r="N811" s="30"/>
      <c r="O811" s="30"/>
      <c r="P811" s="212"/>
      <c r="Q811" s="212"/>
    </row>
    <row r="812" spans="2:17" x14ac:dyDescent="0.25">
      <c r="P812" s="146"/>
      <c r="Q812" s="146"/>
    </row>
    <row r="813" spans="2:17" x14ac:dyDescent="0.25">
      <c r="P813" s="146"/>
      <c r="Q813" s="146"/>
    </row>
    <row r="814" spans="2:17" x14ac:dyDescent="0.25">
      <c r="P814" s="146"/>
      <c r="Q814" s="146"/>
    </row>
    <row r="815" spans="2:17" x14ac:dyDescent="0.25">
      <c r="P815" s="146"/>
      <c r="Q815" s="146"/>
    </row>
    <row r="816" spans="2:17" x14ac:dyDescent="0.25">
      <c r="P816" s="146"/>
      <c r="Q816" s="146"/>
    </row>
    <row r="817" spans="2:17" x14ac:dyDescent="0.25">
      <c r="P817" s="144"/>
      <c r="Q817" s="144"/>
    </row>
    <row r="818" spans="2:17" x14ac:dyDescent="0.25">
      <c r="P818" s="146"/>
      <c r="Q818" s="146"/>
    </row>
    <row r="819" spans="2:17" x14ac:dyDescent="0.25">
      <c r="P819" s="146"/>
      <c r="Q819" s="146"/>
    </row>
    <row r="820" spans="2:17" x14ac:dyDescent="0.25">
      <c r="P820" s="144"/>
      <c r="Q820" s="144"/>
    </row>
    <row r="821" spans="2:17" x14ac:dyDescent="0.25">
      <c r="P821" s="146"/>
      <c r="Q821" s="146"/>
    </row>
    <row r="822" spans="2:17" x14ac:dyDescent="0.25">
      <c r="P822" s="146"/>
      <c r="Q822" s="146"/>
    </row>
    <row r="823" spans="2:17" s="18" customFormat="1" x14ac:dyDescent="0.25">
      <c r="B823" s="21"/>
      <c r="C823" s="14"/>
      <c r="D823" s="14"/>
      <c r="E823" s="14"/>
      <c r="F823" s="14"/>
      <c r="G823" s="14"/>
      <c r="H823" s="40"/>
      <c r="I823" s="14"/>
      <c r="J823" s="14"/>
      <c r="K823" s="14"/>
      <c r="L823" s="14"/>
      <c r="M823" s="14"/>
      <c r="N823" s="30"/>
      <c r="O823" s="30"/>
      <c r="P823" s="144"/>
      <c r="Q823" s="144"/>
    </row>
    <row r="824" spans="2:17" x14ac:dyDescent="0.25">
      <c r="P824" s="140"/>
      <c r="Q824" s="140"/>
    </row>
    <row r="825" spans="2:17" x14ac:dyDescent="0.25">
      <c r="P825" s="140"/>
      <c r="Q825" s="140"/>
    </row>
    <row r="826" spans="2:17" x14ac:dyDescent="0.25">
      <c r="P826" s="140"/>
      <c r="Q826" s="140"/>
    </row>
    <row r="827" spans="2:17" x14ac:dyDescent="0.25">
      <c r="P827" s="140"/>
      <c r="Q827" s="140"/>
    </row>
    <row r="828" spans="2:17" x14ac:dyDescent="0.25">
      <c r="P828" s="140"/>
      <c r="Q828" s="140"/>
    </row>
    <row r="829" spans="2:17" x14ac:dyDescent="0.25">
      <c r="P829" s="140"/>
      <c r="Q829" s="140"/>
    </row>
    <row r="830" spans="2:17" s="40" customFormat="1" x14ac:dyDescent="0.25">
      <c r="B830" s="21"/>
      <c r="C830" s="14"/>
      <c r="D830" s="14"/>
      <c r="E830" s="14"/>
      <c r="F830" s="14"/>
      <c r="G830" s="14"/>
      <c r="I830" s="14"/>
      <c r="J830" s="14"/>
      <c r="K830" s="14"/>
      <c r="L830" s="14"/>
      <c r="M830" s="14"/>
      <c r="N830" s="30"/>
      <c r="O830" s="30"/>
      <c r="P830" s="140"/>
      <c r="Q830" s="140"/>
    </row>
    <row r="831" spans="2:17" s="40" customFormat="1" x14ac:dyDescent="0.25">
      <c r="B831" s="21"/>
      <c r="C831" s="14"/>
      <c r="D831" s="14"/>
      <c r="E831" s="14"/>
      <c r="F831" s="14"/>
      <c r="G831" s="14"/>
      <c r="I831" s="14"/>
      <c r="J831" s="14"/>
      <c r="K831" s="14"/>
      <c r="L831" s="14"/>
      <c r="M831" s="14"/>
      <c r="N831" s="30"/>
      <c r="O831" s="30"/>
      <c r="P831" s="140"/>
      <c r="Q831" s="140"/>
    </row>
    <row r="832" spans="2:17" s="40" customFormat="1" x14ac:dyDescent="0.25">
      <c r="B832" s="21"/>
      <c r="C832" s="14"/>
      <c r="D832" s="14"/>
      <c r="E832" s="14"/>
      <c r="F832" s="14"/>
      <c r="G832" s="14"/>
      <c r="I832" s="14"/>
      <c r="J832" s="14"/>
      <c r="K832" s="14"/>
      <c r="L832" s="14"/>
      <c r="M832" s="14"/>
      <c r="N832" s="30"/>
      <c r="O832" s="30"/>
      <c r="P832" s="140"/>
      <c r="Q832" s="140"/>
    </row>
    <row r="833" spans="1:18" s="40" customFormat="1" x14ac:dyDescent="0.25">
      <c r="B833" s="21"/>
      <c r="C833" s="14"/>
      <c r="D833" s="14"/>
      <c r="E833" s="14"/>
      <c r="F833" s="14"/>
      <c r="G833" s="14"/>
      <c r="I833" s="14"/>
      <c r="J833" s="14"/>
      <c r="K833" s="14"/>
      <c r="L833" s="14"/>
      <c r="M833" s="14"/>
      <c r="N833" s="30"/>
      <c r="O833" s="30"/>
      <c r="P833" s="140"/>
      <c r="Q833" s="140"/>
    </row>
    <row r="834" spans="1:18" s="40" customFormat="1" x14ac:dyDescent="0.25">
      <c r="B834" s="21"/>
      <c r="C834" s="14"/>
      <c r="D834" s="14"/>
      <c r="E834" s="14"/>
      <c r="F834" s="14"/>
      <c r="G834" s="14"/>
      <c r="I834" s="14"/>
      <c r="J834" s="14"/>
      <c r="K834" s="14"/>
      <c r="L834" s="14"/>
      <c r="M834" s="14"/>
      <c r="N834" s="30"/>
      <c r="O834" s="30"/>
      <c r="P834" s="140"/>
      <c r="Q834" s="140"/>
    </row>
    <row r="835" spans="1:18" s="205" customFormat="1" x14ac:dyDescent="0.25">
      <c r="B835" s="21"/>
      <c r="C835" s="14"/>
      <c r="D835" s="14"/>
      <c r="E835" s="14"/>
      <c r="F835" s="14"/>
      <c r="G835" s="14"/>
      <c r="H835" s="40"/>
      <c r="I835" s="14"/>
      <c r="J835" s="14"/>
      <c r="K835" s="14"/>
      <c r="L835" s="14"/>
      <c r="M835" s="14"/>
      <c r="N835" s="30"/>
      <c r="O835" s="30"/>
      <c r="P835" s="140"/>
      <c r="Q835" s="140"/>
    </row>
    <row r="836" spans="1:18" x14ac:dyDescent="0.25">
      <c r="P836" s="140"/>
      <c r="Q836" s="140"/>
    </row>
    <row r="837" spans="1:18" s="205" customFormat="1" x14ac:dyDescent="0.25">
      <c r="B837" s="21"/>
      <c r="C837" s="14"/>
      <c r="D837" s="14"/>
      <c r="E837" s="14"/>
      <c r="F837" s="14"/>
      <c r="G837" s="14"/>
      <c r="H837" s="40"/>
      <c r="I837" s="14"/>
      <c r="J837" s="14"/>
      <c r="K837" s="14"/>
      <c r="L837" s="14"/>
      <c r="M837" s="14"/>
      <c r="N837" s="30"/>
      <c r="O837" s="30"/>
      <c r="P837" s="140"/>
      <c r="Q837" s="140"/>
    </row>
    <row r="838" spans="1:18" s="18" customFormat="1" x14ac:dyDescent="0.25">
      <c r="B838" s="21"/>
      <c r="C838" s="14"/>
      <c r="D838" s="14"/>
      <c r="E838" s="14"/>
      <c r="F838" s="14"/>
      <c r="G838" s="14"/>
      <c r="H838" s="40"/>
      <c r="I838" s="14"/>
      <c r="J838" s="14"/>
      <c r="K838" s="14"/>
      <c r="L838" s="14"/>
      <c r="M838" s="14"/>
      <c r="N838" s="30"/>
      <c r="O838" s="30"/>
      <c r="P838" s="144"/>
      <c r="Q838" s="144"/>
    </row>
    <row r="839" spans="1:18" s="18" customFormat="1" x14ac:dyDescent="0.25">
      <c r="A839" s="20"/>
      <c r="B839" s="21"/>
      <c r="C839" s="14"/>
      <c r="D839" s="14"/>
      <c r="E839" s="14"/>
      <c r="F839" s="14"/>
      <c r="G839" s="14"/>
      <c r="H839" s="40"/>
      <c r="I839" s="14"/>
      <c r="J839" s="14"/>
      <c r="K839" s="14"/>
      <c r="L839" s="14"/>
      <c r="M839" s="14"/>
      <c r="N839" s="30"/>
      <c r="O839" s="30"/>
      <c r="P839" s="144"/>
      <c r="Q839" s="144"/>
      <c r="R839" s="20"/>
    </row>
    <row r="840" spans="1:18" s="18" customFormat="1" x14ac:dyDescent="0.25">
      <c r="A840" s="20"/>
      <c r="B840" s="21"/>
      <c r="C840" s="14"/>
      <c r="D840" s="14"/>
      <c r="E840" s="14"/>
      <c r="F840" s="14"/>
      <c r="G840" s="14"/>
      <c r="H840" s="40"/>
      <c r="I840" s="14"/>
      <c r="J840" s="14"/>
      <c r="K840" s="14"/>
      <c r="L840" s="14"/>
      <c r="M840" s="14"/>
      <c r="N840" s="30"/>
      <c r="O840" s="30"/>
      <c r="P840" s="140"/>
      <c r="Q840" s="140"/>
      <c r="R840" s="20"/>
    </row>
    <row r="841" spans="1:18" s="18" customFormat="1" x14ac:dyDescent="0.25">
      <c r="A841" s="20"/>
      <c r="B841" s="21"/>
      <c r="C841" s="14"/>
      <c r="D841" s="14"/>
      <c r="E841" s="14"/>
      <c r="F841" s="14"/>
      <c r="G841" s="14"/>
      <c r="H841" s="40"/>
      <c r="I841" s="14"/>
      <c r="J841" s="14"/>
      <c r="K841" s="14"/>
      <c r="L841" s="14"/>
      <c r="M841" s="14"/>
      <c r="N841" s="30"/>
      <c r="O841" s="30"/>
      <c r="P841" s="140"/>
      <c r="Q841" s="140"/>
      <c r="R841" s="20"/>
    </row>
    <row r="842" spans="1:18" s="18" customFormat="1" x14ac:dyDescent="0.25">
      <c r="A842" s="20"/>
      <c r="B842" s="21"/>
      <c r="C842" s="14"/>
      <c r="D842" s="14"/>
      <c r="E842" s="14"/>
      <c r="F842" s="14"/>
      <c r="G842" s="14"/>
      <c r="H842" s="40"/>
      <c r="I842" s="14"/>
      <c r="J842" s="14"/>
      <c r="K842" s="14"/>
      <c r="L842" s="14"/>
      <c r="M842" s="14"/>
      <c r="N842" s="30"/>
      <c r="O842" s="30"/>
      <c r="P842" s="140"/>
      <c r="Q842" s="140"/>
      <c r="R842" s="20"/>
    </row>
    <row r="843" spans="1:18" s="18" customFormat="1" x14ac:dyDescent="0.25">
      <c r="A843" s="20"/>
      <c r="B843" s="21"/>
      <c r="C843" s="14"/>
      <c r="D843" s="14"/>
      <c r="E843" s="14"/>
      <c r="F843" s="14"/>
      <c r="G843" s="14"/>
      <c r="H843" s="40"/>
      <c r="I843" s="14"/>
      <c r="J843" s="14"/>
      <c r="K843" s="14"/>
      <c r="L843" s="14"/>
      <c r="M843" s="14"/>
      <c r="N843" s="30"/>
      <c r="O843" s="30"/>
      <c r="P843" s="144"/>
      <c r="Q843" s="144"/>
      <c r="R843" s="20"/>
    </row>
    <row r="844" spans="1:18" s="18" customFormat="1" x14ac:dyDescent="0.25">
      <c r="A844" s="20"/>
      <c r="B844" s="21"/>
      <c r="C844" s="14"/>
      <c r="D844" s="14"/>
      <c r="E844" s="14"/>
      <c r="F844" s="14"/>
      <c r="G844" s="14"/>
      <c r="H844" s="40"/>
      <c r="I844" s="14"/>
      <c r="J844" s="14"/>
      <c r="K844" s="14"/>
      <c r="L844" s="14"/>
      <c r="M844" s="14"/>
      <c r="N844" s="30"/>
      <c r="O844" s="30"/>
      <c r="P844" s="140"/>
      <c r="Q844" s="140"/>
      <c r="R844" s="20"/>
    </row>
    <row r="845" spans="1:18" s="18" customFormat="1" x14ac:dyDescent="0.25">
      <c r="A845" s="20"/>
      <c r="B845" s="21"/>
      <c r="C845" s="14"/>
      <c r="D845" s="14"/>
      <c r="E845" s="14"/>
      <c r="F845" s="14"/>
      <c r="G845" s="14"/>
      <c r="H845" s="40"/>
      <c r="I845" s="14"/>
      <c r="J845" s="14"/>
      <c r="K845" s="14"/>
      <c r="L845" s="14"/>
      <c r="M845" s="14"/>
      <c r="N845" s="30"/>
      <c r="O845" s="30"/>
      <c r="P845" s="140"/>
      <c r="Q845" s="140"/>
      <c r="R845" s="20"/>
    </row>
    <row r="846" spans="1:18" s="18" customFormat="1" x14ac:dyDescent="0.25">
      <c r="A846" s="20"/>
      <c r="B846" s="21"/>
      <c r="C846" s="14"/>
      <c r="D846" s="14"/>
      <c r="E846" s="14"/>
      <c r="F846" s="14"/>
      <c r="G846" s="14"/>
      <c r="H846" s="40"/>
      <c r="I846" s="14"/>
      <c r="J846" s="14"/>
      <c r="K846" s="14"/>
      <c r="L846" s="14"/>
      <c r="M846" s="14"/>
      <c r="N846" s="30"/>
      <c r="O846" s="30"/>
      <c r="P846" s="140"/>
      <c r="Q846" s="140"/>
      <c r="R846" s="20"/>
    </row>
    <row r="847" spans="1:18" s="18" customFormat="1" x14ac:dyDescent="0.25">
      <c r="A847" s="20"/>
      <c r="B847" s="21"/>
      <c r="C847" s="14"/>
      <c r="D847" s="14"/>
      <c r="E847" s="14"/>
      <c r="F847" s="14"/>
      <c r="G847" s="14"/>
      <c r="H847" s="40"/>
      <c r="I847" s="14"/>
      <c r="J847" s="14"/>
      <c r="K847" s="14"/>
      <c r="L847" s="14"/>
      <c r="M847" s="14"/>
      <c r="N847" s="30"/>
      <c r="O847" s="30"/>
      <c r="P847" s="140"/>
      <c r="Q847" s="140"/>
      <c r="R847" s="20"/>
    </row>
    <row r="848" spans="1:18" s="18" customFormat="1" x14ac:dyDescent="0.25">
      <c r="A848" s="20"/>
      <c r="B848" s="21"/>
      <c r="C848" s="14"/>
      <c r="D848" s="14"/>
      <c r="E848" s="14"/>
      <c r="F848" s="14"/>
      <c r="G848" s="14"/>
      <c r="H848" s="40"/>
      <c r="I848" s="14"/>
      <c r="J848" s="14"/>
      <c r="K848" s="14"/>
      <c r="L848" s="14"/>
      <c r="M848" s="14"/>
      <c r="N848" s="30"/>
      <c r="O848" s="30"/>
      <c r="P848" s="146"/>
      <c r="Q848" s="146"/>
      <c r="R848" s="20"/>
    </row>
    <row r="849" spans="1:18" s="18" customFormat="1" x14ac:dyDescent="0.25">
      <c r="A849" s="20"/>
      <c r="B849" s="21"/>
      <c r="C849" s="14"/>
      <c r="D849" s="14"/>
      <c r="E849" s="14"/>
      <c r="F849" s="14"/>
      <c r="G849" s="14"/>
      <c r="H849" s="40"/>
      <c r="I849" s="14"/>
      <c r="J849" s="14"/>
      <c r="K849" s="14"/>
      <c r="L849" s="14"/>
      <c r="M849" s="14"/>
      <c r="N849" s="30"/>
      <c r="O849" s="30"/>
      <c r="P849" s="146"/>
      <c r="Q849" s="146"/>
      <c r="R849" s="20"/>
    </row>
    <row r="850" spans="1:18" s="18" customFormat="1" x14ac:dyDescent="0.25">
      <c r="A850" s="20"/>
      <c r="B850" s="21"/>
      <c r="C850" s="14"/>
      <c r="D850" s="14"/>
      <c r="E850" s="14"/>
      <c r="F850" s="14"/>
      <c r="G850" s="14"/>
      <c r="H850" s="40"/>
      <c r="I850" s="14"/>
      <c r="J850" s="14"/>
      <c r="K850" s="14"/>
      <c r="L850" s="14"/>
      <c r="M850" s="14"/>
      <c r="N850" s="30"/>
      <c r="O850" s="30"/>
      <c r="P850" s="140"/>
      <c r="Q850" s="140"/>
      <c r="R850" s="20"/>
    </row>
    <row r="851" spans="1:18" s="18" customFormat="1" x14ac:dyDescent="0.25">
      <c r="B851" s="21"/>
      <c r="C851" s="14"/>
      <c r="D851" s="14"/>
      <c r="E851" s="14"/>
      <c r="F851" s="14"/>
      <c r="G851" s="14"/>
      <c r="H851" s="40"/>
      <c r="I851" s="14"/>
      <c r="J851" s="14"/>
      <c r="K851" s="14"/>
      <c r="L851" s="14"/>
      <c r="M851" s="14"/>
      <c r="N851" s="30"/>
      <c r="O851" s="30"/>
      <c r="P851" s="144"/>
      <c r="Q851" s="144"/>
    </row>
    <row r="852" spans="1:18" s="18" customFormat="1" x14ac:dyDescent="0.25">
      <c r="B852" s="21"/>
      <c r="C852" s="14"/>
      <c r="D852" s="14"/>
      <c r="E852" s="14"/>
      <c r="F852" s="14"/>
      <c r="G852" s="14"/>
      <c r="H852" s="40"/>
      <c r="I852" s="14"/>
      <c r="J852" s="14"/>
      <c r="K852" s="14"/>
      <c r="L852" s="14"/>
      <c r="M852" s="14"/>
      <c r="N852" s="30"/>
      <c r="O852" s="30"/>
      <c r="P852" s="140"/>
      <c r="Q852" s="140"/>
    </row>
    <row r="853" spans="1:18" x14ac:dyDescent="0.25">
      <c r="P853" s="140"/>
      <c r="Q853" s="140"/>
    </row>
    <row r="854" spans="1:18" x14ac:dyDescent="0.25">
      <c r="P854" s="140"/>
      <c r="Q854" s="140"/>
    </row>
    <row r="855" spans="1:18" x14ac:dyDescent="0.25">
      <c r="P855" s="140"/>
      <c r="Q855" s="140"/>
    </row>
    <row r="856" spans="1:18" s="32" customFormat="1" x14ac:dyDescent="0.25">
      <c r="B856" s="21"/>
      <c r="C856" s="14"/>
      <c r="D856" s="14"/>
      <c r="E856" s="14"/>
      <c r="F856" s="14"/>
      <c r="G856" s="14"/>
      <c r="H856" s="40"/>
      <c r="I856" s="14"/>
      <c r="J856" s="14"/>
      <c r="K856" s="14"/>
      <c r="L856" s="14"/>
      <c r="M856" s="14"/>
      <c r="N856" s="30"/>
      <c r="O856" s="30"/>
      <c r="P856" s="146"/>
      <c r="Q856" s="146"/>
    </row>
    <row r="857" spans="1:18" x14ac:dyDescent="0.25">
      <c r="P857" s="140"/>
      <c r="Q857" s="140"/>
    </row>
    <row r="858" spans="1:18" x14ac:dyDescent="0.25">
      <c r="P858" s="140"/>
      <c r="Q858" s="140"/>
    </row>
    <row r="859" spans="1:18" x14ac:dyDescent="0.25">
      <c r="P859" s="144"/>
      <c r="Q859" s="144"/>
    </row>
    <row r="860" spans="1:18" x14ac:dyDescent="0.25">
      <c r="P860" s="146"/>
      <c r="Q860" s="146"/>
    </row>
    <row r="861" spans="1:18" x14ac:dyDescent="0.25">
      <c r="P861" s="146"/>
      <c r="Q861" s="146"/>
    </row>
    <row r="862" spans="1:18" x14ac:dyDescent="0.25">
      <c r="P862" s="146"/>
      <c r="Q862" s="146"/>
    </row>
    <row r="863" spans="1:18" x14ac:dyDescent="0.25">
      <c r="P863" s="146"/>
      <c r="Q863" s="146"/>
    </row>
    <row r="864" spans="1:18" s="40" customFormat="1" x14ac:dyDescent="0.25">
      <c r="B864" s="21"/>
      <c r="C864" s="14"/>
      <c r="D864" s="14"/>
      <c r="E864" s="14"/>
      <c r="F864" s="14"/>
      <c r="G864" s="14"/>
      <c r="I864" s="14"/>
      <c r="J864" s="14"/>
      <c r="K864" s="14"/>
      <c r="L864" s="14"/>
      <c r="M864" s="14"/>
      <c r="N864" s="30"/>
      <c r="O864" s="30"/>
      <c r="P864" s="146"/>
      <c r="Q864" s="146"/>
    </row>
    <row r="865" spans="2:17" s="40" customFormat="1" x14ac:dyDescent="0.25">
      <c r="B865" s="21"/>
      <c r="C865" s="14"/>
      <c r="D865" s="14"/>
      <c r="E865" s="14"/>
      <c r="F865" s="14"/>
      <c r="G865" s="14"/>
      <c r="I865" s="14"/>
      <c r="J865" s="14"/>
      <c r="K865" s="14"/>
      <c r="L865" s="14"/>
      <c r="M865" s="14"/>
      <c r="N865" s="30"/>
      <c r="O865" s="30"/>
      <c r="P865" s="146"/>
      <c r="Q865" s="146"/>
    </row>
    <row r="866" spans="2:17" s="205" customFormat="1" x14ac:dyDescent="0.25">
      <c r="B866" s="21"/>
      <c r="C866" s="14"/>
      <c r="D866" s="14"/>
      <c r="E866" s="14"/>
      <c r="F866" s="14"/>
      <c r="G866" s="14"/>
      <c r="H866" s="40"/>
      <c r="I866" s="14"/>
      <c r="J866" s="14"/>
      <c r="K866" s="14"/>
      <c r="L866" s="14"/>
      <c r="M866" s="14"/>
      <c r="N866" s="30"/>
      <c r="O866" s="30"/>
      <c r="P866" s="212"/>
      <c r="Q866" s="212"/>
    </row>
    <row r="867" spans="2:17" s="40" customFormat="1" x14ac:dyDescent="0.25">
      <c r="B867" s="21"/>
      <c r="C867" s="14"/>
      <c r="D867" s="14"/>
      <c r="E867" s="14"/>
      <c r="F867" s="14"/>
      <c r="G867" s="14"/>
      <c r="I867" s="14"/>
      <c r="J867" s="14"/>
      <c r="K867" s="14"/>
      <c r="L867" s="14"/>
      <c r="M867" s="14"/>
      <c r="N867" s="30"/>
      <c r="O867" s="30"/>
      <c r="P867" s="146"/>
      <c r="Q867" s="146"/>
    </row>
    <row r="868" spans="2:17" s="205" customFormat="1" x14ac:dyDescent="0.25">
      <c r="B868" s="21"/>
      <c r="C868" s="14"/>
      <c r="D868" s="14"/>
      <c r="E868" s="14"/>
      <c r="F868" s="14"/>
      <c r="G868" s="14"/>
      <c r="H868" s="40"/>
      <c r="I868" s="14"/>
      <c r="J868" s="14"/>
      <c r="K868" s="14"/>
      <c r="L868" s="14"/>
      <c r="M868" s="14"/>
      <c r="N868" s="30"/>
      <c r="O868" s="30"/>
      <c r="P868" s="212"/>
      <c r="Q868" s="212"/>
    </row>
    <row r="869" spans="2:17" s="205" customFormat="1" x14ac:dyDescent="0.25">
      <c r="B869" s="21"/>
      <c r="C869" s="14"/>
      <c r="D869" s="14"/>
      <c r="E869" s="14"/>
      <c r="F869" s="14"/>
      <c r="G869" s="14"/>
      <c r="H869" s="40"/>
      <c r="I869" s="14"/>
      <c r="J869" s="14"/>
      <c r="K869" s="14"/>
      <c r="L869" s="14"/>
      <c r="M869" s="14"/>
      <c r="N869" s="30"/>
      <c r="O869" s="30"/>
      <c r="P869" s="212"/>
      <c r="Q869" s="212"/>
    </row>
    <row r="870" spans="2:17" s="205" customFormat="1" x14ac:dyDescent="0.25">
      <c r="B870" s="21"/>
      <c r="C870" s="14"/>
      <c r="D870" s="14"/>
      <c r="E870" s="14"/>
      <c r="F870" s="14"/>
      <c r="G870" s="14"/>
      <c r="H870" s="40"/>
      <c r="I870" s="14"/>
      <c r="J870" s="14"/>
      <c r="K870" s="14"/>
      <c r="L870" s="14"/>
      <c r="M870" s="14"/>
      <c r="N870" s="30"/>
      <c r="O870" s="30"/>
      <c r="P870" s="212"/>
      <c r="Q870" s="212"/>
    </row>
    <row r="871" spans="2:17" s="205" customFormat="1" x14ac:dyDescent="0.25">
      <c r="B871" s="21"/>
      <c r="C871" s="14"/>
      <c r="D871" s="14"/>
      <c r="E871" s="14"/>
      <c r="F871" s="14"/>
      <c r="G871" s="14"/>
      <c r="H871" s="40"/>
      <c r="I871" s="14"/>
      <c r="J871" s="14"/>
      <c r="K871" s="14"/>
      <c r="L871" s="14"/>
      <c r="M871" s="14"/>
      <c r="N871" s="30"/>
      <c r="O871" s="30"/>
      <c r="P871" s="212"/>
      <c r="Q871" s="212"/>
    </row>
    <row r="872" spans="2:17" s="205" customFormat="1" x14ac:dyDescent="0.25">
      <c r="B872" s="21"/>
      <c r="C872" s="14"/>
      <c r="D872" s="14"/>
      <c r="E872" s="14"/>
      <c r="F872" s="14"/>
      <c r="G872" s="14"/>
      <c r="H872" s="40"/>
      <c r="I872" s="14"/>
      <c r="J872" s="14"/>
      <c r="K872" s="14"/>
      <c r="L872" s="14"/>
      <c r="M872" s="14"/>
      <c r="N872" s="30"/>
      <c r="O872" s="30"/>
      <c r="P872" s="212"/>
      <c r="Q872" s="212"/>
    </row>
    <row r="873" spans="2:17" s="205" customFormat="1" x14ac:dyDescent="0.25">
      <c r="B873" s="21"/>
      <c r="C873" s="14"/>
      <c r="D873" s="14"/>
      <c r="E873" s="14"/>
      <c r="F873" s="14"/>
      <c r="G873" s="14"/>
      <c r="H873" s="40"/>
      <c r="I873" s="14"/>
      <c r="J873" s="14"/>
      <c r="K873" s="14"/>
      <c r="L873" s="14"/>
      <c r="M873" s="14"/>
      <c r="N873" s="30"/>
      <c r="O873" s="30"/>
      <c r="P873" s="212"/>
      <c r="Q873" s="212"/>
    </row>
    <row r="874" spans="2:17" s="205" customFormat="1" x14ac:dyDescent="0.25">
      <c r="B874" s="21"/>
      <c r="C874" s="14"/>
      <c r="D874" s="14"/>
      <c r="E874" s="14"/>
      <c r="F874" s="14"/>
      <c r="G874" s="14"/>
      <c r="H874" s="40"/>
      <c r="I874" s="14"/>
      <c r="J874" s="14"/>
      <c r="K874" s="14"/>
      <c r="L874" s="14"/>
      <c r="M874" s="14"/>
      <c r="N874" s="30"/>
      <c r="O874" s="30"/>
      <c r="P874" s="212"/>
      <c r="Q874" s="212"/>
    </row>
    <row r="875" spans="2:17" s="205" customFormat="1" x14ac:dyDescent="0.25">
      <c r="B875" s="21"/>
      <c r="C875" s="14"/>
      <c r="D875" s="14"/>
      <c r="E875" s="14"/>
      <c r="F875" s="14"/>
      <c r="G875" s="14"/>
      <c r="H875" s="40"/>
      <c r="I875" s="14"/>
      <c r="J875" s="14"/>
      <c r="K875" s="14"/>
      <c r="L875" s="14"/>
      <c r="M875" s="14"/>
      <c r="N875" s="30"/>
      <c r="O875" s="30"/>
      <c r="P875" s="212"/>
      <c r="Q875" s="212"/>
    </row>
    <row r="876" spans="2:17" s="205" customFormat="1" x14ac:dyDescent="0.25">
      <c r="B876" s="21"/>
      <c r="C876" s="14"/>
      <c r="D876" s="14"/>
      <c r="E876" s="14"/>
      <c r="F876" s="14"/>
      <c r="G876" s="14"/>
      <c r="H876" s="40"/>
      <c r="I876" s="14"/>
      <c r="J876" s="14"/>
      <c r="K876" s="14"/>
      <c r="L876" s="14"/>
      <c r="M876" s="14"/>
      <c r="N876" s="30"/>
      <c r="O876" s="30"/>
      <c r="P876" s="212"/>
      <c r="Q876" s="212"/>
    </row>
    <row r="877" spans="2:17" s="205" customFormat="1" x14ac:dyDescent="0.25">
      <c r="B877" s="21"/>
      <c r="C877" s="14"/>
      <c r="D877" s="14"/>
      <c r="E877" s="14"/>
      <c r="F877" s="14"/>
      <c r="G877" s="14"/>
      <c r="H877" s="40"/>
      <c r="I877" s="14"/>
      <c r="J877" s="14"/>
      <c r="K877" s="14"/>
      <c r="L877" s="14"/>
      <c r="M877" s="14"/>
      <c r="N877" s="30"/>
      <c r="O877" s="30"/>
      <c r="P877" s="212"/>
      <c r="Q877" s="212"/>
    </row>
    <row r="878" spans="2:17" s="205" customFormat="1" x14ac:dyDescent="0.25">
      <c r="B878" s="21"/>
      <c r="C878" s="14"/>
      <c r="D878" s="14"/>
      <c r="E878" s="14"/>
      <c r="F878" s="14"/>
      <c r="G878" s="14"/>
      <c r="H878" s="40"/>
      <c r="I878" s="14"/>
      <c r="J878" s="14"/>
      <c r="K878" s="14"/>
      <c r="L878" s="14"/>
      <c r="M878" s="14"/>
      <c r="N878" s="30"/>
      <c r="O878" s="30"/>
      <c r="P878" s="212"/>
      <c r="Q878" s="212"/>
    </row>
    <row r="879" spans="2:17" s="205" customFormat="1" x14ac:dyDescent="0.25">
      <c r="B879" s="21"/>
      <c r="C879" s="14"/>
      <c r="D879" s="14"/>
      <c r="E879" s="14"/>
      <c r="F879" s="14"/>
      <c r="G879" s="14"/>
      <c r="H879" s="40"/>
      <c r="I879" s="14"/>
      <c r="J879" s="14"/>
      <c r="K879" s="14"/>
      <c r="L879" s="14"/>
      <c r="M879" s="14"/>
      <c r="N879" s="30"/>
      <c r="O879" s="30"/>
      <c r="P879" s="212"/>
      <c r="Q879" s="212"/>
    </row>
    <row r="880" spans="2:17" s="205" customFormat="1" x14ac:dyDescent="0.25">
      <c r="B880" s="21"/>
      <c r="C880" s="14"/>
      <c r="D880" s="14"/>
      <c r="E880" s="14"/>
      <c r="F880" s="14"/>
      <c r="G880" s="14"/>
      <c r="H880" s="40"/>
      <c r="I880" s="14"/>
      <c r="J880" s="14"/>
      <c r="K880" s="14"/>
      <c r="L880" s="14"/>
      <c r="M880" s="14"/>
      <c r="N880" s="30"/>
      <c r="O880" s="30"/>
      <c r="P880" s="212"/>
      <c r="Q880" s="212"/>
    </row>
    <row r="881" spans="2:17" s="205" customFormat="1" x14ac:dyDescent="0.25">
      <c r="B881" s="21"/>
      <c r="C881" s="14"/>
      <c r="D881" s="14"/>
      <c r="E881" s="14"/>
      <c r="F881" s="14"/>
      <c r="G881" s="14"/>
      <c r="H881" s="40"/>
      <c r="I881" s="14"/>
      <c r="J881" s="14"/>
      <c r="K881" s="14"/>
      <c r="L881" s="14"/>
      <c r="M881" s="14"/>
      <c r="N881" s="30"/>
      <c r="O881" s="30"/>
      <c r="P881" s="212"/>
      <c r="Q881" s="212"/>
    </row>
    <row r="882" spans="2:17" s="205" customFormat="1" x14ac:dyDescent="0.25">
      <c r="B882" s="21"/>
      <c r="C882" s="14"/>
      <c r="D882" s="14"/>
      <c r="E882" s="14"/>
      <c r="F882" s="14"/>
      <c r="G882" s="14"/>
      <c r="H882" s="40"/>
      <c r="I882" s="14"/>
      <c r="J882" s="14"/>
      <c r="K882" s="14"/>
      <c r="L882" s="14"/>
      <c r="M882" s="14"/>
      <c r="N882" s="30"/>
      <c r="O882" s="30"/>
      <c r="P882" s="212"/>
      <c r="Q882" s="212"/>
    </row>
    <row r="883" spans="2:17" s="205" customFormat="1" x14ac:dyDescent="0.25">
      <c r="B883" s="21"/>
      <c r="C883" s="14"/>
      <c r="D883" s="14"/>
      <c r="E883" s="14"/>
      <c r="F883" s="14"/>
      <c r="G883" s="14"/>
      <c r="H883" s="40"/>
      <c r="I883" s="14"/>
      <c r="J883" s="14"/>
      <c r="K883" s="14"/>
      <c r="L883" s="14"/>
      <c r="M883" s="14"/>
      <c r="N883" s="30"/>
      <c r="O883" s="30"/>
      <c r="P883" s="212"/>
      <c r="Q883" s="212"/>
    </row>
    <row r="884" spans="2:17" s="205" customFormat="1" x14ac:dyDescent="0.25">
      <c r="B884" s="21"/>
      <c r="C884" s="14"/>
      <c r="D884" s="14"/>
      <c r="E884" s="14"/>
      <c r="F884" s="14"/>
      <c r="G884" s="14"/>
      <c r="H884" s="40"/>
      <c r="I884" s="14"/>
      <c r="J884" s="14"/>
      <c r="K884" s="14"/>
      <c r="L884" s="14"/>
      <c r="M884" s="14"/>
      <c r="N884" s="30"/>
      <c r="O884" s="30"/>
      <c r="P884" s="212"/>
      <c r="Q884" s="212"/>
    </row>
    <row r="885" spans="2:17" s="205" customFormat="1" x14ac:dyDescent="0.25">
      <c r="B885" s="21"/>
      <c r="C885" s="14"/>
      <c r="D885" s="14"/>
      <c r="E885" s="14"/>
      <c r="F885" s="14"/>
      <c r="G885" s="14"/>
      <c r="H885" s="40"/>
      <c r="I885" s="14"/>
      <c r="J885" s="14"/>
      <c r="K885" s="14"/>
      <c r="L885" s="14"/>
      <c r="M885" s="14"/>
      <c r="N885" s="30"/>
      <c r="O885" s="30"/>
      <c r="P885" s="212"/>
      <c r="Q885" s="212"/>
    </row>
    <row r="886" spans="2:17" s="205" customFormat="1" x14ac:dyDescent="0.25">
      <c r="B886" s="21"/>
      <c r="C886" s="14"/>
      <c r="D886" s="14"/>
      <c r="E886" s="14"/>
      <c r="F886" s="14"/>
      <c r="G886" s="14"/>
      <c r="H886" s="40"/>
      <c r="I886" s="14"/>
      <c r="J886" s="14"/>
      <c r="K886" s="14"/>
      <c r="L886" s="14"/>
      <c r="M886" s="14"/>
      <c r="N886" s="30"/>
      <c r="O886" s="30"/>
      <c r="P886" s="212"/>
      <c r="Q886" s="212"/>
    </row>
    <row r="887" spans="2:17" s="205" customFormat="1" x14ac:dyDescent="0.25">
      <c r="B887" s="21"/>
      <c r="C887" s="14"/>
      <c r="D887" s="14"/>
      <c r="E887" s="14"/>
      <c r="F887" s="14"/>
      <c r="G887" s="14"/>
      <c r="H887" s="40"/>
      <c r="I887" s="14"/>
      <c r="J887" s="14"/>
      <c r="K887" s="14"/>
      <c r="L887" s="14"/>
      <c r="M887" s="14"/>
      <c r="N887" s="30"/>
      <c r="O887" s="30"/>
      <c r="P887" s="212"/>
      <c r="Q887" s="212"/>
    </row>
    <row r="888" spans="2:17" s="205" customFormat="1" x14ac:dyDescent="0.25">
      <c r="B888" s="21"/>
      <c r="C888" s="14"/>
      <c r="D888" s="14"/>
      <c r="E888" s="14"/>
      <c r="F888" s="14"/>
      <c r="G888" s="14"/>
      <c r="H888" s="40"/>
      <c r="I888" s="14"/>
      <c r="J888" s="14"/>
      <c r="K888" s="14"/>
      <c r="L888" s="14"/>
      <c r="M888" s="14"/>
      <c r="N888" s="30"/>
      <c r="O888" s="30"/>
      <c r="P888" s="212"/>
      <c r="Q888" s="212"/>
    </row>
    <row r="889" spans="2:17" s="205" customFormat="1" x14ac:dyDescent="0.25">
      <c r="B889" s="21"/>
      <c r="C889" s="14"/>
      <c r="D889" s="14"/>
      <c r="E889" s="14"/>
      <c r="F889" s="14"/>
      <c r="G889" s="14"/>
      <c r="H889" s="40"/>
      <c r="I889" s="14"/>
      <c r="J889" s="14"/>
      <c r="K889" s="14"/>
      <c r="L889" s="14"/>
      <c r="M889" s="14"/>
      <c r="N889" s="30"/>
      <c r="O889" s="30"/>
      <c r="P889" s="212"/>
      <c r="Q889" s="212"/>
    </row>
    <row r="890" spans="2:17" s="205" customFormat="1" x14ac:dyDescent="0.25">
      <c r="B890" s="21"/>
      <c r="C890" s="14"/>
      <c r="D890" s="14"/>
      <c r="E890" s="14"/>
      <c r="F890" s="14"/>
      <c r="G890" s="14"/>
      <c r="H890" s="40"/>
      <c r="I890" s="14"/>
      <c r="J890" s="14"/>
      <c r="K890" s="14"/>
      <c r="L890" s="14"/>
      <c r="M890" s="14"/>
      <c r="N890" s="30"/>
      <c r="O890" s="30"/>
      <c r="P890" s="212"/>
      <c r="Q890" s="212"/>
    </row>
    <row r="891" spans="2:17" s="205" customFormat="1" x14ac:dyDescent="0.25">
      <c r="B891" s="21"/>
      <c r="C891" s="14"/>
      <c r="D891" s="14"/>
      <c r="E891" s="14"/>
      <c r="F891" s="14"/>
      <c r="G891" s="14"/>
      <c r="H891" s="40"/>
      <c r="I891" s="14"/>
      <c r="J891" s="14"/>
      <c r="K891" s="14"/>
      <c r="L891" s="14"/>
      <c r="M891" s="14"/>
      <c r="N891" s="30"/>
      <c r="O891" s="30"/>
      <c r="P891" s="212"/>
      <c r="Q891" s="212"/>
    </row>
    <row r="892" spans="2:17" s="205" customFormat="1" x14ac:dyDescent="0.25">
      <c r="B892" s="21"/>
      <c r="C892" s="14"/>
      <c r="D892" s="14"/>
      <c r="E892" s="14"/>
      <c r="F892" s="14"/>
      <c r="G892" s="14"/>
      <c r="H892" s="40"/>
      <c r="I892" s="14"/>
      <c r="J892" s="14"/>
      <c r="K892" s="14"/>
      <c r="L892" s="14"/>
      <c r="M892" s="14"/>
      <c r="N892" s="30"/>
      <c r="O892" s="30"/>
      <c r="P892" s="212"/>
      <c r="Q892" s="212"/>
    </row>
    <row r="893" spans="2:17" s="205" customFormat="1" x14ac:dyDescent="0.25">
      <c r="B893" s="21"/>
      <c r="C893" s="14"/>
      <c r="D893" s="14"/>
      <c r="E893" s="14"/>
      <c r="F893" s="14"/>
      <c r="G893" s="14"/>
      <c r="H893" s="40"/>
      <c r="I893" s="14"/>
      <c r="J893" s="14"/>
      <c r="K893" s="14"/>
      <c r="L893" s="14"/>
      <c r="M893" s="14"/>
      <c r="N893" s="30"/>
      <c r="O893" s="30"/>
      <c r="P893" s="212"/>
      <c r="Q893" s="212"/>
    </row>
    <row r="894" spans="2:17" s="40" customFormat="1" x14ac:dyDescent="0.25">
      <c r="B894" s="21"/>
      <c r="C894" s="14"/>
      <c r="D894" s="14"/>
      <c r="E894" s="14"/>
      <c r="F894" s="14"/>
      <c r="G894" s="14"/>
      <c r="I894" s="14"/>
      <c r="J894" s="14"/>
      <c r="K894" s="14"/>
      <c r="L894" s="14"/>
      <c r="M894" s="14"/>
      <c r="N894" s="30"/>
      <c r="O894" s="30"/>
      <c r="P894" s="146"/>
      <c r="Q894" s="146"/>
    </row>
    <row r="895" spans="2:17" s="40" customFormat="1" x14ac:dyDescent="0.25">
      <c r="B895" s="21"/>
      <c r="C895" s="14"/>
      <c r="D895" s="14"/>
      <c r="E895" s="14"/>
      <c r="F895" s="14"/>
      <c r="G895" s="14"/>
      <c r="I895" s="14"/>
      <c r="J895" s="14"/>
      <c r="K895" s="14"/>
      <c r="L895" s="14"/>
      <c r="M895" s="14"/>
      <c r="N895" s="30"/>
      <c r="O895" s="30"/>
      <c r="P895" s="146"/>
      <c r="Q895" s="146"/>
    </row>
    <row r="896" spans="2:17" s="40" customFormat="1" x14ac:dyDescent="0.25">
      <c r="B896" s="21"/>
      <c r="C896" s="14"/>
      <c r="D896" s="14"/>
      <c r="E896" s="14"/>
      <c r="F896" s="14"/>
      <c r="G896" s="14"/>
      <c r="I896" s="14"/>
      <c r="J896" s="14"/>
      <c r="K896" s="14"/>
      <c r="L896" s="14"/>
      <c r="M896" s="14"/>
      <c r="N896" s="30"/>
      <c r="O896" s="30"/>
      <c r="P896" s="146"/>
      <c r="Q896" s="146"/>
    </row>
    <row r="897" spans="2:17" s="40" customFormat="1" x14ac:dyDescent="0.25">
      <c r="B897" s="21"/>
      <c r="C897" s="14"/>
      <c r="D897" s="14"/>
      <c r="E897" s="14"/>
      <c r="F897" s="14"/>
      <c r="G897" s="14"/>
      <c r="I897" s="14"/>
      <c r="J897" s="14"/>
      <c r="K897" s="14"/>
      <c r="L897" s="14"/>
      <c r="M897" s="14"/>
      <c r="N897" s="30"/>
      <c r="O897" s="30"/>
      <c r="P897" s="146"/>
      <c r="Q897" s="146"/>
    </row>
    <row r="898" spans="2:17" s="40" customFormat="1" x14ac:dyDescent="0.25">
      <c r="B898" s="21"/>
      <c r="C898" s="14"/>
      <c r="D898" s="14"/>
      <c r="E898" s="14"/>
      <c r="F898" s="14"/>
      <c r="G898" s="14"/>
      <c r="I898" s="14"/>
      <c r="J898" s="14"/>
      <c r="K898" s="14"/>
      <c r="L898" s="14"/>
      <c r="M898" s="14"/>
      <c r="N898" s="30"/>
      <c r="O898" s="30"/>
      <c r="P898" s="146"/>
      <c r="Q898" s="146"/>
    </row>
    <row r="899" spans="2:17" s="40" customFormat="1" x14ac:dyDescent="0.25">
      <c r="B899" s="21"/>
      <c r="C899" s="14"/>
      <c r="D899" s="14"/>
      <c r="E899" s="14"/>
      <c r="F899" s="14"/>
      <c r="G899" s="14"/>
      <c r="I899" s="14"/>
      <c r="J899" s="14"/>
      <c r="K899" s="14"/>
      <c r="L899" s="14"/>
      <c r="M899" s="14"/>
      <c r="N899" s="30"/>
      <c r="O899" s="30"/>
      <c r="P899" s="146"/>
      <c r="Q899" s="146"/>
    </row>
    <row r="900" spans="2:17" s="40" customFormat="1" x14ac:dyDescent="0.25">
      <c r="B900" s="21"/>
      <c r="C900" s="14"/>
      <c r="D900" s="14"/>
      <c r="E900" s="14"/>
      <c r="F900" s="14"/>
      <c r="G900" s="14"/>
      <c r="I900" s="14"/>
      <c r="J900" s="14"/>
      <c r="K900" s="14"/>
      <c r="L900" s="14"/>
      <c r="M900" s="14"/>
      <c r="N900" s="30"/>
      <c r="O900" s="30"/>
      <c r="P900" s="146"/>
      <c r="Q900" s="146"/>
    </row>
    <row r="901" spans="2:17" s="40" customFormat="1" x14ac:dyDescent="0.25">
      <c r="B901" s="21"/>
      <c r="C901" s="14"/>
      <c r="D901" s="14"/>
      <c r="E901" s="14"/>
      <c r="F901" s="14"/>
      <c r="G901" s="14"/>
      <c r="I901" s="14"/>
      <c r="J901" s="14"/>
      <c r="K901" s="14"/>
      <c r="L901" s="14"/>
      <c r="M901" s="14"/>
      <c r="N901" s="30"/>
      <c r="O901" s="30"/>
      <c r="P901" s="146"/>
      <c r="Q901" s="146"/>
    </row>
    <row r="902" spans="2:17" s="40" customFormat="1" x14ac:dyDescent="0.25">
      <c r="B902" s="21"/>
      <c r="C902" s="14"/>
      <c r="D902" s="14"/>
      <c r="E902" s="14"/>
      <c r="F902" s="14"/>
      <c r="G902" s="14"/>
      <c r="I902" s="14"/>
      <c r="J902" s="14"/>
      <c r="K902" s="14"/>
      <c r="L902" s="14"/>
      <c r="M902" s="14"/>
      <c r="N902" s="30"/>
      <c r="O902" s="30"/>
      <c r="P902" s="146"/>
      <c r="Q902" s="146"/>
    </row>
    <row r="903" spans="2:17" s="40" customFormat="1" x14ac:dyDescent="0.25">
      <c r="B903" s="21"/>
      <c r="C903" s="14"/>
      <c r="D903" s="14"/>
      <c r="E903" s="14"/>
      <c r="F903" s="14"/>
      <c r="G903" s="14"/>
      <c r="I903" s="14"/>
      <c r="J903" s="14"/>
      <c r="K903" s="14"/>
      <c r="L903" s="14"/>
      <c r="M903" s="14"/>
      <c r="N903" s="30"/>
      <c r="O903" s="30"/>
      <c r="P903" s="146"/>
      <c r="Q903" s="146"/>
    </row>
    <row r="904" spans="2:17" s="18" customFormat="1" x14ac:dyDescent="0.25">
      <c r="B904" s="21"/>
      <c r="C904" s="14"/>
      <c r="D904" s="14"/>
      <c r="E904" s="14"/>
      <c r="F904" s="14"/>
      <c r="G904" s="14"/>
      <c r="H904" s="40"/>
      <c r="I904" s="14"/>
      <c r="J904" s="14"/>
      <c r="K904" s="14"/>
      <c r="L904" s="14"/>
      <c r="M904" s="14"/>
      <c r="N904" s="30"/>
      <c r="O904" s="30"/>
      <c r="P904" s="144"/>
      <c r="Q904" s="144"/>
    </row>
    <row r="905" spans="2:17" s="18" customFormat="1" x14ac:dyDescent="0.25">
      <c r="B905" s="21"/>
      <c r="C905" s="14"/>
      <c r="D905" s="14"/>
      <c r="E905" s="14"/>
      <c r="F905" s="14"/>
      <c r="G905" s="14"/>
      <c r="H905" s="40"/>
      <c r="I905" s="14"/>
      <c r="J905" s="14"/>
      <c r="K905" s="14"/>
      <c r="L905" s="14"/>
      <c r="M905" s="14"/>
      <c r="N905" s="30"/>
      <c r="O905" s="30"/>
      <c r="P905" s="146"/>
      <c r="Q905" s="146"/>
    </row>
    <row r="906" spans="2:17" s="18" customFormat="1" x14ac:dyDescent="0.25">
      <c r="B906" s="21"/>
      <c r="C906" s="14"/>
      <c r="D906" s="14"/>
      <c r="E906" s="14"/>
      <c r="F906" s="14"/>
      <c r="G906" s="14"/>
      <c r="H906" s="40"/>
      <c r="I906" s="14"/>
      <c r="J906" s="14"/>
      <c r="K906" s="14"/>
      <c r="L906" s="14"/>
      <c r="M906" s="14"/>
      <c r="N906" s="30"/>
      <c r="O906" s="30"/>
      <c r="P906" s="146"/>
      <c r="Q906" s="146"/>
    </row>
    <row r="907" spans="2:17" s="18" customFormat="1" x14ac:dyDescent="0.25">
      <c r="B907" s="21"/>
      <c r="C907" s="14"/>
      <c r="D907" s="14"/>
      <c r="E907" s="14"/>
      <c r="F907" s="14"/>
      <c r="G907" s="14"/>
      <c r="H907" s="40"/>
      <c r="I907" s="14"/>
      <c r="J907" s="14"/>
      <c r="K907" s="14"/>
      <c r="L907" s="14"/>
      <c r="M907" s="14"/>
      <c r="N907" s="30"/>
      <c r="O907" s="30"/>
      <c r="P907" s="146"/>
      <c r="Q907" s="146"/>
    </row>
    <row r="908" spans="2:17" s="18" customFormat="1" x14ac:dyDescent="0.25">
      <c r="B908" s="21"/>
      <c r="C908" s="14"/>
      <c r="D908" s="14"/>
      <c r="E908" s="14"/>
      <c r="F908" s="14"/>
      <c r="G908" s="14"/>
      <c r="H908" s="40"/>
      <c r="I908" s="14"/>
      <c r="J908" s="14"/>
      <c r="K908" s="14"/>
      <c r="L908" s="14"/>
      <c r="M908" s="14"/>
      <c r="N908" s="30"/>
      <c r="O908" s="30"/>
      <c r="P908" s="146"/>
      <c r="Q908" s="146"/>
    </row>
    <row r="909" spans="2:17" s="18" customFormat="1" x14ac:dyDescent="0.25">
      <c r="B909" s="21"/>
      <c r="C909" s="14"/>
      <c r="D909" s="14"/>
      <c r="E909" s="14"/>
      <c r="F909" s="14"/>
      <c r="G909" s="14"/>
      <c r="H909" s="40"/>
      <c r="I909" s="14"/>
      <c r="J909" s="14"/>
      <c r="K909" s="14"/>
      <c r="L909" s="14"/>
      <c r="M909" s="14"/>
      <c r="N909" s="30"/>
      <c r="O909" s="30"/>
      <c r="P909" s="146"/>
      <c r="Q909" s="146"/>
    </row>
    <row r="910" spans="2:17" s="18" customFormat="1" x14ac:dyDescent="0.25">
      <c r="B910" s="21"/>
      <c r="C910" s="14"/>
      <c r="D910" s="14"/>
      <c r="E910" s="14"/>
      <c r="F910" s="14"/>
      <c r="G910" s="14"/>
      <c r="H910" s="40"/>
      <c r="I910" s="14"/>
      <c r="J910" s="14"/>
      <c r="K910" s="14"/>
      <c r="L910" s="14"/>
      <c r="M910" s="14"/>
      <c r="N910" s="30"/>
      <c r="O910" s="30"/>
      <c r="P910" s="146"/>
      <c r="Q910" s="146"/>
    </row>
    <row r="911" spans="2:17" s="18" customFormat="1" x14ac:dyDescent="0.25">
      <c r="B911" s="21"/>
      <c r="C911" s="14"/>
      <c r="D911" s="14"/>
      <c r="E911" s="14"/>
      <c r="F911" s="14"/>
      <c r="G911" s="14"/>
      <c r="H911" s="40"/>
      <c r="I911" s="14"/>
      <c r="J911" s="14"/>
      <c r="K911" s="14"/>
      <c r="L911" s="14"/>
      <c r="M911" s="14"/>
      <c r="N911" s="30"/>
      <c r="O911" s="30"/>
      <c r="P911" s="146"/>
      <c r="Q911" s="146"/>
    </row>
    <row r="912" spans="2:17" s="18" customFormat="1" x14ac:dyDescent="0.25">
      <c r="B912" s="21"/>
      <c r="C912" s="14"/>
      <c r="D912" s="14"/>
      <c r="E912" s="14"/>
      <c r="F912" s="14"/>
      <c r="G912" s="14"/>
      <c r="H912" s="40"/>
      <c r="I912" s="14"/>
      <c r="J912" s="14"/>
      <c r="K912" s="14"/>
      <c r="L912" s="14"/>
      <c r="M912" s="14"/>
      <c r="N912" s="30"/>
      <c r="O912" s="30"/>
      <c r="P912" s="146"/>
      <c r="Q912" s="146"/>
    </row>
    <row r="913" spans="2:17" s="18" customFormat="1" x14ac:dyDescent="0.25">
      <c r="B913" s="21"/>
      <c r="C913" s="14"/>
      <c r="D913" s="14"/>
      <c r="E913" s="14"/>
      <c r="F913" s="14"/>
      <c r="G913" s="14"/>
      <c r="H913" s="40"/>
      <c r="I913" s="14"/>
      <c r="J913" s="14"/>
      <c r="K913" s="14"/>
      <c r="L913" s="14"/>
      <c r="M913" s="14"/>
      <c r="N913" s="30"/>
      <c r="O913" s="30"/>
      <c r="P913" s="212"/>
      <c r="Q913" s="212"/>
    </row>
    <row r="914" spans="2:17" s="18" customFormat="1" x14ac:dyDescent="0.25">
      <c r="B914" s="21"/>
      <c r="C914" s="14"/>
      <c r="D914" s="14"/>
      <c r="E914" s="14"/>
      <c r="F914" s="14"/>
      <c r="G914" s="14"/>
      <c r="H914" s="40"/>
      <c r="I914" s="14"/>
      <c r="J914" s="14"/>
      <c r="K914" s="14"/>
      <c r="L914" s="14"/>
      <c r="M914" s="14"/>
      <c r="N914" s="30"/>
      <c r="O914" s="30"/>
      <c r="P914" s="146"/>
      <c r="Q914" s="146"/>
    </row>
    <row r="915" spans="2:17" s="18" customFormat="1" x14ac:dyDescent="0.25">
      <c r="B915" s="21"/>
      <c r="C915" s="14"/>
      <c r="D915" s="14"/>
      <c r="E915" s="14"/>
      <c r="F915" s="14"/>
      <c r="G915" s="14"/>
      <c r="H915" s="40"/>
      <c r="I915" s="14"/>
      <c r="J915" s="14"/>
      <c r="K915" s="14"/>
      <c r="L915" s="14"/>
      <c r="M915" s="14"/>
      <c r="N915" s="30"/>
      <c r="O915" s="30"/>
      <c r="P915" s="146"/>
      <c r="Q915" s="146"/>
    </row>
    <row r="916" spans="2:17" s="18" customFormat="1" x14ac:dyDescent="0.25">
      <c r="B916" s="21"/>
      <c r="C916" s="14"/>
      <c r="D916" s="14"/>
      <c r="E916" s="14"/>
      <c r="F916" s="14"/>
      <c r="G916" s="14"/>
      <c r="H916" s="40"/>
      <c r="I916" s="14"/>
      <c r="J916" s="14"/>
      <c r="K916" s="14"/>
      <c r="L916" s="14"/>
      <c r="M916" s="14"/>
      <c r="N916" s="30"/>
      <c r="O916" s="30"/>
      <c r="P916" s="146"/>
      <c r="Q916" s="146"/>
    </row>
    <row r="917" spans="2:17" s="18" customFormat="1" x14ac:dyDescent="0.25">
      <c r="B917" s="21"/>
      <c r="C917" s="14"/>
      <c r="D917" s="14"/>
      <c r="E917" s="14"/>
      <c r="F917" s="14"/>
      <c r="G917" s="14"/>
      <c r="H917" s="40"/>
      <c r="I917" s="14"/>
      <c r="J917" s="14"/>
      <c r="K917" s="14"/>
      <c r="L917" s="14"/>
      <c r="M917" s="14"/>
      <c r="N917" s="30"/>
      <c r="O917" s="30"/>
      <c r="P917" s="146"/>
      <c r="Q917" s="146"/>
    </row>
    <row r="918" spans="2:17" s="18" customFormat="1" x14ac:dyDescent="0.25">
      <c r="B918" s="21"/>
      <c r="C918" s="14"/>
      <c r="D918" s="14"/>
      <c r="E918" s="14"/>
      <c r="F918" s="14"/>
      <c r="G918" s="14"/>
      <c r="H918" s="40"/>
      <c r="I918" s="14"/>
      <c r="J918" s="14"/>
      <c r="K918" s="14"/>
      <c r="L918" s="14"/>
      <c r="M918" s="14"/>
      <c r="N918" s="30"/>
      <c r="O918" s="30"/>
      <c r="P918" s="146"/>
      <c r="Q918" s="146"/>
    </row>
    <row r="919" spans="2:17" s="18" customFormat="1" x14ac:dyDescent="0.25">
      <c r="B919" s="21"/>
      <c r="C919" s="14"/>
      <c r="D919" s="14"/>
      <c r="E919" s="14"/>
      <c r="F919" s="14"/>
      <c r="G919" s="14"/>
      <c r="H919" s="40"/>
      <c r="I919" s="14"/>
      <c r="J919" s="14"/>
      <c r="K919" s="14"/>
      <c r="L919" s="14"/>
      <c r="M919" s="14"/>
      <c r="N919" s="30"/>
      <c r="O919" s="30"/>
      <c r="P919" s="146"/>
      <c r="Q919" s="146"/>
    </row>
    <row r="920" spans="2:17" s="18" customFormat="1" x14ac:dyDescent="0.25">
      <c r="B920" s="21"/>
      <c r="C920" s="14"/>
      <c r="D920" s="14"/>
      <c r="E920" s="14"/>
      <c r="F920" s="14"/>
      <c r="G920" s="14"/>
      <c r="H920" s="40"/>
      <c r="I920" s="14"/>
      <c r="J920" s="14"/>
      <c r="K920" s="14"/>
      <c r="L920" s="14"/>
      <c r="M920" s="14"/>
      <c r="N920" s="30"/>
      <c r="O920" s="30"/>
      <c r="P920" s="212"/>
      <c r="Q920" s="212"/>
    </row>
    <row r="921" spans="2:17" s="18" customFormat="1" x14ac:dyDescent="0.25">
      <c r="B921" s="21"/>
      <c r="C921" s="14"/>
      <c r="D921" s="14"/>
      <c r="E921" s="14"/>
      <c r="F921" s="14"/>
      <c r="G921" s="14"/>
      <c r="H921" s="40"/>
      <c r="I921" s="14"/>
      <c r="J921" s="14"/>
      <c r="K921" s="14"/>
      <c r="L921" s="14"/>
      <c r="M921" s="14"/>
      <c r="N921" s="30"/>
      <c r="O921" s="30"/>
      <c r="P921" s="144"/>
      <c r="Q921" s="144"/>
    </row>
    <row r="922" spans="2:17" s="18" customFormat="1" x14ac:dyDescent="0.25">
      <c r="B922" s="21"/>
      <c r="C922" s="14"/>
      <c r="D922" s="14"/>
      <c r="E922" s="14"/>
      <c r="F922" s="14"/>
      <c r="G922" s="14"/>
      <c r="H922" s="40"/>
      <c r="I922" s="14"/>
      <c r="J922" s="14"/>
      <c r="K922" s="14"/>
      <c r="L922" s="14"/>
      <c r="M922" s="14"/>
      <c r="N922" s="30"/>
      <c r="O922" s="30"/>
      <c r="P922" s="144"/>
      <c r="Q922" s="144"/>
    </row>
    <row r="923" spans="2:17" s="18" customFormat="1" x14ac:dyDescent="0.25">
      <c r="B923" s="21"/>
      <c r="C923" s="14"/>
      <c r="D923" s="14"/>
      <c r="E923" s="14"/>
      <c r="F923" s="14"/>
      <c r="G923" s="14"/>
      <c r="H923" s="40"/>
      <c r="I923" s="14"/>
      <c r="J923" s="14"/>
      <c r="K923" s="14"/>
      <c r="L923" s="14"/>
      <c r="M923" s="14"/>
      <c r="N923" s="30"/>
      <c r="O923" s="30"/>
      <c r="P923" s="144"/>
      <c r="Q923" s="144"/>
    </row>
    <row r="924" spans="2:17" s="18" customFormat="1" x14ac:dyDescent="0.25">
      <c r="B924" s="21"/>
      <c r="C924" s="14"/>
      <c r="D924" s="14"/>
      <c r="E924" s="14"/>
      <c r="F924" s="14"/>
      <c r="G924" s="14"/>
      <c r="H924" s="40"/>
      <c r="I924" s="14"/>
      <c r="J924" s="14"/>
      <c r="K924" s="14"/>
      <c r="L924" s="14"/>
      <c r="M924" s="14"/>
      <c r="N924" s="30"/>
      <c r="O924" s="30"/>
      <c r="P924" s="144"/>
      <c r="Q924" s="144"/>
    </row>
    <row r="925" spans="2:17" s="18" customFormat="1" x14ac:dyDescent="0.25">
      <c r="B925" s="21"/>
      <c r="C925" s="14"/>
      <c r="D925" s="14"/>
      <c r="E925" s="14"/>
      <c r="F925" s="14"/>
      <c r="G925" s="14"/>
      <c r="H925" s="40"/>
      <c r="I925" s="14"/>
      <c r="J925" s="14"/>
      <c r="K925" s="14"/>
      <c r="L925" s="14"/>
      <c r="M925" s="14"/>
      <c r="N925" s="30"/>
      <c r="O925" s="30"/>
      <c r="P925" s="144"/>
      <c r="Q925" s="144"/>
    </row>
    <row r="926" spans="2:17" s="18" customFormat="1" x14ac:dyDescent="0.25">
      <c r="B926" s="21"/>
      <c r="C926" s="14"/>
      <c r="D926" s="14"/>
      <c r="E926" s="14"/>
      <c r="F926" s="14"/>
      <c r="G926" s="14"/>
      <c r="H926" s="40"/>
      <c r="I926" s="14"/>
      <c r="J926" s="14"/>
      <c r="K926" s="14"/>
      <c r="L926" s="14"/>
      <c r="M926" s="14"/>
      <c r="N926" s="30"/>
      <c r="O926" s="30"/>
      <c r="P926" s="144"/>
      <c r="Q926" s="144"/>
    </row>
    <row r="927" spans="2:17" s="18" customFormat="1" x14ac:dyDescent="0.25">
      <c r="B927" s="21"/>
      <c r="C927" s="14"/>
      <c r="D927" s="14"/>
      <c r="E927" s="14"/>
      <c r="F927" s="14"/>
      <c r="G927" s="14"/>
      <c r="H927" s="40"/>
      <c r="I927" s="14"/>
      <c r="J927" s="14"/>
      <c r="K927" s="14"/>
      <c r="L927" s="14"/>
      <c r="M927" s="14"/>
      <c r="N927" s="30"/>
      <c r="O927" s="30"/>
      <c r="P927" s="144"/>
      <c r="Q927" s="144"/>
    </row>
    <row r="928" spans="2:17" s="18" customFormat="1" x14ac:dyDescent="0.25">
      <c r="B928" s="21"/>
      <c r="C928" s="14"/>
      <c r="D928" s="14"/>
      <c r="E928" s="14"/>
      <c r="F928" s="14"/>
      <c r="G928" s="14"/>
      <c r="H928" s="40"/>
      <c r="I928" s="14"/>
      <c r="J928" s="14"/>
      <c r="K928" s="14"/>
      <c r="L928" s="14"/>
      <c r="M928" s="14"/>
      <c r="N928" s="30"/>
      <c r="O928" s="30"/>
      <c r="P928" s="144"/>
      <c r="Q928" s="144"/>
    </row>
    <row r="929" spans="2:17" s="18" customFormat="1" x14ac:dyDescent="0.25">
      <c r="B929" s="21"/>
      <c r="C929" s="14"/>
      <c r="D929" s="14"/>
      <c r="E929" s="14"/>
      <c r="F929" s="14"/>
      <c r="G929" s="14"/>
      <c r="H929" s="40"/>
      <c r="I929" s="14"/>
      <c r="J929" s="14"/>
      <c r="K929" s="14"/>
      <c r="L929" s="14"/>
      <c r="M929" s="14"/>
      <c r="N929" s="30"/>
      <c r="O929" s="30"/>
      <c r="P929" s="144"/>
      <c r="Q929" s="144"/>
    </row>
    <row r="930" spans="2:17" s="18" customFormat="1" x14ac:dyDescent="0.25">
      <c r="B930" s="21"/>
      <c r="C930" s="14"/>
      <c r="D930" s="14"/>
      <c r="E930" s="14"/>
      <c r="F930" s="14"/>
      <c r="G930" s="14"/>
      <c r="H930" s="40"/>
      <c r="I930" s="14"/>
      <c r="J930" s="14"/>
      <c r="K930" s="14"/>
      <c r="L930" s="14"/>
      <c r="M930" s="14"/>
      <c r="N930" s="30"/>
      <c r="O930" s="30"/>
      <c r="P930" s="144"/>
      <c r="Q930" s="144"/>
    </row>
    <row r="931" spans="2:17" s="18" customFormat="1" x14ac:dyDescent="0.25">
      <c r="B931" s="21"/>
      <c r="C931" s="14"/>
      <c r="D931" s="14"/>
      <c r="E931" s="14"/>
      <c r="F931" s="14"/>
      <c r="G931" s="14"/>
      <c r="H931" s="40"/>
      <c r="I931" s="14"/>
      <c r="J931" s="14"/>
      <c r="K931" s="14"/>
      <c r="L931" s="14"/>
      <c r="M931" s="14"/>
      <c r="N931" s="30"/>
      <c r="O931" s="30"/>
      <c r="P931" s="146"/>
      <c r="Q931" s="146"/>
    </row>
    <row r="932" spans="2:17" s="18" customFormat="1" x14ac:dyDescent="0.25">
      <c r="B932" s="21"/>
      <c r="C932" s="14"/>
      <c r="D932" s="14"/>
      <c r="E932" s="14"/>
      <c r="F932" s="14"/>
      <c r="G932" s="14"/>
      <c r="H932" s="40"/>
      <c r="I932" s="14"/>
      <c r="J932" s="14"/>
      <c r="K932" s="14"/>
      <c r="L932" s="14"/>
      <c r="M932" s="14"/>
      <c r="N932" s="30"/>
      <c r="O932" s="30"/>
      <c r="P932" s="144"/>
      <c r="Q932" s="144"/>
    </row>
    <row r="933" spans="2:17" x14ac:dyDescent="0.25">
      <c r="P933" s="146"/>
      <c r="Q933" s="146"/>
    </row>
    <row r="934" spans="2:17" x14ac:dyDescent="0.25">
      <c r="P934" s="146"/>
      <c r="Q934" s="146"/>
    </row>
    <row r="935" spans="2:17" x14ac:dyDescent="0.25">
      <c r="P935" s="140"/>
      <c r="Q935" s="140"/>
    </row>
    <row r="936" spans="2:17" x14ac:dyDescent="0.25">
      <c r="P936" s="142"/>
      <c r="Q936" s="142"/>
    </row>
    <row r="937" spans="2:17" x14ac:dyDescent="0.25">
      <c r="P937" s="146"/>
      <c r="Q937" s="146"/>
    </row>
    <row r="938" spans="2:17" x14ac:dyDescent="0.25">
      <c r="P938" s="140"/>
      <c r="Q938" s="140"/>
    </row>
    <row r="939" spans="2:17" s="28" customFormat="1" x14ac:dyDescent="0.25">
      <c r="B939" s="21"/>
      <c r="C939" s="14"/>
      <c r="D939" s="14"/>
      <c r="E939" s="14"/>
      <c r="F939" s="14"/>
      <c r="G939" s="14"/>
      <c r="H939" s="40"/>
      <c r="I939" s="14"/>
      <c r="J939" s="14"/>
      <c r="K939" s="14"/>
      <c r="L939" s="14"/>
      <c r="M939" s="14"/>
      <c r="N939" s="30"/>
      <c r="O939" s="30"/>
      <c r="P939" s="144"/>
      <c r="Q939" s="144"/>
    </row>
    <row r="940" spans="2:17" s="28" customFormat="1" x14ac:dyDescent="0.25">
      <c r="B940" s="21"/>
      <c r="C940" s="14"/>
      <c r="D940" s="14"/>
      <c r="E940" s="14"/>
      <c r="F940" s="14"/>
      <c r="G940" s="14"/>
      <c r="H940" s="40"/>
      <c r="I940" s="14"/>
      <c r="J940" s="14"/>
      <c r="K940" s="14"/>
      <c r="L940" s="14"/>
      <c r="M940" s="14"/>
      <c r="N940" s="30"/>
      <c r="O940" s="30"/>
      <c r="P940" s="140"/>
      <c r="Q940" s="140"/>
    </row>
    <row r="941" spans="2:17" s="28" customFormat="1" x14ac:dyDescent="0.25">
      <c r="B941" s="21"/>
      <c r="C941" s="14"/>
      <c r="D941" s="14"/>
      <c r="E941" s="14"/>
      <c r="F941" s="14"/>
      <c r="G941" s="14"/>
      <c r="H941" s="40"/>
      <c r="I941" s="14"/>
      <c r="J941" s="14"/>
      <c r="K941" s="14"/>
      <c r="L941" s="14"/>
      <c r="M941" s="14"/>
      <c r="N941" s="30"/>
      <c r="O941" s="30"/>
      <c r="P941" s="142"/>
      <c r="Q941" s="142"/>
    </row>
    <row r="942" spans="2:17" s="205" customFormat="1" x14ac:dyDescent="0.25">
      <c r="B942" s="21"/>
      <c r="C942" s="14"/>
      <c r="D942" s="14"/>
      <c r="E942" s="14"/>
      <c r="F942" s="14"/>
      <c r="G942" s="14"/>
      <c r="H942" s="40"/>
      <c r="I942" s="14"/>
      <c r="J942" s="14"/>
      <c r="K942" s="14"/>
      <c r="L942" s="14"/>
      <c r="M942" s="14"/>
      <c r="N942" s="30"/>
      <c r="O942" s="30"/>
      <c r="P942" s="211"/>
      <c r="Q942" s="211"/>
    </row>
    <row r="943" spans="2:17" x14ac:dyDescent="0.25">
      <c r="P943" s="140"/>
      <c r="Q943" s="140"/>
    </row>
    <row r="944" spans="2:17" s="18" customFormat="1" x14ac:dyDescent="0.25">
      <c r="B944" s="21"/>
      <c r="C944" s="14"/>
      <c r="D944" s="14"/>
      <c r="E944" s="14"/>
      <c r="F944" s="14"/>
      <c r="G944" s="14"/>
      <c r="H944" s="40"/>
      <c r="I944" s="14"/>
      <c r="J944" s="14"/>
      <c r="K944" s="14"/>
      <c r="L944" s="14"/>
      <c r="M944" s="14"/>
      <c r="N944" s="30"/>
      <c r="O944" s="30"/>
      <c r="P944" s="144"/>
      <c r="Q944" s="144"/>
    </row>
    <row r="945" spans="2:17" s="18" customFormat="1" x14ac:dyDescent="0.25">
      <c r="B945" s="21"/>
      <c r="C945" s="14"/>
      <c r="D945" s="14"/>
      <c r="E945" s="14"/>
      <c r="F945" s="14"/>
      <c r="G945" s="14"/>
      <c r="H945" s="40"/>
      <c r="I945" s="14"/>
      <c r="J945" s="14"/>
      <c r="K945" s="14"/>
      <c r="L945" s="14"/>
      <c r="M945" s="14"/>
      <c r="N945" s="30"/>
      <c r="O945" s="30"/>
      <c r="P945" s="140"/>
      <c r="Q945" s="140"/>
    </row>
    <row r="946" spans="2:17" s="18" customFormat="1" x14ac:dyDescent="0.25">
      <c r="B946" s="21"/>
      <c r="C946" s="14"/>
      <c r="D946" s="14"/>
      <c r="E946" s="14"/>
      <c r="F946" s="14"/>
      <c r="G946" s="14"/>
      <c r="H946" s="40"/>
      <c r="I946" s="14"/>
      <c r="J946" s="14"/>
      <c r="K946" s="14"/>
      <c r="L946" s="14"/>
      <c r="M946" s="14"/>
      <c r="N946" s="30"/>
      <c r="O946" s="30"/>
      <c r="P946" s="140"/>
      <c r="Q946" s="140"/>
    </row>
    <row r="947" spans="2:17" s="18" customFormat="1" x14ac:dyDescent="0.25">
      <c r="B947" s="21"/>
      <c r="C947" s="14"/>
      <c r="D947" s="14"/>
      <c r="E947" s="14"/>
      <c r="F947" s="14"/>
      <c r="G947" s="14"/>
      <c r="H947" s="40"/>
      <c r="I947" s="14"/>
      <c r="J947" s="14"/>
      <c r="K947" s="14"/>
      <c r="L947" s="14"/>
      <c r="M947" s="14"/>
      <c r="N947" s="30"/>
      <c r="O947" s="30"/>
      <c r="P947" s="140"/>
      <c r="Q947" s="140"/>
    </row>
    <row r="948" spans="2:17" s="18" customFormat="1" x14ac:dyDescent="0.25">
      <c r="B948" s="21"/>
      <c r="C948" s="14"/>
      <c r="D948" s="14"/>
      <c r="E948" s="14"/>
      <c r="F948" s="14"/>
      <c r="G948" s="14"/>
      <c r="H948" s="40"/>
      <c r="I948" s="14"/>
      <c r="J948" s="14"/>
      <c r="K948" s="14"/>
      <c r="L948" s="14"/>
      <c r="M948" s="14"/>
      <c r="N948" s="30"/>
      <c r="O948" s="30"/>
      <c r="P948" s="140"/>
      <c r="Q948" s="140"/>
    </row>
    <row r="949" spans="2:17" s="32" customFormat="1" x14ac:dyDescent="0.25">
      <c r="B949" s="21"/>
      <c r="C949" s="14"/>
      <c r="D949" s="14"/>
      <c r="E949" s="14"/>
      <c r="F949" s="14"/>
      <c r="G949" s="14"/>
      <c r="H949" s="40"/>
      <c r="I949" s="14"/>
      <c r="J949" s="14"/>
      <c r="K949" s="14"/>
      <c r="L949" s="14"/>
      <c r="M949" s="14"/>
      <c r="N949" s="30"/>
      <c r="O949" s="30"/>
      <c r="P949" s="142"/>
      <c r="Q949" s="142"/>
    </row>
    <row r="950" spans="2:17" s="32" customFormat="1" x14ac:dyDescent="0.25">
      <c r="B950" s="21"/>
      <c r="C950" s="14"/>
      <c r="D950" s="14"/>
      <c r="E950" s="14"/>
      <c r="F950" s="14"/>
      <c r="G950" s="14"/>
      <c r="H950" s="40"/>
      <c r="I950" s="14"/>
      <c r="J950" s="14"/>
      <c r="K950" s="14"/>
      <c r="L950" s="14"/>
      <c r="M950" s="14"/>
      <c r="N950" s="30"/>
      <c r="O950" s="30"/>
      <c r="P950" s="140"/>
      <c r="Q950" s="140"/>
    </row>
    <row r="951" spans="2:17" s="40" customFormat="1" x14ac:dyDescent="0.25">
      <c r="B951" s="21"/>
      <c r="C951" s="14"/>
      <c r="D951" s="14"/>
      <c r="E951" s="14"/>
      <c r="F951" s="14"/>
      <c r="G951" s="14"/>
      <c r="I951" s="14"/>
      <c r="J951" s="14"/>
      <c r="K951" s="14"/>
      <c r="L951" s="14"/>
      <c r="M951" s="14"/>
      <c r="N951" s="30"/>
      <c r="O951" s="30"/>
      <c r="P951" s="142"/>
      <c r="Q951" s="142"/>
    </row>
    <row r="952" spans="2:17" s="40" customFormat="1" x14ac:dyDescent="0.25">
      <c r="B952" s="21"/>
      <c r="C952" s="14"/>
      <c r="D952" s="14"/>
      <c r="E952" s="14"/>
      <c r="F952" s="14"/>
      <c r="G952" s="14"/>
      <c r="I952" s="14"/>
      <c r="J952" s="14"/>
      <c r="K952" s="14"/>
      <c r="L952" s="14"/>
      <c r="M952" s="14"/>
      <c r="N952" s="30"/>
      <c r="O952" s="30"/>
      <c r="P952" s="142"/>
      <c r="Q952" s="142"/>
    </row>
    <row r="953" spans="2:17" s="40" customFormat="1" x14ac:dyDescent="0.25">
      <c r="B953" s="21"/>
      <c r="C953" s="14"/>
      <c r="D953" s="14"/>
      <c r="E953" s="14"/>
      <c r="F953" s="14"/>
      <c r="G953" s="14"/>
      <c r="I953" s="14"/>
      <c r="J953" s="14"/>
      <c r="K953" s="14"/>
      <c r="L953" s="14"/>
      <c r="M953" s="14"/>
      <c r="N953" s="30"/>
      <c r="O953" s="30"/>
      <c r="P953" s="142"/>
      <c r="Q953" s="142"/>
    </row>
    <row r="954" spans="2:17" s="32" customFormat="1" x14ac:dyDescent="0.25">
      <c r="B954" s="21"/>
      <c r="C954" s="14"/>
      <c r="D954" s="14"/>
      <c r="E954" s="14"/>
      <c r="F954" s="14"/>
      <c r="G954" s="14"/>
      <c r="H954" s="40"/>
      <c r="I954" s="14"/>
      <c r="J954" s="14"/>
      <c r="K954" s="14"/>
      <c r="L954" s="14"/>
      <c r="M954" s="14"/>
      <c r="N954" s="30"/>
      <c r="O954" s="30"/>
      <c r="P954" s="140"/>
      <c r="Q954" s="140"/>
    </row>
    <row r="955" spans="2:17" s="40" customFormat="1" x14ac:dyDescent="0.25">
      <c r="B955" s="21"/>
      <c r="C955" s="14"/>
      <c r="D955" s="14"/>
      <c r="E955" s="14"/>
      <c r="F955" s="14"/>
      <c r="G955" s="14"/>
      <c r="I955" s="14"/>
      <c r="J955" s="14"/>
      <c r="K955" s="14"/>
      <c r="L955" s="14"/>
      <c r="M955" s="14"/>
      <c r="N955" s="30"/>
      <c r="O955" s="30"/>
      <c r="P955" s="142"/>
      <c r="Q955" s="142"/>
    </row>
    <row r="956" spans="2:17" s="32" customFormat="1" x14ac:dyDescent="0.25">
      <c r="B956" s="21"/>
      <c r="C956" s="14"/>
      <c r="D956" s="14"/>
      <c r="E956" s="14"/>
      <c r="F956" s="14"/>
      <c r="G956" s="14"/>
      <c r="H956" s="40"/>
      <c r="I956" s="14"/>
      <c r="J956" s="14"/>
      <c r="K956" s="14"/>
      <c r="L956" s="14"/>
      <c r="M956" s="14"/>
      <c r="N956" s="30"/>
      <c r="O956" s="30"/>
      <c r="P956" s="142"/>
      <c r="Q956" s="142"/>
    </row>
    <row r="957" spans="2:17" x14ac:dyDescent="0.25">
      <c r="P957" s="140"/>
      <c r="Q957" s="140"/>
    </row>
    <row r="958" spans="2:17" x14ac:dyDescent="0.25">
      <c r="P958" s="140"/>
      <c r="Q958" s="140"/>
    </row>
    <row r="959" spans="2:17" x14ac:dyDescent="0.25">
      <c r="P959" s="144"/>
      <c r="Q959" s="144"/>
    </row>
    <row r="960" spans="2:17" s="205" customFormat="1" x14ac:dyDescent="0.25">
      <c r="B960" s="21"/>
      <c r="C960" s="14"/>
      <c r="D960" s="14"/>
      <c r="E960" s="14"/>
      <c r="F960" s="14"/>
      <c r="G960" s="14"/>
      <c r="H960" s="40"/>
      <c r="I960" s="14"/>
      <c r="J960" s="14"/>
      <c r="K960" s="14"/>
      <c r="L960" s="14"/>
      <c r="M960" s="14"/>
      <c r="N960" s="30"/>
      <c r="O960" s="30"/>
      <c r="P960" s="144"/>
      <c r="Q960" s="144"/>
    </row>
    <row r="961" spans="2:17" s="40" customFormat="1" x14ac:dyDescent="0.25">
      <c r="B961" s="21"/>
      <c r="C961" s="14"/>
      <c r="D961" s="14"/>
      <c r="E961" s="14"/>
      <c r="F961" s="14"/>
      <c r="G961" s="14"/>
      <c r="I961" s="14"/>
      <c r="J961" s="14"/>
      <c r="K961" s="14"/>
      <c r="L961" s="14"/>
      <c r="M961" s="14"/>
      <c r="N961" s="30"/>
      <c r="O961" s="30"/>
      <c r="P961" s="142"/>
      <c r="Q961" s="142"/>
    </row>
    <row r="962" spans="2:17" x14ac:dyDescent="0.25">
      <c r="P962" s="142"/>
      <c r="Q962" s="142"/>
    </row>
    <row r="963" spans="2:17" s="205" customFormat="1" x14ac:dyDescent="0.25">
      <c r="B963" s="21"/>
      <c r="C963" s="14"/>
      <c r="D963" s="14"/>
      <c r="E963" s="14"/>
      <c r="F963" s="14"/>
      <c r="G963" s="14"/>
      <c r="H963" s="40"/>
      <c r="I963" s="14"/>
      <c r="J963" s="14"/>
      <c r="K963" s="14"/>
      <c r="L963" s="14"/>
      <c r="M963" s="14"/>
      <c r="N963" s="30"/>
      <c r="O963" s="30"/>
      <c r="P963" s="211"/>
      <c r="Q963" s="211"/>
    </row>
    <row r="964" spans="2:17" s="32" customFormat="1" x14ac:dyDescent="0.25">
      <c r="B964" s="21"/>
      <c r="C964" s="14"/>
      <c r="D964" s="14"/>
      <c r="E964" s="14"/>
      <c r="F964" s="14"/>
      <c r="G964" s="14"/>
      <c r="H964" s="40"/>
      <c r="I964" s="14"/>
      <c r="J964" s="14"/>
      <c r="K964" s="14"/>
      <c r="L964" s="14"/>
      <c r="M964" s="14"/>
      <c r="N964" s="30"/>
      <c r="O964" s="30"/>
      <c r="P964" s="142"/>
      <c r="Q964" s="142"/>
    </row>
    <row r="965" spans="2:17" s="40" customFormat="1" x14ac:dyDescent="0.25">
      <c r="B965" s="21"/>
      <c r="C965" s="14"/>
      <c r="D965" s="14"/>
      <c r="E965" s="14"/>
      <c r="F965" s="14"/>
      <c r="G965" s="14"/>
      <c r="I965" s="14"/>
      <c r="J965" s="14"/>
      <c r="K965" s="14"/>
      <c r="L965" s="14"/>
      <c r="M965" s="14"/>
      <c r="N965" s="30"/>
      <c r="O965" s="30"/>
      <c r="P965" s="140"/>
      <c r="Q965" s="140"/>
    </row>
    <row r="966" spans="2:17" s="40" customFormat="1" x14ac:dyDescent="0.25">
      <c r="B966" s="21"/>
      <c r="C966" s="14"/>
      <c r="D966" s="14"/>
      <c r="E966" s="14"/>
      <c r="F966" s="14"/>
      <c r="G966" s="14"/>
      <c r="I966" s="14"/>
      <c r="J966" s="14"/>
      <c r="K966" s="14"/>
      <c r="L966" s="14"/>
      <c r="M966" s="14"/>
      <c r="N966" s="30"/>
      <c r="O966" s="30"/>
      <c r="P966" s="142"/>
      <c r="Q966" s="142"/>
    </row>
    <row r="967" spans="2:17" s="32" customFormat="1" x14ac:dyDescent="0.25">
      <c r="B967" s="21"/>
      <c r="C967" s="14"/>
      <c r="D967" s="14"/>
      <c r="E967" s="14"/>
      <c r="F967" s="14"/>
      <c r="G967" s="14"/>
      <c r="H967" s="40"/>
      <c r="I967" s="14"/>
      <c r="J967" s="14"/>
      <c r="K967" s="14"/>
      <c r="L967" s="14"/>
      <c r="M967" s="14"/>
      <c r="N967" s="30"/>
      <c r="O967" s="30"/>
      <c r="P967" s="142"/>
      <c r="Q967" s="142"/>
    </row>
    <row r="968" spans="2:17" s="205" customFormat="1" x14ac:dyDescent="0.25">
      <c r="B968" s="21"/>
      <c r="C968" s="14"/>
      <c r="D968" s="14"/>
      <c r="E968" s="14"/>
      <c r="F968" s="14"/>
      <c r="G968" s="14"/>
      <c r="H968" s="40"/>
      <c r="I968" s="14"/>
      <c r="J968" s="14"/>
      <c r="K968" s="14"/>
      <c r="L968" s="14"/>
      <c r="M968" s="14"/>
      <c r="N968" s="30"/>
      <c r="O968" s="30"/>
      <c r="P968" s="211"/>
      <c r="Q968" s="211"/>
    </row>
    <row r="969" spans="2:17" s="205" customFormat="1" x14ac:dyDescent="0.25">
      <c r="B969" s="21"/>
      <c r="C969" s="14"/>
      <c r="D969" s="14"/>
      <c r="E969" s="14"/>
      <c r="F969" s="14"/>
      <c r="G969" s="14"/>
      <c r="H969" s="40"/>
      <c r="I969" s="14"/>
      <c r="J969" s="14"/>
      <c r="K969" s="14"/>
      <c r="L969" s="14"/>
      <c r="M969" s="14"/>
      <c r="N969" s="30"/>
      <c r="O969" s="30"/>
      <c r="P969" s="211"/>
      <c r="Q969" s="211"/>
    </row>
    <row r="970" spans="2:17" s="205" customFormat="1" x14ac:dyDescent="0.25">
      <c r="B970" s="21"/>
      <c r="C970" s="14"/>
      <c r="D970" s="14"/>
      <c r="E970" s="14"/>
      <c r="F970" s="14"/>
      <c r="G970" s="14"/>
      <c r="H970" s="40"/>
      <c r="I970" s="14"/>
      <c r="J970" s="14"/>
      <c r="K970" s="14"/>
      <c r="L970" s="14"/>
      <c r="M970" s="14"/>
      <c r="N970" s="30"/>
      <c r="O970" s="30"/>
      <c r="P970" s="211"/>
      <c r="Q970" s="211"/>
    </row>
    <row r="971" spans="2:17" s="205" customFormat="1" x14ac:dyDescent="0.25">
      <c r="B971" s="21"/>
      <c r="C971" s="14"/>
      <c r="D971" s="14"/>
      <c r="E971" s="14"/>
      <c r="F971" s="14"/>
      <c r="G971" s="14"/>
      <c r="H971" s="40"/>
      <c r="I971" s="14"/>
      <c r="J971" s="14"/>
      <c r="K971" s="14"/>
      <c r="L971" s="14"/>
      <c r="M971" s="14"/>
      <c r="N971" s="30"/>
      <c r="O971" s="30"/>
      <c r="P971" s="211"/>
      <c r="Q971" s="211"/>
    </row>
    <row r="972" spans="2:17" s="205" customFormat="1" x14ac:dyDescent="0.25">
      <c r="B972" s="21"/>
      <c r="C972" s="14"/>
      <c r="D972" s="14"/>
      <c r="E972" s="14"/>
      <c r="F972" s="14"/>
      <c r="G972" s="14"/>
      <c r="H972" s="40"/>
      <c r="I972" s="14"/>
      <c r="J972" s="14"/>
      <c r="K972" s="14"/>
      <c r="L972" s="14"/>
      <c r="M972" s="14"/>
      <c r="N972" s="30"/>
      <c r="O972" s="30"/>
      <c r="P972" s="211"/>
      <c r="Q972" s="211"/>
    </row>
    <row r="973" spans="2:17" s="40" customFormat="1" x14ac:dyDescent="0.25">
      <c r="B973" s="21"/>
      <c r="C973" s="14"/>
      <c r="D973" s="14"/>
      <c r="E973" s="14"/>
      <c r="F973" s="14"/>
      <c r="G973" s="14"/>
      <c r="I973" s="14"/>
      <c r="J973" s="14"/>
      <c r="K973" s="14"/>
      <c r="L973" s="14"/>
      <c r="M973" s="14"/>
      <c r="N973" s="30"/>
      <c r="O973" s="30"/>
      <c r="P973" s="148"/>
      <c r="Q973" s="148"/>
    </row>
    <row r="974" spans="2:17" s="40" customFormat="1" x14ac:dyDescent="0.25">
      <c r="B974" s="21"/>
      <c r="C974" s="14"/>
      <c r="D974" s="14"/>
      <c r="E974" s="14"/>
      <c r="F974" s="14"/>
      <c r="G974" s="14"/>
      <c r="I974" s="14"/>
      <c r="J974" s="14"/>
      <c r="K974" s="14"/>
      <c r="L974" s="14"/>
      <c r="M974" s="14"/>
      <c r="N974" s="30"/>
      <c r="O974" s="30"/>
      <c r="P974" s="35"/>
      <c r="Q974" s="35"/>
    </row>
    <row r="975" spans="2:17" s="205" customFormat="1" x14ac:dyDescent="0.25">
      <c r="B975" s="21"/>
      <c r="C975" s="14"/>
      <c r="D975" s="14"/>
      <c r="E975" s="14"/>
      <c r="F975" s="14"/>
      <c r="G975" s="14"/>
      <c r="H975" s="40"/>
      <c r="I975" s="14"/>
      <c r="J975" s="14"/>
      <c r="K975" s="14"/>
      <c r="L975" s="14"/>
      <c r="M975" s="14"/>
      <c r="N975" s="30"/>
      <c r="O975" s="30"/>
      <c r="P975" s="35"/>
      <c r="Q975" s="35"/>
    </row>
    <row r="976" spans="2:17" s="205" customFormat="1" x14ac:dyDescent="0.25">
      <c r="B976" s="21"/>
      <c r="C976" s="14"/>
      <c r="D976" s="14"/>
      <c r="E976" s="14"/>
      <c r="F976" s="14"/>
      <c r="G976" s="14"/>
      <c r="H976" s="40"/>
      <c r="I976" s="14"/>
      <c r="J976" s="14"/>
      <c r="K976" s="14"/>
      <c r="L976" s="14"/>
      <c r="M976" s="14"/>
      <c r="N976" s="30"/>
      <c r="O976" s="30"/>
      <c r="P976" s="35"/>
      <c r="Q976" s="35"/>
    </row>
    <row r="977" spans="2:17" s="205" customFormat="1" x14ac:dyDescent="0.25">
      <c r="B977" s="21"/>
      <c r="C977" s="14"/>
      <c r="D977" s="14"/>
      <c r="E977" s="14"/>
      <c r="F977" s="14"/>
      <c r="G977" s="14"/>
      <c r="H977" s="40"/>
      <c r="I977" s="14"/>
      <c r="J977" s="14"/>
      <c r="K977" s="14"/>
      <c r="L977" s="14"/>
      <c r="M977" s="14"/>
      <c r="N977" s="30"/>
      <c r="O977" s="30"/>
      <c r="P977" s="35"/>
      <c r="Q977" s="35"/>
    </row>
    <row r="978" spans="2:17" s="205" customFormat="1" x14ac:dyDescent="0.25">
      <c r="B978" s="21"/>
      <c r="C978" s="14"/>
      <c r="D978" s="14"/>
      <c r="E978" s="14"/>
      <c r="F978" s="14"/>
      <c r="G978" s="14"/>
      <c r="H978" s="40"/>
      <c r="I978" s="14"/>
      <c r="J978" s="14"/>
      <c r="K978" s="14"/>
      <c r="L978" s="14"/>
      <c r="M978" s="14"/>
      <c r="N978" s="30"/>
      <c r="O978" s="30"/>
      <c r="P978" s="35"/>
      <c r="Q978" s="35"/>
    </row>
    <row r="979" spans="2:17" x14ac:dyDescent="0.25">
      <c r="P979" s="35"/>
      <c r="Q979" s="35"/>
    </row>
  </sheetData>
  <mergeCells count="15">
    <mergeCell ref="C778:G778"/>
    <mergeCell ref="H778:O778"/>
    <mergeCell ref="B779:O779"/>
    <mergeCell ref="C775:G775"/>
    <mergeCell ref="H775:O775"/>
    <mergeCell ref="C776:G776"/>
    <mergeCell ref="H776:O776"/>
    <mergeCell ref="C777:G777"/>
    <mergeCell ref="H777:O777"/>
    <mergeCell ref="B5:O5"/>
    <mergeCell ref="D6:J6"/>
    <mergeCell ref="D7:J7"/>
    <mergeCell ref="B773:O773"/>
    <mergeCell ref="C774:G774"/>
    <mergeCell ref="H774:O774"/>
  </mergeCells>
  <conditionalFormatting sqref="E15">
    <cfRule type="expression" dxfId="2" priority="3">
      <formula>"e13&gt;e$9"</formula>
    </cfRule>
    <cfRule type="cellIs" dxfId="1" priority="4" operator="greaterThan">
      <formula>"e9"</formula>
    </cfRule>
    <cfRule type="cellIs" dxfId="0" priority="5" operator="greaterThan">
      <formula>"e9"</formula>
    </cfRule>
  </conditionalFormatting>
  <printOptions horizontalCentered="1"/>
  <pageMargins left="0.39370078740157483" right="0.39370078740157483" top="0.39370078740157483" bottom="0.39370078740157483" header="0" footer="0"/>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2021-03-26T04:59:37Z</dcterms:modified>
</cp:coreProperties>
</file>