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0"/>
  </bookViews>
  <sheets>
    <sheet name="при.1" sheetId="1" r:id="rId1"/>
    <sheet name="при.2" sheetId="2" r:id="rId2"/>
    <sheet name="при.3" sheetId="3" r:id="rId3"/>
    <sheet name="при.4" sheetId="4" r:id="rId4"/>
    <sheet name="прии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_xlfn.IFERROR" hidden="1">#NAME?</definedName>
    <definedName name="_xlfn.SUMIFS" hidden="1">#NAME?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'[8]8 Инвест'!#REF!</definedName>
    <definedName name="TableHeaderYear1" localSheetId="1">'[8]8 Инвест'!#REF!</definedName>
    <definedName name="TableHeaderYear1" localSheetId="3">'[3]8 Инвест'!#REF!</definedName>
    <definedName name="TableHeaderYear1" localSheetId="4">'[6]8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'[8]8 Инвест'!#REF!</definedName>
    <definedName name="TableHeaderYear3" localSheetId="1">'[8]8 Инвест'!#REF!</definedName>
    <definedName name="TableHeaderYear3" localSheetId="3">'[3]8 Инвест'!#REF!</definedName>
    <definedName name="TableHeaderYear3" localSheetId="4">'[6]8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'при.2'!$A$1:$C$36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<sst xmlns="http://schemas.openxmlformats.org/spreadsheetml/2006/main" count="2399" uniqueCount="454">
  <si>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</si>
  <si>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</si>
  <si>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</si>
  <si>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</si>
  <si>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</si>
  <si>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</si>
  <si>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</si>
  <si>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</si>
  <si>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</si>
  <si>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</si>
  <si>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</si>
  <si>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</si>
  <si>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</si>
  <si>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</si>
  <si>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</si>
  <si>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</si>
  <si>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</si>
  <si>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</si>
  <si>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</si>
  <si>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</si>
  <si>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</si>
  <si>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</si>
  <si>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</si>
  <si>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</si>
  <si>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</si>
  <si>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</si>
  <si>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</si>
  <si>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</si>
  <si>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</si>
  <si>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</si>
  <si>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</si>
  <si>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</si>
  <si>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</si>
  <si>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</si>
  <si>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</si>
  <si>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</si>
  <si>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</si>
  <si>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</si>
  <si>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</si>
  <si>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</si>
  <si>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</si>
  <si>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</si>
  <si>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</si>
  <si>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</si>
  <si>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</si>
  <si>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</si>
  <si>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</si>
  <si>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</si>
  <si>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</si>
  <si>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</si>
  <si>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</si>
  <si>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</si>
  <si>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</si>
  <si>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</si>
  <si>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</si>
  <si>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</si>
  <si>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</si>
  <si>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</si>
  <si>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</si>
  <si>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</si>
  <si>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</si>
  <si>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</si>
  <si>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</si>
  <si>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</si>
  <si>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</si>
  <si>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</si>
  <si>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</si>
  <si>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</si>
  <si>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</si>
  <si>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</si>
  <si>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</si>
  <si>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</si>
  <si>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</si>
  <si>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</si>
  <si>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</si>
  <si>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</si>
  <si>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</si>
  <si>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</si>
  <si>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</si>
  <si>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</si>
  <si>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</si>
  <si>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</si>
  <si>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</si>
  <si>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</si>
  <si>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</si>
  <si>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</si>
  <si>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</si>
  <si>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</si>
  <si>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</si>
  <si>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</si>
  <si>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</si>
  <si>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</si>
  <si>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</si>
  <si>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</si>
  <si>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</si>
  <si>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</si>
  <si>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</si>
  <si>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</si>
  <si>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</si>
  <si>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</si>
  <si>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</si>
  <si>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</si>
  <si>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</si>
  <si>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</si>
  <si>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</si>
  <si>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</si>
  <si>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</si>
  <si>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</si>
  <si>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</si>
  <si>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</si>
  <si>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</si>
  <si>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</si>
  <si>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</si>
  <si>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</si>
  <si>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</si>
  <si>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</si>
  <si>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</si>
  <si>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</si>
  <si>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</si>
  <si>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</si>
  <si>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</si>
  <si>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</si>
  <si>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</si>
  <si>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</si>
  <si>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</si>
  <si>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</si>
  <si>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</si>
  <si>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</si>
  <si>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</si>
  <si>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</si>
  <si>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</si>
  <si>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</si>
  <si>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</si>
  <si>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</si>
  <si>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</si>
  <si>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</si>
  <si>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</si>
  <si>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</si>
  <si>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</si>
  <si>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</si>
  <si>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</si>
  <si>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</si>
  <si>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</si>
  <si>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</si>
  <si>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</si>
  <si>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</si>
  <si>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</si>
  <si>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</si>
  <si>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</si>
  <si>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</si>
  <si>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</si>
  <si>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</si>
  <si>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</si>
  <si>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</si>
  <si>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</si>
  <si>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</si>
  <si>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</si>
  <si>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</si>
  <si>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</si>
  <si>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</si>
  <si>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</si>
  <si>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</si>
  <si>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</si>
  <si>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</si>
  <si>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</si>
  <si>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</si>
  <si>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</si>
  <si>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</si>
  <si>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</si>
  <si>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</si>
  <si>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</si>
  <si>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</si>
  <si>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</si>
  <si>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</si>
  <si>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</si>
  <si>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</si>
  <si>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</si>
  <si>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</si>
  <si>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</si>
  <si>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</si>
  <si>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</si>
  <si>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</si>
  <si>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</si>
  <si>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</si>
  <si>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</si>
  <si>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</si>
  <si>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</si>
  <si>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</si>
  <si>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</si>
  <si>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</si>
  <si>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</si>
  <si>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</si>
  <si>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</si>
  <si>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</si>
  <si>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</si>
  <si>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</si>
  <si>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</si>
  <si>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</si>
  <si>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</si>
  <si>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</si>
  <si>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</si>
  <si>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</si>
  <si>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</si>
  <si>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</si>
  <si>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</si>
  <si>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</si>
  <si>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</si>
  <si>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</si>
  <si>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</si>
  <si>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</si>
  <si>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</si>
  <si>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</si>
  <si>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</si>
  <si>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</si>
  <si>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</si>
  <si>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</si>
  <si>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</si>
  <si>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</si>
  <si>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</si>
  <si>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</si>
  <si>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</si>
  <si>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</si>
  <si>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</si>
  <si>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</si>
  <si>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</si>
  <si>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</si>
  <si>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</si>
  <si>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</si>
  <si>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</si>
  <si>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</si>
  <si>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</si>
  <si>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</si>
  <si>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</si>
  <si>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</si>
  <si>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</si>
  <si>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</si>
  <si>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</si>
  <si>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</si>
  <si>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</si>
  <si>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</si>
  <si>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</si>
  <si>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</si>
  <si>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</si>
  <si>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</si>
  <si>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</si>
  <si>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</si>
  <si>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</si>
  <si>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</si>
  <si>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</si>
  <si>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</si>
  <si>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</si>
  <si>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</si>
  <si>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</si>
  <si>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</si>
  <si>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</si>
  <si>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</si>
  <si>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</si>
  <si>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</si>
  <si>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</si>
  <si>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</si>
  <si>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</si>
  <si>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</si>
  <si>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</si>
  <si>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</si>
  <si>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</si>
  <si>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</si>
  <si>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</si>
  <si>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</si>
  <si>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</si>
  <si>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</si>
  <si>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</si>
  <si>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</si>
  <si>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</si>
  <si>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</si>
  <si>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</si>
  <si>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</si>
  <si>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</si>
  <si>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</si>
  <si>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</si>
  <si>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</si>
  <si>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</si>
  <si>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</si>
  <si>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</si>
  <si>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02 1 00 09990</t>
  </si>
  <si>
    <t>05 1 00 09990</t>
  </si>
  <si>
    <t>06 1 00 09990</t>
  </si>
  <si>
    <t>03 1 00 09990</t>
  </si>
  <si>
    <t>04 1 00 09990</t>
  </si>
  <si>
    <t>07 1 00 09990</t>
  </si>
  <si>
    <t>07 1 00 40030</t>
  </si>
  <si>
    <t>08 1 00 L4670</t>
  </si>
  <si>
    <t>01 2 03 00000</t>
  </si>
  <si>
    <t>01 2 03 09990</t>
  </si>
  <si>
    <t>01 2 03 40030</t>
  </si>
  <si>
    <t>1 2 03 40030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</si>
  <si>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</si>
  <si>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07 1 00 Т0060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</si>
  <si>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</si>
  <si>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"О бюджете  СП "с.Карага" на 2021 г."</t>
  </si>
  <si>
    <t>Приложение № 1</t>
  </si>
  <si>
    <t xml:space="preserve"> от 24.12.2021 г. № 36    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</si>
  <si>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</si>
  <si>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2022 год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</si>
  <si>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</si>
  <si>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</si>
  <si>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</si>
  <si>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</si>
  <si>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</si>
  <si>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</si>
  <si>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</si>
  <si>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</si>
  <si>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</si>
  <si>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</si>
  <si>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</si>
  <si>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</si>
  <si>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</si>
  <si>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</si>
  <si>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</si>
  <si>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</si>
  <si>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</si>
  <si>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</si>
  <si>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</si>
  <si>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</si>
  <si>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</si>
  <si>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</si>
  <si>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</si>
  <si>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</si>
  <si>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</si>
  <si>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</si>
  <si>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</si>
  <si>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</si>
  <si>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</si>
  <si>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</si>
  <si>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</si>
  <si>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</si>
  <si>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</si>
  <si>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</si>
  <si>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</si>
  <si>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</si>
  <si>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</si>
  <si>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</si>
  <si>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</si>
  <si>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</si>
  <si>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</si>
  <si>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</si>
  <si>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</si>
  <si>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</si>
  <si>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</si>
  <si>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</si>
  <si>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</si>
  <si>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</si>
  <si>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</si>
  <si>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</si>
  <si>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</si>
  <si>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</si>
  <si>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</si>
  <si>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</si>
  <si>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</si>
  <si>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</si>
  <si>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</si>
  <si>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</si>
  <si>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</si>
  <si>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</si>
  <si>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</si>
  <si>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</si>
  <si>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</si>
  <si>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</si>
  <si>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</si>
  <si>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</si>
  <si>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</si>
  <si>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</si>
  <si>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</si>
  <si>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</si>
  <si>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</si>
  <si>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</si>
  <si>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</si>
  <si>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</si>
  <si>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</si>
  <si>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</si>
  <si>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</si>
  <si>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</si>
  <si>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</si>
  <si>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</si>
  <si>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</si>
  <si>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</si>
  <si>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</si>
  <si>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</si>
  <si>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</si>
  <si>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</si>
  <si>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</si>
  <si>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</si>
  <si>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</si>
  <si>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"О бюджете  СП "с.Карага" на 2022г."</t>
  </si>
  <si>
    <t>Приложение 2</t>
  </si>
  <si>
    <t xml:space="preserve">"О бюджете СП "с.Карага" на 2022 г." </t>
  </si>
  <si>
    <t xml:space="preserve">от 24.12.2021 г. № 36    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</si>
  <si>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</si>
  <si>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</si>
  <si>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</si>
  <si>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2022 год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</si>
  <si>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</si>
  <si>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</si>
  <si>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</si>
  <si>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</si>
  <si>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</si>
  <si>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</si>
  <si>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</si>
  <si>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</si>
  <si>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</si>
  <si>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</si>
  <si>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</si>
  <si>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</si>
  <si>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</si>
  <si>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</si>
  <si>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</si>
  <si>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</si>
  <si>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</si>
  <si>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</si>
  <si>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</si>
  <si>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</si>
  <si>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</si>
  <si>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</si>
  <si>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</si>
  <si>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</si>
  <si>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</si>
  <si>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</si>
  <si>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</si>
  <si>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</si>
  <si>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</si>
  <si>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</si>
  <si>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</si>
  <si>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</si>
  <si>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</si>
  <si>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</si>
  <si>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</si>
  <si>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</si>
  <si>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</si>
  <si>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</si>
  <si>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</si>
  <si>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</si>
  <si>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</si>
  <si>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</si>
  <si>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</si>
  <si>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</si>
  <si>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</si>
  <si>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</si>
  <si>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</si>
  <si>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</si>
  <si>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</si>
  <si>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 xml:space="preserve">   от    08.11.2022 г. №  16     </t>
  </si>
  <si>
    <t xml:space="preserve">                                                                                                                                                                   от    08.11.2022 г. №  16                            </t>
  </si>
  <si>
    <t xml:space="preserve">  от  08.11.2022 г. № 16           </t>
  </si>
  <si>
    <t xml:space="preserve">             от    08.11.2022 г. №  16                   </t>
  </si>
  <si>
    <t xml:space="preserve">  от 08.11.2022 г. № 16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</si>
</sst>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17" fillId="0" borderId="0">
      <alignment/>
      <protection/>
    </xf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91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69" fillId="0" borderId="23" xfId="0" applyNumberFormat="1" applyFont="1" applyBorder="1" applyAlignment="1">
      <alignment horizontal="justify" vertical="top" wrapText="1"/>
    </xf>
    <xf numFmtId="49" fontId="69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167" fontId="6" fillId="36" borderId="23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3" xfId="0" applyNumberFormat="1" applyFont="1" applyBorder="1" applyAlignment="1">
      <alignment horizontal="justify" vertical="top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36" borderId="23" xfId="0" applyFont="1" applyFill="1" applyBorder="1" applyAlignment="1">
      <alignment vertical="center" wrapText="1"/>
    </xf>
    <xf numFmtId="49" fontId="6" fillId="36" borderId="23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6" fillId="0" borderId="15" xfId="83" applyFont="1" applyBorder="1" applyAlignment="1">
      <alignment vertical="center" wrapText="1"/>
      <protection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9" fillId="37" borderId="15" xfId="0" applyNumberFormat="1" applyFont="1" applyFill="1" applyBorder="1" applyAlignment="1">
      <alignment horizontal="center" vertical="center" wrapText="1"/>
    </xf>
    <xf numFmtId="49" fontId="6" fillId="36" borderId="24" xfId="83" applyNumberFormat="1" applyFont="1" applyFill="1" applyBorder="1" applyAlignment="1">
      <alignment vertical="top" wrapText="1"/>
      <protection/>
    </xf>
    <xf numFmtId="49" fontId="6" fillId="37" borderId="24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83" applyFont="1" applyAlignment="1">
      <alignment vertical="center"/>
      <protection/>
    </xf>
    <xf numFmtId="0" fontId="19" fillId="0" borderId="14" xfId="0" applyFont="1" applyBorder="1" applyAlignment="1">
      <alignment vertical="center"/>
    </xf>
    <xf numFmtId="0" fontId="20" fillId="37" borderId="1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5" fontId="8" fillId="0" borderId="14" xfId="83" applyNumberFormat="1" applyFont="1" applyBorder="1" applyAlignment="1">
      <alignment horizontal="right" wrapText="1"/>
      <protection/>
    </xf>
    <xf numFmtId="175" fontId="6" fillId="0" borderId="14" xfId="83" applyNumberFormat="1" applyFont="1" applyBorder="1" applyAlignment="1">
      <alignment horizontal="right" wrapText="1"/>
      <protection/>
    </xf>
    <xf numFmtId="177" fontId="0" fillId="0" borderId="0" xfId="0" applyNumberFormat="1" applyAlignment="1">
      <alignment/>
    </xf>
    <xf numFmtId="176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6" fillId="0" borderId="14" xfId="83" applyFont="1" applyBorder="1" applyAlignment="1">
      <alignment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4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2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175" fontId="6" fillId="37" borderId="14" xfId="83" applyNumberFormat="1" applyFont="1" applyFill="1" applyBorder="1" applyAlignment="1">
      <alignment horizontal="right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3" fillId="0" borderId="14" xfId="83" applyFont="1" applyFill="1" applyBorder="1" applyAlignment="1">
      <alignment horizontal="center"/>
      <protection/>
    </xf>
    <xf numFmtId="0" fontId="21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5" fontId="6" fillId="38" borderId="14" xfId="83" applyNumberFormat="1" applyFont="1" applyFill="1" applyBorder="1" applyAlignment="1">
      <alignment horizontal="right" wrapText="1"/>
      <protection/>
    </xf>
    <xf numFmtId="175" fontId="6" fillId="0" borderId="14" xfId="83" applyNumberFormat="1" applyFont="1" applyFill="1" applyBorder="1" applyAlignment="1">
      <alignment horizontal="right" wrapText="1"/>
      <protection/>
    </xf>
    <xf numFmtId="175" fontId="8" fillId="0" borderId="14" xfId="83" applyNumberFormat="1" applyFont="1" applyFill="1" applyBorder="1" applyAlignment="1">
      <alignment horizontal="right" wrapText="1"/>
      <protection/>
    </xf>
    <xf numFmtId="0" fontId="73" fillId="0" borderId="14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175" fontId="6" fillId="0" borderId="24" xfId="83" applyNumberFormat="1" applyFont="1" applyBorder="1" applyAlignment="1">
      <alignment horizontal="right" wrapText="1"/>
      <protection/>
    </xf>
    <xf numFmtId="0" fontId="6" fillId="0" borderId="15" xfId="83" applyFont="1" applyBorder="1" applyAlignment="1">
      <alignment horizontal="center" vertical="center"/>
      <protection/>
    </xf>
    <xf numFmtId="0" fontId="6" fillId="0" borderId="15" xfId="83" applyFont="1" applyFill="1" applyBorder="1" applyAlignment="1">
      <alignment horizontal="left" wrapText="1"/>
      <protection/>
    </xf>
    <xf numFmtId="175" fontId="6" fillId="0" borderId="15" xfId="83" applyNumberFormat="1" applyFont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5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174" fontId="8" fillId="0" borderId="24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74" fontId="6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 indent="2"/>
    </xf>
    <xf numFmtId="174" fontId="6" fillId="0" borderId="2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 indent="2"/>
    </xf>
    <xf numFmtId="174" fontId="26" fillId="0" borderId="25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49" fontId="26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170" fontId="27" fillId="0" borderId="19" xfId="0" applyNumberFormat="1" applyFont="1" applyFill="1" applyBorder="1" applyAlignment="1">
      <alignment vertical="center"/>
    </xf>
    <xf numFmtId="170" fontId="27" fillId="0" borderId="2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 wrapText="1" indent="2"/>
    </xf>
    <xf numFmtId="49" fontId="26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left" vertical="center" wrapText="1" indent="2"/>
    </xf>
    <xf numFmtId="170" fontId="27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4" fontId="6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174" fontId="7" fillId="0" borderId="0" xfId="0" applyNumberFormat="1" applyFont="1" applyAlignment="1">
      <alignment vertical="center"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9" fillId="37" borderId="24" xfId="0" applyNumberFormat="1" applyFont="1" applyFill="1" applyBorder="1" applyAlignment="1">
      <alignment horizontal="center" vertical="center" wrapText="1"/>
    </xf>
    <xf numFmtId="49" fontId="69" fillId="37" borderId="15" xfId="0" applyNumberFormat="1" applyFont="1" applyFill="1" applyBorder="1" applyAlignment="1">
      <alignment horizontal="center" vertical="center" wrapText="1"/>
    </xf>
    <xf numFmtId="0" fontId="6" fillId="36" borderId="24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0" borderId="24" xfId="83" applyFont="1" applyBorder="1" applyAlignment="1">
      <alignment horizontal="center" vertical="center" wrapText="1"/>
      <protection/>
    </xf>
    <xf numFmtId="0" fontId="6" fillId="0" borderId="23" xfId="83" applyFont="1" applyBorder="1" applyAlignment="1">
      <alignment horizontal="center" vertical="center"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6" fillId="37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esktop\&#1073;&#1102;&#1076;&#1078;&#1077;&#1090;\&#1073;&#1102;&#1076;&#1078;&#1077;&#1090;%20&#1085;&#1072;%202022%20&#1075;&#1086;&#1076;\&#1080;&#1079;&#1084;.&#1072;&#1087;&#1088;&#1077;&#1083;&#1100;\&#1055;&#1088;&#1080;&#1083;&#1086;&#1078;&#1077;&#1085;&#1080;&#1103;%2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esktop\&#1073;&#1102;&#1076;&#1078;&#1077;&#1090;\&#1073;&#1102;&#1076;&#1078;&#1077;&#1090;%20&#1085;&#1072;%202022%20&#1075;&#1086;&#1076;\&#1080;&#1079;&#1084;.%20&#1089;&#1077;&#1085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.1"/>
      <sheetName val="при.2"/>
      <sheetName val="при.3"/>
      <sheetName val="при.4"/>
      <sheetName val="прии.5"/>
    </sheetNames>
    <sheetDataSet>
      <sheetData sheetId="3">
        <row r="78">
          <cell r="H78">
            <v>397.021</v>
          </cell>
        </row>
        <row r="135">
          <cell r="H135">
            <v>1213.14361</v>
          </cell>
        </row>
        <row r="228">
          <cell r="H228">
            <v>0</v>
          </cell>
        </row>
        <row r="230">
          <cell r="H230">
            <v>118.00685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3">
      <selection activeCell="E12" sqref="E12"/>
    </sheetView>
  </sheetViews>
  <sheetFormatPr defaultColWidth="9.00390625" defaultRowHeight="12.75"/>
  <cols>
    <col min="1" max="1" width="27.125" style="0" customWidth="1"/>
    <col min="2" max="2" width="52.375" style="0" customWidth="1"/>
    <col min="3" max="3" width="15.625" style="0" customWidth="1"/>
    <col min="6" max="6" width="15.00390625" style="0" bestFit="1" customWidth="1"/>
  </cols>
  <sheetData>
    <row r="1" spans="1:12" ht="13.5" customHeight="1">
      <c r="A1" s="261" t="s">
        <v>297</v>
      </c>
      <c r="B1" s="261"/>
      <c r="C1" s="261"/>
      <c r="D1" s="36"/>
      <c r="E1" s="36"/>
      <c r="F1" s="36"/>
      <c r="G1" s="36"/>
      <c r="H1" s="36"/>
      <c r="I1" s="36"/>
      <c r="J1" s="36"/>
      <c r="K1" s="36"/>
      <c r="L1" s="36"/>
    </row>
    <row r="2" spans="1:7" ht="11.25" customHeight="1">
      <c r="A2" s="262" t="s">
        <v>168</v>
      </c>
      <c r="B2" s="262"/>
      <c r="C2" s="262"/>
      <c r="D2" s="103"/>
      <c r="E2" s="103"/>
      <c r="F2" s="174"/>
      <c r="G2" s="174"/>
    </row>
    <row r="3" spans="1:7" ht="15" customHeight="1">
      <c r="A3" s="262" t="s">
        <v>298</v>
      </c>
      <c r="B3" s="262"/>
      <c r="C3" s="262"/>
      <c r="D3" s="103"/>
      <c r="E3" s="103"/>
      <c r="F3" s="174"/>
      <c r="G3" s="174"/>
    </row>
    <row r="4" spans="1:7" ht="15.75" customHeight="1">
      <c r="A4" s="262" t="s">
        <v>453</v>
      </c>
      <c r="B4" s="262"/>
      <c r="C4" s="262"/>
      <c r="D4" s="103"/>
      <c r="E4" s="103"/>
      <c r="F4" s="263"/>
      <c r="G4" s="263"/>
    </row>
    <row r="5" spans="1:3" ht="15">
      <c r="A5" s="1"/>
      <c r="B5" s="1"/>
      <c r="C5" s="2" t="s">
        <v>299</v>
      </c>
    </row>
    <row r="6" spans="1:3" ht="15">
      <c r="A6" s="1"/>
      <c r="B6" s="259" t="s">
        <v>168</v>
      </c>
      <c r="C6" s="259"/>
    </row>
    <row r="7" spans="1:3" ht="15">
      <c r="A7" s="1"/>
      <c r="B7" s="259" t="s">
        <v>262</v>
      </c>
      <c r="C7" s="259"/>
    </row>
    <row r="8" spans="1:3" ht="15">
      <c r="A8" s="1"/>
      <c r="B8" s="259" t="s">
        <v>300</v>
      </c>
      <c r="C8" s="259"/>
    </row>
    <row r="9" spans="1:3" ht="15">
      <c r="A9" s="1"/>
      <c r="B9" s="2"/>
      <c r="C9" s="2" t="s">
        <v>301</v>
      </c>
    </row>
    <row r="10" spans="1:3" ht="42" customHeight="1">
      <c r="A10" s="260" t="s">
        <v>302</v>
      </c>
      <c r="B10" s="260"/>
      <c r="C10" s="260"/>
    </row>
    <row r="11" spans="1:3" ht="15">
      <c r="A11" s="1"/>
      <c r="B11" s="1"/>
      <c r="C11" s="3" t="s">
        <v>27</v>
      </c>
    </row>
    <row r="12" spans="1:3" ht="30">
      <c r="A12" s="39" t="s">
        <v>303</v>
      </c>
      <c r="B12" s="173" t="s">
        <v>31</v>
      </c>
      <c r="C12" s="173" t="s">
        <v>304</v>
      </c>
    </row>
    <row r="13" spans="1:3" ht="15">
      <c r="A13" s="26">
        <v>1</v>
      </c>
      <c r="B13" s="175">
        <v>2</v>
      </c>
      <c r="C13" s="175">
        <v>3</v>
      </c>
    </row>
    <row r="14" spans="1:3" ht="38.25" customHeight="1">
      <c r="A14" s="6" t="s">
        <v>305</v>
      </c>
      <c r="B14" s="176" t="s">
        <v>306</v>
      </c>
      <c r="C14" s="177">
        <f>SUM(C15+C23+C30+C36+C26+C17)</f>
        <v>2998.8383200000003</v>
      </c>
    </row>
    <row r="15" spans="1:3" ht="22.5" customHeight="1">
      <c r="A15" s="6" t="s">
        <v>307</v>
      </c>
      <c r="B15" s="176" t="s">
        <v>308</v>
      </c>
      <c r="C15" s="177">
        <f>SUM(C16)</f>
        <v>265</v>
      </c>
    </row>
    <row r="16" spans="1:6" ht="75.75" customHeight="1">
      <c r="A16" s="26" t="s">
        <v>309</v>
      </c>
      <c r="B16" s="35" t="s">
        <v>310</v>
      </c>
      <c r="C16" s="178">
        <v>265</v>
      </c>
      <c r="F16" s="179"/>
    </row>
    <row r="17" spans="1:3" ht="45.75" customHeight="1">
      <c r="A17" s="6" t="s">
        <v>311</v>
      </c>
      <c r="B17" s="176" t="s">
        <v>312</v>
      </c>
      <c r="C17" s="177">
        <f>C18</f>
        <v>362.69</v>
      </c>
    </row>
    <row r="18" spans="1:3" ht="33" customHeight="1">
      <c r="A18" s="26" t="s">
        <v>313</v>
      </c>
      <c r="B18" s="35" t="s">
        <v>314</v>
      </c>
      <c r="C18" s="180">
        <f>C19+C20+C21+C22</f>
        <v>362.69</v>
      </c>
    </row>
    <row r="19" spans="1:3" ht="73.5" customHeight="1">
      <c r="A19" s="181" t="s">
        <v>315</v>
      </c>
      <c r="B19" s="35" t="s">
        <v>316</v>
      </c>
      <c r="C19" s="178">
        <v>163.98</v>
      </c>
    </row>
    <row r="20" spans="1:3" ht="75.75" customHeight="1">
      <c r="A20" s="181" t="s">
        <v>317</v>
      </c>
      <c r="B20" s="35" t="s">
        <v>318</v>
      </c>
      <c r="C20" s="178">
        <v>0.91</v>
      </c>
    </row>
    <row r="21" spans="1:3" ht="75.75" customHeight="1">
      <c r="A21" s="181" t="s">
        <v>319</v>
      </c>
      <c r="B21" s="35" t="s">
        <v>320</v>
      </c>
      <c r="C21" s="178">
        <v>218.36</v>
      </c>
    </row>
    <row r="22" spans="1:3" ht="75.75" customHeight="1">
      <c r="A22" s="181" t="s">
        <v>321</v>
      </c>
      <c r="B22" s="35" t="s">
        <v>322</v>
      </c>
      <c r="C22" s="178">
        <v>-20.56</v>
      </c>
    </row>
    <row r="23" spans="1:3" ht="18.75" customHeight="1">
      <c r="A23" s="6" t="s">
        <v>323</v>
      </c>
      <c r="B23" s="176" t="s">
        <v>324</v>
      </c>
      <c r="C23" s="177">
        <f>C24+C25</f>
        <v>53</v>
      </c>
    </row>
    <row r="24" spans="1:3" ht="21" customHeight="1">
      <c r="A24" s="26" t="s">
        <v>325</v>
      </c>
      <c r="B24" s="182" t="s">
        <v>326</v>
      </c>
      <c r="C24" s="178">
        <v>12</v>
      </c>
    </row>
    <row r="25" spans="1:3" ht="20.25" customHeight="1">
      <c r="A25" s="26" t="s">
        <v>327</v>
      </c>
      <c r="B25" s="183" t="s">
        <v>328</v>
      </c>
      <c r="C25" s="178">
        <v>41</v>
      </c>
    </row>
    <row r="26" spans="1:3" ht="20.25" customHeight="1">
      <c r="A26" s="6" t="s">
        <v>329</v>
      </c>
      <c r="B26" s="184" t="s">
        <v>330</v>
      </c>
      <c r="C26" s="177">
        <f>C27</f>
        <v>30</v>
      </c>
    </row>
    <row r="27" spans="1:3" ht="84.75" customHeight="1">
      <c r="A27" s="24" t="s">
        <v>331</v>
      </c>
      <c r="B27" s="185" t="s">
        <v>332</v>
      </c>
      <c r="C27" s="178">
        <v>30</v>
      </c>
    </row>
    <row r="28" spans="1:3" ht="31.5" customHeight="1" hidden="1">
      <c r="A28" s="6" t="s">
        <v>333</v>
      </c>
      <c r="B28" s="186" t="s">
        <v>334</v>
      </c>
      <c r="C28" s="177">
        <f>C29</f>
        <v>0</v>
      </c>
    </row>
    <row r="29" spans="1:3" ht="22.5" customHeight="1" hidden="1">
      <c r="A29" s="26" t="s">
        <v>335</v>
      </c>
      <c r="B29" s="182" t="s">
        <v>324</v>
      </c>
      <c r="C29" s="178">
        <v>0</v>
      </c>
    </row>
    <row r="30" spans="1:3" ht="42.75" customHeight="1">
      <c r="A30" s="187" t="s">
        <v>336</v>
      </c>
      <c r="B30" s="186" t="s">
        <v>337</v>
      </c>
      <c r="C30" s="177">
        <f>SUM(C31)</f>
        <v>2286.1483200000002</v>
      </c>
    </row>
    <row r="31" spans="1:3" ht="77.25" customHeight="1">
      <c r="A31" s="26" t="s">
        <v>338</v>
      </c>
      <c r="B31" s="188" t="s">
        <v>339</v>
      </c>
      <c r="C31" s="189">
        <f>2092.45924+193.68908</f>
        <v>2286.1483200000002</v>
      </c>
    </row>
    <row r="32" spans="1:3" ht="47.25" customHeight="1" hidden="1">
      <c r="A32" s="6" t="s">
        <v>340</v>
      </c>
      <c r="B32" s="190" t="s">
        <v>341</v>
      </c>
      <c r="C32" s="177">
        <f>C33</f>
        <v>0</v>
      </c>
    </row>
    <row r="33" spans="1:3" ht="28.5" customHeight="1" hidden="1">
      <c r="A33" s="26" t="s">
        <v>342</v>
      </c>
      <c r="B33" s="191" t="s">
        <v>343</v>
      </c>
      <c r="C33" s="178"/>
    </row>
    <row r="34" spans="1:3" ht="33" customHeight="1" hidden="1">
      <c r="A34" s="6" t="s">
        <v>344</v>
      </c>
      <c r="B34" s="190" t="s">
        <v>345</v>
      </c>
      <c r="C34" s="177">
        <f>SUM(C35)</f>
        <v>0</v>
      </c>
    </row>
    <row r="35" spans="1:3" ht="47.25" customHeight="1" hidden="1">
      <c r="A35" s="192" t="s">
        <v>346</v>
      </c>
      <c r="B35" s="191" t="s">
        <v>347</v>
      </c>
      <c r="C35" s="178">
        <v>0</v>
      </c>
    </row>
    <row r="36" spans="1:3" ht="25.5" customHeight="1">
      <c r="A36" s="187" t="s">
        <v>348</v>
      </c>
      <c r="B36" s="186" t="s">
        <v>349</v>
      </c>
      <c r="C36" s="177">
        <f>SUM(C37)</f>
        <v>2</v>
      </c>
    </row>
    <row r="37" spans="1:3" ht="75.75" customHeight="1">
      <c r="A37" s="193" t="s">
        <v>350</v>
      </c>
      <c r="B37" s="194" t="s">
        <v>351</v>
      </c>
      <c r="C37" s="178">
        <v>2</v>
      </c>
    </row>
    <row r="38" spans="1:3" ht="24" customHeight="1" hidden="1">
      <c r="A38" s="6" t="s">
        <v>352</v>
      </c>
      <c r="B38" s="186" t="s">
        <v>353</v>
      </c>
      <c r="C38" s="177">
        <f>SUM(C39)</f>
        <v>0</v>
      </c>
    </row>
    <row r="39" spans="1:3" ht="25.5" customHeight="1" hidden="1">
      <c r="A39" s="26" t="s">
        <v>354</v>
      </c>
      <c r="B39" s="195" t="s">
        <v>353</v>
      </c>
      <c r="C39" s="196"/>
    </row>
    <row r="40" spans="1:3" ht="30" customHeight="1">
      <c r="A40" s="6" t="s">
        <v>355</v>
      </c>
      <c r="B40" s="186" t="s">
        <v>356</v>
      </c>
      <c r="C40" s="177">
        <f>SUM(C41)</f>
        <v>57324.25514000001</v>
      </c>
    </row>
    <row r="41" spans="1:3" ht="33.75" customHeight="1">
      <c r="A41" s="6" t="s">
        <v>357</v>
      </c>
      <c r="B41" s="186" t="s">
        <v>358</v>
      </c>
      <c r="C41" s="177">
        <f>SUM(C42+C45+C51+C56+C48)</f>
        <v>57324.25514000001</v>
      </c>
    </row>
    <row r="42" spans="1:3" ht="23.25" customHeight="1">
      <c r="A42" s="6" t="s">
        <v>359</v>
      </c>
      <c r="B42" s="190" t="s">
        <v>360</v>
      </c>
      <c r="C42" s="177">
        <f>C43+C44</f>
        <v>36671</v>
      </c>
    </row>
    <row r="43" spans="1:3" ht="36.75" customHeight="1">
      <c r="A43" s="26" t="s">
        <v>361</v>
      </c>
      <c r="B43" s="191" t="s">
        <v>362</v>
      </c>
      <c r="C43" s="197">
        <v>6360</v>
      </c>
    </row>
    <row r="44" spans="1:6" ht="45" customHeight="1">
      <c r="A44" s="26" t="s">
        <v>363</v>
      </c>
      <c r="B44" s="191" t="s">
        <v>364</v>
      </c>
      <c r="C44" s="178">
        <v>30311</v>
      </c>
      <c r="F44" s="179"/>
    </row>
    <row r="45" spans="1:3" ht="30" customHeight="1" hidden="1">
      <c r="A45" s="26" t="s">
        <v>365</v>
      </c>
      <c r="B45" s="191" t="s">
        <v>364</v>
      </c>
      <c r="C45" s="177">
        <f>SUM(C46:C46)</f>
        <v>0</v>
      </c>
    </row>
    <row r="46" spans="1:3" ht="48.75" customHeight="1" hidden="1">
      <c r="A46" s="26" t="s">
        <v>366</v>
      </c>
      <c r="B46" s="191" t="s">
        <v>364</v>
      </c>
      <c r="C46" s="197">
        <v>0</v>
      </c>
    </row>
    <row r="47" spans="1:3" ht="33" customHeight="1" hidden="1">
      <c r="A47" s="26"/>
      <c r="B47" s="191"/>
      <c r="C47" s="197"/>
    </row>
    <row r="48" spans="1:3" ht="32.25" customHeight="1">
      <c r="A48" s="6" t="s">
        <v>367</v>
      </c>
      <c r="B48" s="190" t="s">
        <v>368</v>
      </c>
      <c r="C48" s="198">
        <f>C49+C50</f>
        <v>4202.80514</v>
      </c>
    </row>
    <row r="49" spans="1:3" ht="59.25" customHeight="1">
      <c r="A49" s="26" t="s">
        <v>369</v>
      </c>
      <c r="B49" s="199" t="s">
        <v>370</v>
      </c>
      <c r="C49" s="197">
        <v>88.50514</v>
      </c>
    </row>
    <row r="50" spans="1:3" ht="21.75" customHeight="1">
      <c r="A50" s="26" t="s">
        <v>371</v>
      </c>
      <c r="B50" s="191" t="s">
        <v>372</v>
      </c>
      <c r="C50" s="197">
        <f>2294.3+1820</f>
        <v>4114.3</v>
      </c>
    </row>
    <row r="51" spans="1:3" ht="26.25" customHeight="1">
      <c r="A51" s="6" t="s">
        <v>373</v>
      </c>
      <c r="B51" s="190" t="s">
        <v>374</v>
      </c>
      <c r="C51" s="177">
        <f>SUM(C52:C55)</f>
        <v>285.90000000000003</v>
      </c>
    </row>
    <row r="52" spans="1:3" ht="31.5" customHeight="1" hidden="1">
      <c r="A52" s="200" t="s">
        <v>375</v>
      </c>
      <c r="B52" s="201" t="s">
        <v>376</v>
      </c>
      <c r="C52" s="178"/>
    </row>
    <row r="53" spans="1:3" ht="46.5" customHeight="1">
      <c r="A53" s="200" t="s">
        <v>377</v>
      </c>
      <c r="B53" s="202" t="s">
        <v>378</v>
      </c>
      <c r="C53" s="178">
        <f>242.8+12</f>
        <v>254.8</v>
      </c>
    </row>
    <row r="54" spans="1:3" ht="32.25" customHeight="1">
      <c r="A54" s="203" t="s">
        <v>379</v>
      </c>
      <c r="B54" s="204" t="s">
        <v>376</v>
      </c>
      <c r="C54" s="178">
        <v>8.8</v>
      </c>
    </row>
    <row r="55" spans="1:3" ht="39.75" customHeight="1">
      <c r="A55" s="205" t="s">
        <v>380</v>
      </c>
      <c r="B55" s="206" t="s">
        <v>381</v>
      </c>
      <c r="C55" s="207">
        <v>22.3</v>
      </c>
    </row>
    <row r="56" spans="1:3" ht="29.25" customHeight="1">
      <c r="A56" s="6" t="s">
        <v>382</v>
      </c>
      <c r="B56" s="186" t="s">
        <v>383</v>
      </c>
      <c r="C56" s="177">
        <f>SUM(C57:C60)</f>
        <v>16164.550000000001</v>
      </c>
    </row>
    <row r="57" spans="1:3" ht="0.75" customHeight="1">
      <c r="A57" s="208" t="s">
        <v>384</v>
      </c>
      <c r="B57" s="209" t="s">
        <v>385</v>
      </c>
      <c r="C57" s="210"/>
    </row>
    <row r="58" spans="1:3" ht="29.25" customHeight="1">
      <c r="A58" s="26" t="s">
        <v>386</v>
      </c>
      <c r="B58" s="211" t="s">
        <v>387</v>
      </c>
      <c r="C58" s="178">
        <f>3240</f>
        <v>3240</v>
      </c>
    </row>
    <row r="59" spans="1:3" ht="45" customHeight="1">
      <c r="A59" s="26" t="s">
        <v>386</v>
      </c>
      <c r="B59" s="211" t="s">
        <v>388</v>
      </c>
      <c r="C59" s="178">
        <f>317.45+2092.501+6800+2507.1</f>
        <v>11717.051000000001</v>
      </c>
    </row>
    <row r="60" spans="1:3" ht="45" customHeight="1">
      <c r="A60" s="26" t="s">
        <v>386</v>
      </c>
      <c r="B60" s="211" t="s">
        <v>389</v>
      </c>
      <c r="C60" s="178">
        <v>1207.499</v>
      </c>
    </row>
    <row r="61" spans="1:3" ht="19.5" customHeight="1">
      <c r="A61" s="6"/>
      <c r="B61" s="212" t="s">
        <v>390</v>
      </c>
      <c r="C61" s="177">
        <f>SUM(C14+C40)</f>
        <v>60323.09346000001</v>
      </c>
    </row>
    <row r="65" ht="12.75">
      <c r="C65" s="213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zoomScalePageLayoutView="0" workbookViewId="0" topLeftCell="A1">
      <selection activeCell="B8" sqref="B8:C8"/>
    </sheetView>
  </sheetViews>
  <sheetFormatPr defaultColWidth="9.00390625" defaultRowHeight="12.75"/>
  <cols>
    <col min="1" max="1" width="28.875" style="214" customWidth="1"/>
    <col min="2" max="2" width="79.00390625" style="257" customWidth="1"/>
    <col min="3" max="3" width="16.125" style="214" customWidth="1"/>
    <col min="4" max="4" width="15.25390625" style="214" customWidth="1"/>
    <col min="5" max="5" width="16.875" style="214" bestFit="1" customWidth="1"/>
    <col min="6" max="16384" width="9.125" style="214" customWidth="1"/>
  </cols>
  <sheetData>
    <row r="1" spans="1:3" ht="16.5" customHeight="1">
      <c r="A1" s="259" t="s">
        <v>391</v>
      </c>
      <c r="B1" s="259"/>
      <c r="C1" s="259"/>
    </row>
    <row r="2" spans="1:3" ht="17.25" customHeight="1">
      <c r="A2" s="259" t="s">
        <v>171</v>
      </c>
      <c r="B2" s="259"/>
      <c r="C2" s="259"/>
    </row>
    <row r="3" spans="1:3" ht="16.5" customHeight="1">
      <c r="A3" s="259" t="s">
        <v>392</v>
      </c>
      <c r="B3" s="259"/>
      <c r="C3" s="259"/>
    </row>
    <row r="4" spans="1:3" ht="17.25" customHeight="1">
      <c r="A4" s="259" t="s">
        <v>452</v>
      </c>
      <c r="B4" s="259"/>
      <c r="C4" s="259"/>
    </row>
    <row r="5" spans="1:3" ht="15">
      <c r="A5" s="215"/>
      <c r="B5" s="264" t="s">
        <v>393</v>
      </c>
      <c r="C5" s="264"/>
    </row>
    <row r="6" spans="1:4" ht="15">
      <c r="A6" s="215"/>
      <c r="B6" s="264" t="s">
        <v>168</v>
      </c>
      <c r="C6" s="264"/>
      <c r="D6" s="216"/>
    </row>
    <row r="7" spans="1:4" ht="15">
      <c r="A7" s="215"/>
      <c r="B7" s="264" t="s">
        <v>394</v>
      </c>
      <c r="C7" s="264"/>
      <c r="D7" s="216"/>
    </row>
    <row r="8" spans="1:4" ht="15">
      <c r="A8" s="215"/>
      <c r="B8" s="264" t="s">
        <v>395</v>
      </c>
      <c r="C8" s="264"/>
      <c r="D8" s="216"/>
    </row>
    <row r="9" spans="1:3" ht="15" hidden="1">
      <c r="A9" s="215"/>
      <c r="B9" s="217"/>
      <c r="C9" s="217" t="s">
        <v>396</v>
      </c>
    </row>
    <row r="10" spans="1:3" ht="18.75" customHeight="1" hidden="1">
      <c r="A10" s="42"/>
      <c r="B10" s="265" t="s">
        <v>397</v>
      </c>
      <c r="C10" s="265"/>
    </row>
    <row r="11" spans="1:3" ht="15" hidden="1">
      <c r="A11" s="215"/>
      <c r="B11" s="217"/>
      <c r="C11" s="89" t="s">
        <v>398</v>
      </c>
    </row>
    <row r="12" spans="1:3" ht="15">
      <c r="A12" s="215"/>
      <c r="B12" s="217"/>
      <c r="C12" s="89"/>
    </row>
    <row r="13" spans="1:3" ht="14.25">
      <c r="A13" s="218" t="s">
        <v>399</v>
      </c>
      <c r="B13" s="218"/>
      <c r="C13" s="218"/>
    </row>
    <row r="14" spans="1:3" ht="15">
      <c r="A14" s="215"/>
      <c r="B14" s="219"/>
      <c r="C14" s="220" t="s">
        <v>102</v>
      </c>
    </row>
    <row r="15" spans="1:8" s="225" customFormat="1" ht="30">
      <c r="A15" s="221" t="s">
        <v>303</v>
      </c>
      <c r="B15" s="221" t="s">
        <v>31</v>
      </c>
      <c r="C15" s="222" t="s">
        <v>304</v>
      </c>
      <c r="D15" s="266"/>
      <c r="E15" s="267"/>
      <c r="F15" s="267"/>
      <c r="G15" s="267"/>
      <c r="H15" s="267"/>
    </row>
    <row r="16" spans="1:8" s="225" customFormat="1" ht="15.75">
      <c r="A16" s="226">
        <v>1</v>
      </c>
      <c r="B16" s="227">
        <v>2</v>
      </c>
      <c r="C16" s="226">
        <v>3</v>
      </c>
      <c r="D16" s="223"/>
      <c r="E16" s="224"/>
      <c r="F16" s="224"/>
      <c r="G16" s="224"/>
      <c r="H16" s="224"/>
    </row>
    <row r="17" spans="1:8" s="225" customFormat="1" ht="24" customHeight="1">
      <c r="A17" s="228"/>
      <c r="B17" s="229" t="s">
        <v>400</v>
      </c>
      <c r="C17" s="230">
        <f>C18+C23+C28+C37</f>
        <v>9894.05996999998</v>
      </c>
      <c r="D17" s="223"/>
      <c r="E17" s="224"/>
      <c r="F17" s="224"/>
      <c r="G17" s="224"/>
      <c r="H17" s="224"/>
    </row>
    <row r="18" spans="1:5" s="234" customFormat="1" ht="15" hidden="1">
      <c r="A18" s="231" t="s">
        <v>401</v>
      </c>
      <c r="B18" s="232" t="s">
        <v>402</v>
      </c>
      <c r="C18" s="233">
        <f>C19-C21</f>
        <v>0</v>
      </c>
      <c r="D18" s="268" t="s">
        <v>66</v>
      </c>
      <c r="E18" s="269"/>
    </row>
    <row r="19" spans="1:5" s="234" customFormat="1" ht="30" hidden="1">
      <c r="A19" s="231" t="s">
        <v>403</v>
      </c>
      <c r="B19" s="235" t="s">
        <v>404</v>
      </c>
      <c r="C19" s="233">
        <f>C20</f>
        <v>0</v>
      </c>
      <c r="E19" s="236"/>
    </row>
    <row r="20" spans="1:5" s="234" customFormat="1" ht="30" hidden="1">
      <c r="A20" s="231" t="s">
        <v>405</v>
      </c>
      <c r="B20" s="237" t="s">
        <v>406</v>
      </c>
      <c r="C20" s="238"/>
      <c r="E20" s="236"/>
    </row>
    <row r="21" spans="1:4" s="234" customFormat="1" ht="30" hidden="1">
      <c r="A21" s="231" t="s">
        <v>407</v>
      </c>
      <c r="B21" s="235" t="s">
        <v>408</v>
      </c>
      <c r="C21" s="233">
        <f>C22</f>
        <v>0</v>
      </c>
      <c r="D21" s="234" t="s">
        <v>66</v>
      </c>
    </row>
    <row r="22" spans="1:3" s="234" customFormat="1" ht="30" hidden="1">
      <c r="A22" s="239" t="s">
        <v>409</v>
      </c>
      <c r="B22" s="240" t="s">
        <v>410</v>
      </c>
      <c r="C22" s="238"/>
    </row>
    <row r="23" spans="1:6" s="234" customFormat="1" ht="30" hidden="1">
      <c r="A23" s="231" t="s">
        <v>411</v>
      </c>
      <c r="B23" s="232" t="s">
        <v>412</v>
      </c>
      <c r="C23" s="233">
        <f>C24-C26</f>
        <v>0</v>
      </c>
      <c r="D23" s="241"/>
      <c r="F23" s="242"/>
    </row>
    <row r="24" spans="1:3" s="234" customFormat="1" ht="30" hidden="1">
      <c r="A24" s="231" t="s">
        <v>413</v>
      </c>
      <c r="B24" s="235" t="s">
        <v>414</v>
      </c>
      <c r="C24" s="238">
        <f>C25</f>
        <v>0</v>
      </c>
    </row>
    <row r="25" spans="1:3" s="234" customFormat="1" ht="30" hidden="1">
      <c r="A25" s="231" t="s">
        <v>415</v>
      </c>
      <c r="B25" s="237" t="s">
        <v>416</v>
      </c>
      <c r="C25" s="233">
        <v>0</v>
      </c>
    </row>
    <row r="26" spans="1:3" s="234" customFormat="1" ht="30" hidden="1">
      <c r="A26" s="231" t="s">
        <v>417</v>
      </c>
      <c r="B26" s="235" t="s">
        <v>418</v>
      </c>
      <c r="C26" s="238">
        <f>C27</f>
        <v>0</v>
      </c>
    </row>
    <row r="27" spans="1:3" s="234" customFormat="1" ht="45" hidden="1">
      <c r="A27" s="231" t="s">
        <v>419</v>
      </c>
      <c r="B27" s="237" t="s">
        <v>420</v>
      </c>
      <c r="C27" s="233">
        <v>0</v>
      </c>
    </row>
    <row r="28" spans="1:3" s="234" customFormat="1" ht="15">
      <c r="A28" s="231" t="s">
        <v>421</v>
      </c>
      <c r="B28" s="232" t="s">
        <v>422</v>
      </c>
      <c r="C28" s="238">
        <f>C33+C29</f>
        <v>9894.05996999998</v>
      </c>
    </row>
    <row r="29" spans="1:3" s="234" customFormat="1" ht="15">
      <c r="A29" s="231" t="s">
        <v>423</v>
      </c>
      <c r="B29" s="235" t="s">
        <v>424</v>
      </c>
      <c r="C29" s="233">
        <f>C30</f>
        <v>-60323.09346000001</v>
      </c>
    </row>
    <row r="30" spans="1:3" s="234" customFormat="1" ht="15">
      <c r="A30" s="231" t="s">
        <v>425</v>
      </c>
      <c r="B30" s="237" t="s">
        <v>426</v>
      </c>
      <c r="C30" s="238">
        <f>C31</f>
        <v>-60323.09346000001</v>
      </c>
    </row>
    <row r="31" spans="1:3" s="234" customFormat="1" ht="15">
      <c r="A31" s="231" t="s">
        <v>427</v>
      </c>
      <c r="B31" s="237" t="s">
        <v>428</v>
      </c>
      <c r="C31" s="233">
        <f>C32</f>
        <v>-60323.09346000001</v>
      </c>
    </row>
    <row r="32" spans="1:4" s="234" customFormat="1" ht="15">
      <c r="A32" s="231" t="s">
        <v>429</v>
      </c>
      <c r="B32" s="237" t="s">
        <v>430</v>
      </c>
      <c r="C32" s="238">
        <f>-'при.1'!C61</f>
        <v>-60323.09346000001</v>
      </c>
      <c r="D32" s="234" t="s">
        <v>431</v>
      </c>
    </row>
    <row r="33" spans="1:3" s="234" customFormat="1" ht="15">
      <c r="A33" s="231" t="s">
        <v>432</v>
      </c>
      <c r="B33" s="235" t="s">
        <v>433</v>
      </c>
      <c r="C33" s="233">
        <f>C34</f>
        <v>70217.15342999999</v>
      </c>
    </row>
    <row r="34" spans="1:3" s="234" customFormat="1" ht="15">
      <c r="A34" s="231" t="s">
        <v>434</v>
      </c>
      <c r="B34" s="237" t="s">
        <v>435</v>
      </c>
      <c r="C34" s="238">
        <f>C35</f>
        <v>70217.15342999999</v>
      </c>
    </row>
    <row r="35" spans="1:3" s="234" customFormat="1" ht="15">
      <c r="A35" s="231" t="s">
        <v>436</v>
      </c>
      <c r="B35" s="237" t="s">
        <v>437</v>
      </c>
      <c r="C35" s="233">
        <f>C36</f>
        <v>70217.15342999999</v>
      </c>
    </row>
    <row r="36" spans="1:4" s="234" customFormat="1" ht="21.75" customHeight="1">
      <c r="A36" s="231" t="s">
        <v>438</v>
      </c>
      <c r="B36" s="237" t="s">
        <v>439</v>
      </c>
      <c r="C36" s="238">
        <f>'при.4'!H253</f>
        <v>70217.15342999999</v>
      </c>
      <c r="D36" s="234" t="s">
        <v>440</v>
      </c>
    </row>
    <row r="37" spans="1:4" s="234" customFormat="1" ht="37.5" hidden="1">
      <c r="A37" s="243" t="s">
        <v>441</v>
      </c>
      <c r="B37" s="244" t="s">
        <v>442</v>
      </c>
      <c r="C37" s="245">
        <f>C38</f>
        <v>0</v>
      </c>
      <c r="D37" s="241"/>
    </row>
    <row r="38" spans="1:3" s="234" customFormat="1" ht="37.5" hidden="1">
      <c r="A38" s="243" t="s">
        <v>443</v>
      </c>
      <c r="B38" s="244" t="s">
        <v>444</v>
      </c>
      <c r="C38" s="246">
        <f>C39-C40</f>
        <v>0</v>
      </c>
    </row>
    <row r="39" spans="1:3" s="234" customFormat="1" ht="37.5" hidden="1">
      <c r="A39" s="243" t="s">
        <v>445</v>
      </c>
      <c r="B39" s="247" t="s">
        <v>446</v>
      </c>
      <c r="C39" s="245"/>
    </row>
    <row r="40" spans="1:3" s="234" customFormat="1" ht="0.75" customHeight="1">
      <c r="A40" s="248" t="s">
        <v>447</v>
      </c>
      <c r="B40" s="249" t="s">
        <v>448</v>
      </c>
      <c r="C40" s="250">
        <v>0</v>
      </c>
    </row>
    <row r="41" spans="2:3" s="234" customFormat="1" ht="15">
      <c r="B41" s="251"/>
      <c r="C41" s="252"/>
    </row>
    <row r="42" spans="2:3" s="234" customFormat="1" ht="15">
      <c r="B42" s="251"/>
      <c r="C42" s="242"/>
    </row>
    <row r="43" spans="2:3" s="234" customFormat="1" ht="15">
      <c r="B43" s="251"/>
      <c r="C43" s="242"/>
    </row>
    <row r="44" spans="2:3" s="234" customFormat="1" ht="15">
      <c r="B44" s="251"/>
      <c r="C44" s="242"/>
    </row>
    <row r="45" spans="1:3" s="234" customFormat="1" ht="15">
      <c r="A45" s="253"/>
      <c r="B45" s="251"/>
      <c r="C45" s="242"/>
    </row>
    <row r="46" spans="1:3" s="234" customFormat="1" ht="15">
      <c r="A46" s="253"/>
      <c r="B46" s="251"/>
      <c r="C46" s="242"/>
    </row>
    <row r="47" spans="2:3" s="234" customFormat="1" ht="15">
      <c r="B47" s="251"/>
      <c r="C47" s="242"/>
    </row>
    <row r="48" spans="2:3" s="234" customFormat="1" ht="15">
      <c r="B48" s="251"/>
      <c r="C48" s="242"/>
    </row>
    <row r="49" spans="2:3" s="234" customFormat="1" ht="15">
      <c r="B49" s="251"/>
      <c r="C49" s="242"/>
    </row>
    <row r="50" spans="2:3" s="234" customFormat="1" ht="15">
      <c r="B50" s="251"/>
      <c r="C50" s="242"/>
    </row>
    <row r="51" spans="2:3" s="234" customFormat="1" ht="15">
      <c r="B51" s="251"/>
      <c r="C51" s="242"/>
    </row>
    <row r="52" spans="2:3" s="234" customFormat="1" ht="15">
      <c r="B52" s="251"/>
      <c r="C52" s="242"/>
    </row>
    <row r="53" spans="2:3" s="234" customFormat="1" ht="15">
      <c r="B53" s="251"/>
      <c r="C53" s="242"/>
    </row>
    <row r="54" spans="2:3" s="234" customFormat="1" ht="15">
      <c r="B54" s="251"/>
      <c r="C54" s="242"/>
    </row>
    <row r="55" spans="2:3" s="234" customFormat="1" ht="15">
      <c r="B55" s="251"/>
      <c r="C55" s="242"/>
    </row>
    <row r="56" spans="2:3" s="234" customFormat="1" ht="15">
      <c r="B56" s="251"/>
      <c r="C56" s="242"/>
    </row>
    <row r="57" spans="2:3" s="234" customFormat="1" ht="15">
      <c r="B57" s="251"/>
      <c r="C57" s="242"/>
    </row>
    <row r="58" spans="2:3" s="234" customFormat="1" ht="15">
      <c r="B58" s="251"/>
      <c r="C58" s="242"/>
    </row>
    <row r="59" spans="2:3" s="234" customFormat="1" ht="15">
      <c r="B59" s="251"/>
      <c r="C59" s="242"/>
    </row>
    <row r="60" spans="2:3" s="234" customFormat="1" ht="15">
      <c r="B60" s="251"/>
      <c r="C60" s="242"/>
    </row>
    <row r="61" spans="2:3" s="234" customFormat="1" ht="15">
      <c r="B61" s="251"/>
      <c r="C61" s="242"/>
    </row>
    <row r="62" spans="2:3" s="234" customFormat="1" ht="15">
      <c r="B62" s="251"/>
      <c r="C62" s="242"/>
    </row>
    <row r="63" spans="2:3" s="234" customFormat="1" ht="15">
      <c r="B63" s="251"/>
      <c r="C63" s="242"/>
    </row>
    <row r="64" spans="2:3" s="234" customFormat="1" ht="15">
      <c r="B64" s="251"/>
      <c r="C64" s="242"/>
    </row>
    <row r="65" spans="2:3" s="234" customFormat="1" ht="15">
      <c r="B65" s="251"/>
      <c r="C65" s="242"/>
    </row>
    <row r="66" spans="2:3" s="234" customFormat="1" ht="15">
      <c r="B66" s="251"/>
      <c r="C66" s="242"/>
    </row>
    <row r="67" spans="2:3" s="234" customFormat="1" ht="15">
      <c r="B67" s="251"/>
      <c r="C67" s="242"/>
    </row>
    <row r="68" spans="2:3" s="234" customFormat="1" ht="15">
      <c r="B68" s="251"/>
      <c r="C68" s="242"/>
    </row>
    <row r="69" spans="2:3" s="234" customFormat="1" ht="15">
      <c r="B69" s="251"/>
      <c r="C69" s="242"/>
    </row>
    <row r="70" spans="2:3" s="234" customFormat="1" ht="15">
      <c r="B70" s="251"/>
      <c r="C70" s="242"/>
    </row>
    <row r="71" spans="2:3" s="234" customFormat="1" ht="15">
      <c r="B71" s="251"/>
      <c r="C71" s="242"/>
    </row>
    <row r="72" spans="2:3" s="234" customFormat="1" ht="15">
      <c r="B72" s="251"/>
      <c r="C72" s="242"/>
    </row>
    <row r="73" spans="2:3" s="234" customFormat="1" ht="15">
      <c r="B73" s="251"/>
      <c r="C73" s="242"/>
    </row>
    <row r="74" spans="2:3" s="234" customFormat="1" ht="15">
      <c r="B74" s="251"/>
      <c r="C74" s="242"/>
    </row>
    <row r="75" spans="2:3" s="234" customFormat="1" ht="15">
      <c r="B75" s="251"/>
      <c r="C75" s="242"/>
    </row>
    <row r="76" spans="2:3" s="234" customFormat="1" ht="15">
      <c r="B76" s="251"/>
      <c r="C76" s="242"/>
    </row>
    <row r="77" spans="2:3" s="234" customFormat="1" ht="15">
      <c r="B77" s="251"/>
      <c r="C77" s="242"/>
    </row>
    <row r="78" spans="2:3" s="234" customFormat="1" ht="15">
      <c r="B78" s="251"/>
      <c r="C78" s="242"/>
    </row>
    <row r="79" spans="2:3" s="234" customFormat="1" ht="15">
      <c r="B79" s="251"/>
      <c r="C79" s="242"/>
    </row>
    <row r="80" spans="2:3" s="234" customFormat="1" ht="15">
      <c r="B80" s="251"/>
      <c r="C80" s="242"/>
    </row>
    <row r="81" spans="2:3" s="234" customFormat="1" ht="15">
      <c r="B81" s="251"/>
      <c r="C81" s="242"/>
    </row>
    <row r="82" spans="2:3" s="234" customFormat="1" ht="15">
      <c r="B82" s="251"/>
      <c r="C82" s="242"/>
    </row>
    <row r="83" spans="2:3" s="234" customFormat="1" ht="15">
      <c r="B83" s="251"/>
      <c r="C83" s="242"/>
    </row>
    <row r="84" spans="2:3" s="234" customFormat="1" ht="15">
      <c r="B84" s="251"/>
      <c r="C84" s="242"/>
    </row>
    <row r="85" spans="2:3" s="234" customFormat="1" ht="15">
      <c r="B85" s="251"/>
      <c r="C85" s="242"/>
    </row>
    <row r="86" spans="2:3" s="234" customFormat="1" ht="15">
      <c r="B86" s="251"/>
      <c r="C86" s="242"/>
    </row>
    <row r="87" spans="2:3" s="234" customFormat="1" ht="15">
      <c r="B87" s="251"/>
      <c r="C87" s="242"/>
    </row>
    <row r="88" spans="2:3" s="234" customFormat="1" ht="15">
      <c r="B88" s="251"/>
      <c r="C88" s="242"/>
    </row>
    <row r="89" spans="2:3" s="234" customFormat="1" ht="15">
      <c r="B89" s="251"/>
      <c r="C89" s="242"/>
    </row>
    <row r="90" spans="2:3" s="234" customFormat="1" ht="15">
      <c r="B90" s="251"/>
      <c r="C90" s="242"/>
    </row>
    <row r="91" spans="2:3" s="234" customFormat="1" ht="15">
      <c r="B91" s="251"/>
      <c r="C91" s="242"/>
    </row>
    <row r="92" spans="2:3" s="234" customFormat="1" ht="15">
      <c r="B92" s="251"/>
      <c r="C92" s="242"/>
    </row>
    <row r="93" spans="2:3" s="234" customFormat="1" ht="15">
      <c r="B93" s="251"/>
      <c r="C93" s="242"/>
    </row>
    <row r="94" spans="2:3" s="234" customFormat="1" ht="15">
      <c r="B94" s="251"/>
      <c r="C94" s="242"/>
    </row>
    <row r="95" spans="2:3" s="234" customFormat="1" ht="15">
      <c r="B95" s="251"/>
      <c r="C95" s="242"/>
    </row>
    <row r="96" spans="2:3" s="256" customFormat="1" ht="12.75">
      <c r="B96" s="254"/>
      <c r="C96" s="255"/>
    </row>
    <row r="97" spans="2:3" s="256" customFormat="1" ht="12.75">
      <c r="B97" s="254"/>
      <c r="C97" s="255"/>
    </row>
    <row r="98" spans="2:3" s="256" customFormat="1" ht="12.75">
      <c r="B98" s="254"/>
      <c r="C98" s="255"/>
    </row>
    <row r="99" spans="2:3" s="256" customFormat="1" ht="12.75">
      <c r="B99" s="254"/>
      <c r="C99" s="255"/>
    </row>
    <row r="100" spans="2:3" s="256" customFormat="1" ht="12.75">
      <c r="B100" s="254"/>
      <c r="C100" s="255"/>
    </row>
    <row r="101" spans="2:3" s="256" customFormat="1" ht="12.75">
      <c r="B101" s="254"/>
      <c r="C101" s="255"/>
    </row>
    <row r="102" spans="2:3" s="256" customFormat="1" ht="12.75">
      <c r="B102" s="254"/>
      <c r="C102" s="255"/>
    </row>
    <row r="103" spans="2:3" s="256" customFormat="1" ht="12.75">
      <c r="B103" s="254"/>
      <c r="C103" s="255"/>
    </row>
    <row r="104" spans="2:3" s="256" customFormat="1" ht="12.75">
      <c r="B104" s="254"/>
      <c r="C104" s="255"/>
    </row>
    <row r="105" spans="2:3" s="256" customFormat="1" ht="12.75">
      <c r="B105" s="254"/>
      <c r="C105" s="255"/>
    </row>
    <row r="106" spans="2:3" s="256" customFormat="1" ht="12.75">
      <c r="B106" s="254"/>
      <c r="C106" s="255"/>
    </row>
    <row r="107" spans="2:3" s="256" customFormat="1" ht="12.75">
      <c r="B107" s="254"/>
      <c r="C107" s="255"/>
    </row>
    <row r="108" spans="2:3" s="256" customFormat="1" ht="12.75">
      <c r="B108" s="254"/>
      <c r="C108" s="255"/>
    </row>
    <row r="109" spans="2:3" s="256" customFormat="1" ht="12.75">
      <c r="B109" s="254"/>
      <c r="C109" s="255"/>
    </row>
    <row r="110" spans="2:3" s="256" customFormat="1" ht="12.75">
      <c r="B110" s="254"/>
      <c r="C110" s="255"/>
    </row>
    <row r="111" spans="2:3" s="256" customFormat="1" ht="12.75">
      <c r="B111" s="254"/>
      <c r="C111" s="255"/>
    </row>
    <row r="112" spans="2:3" s="256" customFormat="1" ht="12.75">
      <c r="B112" s="254"/>
      <c r="C112" s="255"/>
    </row>
    <row r="113" spans="2:3" s="256" customFormat="1" ht="12.75">
      <c r="B113" s="254"/>
      <c r="C113" s="255"/>
    </row>
    <row r="114" spans="2:3" s="256" customFormat="1" ht="12.75">
      <c r="B114" s="254"/>
      <c r="C114" s="255"/>
    </row>
    <row r="115" spans="2:3" s="256" customFormat="1" ht="12.75">
      <c r="B115" s="254"/>
      <c r="C115" s="255"/>
    </row>
    <row r="116" spans="2:3" s="256" customFormat="1" ht="12.75">
      <c r="B116" s="254"/>
      <c r="C116" s="255"/>
    </row>
    <row r="117" ht="12.75">
      <c r="C117" s="258"/>
    </row>
    <row r="118" ht="12.75">
      <c r="C118" s="258"/>
    </row>
    <row r="119" ht="12.75">
      <c r="C119" s="258"/>
    </row>
    <row r="120" ht="12.75">
      <c r="C120" s="258"/>
    </row>
    <row r="121" ht="12.75">
      <c r="C121" s="258"/>
    </row>
    <row r="122" ht="12.75">
      <c r="C122" s="258"/>
    </row>
    <row r="123" ht="12.75">
      <c r="C123" s="258"/>
    </row>
    <row r="124" ht="12.75">
      <c r="C124" s="258"/>
    </row>
    <row r="125" ht="12.75">
      <c r="C125" s="258"/>
    </row>
    <row r="126" ht="12.75">
      <c r="C126" s="258"/>
    </row>
    <row r="127" ht="12.75">
      <c r="C127" s="258"/>
    </row>
    <row r="128" ht="12.75">
      <c r="C128" s="258"/>
    </row>
    <row r="129" ht="12.75">
      <c r="C129" s="258"/>
    </row>
    <row r="130" ht="12.75">
      <c r="C130" s="258"/>
    </row>
    <row r="131" ht="12.75">
      <c r="C131" s="258"/>
    </row>
    <row r="132" ht="12.75">
      <c r="C132" s="258"/>
    </row>
    <row r="133" ht="12.75">
      <c r="C133" s="258"/>
    </row>
    <row r="134" ht="12.75">
      <c r="C134" s="258"/>
    </row>
    <row r="135" ht="12.75">
      <c r="C135" s="258"/>
    </row>
    <row r="136" ht="12.75">
      <c r="C136" s="258"/>
    </row>
    <row r="137" ht="12.75">
      <c r="C137" s="258"/>
    </row>
    <row r="138" ht="12.75">
      <c r="C138" s="258"/>
    </row>
    <row r="139" ht="12.75">
      <c r="C139" s="258"/>
    </row>
    <row r="140" ht="12.75">
      <c r="C140" s="258"/>
    </row>
    <row r="141" ht="12.75">
      <c r="C141" s="258"/>
    </row>
    <row r="142" ht="12.75">
      <c r="C142" s="258"/>
    </row>
    <row r="143" ht="12.75">
      <c r="C143" s="258"/>
    </row>
    <row r="144" ht="12.75">
      <c r="C144" s="258"/>
    </row>
    <row r="145" ht="12.75">
      <c r="C145" s="258"/>
    </row>
    <row r="146" ht="12.75">
      <c r="C146" s="258"/>
    </row>
    <row r="147" ht="12.75">
      <c r="C147" s="258"/>
    </row>
    <row r="148" ht="12.75">
      <c r="C148" s="258"/>
    </row>
    <row r="149" ht="12.75">
      <c r="C149" s="258"/>
    </row>
    <row r="150" ht="12.75">
      <c r="C150" s="258"/>
    </row>
    <row r="151" ht="12.75">
      <c r="C151" s="258"/>
    </row>
    <row r="152" ht="12.75">
      <c r="C152" s="258"/>
    </row>
    <row r="153" ht="12.75">
      <c r="C153" s="258"/>
    </row>
    <row r="154" ht="12.75">
      <c r="C154" s="258"/>
    </row>
    <row r="155" ht="12.75">
      <c r="C155" s="258"/>
    </row>
    <row r="156" ht="12.75">
      <c r="C156" s="258"/>
    </row>
    <row r="157" ht="12.75">
      <c r="C157" s="258"/>
    </row>
    <row r="158" ht="12.75">
      <c r="C158" s="258"/>
    </row>
    <row r="159" ht="12.75">
      <c r="C159" s="258"/>
    </row>
    <row r="160" ht="12.75">
      <c r="C160" s="258"/>
    </row>
    <row r="161" ht="12.75">
      <c r="C161" s="258"/>
    </row>
    <row r="162" ht="12.75">
      <c r="C162" s="258"/>
    </row>
    <row r="163" ht="12.75">
      <c r="C163" s="258"/>
    </row>
    <row r="164" ht="12.75">
      <c r="C164" s="258"/>
    </row>
    <row r="165" ht="12.75">
      <c r="C165" s="258"/>
    </row>
    <row r="166" ht="12.75">
      <c r="C166" s="258"/>
    </row>
    <row r="167" ht="12.75">
      <c r="C167" s="258"/>
    </row>
    <row r="168" ht="12.75">
      <c r="C168" s="258"/>
    </row>
    <row r="169" ht="12.75">
      <c r="C169" s="258"/>
    </row>
    <row r="170" ht="12.75">
      <c r="C170" s="258"/>
    </row>
    <row r="171" ht="12.75">
      <c r="C171" s="258"/>
    </row>
    <row r="172" ht="12.75">
      <c r="C172" s="258"/>
    </row>
    <row r="173" ht="12.75">
      <c r="C173" s="258"/>
    </row>
    <row r="174" ht="12.75">
      <c r="C174" s="258"/>
    </row>
    <row r="175" ht="12.75">
      <c r="C175" s="258"/>
    </row>
    <row r="176" ht="12.75">
      <c r="C176" s="258"/>
    </row>
    <row r="177" ht="12.75">
      <c r="C177" s="258"/>
    </row>
    <row r="178" ht="12.75">
      <c r="C178" s="258"/>
    </row>
    <row r="179" ht="12.75">
      <c r="C179" s="258"/>
    </row>
    <row r="180" ht="12.75">
      <c r="C180" s="258"/>
    </row>
    <row r="181" ht="12.75">
      <c r="C181" s="258"/>
    </row>
    <row r="182" ht="12.75">
      <c r="C182" s="258"/>
    </row>
    <row r="183" ht="12.75">
      <c r="C183" s="258"/>
    </row>
    <row r="184" ht="12.75">
      <c r="C184" s="258"/>
    </row>
    <row r="185" ht="12.75">
      <c r="C185" s="258"/>
    </row>
    <row r="186" ht="12.75">
      <c r="C186" s="258"/>
    </row>
    <row r="187" ht="12.75">
      <c r="C187" s="258"/>
    </row>
    <row r="188" ht="12.75">
      <c r="C188" s="258"/>
    </row>
    <row r="189" ht="12.75">
      <c r="C189" s="258"/>
    </row>
    <row r="190" ht="12.75">
      <c r="C190" s="258"/>
    </row>
    <row r="191" ht="12.75">
      <c r="C191" s="258"/>
    </row>
    <row r="192" ht="12.75">
      <c r="C192" s="258"/>
    </row>
    <row r="193" ht="12.75">
      <c r="C193" s="258"/>
    </row>
    <row r="194" ht="12.75">
      <c r="C194" s="258"/>
    </row>
    <row r="195" ht="12.75">
      <c r="C195" s="258"/>
    </row>
    <row r="196" ht="12.75">
      <c r="C196" s="258"/>
    </row>
    <row r="197" ht="12.75">
      <c r="C197" s="258"/>
    </row>
    <row r="198" ht="12.75">
      <c r="C198" s="258"/>
    </row>
    <row r="199" ht="12.75">
      <c r="C199" s="258"/>
    </row>
    <row r="200" ht="12.75">
      <c r="C200" s="258"/>
    </row>
    <row r="201" ht="12.75">
      <c r="C201" s="258"/>
    </row>
    <row r="202" ht="12.75">
      <c r="C202" s="258"/>
    </row>
    <row r="203" ht="12.75">
      <c r="C203" s="258"/>
    </row>
    <row r="204" ht="12.75">
      <c r="C204" s="258"/>
    </row>
    <row r="205" ht="12.75">
      <c r="C205" s="258"/>
    </row>
    <row r="206" ht="12.75">
      <c r="C206" s="258"/>
    </row>
    <row r="207" ht="12.75">
      <c r="C207" s="258"/>
    </row>
    <row r="208" ht="12.75">
      <c r="C208" s="258"/>
    </row>
    <row r="209" ht="12.75">
      <c r="C209" s="258"/>
    </row>
    <row r="210" ht="12.75">
      <c r="C210" s="258"/>
    </row>
    <row r="211" ht="12.75">
      <c r="C211" s="258"/>
    </row>
    <row r="212" ht="12.75">
      <c r="C212" s="258"/>
    </row>
    <row r="213" ht="12.75">
      <c r="C213" s="258"/>
    </row>
    <row r="214" ht="12.75">
      <c r="C214" s="258"/>
    </row>
    <row r="215" ht="12.75">
      <c r="C215" s="258"/>
    </row>
    <row r="216" ht="12.75">
      <c r="C216" s="258"/>
    </row>
    <row r="217" ht="12.75">
      <c r="C217" s="258"/>
    </row>
    <row r="218" ht="12.75">
      <c r="C218" s="258"/>
    </row>
    <row r="219" ht="12.75">
      <c r="C219" s="258"/>
    </row>
    <row r="220" ht="12.75">
      <c r="C220" s="258"/>
    </row>
    <row r="221" ht="12.75">
      <c r="C221" s="258"/>
    </row>
    <row r="222" ht="12.75">
      <c r="C222" s="258"/>
    </row>
    <row r="223" ht="12.75">
      <c r="C223" s="258"/>
    </row>
    <row r="224" ht="12.75">
      <c r="C224" s="258"/>
    </row>
    <row r="225" ht="12.75">
      <c r="C225" s="258"/>
    </row>
    <row r="226" ht="12.75">
      <c r="C226" s="258"/>
    </row>
    <row r="227" ht="12.75">
      <c r="C227" s="258"/>
    </row>
    <row r="228" ht="12.75">
      <c r="C228" s="258"/>
    </row>
    <row r="229" ht="12.75">
      <c r="C229" s="258"/>
    </row>
    <row r="230" ht="12.75">
      <c r="C230" s="258"/>
    </row>
    <row r="231" ht="12.75">
      <c r="C231" s="258"/>
    </row>
    <row r="232" ht="12.75">
      <c r="C232" s="258"/>
    </row>
    <row r="233" ht="12.75">
      <c r="C233" s="258"/>
    </row>
    <row r="234" ht="12.75">
      <c r="C234" s="258"/>
    </row>
    <row r="235" ht="12.75">
      <c r="C235" s="258"/>
    </row>
    <row r="236" ht="12.75">
      <c r="C236" s="258"/>
    </row>
    <row r="237" ht="12.75">
      <c r="C237" s="258"/>
    </row>
    <row r="238" ht="12.75">
      <c r="C238" s="258"/>
    </row>
    <row r="239" ht="12.75">
      <c r="C239" s="258"/>
    </row>
    <row r="240" ht="12.75">
      <c r="C240" s="258"/>
    </row>
    <row r="241" ht="12.75">
      <c r="C241" s="258"/>
    </row>
    <row r="242" ht="12.75">
      <c r="C242" s="258"/>
    </row>
    <row r="243" ht="12.75">
      <c r="C243" s="258"/>
    </row>
    <row r="244" ht="12.75">
      <c r="C244" s="258"/>
    </row>
    <row r="245" ht="12.75">
      <c r="C245" s="258"/>
    </row>
    <row r="246" ht="12.75">
      <c r="C246" s="258"/>
    </row>
    <row r="247" ht="12.75">
      <c r="C247" s="258"/>
    </row>
    <row r="248" ht="12.75">
      <c r="C248" s="258"/>
    </row>
    <row r="249" ht="12.75">
      <c r="C249" s="258"/>
    </row>
    <row r="250" ht="12.75">
      <c r="C250" s="258"/>
    </row>
    <row r="251" ht="12.75">
      <c r="C251" s="258"/>
    </row>
    <row r="252" ht="12.75">
      <c r="C252" s="258"/>
    </row>
    <row r="253" ht="12.75">
      <c r="C253" s="258"/>
    </row>
    <row r="254" ht="12.75">
      <c r="C254" s="258"/>
    </row>
    <row r="255" ht="12.75">
      <c r="C255" s="258"/>
    </row>
    <row r="256" ht="12.75">
      <c r="C256" s="258"/>
    </row>
    <row r="257" ht="12.75">
      <c r="C257" s="258"/>
    </row>
    <row r="258" ht="12.75">
      <c r="C258" s="258"/>
    </row>
    <row r="259" ht="12.75">
      <c r="C259" s="258"/>
    </row>
    <row r="260" ht="12.75">
      <c r="C260" s="258"/>
    </row>
    <row r="261" ht="12.75">
      <c r="C261" s="258"/>
    </row>
    <row r="262" ht="12.75">
      <c r="C262" s="258"/>
    </row>
    <row r="263" ht="12.75">
      <c r="C263" s="258"/>
    </row>
    <row r="264" ht="12.75">
      <c r="C264" s="258"/>
    </row>
    <row r="265" ht="12.75">
      <c r="C265" s="258"/>
    </row>
    <row r="266" ht="12.75">
      <c r="C266" s="258"/>
    </row>
    <row r="267" ht="12.75">
      <c r="C267" s="258"/>
    </row>
    <row r="268" ht="12.75">
      <c r="C268" s="258"/>
    </row>
    <row r="269" ht="12.75">
      <c r="C269" s="258"/>
    </row>
    <row r="270" ht="12.75">
      <c r="C270" s="258"/>
    </row>
    <row r="271" ht="12.75">
      <c r="C271" s="258"/>
    </row>
    <row r="272" ht="12.75">
      <c r="C272" s="258"/>
    </row>
    <row r="273" ht="12.75">
      <c r="C273" s="258"/>
    </row>
    <row r="274" ht="12.75">
      <c r="C274" s="258"/>
    </row>
    <row r="275" ht="12.75">
      <c r="C275" s="258"/>
    </row>
    <row r="276" ht="12.75">
      <c r="C276" s="258"/>
    </row>
    <row r="277" ht="12.75">
      <c r="C277" s="258"/>
    </row>
    <row r="278" ht="12.75">
      <c r="C278" s="258"/>
    </row>
    <row r="279" ht="12.75">
      <c r="C279" s="258"/>
    </row>
    <row r="280" ht="12.75">
      <c r="C280" s="258"/>
    </row>
    <row r="281" ht="12.75">
      <c r="C281" s="258"/>
    </row>
    <row r="282" ht="12.75">
      <c r="C282" s="258"/>
    </row>
    <row r="283" ht="12.75">
      <c r="C283" s="258"/>
    </row>
    <row r="284" ht="12.75">
      <c r="C284" s="258"/>
    </row>
    <row r="285" ht="12.75">
      <c r="C285" s="258"/>
    </row>
    <row r="286" ht="12.75">
      <c r="C286" s="258"/>
    </row>
    <row r="287" ht="12.75">
      <c r="C287" s="258"/>
    </row>
    <row r="288" ht="12.75">
      <c r="C288" s="258"/>
    </row>
    <row r="289" ht="12.75">
      <c r="C289" s="258"/>
    </row>
    <row r="290" ht="12.75">
      <c r="C290" s="258"/>
    </row>
    <row r="291" ht="12.75">
      <c r="C291" s="258"/>
    </row>
    <row r="292" ht="12.75">
      <c r="C292" s="258"/>
    </row>
    <row r="293" ht="12.75">
      <c r="C293" s="258"/>
    </row>
    <row r="294" ht="12.75">
      <c r="C294" s="258"/>
    </row>
    <row r="295" ht="12.75">
      <c r="C295" s="258"/>
    </row>
    <row r="296" ht="12.75">
      <c r="C296" s="258"/>
    </row>
    <row r="297" ht="12.75">
      <c r="C297" s="258"/>
    </row>
    <row r="298" ht="12.75">
      <c r="C298" s="258"/>
    </row>
    <row r="299" ht="12.75">
      <c r="C299" s="258"/>
    </row>
    <row r="300" ht="12.75">
      <c r="C300" s="258"/>
    </row>
    <row r="301" ht="12.75">
      <c r="C301" s="258"/>
    </row>
    <row r="302" ht="12.75">
      <c r="C302" s="258"/>
    </row>
    <row r="303" ht="12.75">
      <c r="C303" s="258"/>
    </row>
    <row r="304" ht="12.75">
      <c r="C304" s="258"/>
    </row>
    <row r="305" ht="12.75">
      <c r="C305" s="258"/>
    </row>
    <row r="306" ht="12.75">
      <c r="C306" s="258"/>
    </row>
    <row r="307" ht="12.75">
      <c r="C307" s="258"/>
    </row>
    <row r="308" ht="12.75">
      <c r="C308" s="258"/>
    </row>
    <row r="309" ht="12.75">
      <c r="C309" s="258"/>
    </row>
    <row r="310" ht="12.75">
      <c r="C310" s="258"/>
    </row>
    <row r="311" ht="12.75">
      <c r="C311" s="258"/>
    </row>
    <row r="312" ht="12.75">
      <c r="C312" s="258"/>
    </row>
    <row r="313" ht="12.75">
      <c r="C313" s="258"/>
    </row>
    <row r="314" ht="12.75">
      <c r="C314" s="258"/>
    </row>
    <row r="315" ht="12.75">
      <c r="C315" s="258"/>
    </row>
    <row r="316" ht="12.75">
      <c r="C316" s="258"/>
    </row>
    <row r="317" ht="12.75">
      <c r="C317" s="258"/>
    </row>
    <row r="318" ht="12.75">
      <c r="C318" s="258"/>
    </row>
    <row r="319" ht="12.75">
      <c r="C319" s="258"/>
    </row>
    <row r="320" ht="12.75">
      <c r="C320" s="258"/>
    </row>
    <row r="321" ht="12.75">
      <c r="C321" s="258"/>
    </row>
    <row r="322" ht="12.75">
      <c r="C322" s="258"/>
    </row>
    <row r="323" ht="12.75">
      <c r="C323" s="258"/>
    </row>
    <row r="324" ht="12.75">
      <c r="C324" s="258"/>
    </row>
    <row r="325" ht="12.75">
      <c r="C325" s="258"/>
    </row>
    <row r="326" ht="12.75">
      <c r="C326" s="258"/>
    </row>
    <row r="327" ht="12.75">
      <c r="C327" s="258"/>
    </row>
    <row r="328" ht="12.75">
      <c r="C328" s="258"/>
    </row>
    <row r="329" ht="12.75">
      <c r="C329" s="258"/>
    </row>
    <row r="330" ht="12.75">
      <c r="C330" s="258"/>
    </row>
    <row r="331" ht="12.75">
      <c r="C331" s="258"/>
    </row>
    <row r="332" ht="12.75">
      <c r="C332" s="258"/>
    </row>
    <row r="333" ht="12.75">
      <c r="C333" s="258"/>
    </row>
    <row r="334" ht="12.75">
      <c r="C334" s="258"/>
    </row>
    <row r="335" ht="12.75">
      <c r="C335" s="258"/>
    </row>
    <row r="336" ht="12.75">
      <c r="C336" s="258"/>
    </row>
    <row r="337" ht="12.75">
      <c r="C337" s="258"/>
    </row>
    <row r="338" ht="12.75">
      <c r="C338" s="258"/>
    </row>
    <row r="339" ht="12.75">
      <c r="C339" s="258"/>
    </row>
    <row r="340" ht="12.75">
      <c r="C340" s="258"/>
    </row>
    <row r="341" ht="12.75">
      <c r="C341" s="258"/>
    </row>
    <row r="342" ht="12.75">
      <c r="C342" s="258"/>
    </row>
    <row r="343" ht="12.75">
      <c r="C343" s="258"/>
    </row>
    <row r="344" ht="12.75">
      <c r="C344" s="258"/>
    </row>
    <row r="345" ht="12.75">
      <c r="C345" s="258"/>
    </row>
    <row r="346" ht="12.75">
      <c r="C346" s="258"/>
    </row>
    <row r="347" ht="12.75">
      <c r="C347" s="258"/>
    </row>
    <row r="348" ht="12.75">
      <c r="C348" s="258"/>
    </row>
    <row r="349" ht="12.75">
      <c r="C349" s="258"/>
    </row>
    <row r="350" ht="12.75">
      <c r="C350" s="258"/>
    </row>
    <row r="351" ht="12.75">
      <c r="C351" s="258"/>
    </row>
    <row r="352" ht="12.75">
      <c r="C352" s="258"/>
    </row>
    <row r="353" ht="12.75">
      <c r="C353" s="258"/>
    </row>
    <row r="354" ht="12.75">
      <c r="C354" s="258"/>
    </row>
    <row r="355" ht="12.75">
      <c r="C355" s="258"/>
    </row>
    <row r="356" ht="12.75">
      <c r="C356" s="258"/>
    </row>
    <row r="357" ht="12.75">
      <c r="C357" s="258"/>
    </row>
    <row r="358" ht="12.75">
      <c r="C358" s="258"/>
    </row>
    <row r="359" ht="12.75">
      <c r="C359" s="258"/>
    </row>
    <row r="360" ht="12.75">
      <c r="C360" s="258"/>
    </row>
    <row r="361" ht="12.75">
      <c r="C361" s="258"/>
    </row>
    <row r="362" ht="12.75">
      <c r="C362" s="258"/>
    </row>
    <row r="363" ht="12.75">
      <c r="C363" s="258"/>
    </row>
    <row r="364" ht="12.75">
      <c r="C364" s="258"/>
    </row>
    <row r="365" ht="12.75">
      <c r="C365" s="258"/>
    </row>
    <row r="366" ht="12.75">
      <c r="C366" s="258"/>
    </row>
    <row r="367" ht="12.75">
      <c r="C367" s="258"/>
    </row>
    <row r="368" ht="12.75">
      <c r="C368" s="258"/>
    </row>
    <row r="369" ht="12.75">
      <c r="C369" s="258"/>
    </row>
    <row r="370" ht="12.75">
      <c r="C370" s="258"/>
    </row>
    <row r="371" ht="12.75">
      <c r="C371" s="258"/>
    </row>
    <row r="372" ht="12.75">
      <c r="C372" s="258"/>
    </row>
    <row r="373" ht="12.75">
      <c r="C373" s="258"/>
    </row>
    <row r="374" ht="12.75">
      <c r="C374" s="258"/>
    </row>
    <row r="375" ht="12.75">
      <c r="C375" s="258"/>
    </row>
    <row r="376" ht="12.75">
      <c r="C376" s="258"/>
    </row>
    <row r="377" ht="12.75">
      <c r="C377" s="258"/>
    </row>
    <row r="378" ht="12.75">
      <c r="C378" s="258"/>
    </row>
    <row r="379" ht="12.75">
      <c r="C379" s="258"/>
    </row>
    <row r="380" ht="12.75">
      <c r="C380" s="258"/>
    </row>
    <row r="381" ht="12.75">
      <c r="C381" s="258"/>
    </row>
    <row r="382" ht="12.75">
      <c r="C382" s="258"/>
    </row>
    <row r="383" ht="12.75">
      <c r="C383" s="258"/>
    </row>
    <row r="384" ht="12.75">
      <c r="C384" s="258"/>
    </row>
    <row r="385" ht="12.75">
      <c r="C385" s="258"/>
    </row>
    <row r="386" ht="12.75">
      <c r="C386" s="258"/>
    </row>
    <row r="387" ht="12.75">
      <c r="C387" s="258"/>
    </row>
    <row r="388" ht="12.75">
      <c r="C388" s="258"/>
    </row>
    <row r="389" ht="12.75">
      <c r="C389" s="258"/>
    </row>
    <row r="390" ht="12.75">
      <c r="C390" s="258"/>
    </row>
    <row r="391" ht="12.75">
      <c r="C391" s="258"/>
    </row>
    <row r="392" ht="12.75">
      <c r="C392" s="258"/>
    </row>
    <row r="393" ht="12.75">
      <c r="C393" s="258"/>
    </row>
    <row r="394" ht="12.75">
      <c r="C394" s="258"/>
    </row>
    <row r="395" ht="12.75">
      <c r="C395" s="258"/>
    </row>
    <row r="396" ht="12.75">
      <c r="C396" s="258"/>
    </row>
    <row r="397" ht="12.75">
      <c r="C397" s="258"/>
    </row>
    <row r="398" ht="12.75">
      <c r="C398" s="258"/>
    </row>
    <row r="399" ht="12.75">
      <c r="C399" s="258"/>
    </row>
    <row r="400" ht="12.75">
      <c r="C400" s="258"/>
    </row>
    <row r="401" ht="12.75">
      <c r="C401" s="258"/>
    </row>
    <row r="402" ht="12.75">
      <c r="C402" s="258"/>
    </row>
    <row r="403" ht="12.75">
      <c r="C403" s="258"/>
    </row>
    <row r="404" ht="12.75">
      <c r="C404" s="258"/>
    </row>
    <row r="405" ht="12.75">
      <c r="C405" s="258"/>
    </row>
    <row r="406" ht="12.75">
      <c r="C406" s="258"/>
    </row>
    <row r="407" ht="12.75">
      <c r="C407" s="258"/>
    </row>
    <row r="408" ht="12.75">
      <c r="C408" s="258"/>
    </row>
    <row r="409" ht="12.75">
      <c r="C409" s="258"/>
    </row>
    <row r="410" ht="12.75">
      <c r="C410" s="258"/>
    </row>
    <row r="411" ht="12.75">
      <c r="C411" s="258"/>
    </row>
    <row r="412" ht="12.75">
      <c r="C412" s="258"/>
    </row>
    <row r="413" ht="12.75">
      <c r="C413" s="258"/>
    </row>
    <row r="414" ht="12.75">
      <c r="C414" s="258"/>
    </row>
    <row r="415" ht="12.75">
      <c r="C415" s="258"/>
    </row>
    <row r="416" ht="12.75">
      <c r="C416" s="258"/>
    </row>
    <row r="417" ht="12.75">
      <c r="C417" s="258"/>
    </row>
    <row r="418" ht="12.75">
      <c r="C418" s="258"/>
    </row>
    <row r="419" ht="12.75">
      <c r="C419" s="258"/>
    </row>
    <row r="420" ht="12.75">
      <c r="C420" s="258"/>
    </row>
    <row r="421" ht="12.75">
      <c r="C421" s="258"/>
    </row>
    <row r="422" ht="12.75">
      <c r="C422" s="258"/>
    </row>
    <row r="423" ht="12.75">
      <c r="C423" s="258"/>
    </row>
    <row r="424" ht="12.75">
      <c r="C424" s="258"/>
    </row>
    <row r="425" ht="12.75">
      <c r="C425" s="258"/>
    </row>
    <row r="426" ht="12.75">
      <c r="C426" s="258"/>
    </row>
    <row r="427" ht="12.75">
      <c r="C427" s="258"/>
    </row>
    <row r="428" ht="12.75">
      <c r="C428" s="258"/>
    </row>
    <row r="429" ht="12.75">
      <c r="C429" s="258"/>
    </row>
    <row r="430" ht="12.75">
      <c r="C430" s="258"/>
    </row>
    <row r="431" ht="12.75">
      <c r="C431" s="258"/>
    </row>
    <row r="432" ht="12.75">
      <c r="C432" s="258"/>
    </row>
    <row r="433" ht="12.75">
      <c r="C433" s="258"/>
    </row>
    <row r="434" ht="12.75">
      <c r="C434" s="258"/>
    </row>
    <row r="435" ht="12.75">
      <c r="C435" s="258"/>
    </row>
    <row r="436" ht="12.75">
      <c r="C436" s="258"/>
    </row>
    <row r="437" ht="12.75">
      <c r="C437" s="258"/>
    </row>
    <row r="438" ht="12.75">
      <c r="C438" s="258"/>
    </row>
    <row r="439" ht="12.75">
      <c r="C439" s="258"/>
    </row>
    <row r="440" ht="12.75">
      <c r="C440" s="258"/>
    </row>
    <row r="441" ht="12.75">
      <c r="C441" s="258"/>
    </row>
    <row r="442" ht="12.75">
      <c r="C442" s="258"/>
    </row>
    <row r="443" ht="12.75">
      <c r="C443" s="258"/>
    </row>
    <row r="444" ht="12.75">
      <c r="C444" s="258"/>
    </row>
    <row r="445" ht="12.75">
      <c r="C445" s="258"/>
    </row>
  </sheetData>
  <sheetProtection/>
  <mergeCells count="11">
    <mergeCell ref="B6:C6"/>
    <mergeCell ref="B7:C7"/>
    <mergeCell ref="B8:C8"/>
    <mergeCell ref="B10:C10"/>
    <mergeCell ref="D15:H15"/>
    <mergeCell ref="D18:E18"/>
    <mergeCell ref="A1:C1"/>
    <mergeCell ref="A2:C2"/>
    <mergeCell ref="A3:C3"/>
    <mergeCell ref="A4:C4"/>
    <mergeCell ref="B5:C5"/>
  </mergeCells>
  <printOptions/>
  <pageMargins left="0" right="0" top="0" bottom="0" header="0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1">
      <selection activeCell="F4" sqref="F4:G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168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270" t="s">
        <v>295</v>
      </c>
      <c r="B1" s="270"/>
      <c r="C1" s="270"/>
      <c r="D1" s="270"/>
      <c r="E1" s="270"/>
      <c r="F1" s="270"/>
      <c r="G1" s="270"/>
      <c r="H1" s="36"/>
      <c r="I1" s="36"/>
      <c r="J1" s="36"/>
      <c r="K1" s="36"/>
      <c r="L1" s="36"/>
    </row>
    <row r="2" spans="1:7" ht="15" customHeight="1">
      <c r="A2" s="103"/>
      <c r="B2" s="103"/>
      <c r="C2" s="103"/>
      <c r="E2" s="103"/>
      <c r="F2" s="263" t="s">
        <v>168</v>
      </c>
      <c r="G2" s="263"/>
    </row>
    <row r="3" spans="1:7" ht="15" customHeight="1">
      <c r="A3" s="103"/>
      <c r="B3" s="103"/>
      <c r="C3" s="103"/>
      <c r="E3" s="103"/>
      <c r="F3" s="263" t="s">
        <v>262</v>
      </c>
      <c r="G3" s="263"/>
    </row>
    <row r="4" spans="1:7" ht="14.25" customHeight="1">
      <c r="A4" s="103"/>
      <c r="B4" s="103"/>
      <c r="C4" s="103"/>
      <c r="E4" s="103"/>
      <c r="F4" s="263" t="s">
        <v>451</v>
      </c>
      <c r="G4" s="263"/>
    </row>
    <row r="5" spans="1:7" ht="15">
      <c r="A5" s="1"/>
      <c r="B5" s="1"/>
      <c r="C5" s="1"/>
      <c r="D5" s="169"/>
      <c r="E5" s="1"/>
      <c r="F5" s="59"/>
      <c r="G5" s="41" t="s">
        <v>209</v>
      </c>
    </row>
    <row r="6" spans="1:7" ht="15">
      <c r="A6" s="1"/>
      <c r="B6" s="1"/>
      <c r="C6" s="1"/>
      <c r="D6" s="169"/>
      <c r="E6" s="1"/>
      <c r="F6" s="263" t="s">
        <v>168</v>
      </c>
      <c r="G6" s="263"/>
    </row>
    <row r="7" spans="1:7" ht="15">
      <c r="A7" s="1"/>
      <c r="B7" s="1"/>
      <c r="C7" s="1"/>
      <c r="D7" s="169"/>
      <c r="E7" s="1"/>
      <c r="F7" s="263" t="s">
        <v>262</v>
      </c>
      <c r="G7" s="263"/>
    </row>
    <row r="8" spans="1:7" ht="15">
      <c r="A8" s="1"/>
      <c r="B8" s="1"/>
      <c r="C8" s="1"/>
      <c r="D8" s="169"/>
      <c r="E8" s="1"/>
      <c r="F8" s="263" t="s">
        <v>278</v>
      </c>
      <c r="G8" s="263"/>
    </row>
    <row r="9" spans="1:7" ht="15">
      <c r="A9" s="1"/>
      <c r="B9" s="1"/>
      <c r="C9" s="1"/>
      <c r="D9" s="169"/>
      <c r="E9" s="1"/>
      <c r="F9" s="2"/>
      <c r="G9" s="2"/>
    </row>
    <row r="10" spans="1:7" ht="48" customHeight="1">
      <c r="A10" s="260" t="s">
        <v>273</v>
      </c>
      <c r="B10" s="260"/>
      <c r="C10" s="260"/>
      <c r="D10" s="260"/>
      <c r="E10" s="260"/>
      <c r="F10" s="260"/>
      <c r="G10" s="260"/>
    </row>
    <row r="11" spans="1:7" ht="15">
      <c r="A11" s="1"/>
      <c r="B11" s="1"/>
      <c r="C11" s="1"/>
      <c r="D11" s="169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13414.10681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85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85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85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81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81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85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85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85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82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82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85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85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85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142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142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7567.68181</v>
      </c>
    </row>
    <row r="34" spans="1:7" ht="15">
      <c r="A34" s="8"/>
      <c r="B34" s="12" t="s">
        <v>6</v>
      </c>
      <c r="C34" s="12" t="s">
        <v>45</v>
      </c>
      <c r="D34" s="12" t="s">
        <v>85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85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85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89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89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89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89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90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90</v>
      </c>
      <c r="E42" s="12" t="s">
        <v>24</v>
      </c>
      <c r="F42" s="55" t="s">
        <v>261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211</v>
      </c>
      <c r="E43" s="12"/>
      <c r="F43" s="13" t="s">
        <v>206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211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208</v>
      </c>
      <c r="E45" s="12"/>
      <c r="F45" s="35" t="s">
        <v>207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208</v>
      </c>
      <c r="E46" s="12" t="s">
        <v>25</v>
      </c>
      <c r="F46" s="100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257</v>
      </c>
      <c r="E47" s="12"/>
      <c r="F47" s="100" t="s">
        <v>256</v>
      </c>
      <c r="G47" s="10">
        <f>G48</f>
        <v>0</v>
      </c>
    </row>
    <row r="48" spans="1:7" ht="30" hidden="1">
      <c r="A48" s="8"/>
      <c r="B48" s="12" t="s">
        <v>259</v>
      </c>
      <c r="C48" s="12" t="s">
        <v>45</v>
      </c>
      <c r="D48" s="12" t="s">
        <v>257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91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91</v>
      </c>
      <c r="E50" s="8" t="s">
        <v>24</v>
      </c>
      <c r="F50" s="55" t="s">
        <v>261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117</v>
      </c>
      <c r="E51" s="8"/>
      <c r="F51" s="17" t="s">
        <v>121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118</v>
      </c>
      <c r="E52" s="8"/>
      <c r="F52" s="17" t="s">
        <v>122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118</v>
      </c>
      <c r="E53" s="8"/>
      <c r="F53" s="17" t="s">
        <v>143</v>
      </c>
      <c r="G53" s="10">
        <f>G54+G56</f>
        <v>30</v>
      </c>
    </row>
    <row r="54" spans="1:7" ht="75" hidden="1">
      <c r="A54" s="8"/>
      <c r="B54" s="12" t="s">
        <v>6</v>
      </c>
      <c r="C54" s="12" t="s">
        <v>45</v>
      </c>
      <c r="D54" s="8" t="s">
        <v>107</v>
      </c>
      <c r="E54" s="8"/>
      <c r="F54" s="17" t="s">
        <v>53</v>
      </c>
      <c r="G54" s="10">
        <f>G55</f>
        <v>0</v>
      </c>
    </row>
    <row r="55" spans="1:7" ht="30" hidden="1">
      <c r="A55" s="8"/>
      <c r="B55" s="12" t="s">
        <v>6</v>
      </c>
      <c r="C55" s="12" t="s">
        <v>45</v>
      </c>
      <c r="D55" s="8" t="s">
        <v>107</v>
      </c>
      <c r="E55" s="8" t="s">
        <v>24</v>
      </c>
      <c r="F55" s="55" t="s">
        <v>261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283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283</v>
      </c>
      <c r="E57" s="8" t="s">
        <v>24</v>
      </c>
      <c r="F57" s="55" t="s">
        <v>261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167</v>
      </c>
      <c r="E58" s="8"/>
      <c r="F58" s="96" t="s">
        <v>157</v>
      </c>
      <c r="G58" s="10">
        <f>G59</f>
        <v>1118.4673500000001</v>
      </c>
    </row>
    <row r="59" spans="1:7" ht="45.75" customHeight="1">
      <c r="A59" s="8"/>
      <c r="B59" s="12" t="s">
        <v>6</v>
      </c>
      <c r="C59" s="12" t="s">
        <v>45</v>
      </c>
      <c r="D59" s="8" t="s">
        <v>166</v>
      </c>
      <c r="E59" s="8"/>
      <c r="F59" s="97" t="s">
        <v>189</v>
      </c>
      <c r="G59" s="10">
        <f>G60</f>
        <v>1118.4673500000001</v>
      </c>
    </row>
    <row r="60" spans="1:7" ht="60">
      <c r="A60" s="8"/>
      <c r="B60" s="12" t="s">
        <v>6</v>
      </c>
      <c r="C60" s="12" t="s">
        <v>45</v>
      </c>
      <c r="D60" s="8" t="s">
        <v>166</v>
      </c>
      <c r="E60" s="8"/>
      <c r="F60" s="55" t="s">
        <v>158</v>
      </c>
      <c r="G60" s="10">
        <f>G61+G64</f>
        <v>1118.4673500000001</v>
      </c>
    </row>
    <row r="61" spans="1:7" ht="75">
      <c r="A61" s="8"/>
      <c r="B61" s="12" t="s">
        <v>6</v>
      </c>
      <c r="C61" s="12" t="s">
        <v>45</v>
      </c>
      <c r="D61" s="8" t="s">
        <v>285</v>
      </c>
      <c r="E61" s="8"/>
      <c r="F61" s="72" t="s">
        <v>53</v>
      </c>
      <c r="G61" s="10">
        <f>G62+G63</f>
        <v>1118.4673500000001</v>
      </c>
    </row>
    <row r="62" spans="1:7" ht="30">
      <c r="A62" s="8"/>
      <c r="B62" s="12" t="s">
        <v>6</v>
      </c>
      <c r="C62" s="12" t="s">
        <v>45</v>
      </c>
      <c r="D62" s="8" t="s">
        <v>285</v>
      </c>
      <c r="E62" s="8" t="s">
        <v>24</v>
      </c>
      <c r="F62" s="55" t="s">
        <v>261</v>
      </c>
      <c r="G62" s="10">
        <f>'при.4'!H77</f>
        <v>721.44635</v>
      </c>
    </row>
    <row r="63" spans="1:7" ht="15">
      <c r="A63" s="8"/>
      <c r="B63" s="12" t="s">
        <v>6</v>
      </c>
      <c r="C63" s="12" t="s">
        <v>45</v>
      </c>
      <c r="D63" s="8" t="s">
        <v>285</v>
      </c>
      <c r="E63" s="8" t="s">
        <v>25</v>
      </c>
      <c r="F63" s="55" t="s">
        <v>41</v>
      </c>
      <c r="G63" s="10">
        <f>'при.4'!H78</f>
        <v>397.021</v>
      </c>
    </row>
    <row r="64" spans="1:7" ht="75" hidden="1">
      <c r="A64" s="8"/>
      <c r="B64" s="12" t="s">
        <v>6</v>
      </c>
      <c r="C64" s="12" t="s">
        <v>45</v>
      </c>
      <c r="D64" s="8" t="s">
        <v>165</v>
      </c>
      <c r="E64" s="8"/>
      <c r="F64" s="72" t="s">
        <v>53</v>
      </c>
      <c r="G64" s="10">
        <f>G65+G66</f>
        <v>0</v>
      </c>
    </row>
    <row r="65" spans="1:7" ht="30" hidden="1">
      <c r="A65" s="8"/>
      <c r="B65" s="12" t="s">
        <v>6</v>
      </c>
      <c r="C65" s="12" t="s">
        <v>45</v>
      </c>
      <c r="D65" s="8" t="s">
        <v>165</v>
      </c>
      <c r="E65" s="8" t="s">
        <v>24</v>
      </c>
      <c r="F65" s="55" t="s">
        <v>261</v>
      </c>
      <c r="G65" s="10">
        <f>'при.4'!H74</f>
        <v>0</v>
      </c>
    </row>
    <row r="66" spans="1:7" ht="15" hidden="1">
      <c r="A66" s="8"/>
      <c r="B66" s="12" t="s">
        <v>6</v>
      </c>
      <c r="C66" s="12" t="s">
        <v>45</v>
      </c>
      <c r="D66" s="8" t="s">
        <v>165</v>
      </c>
      <c r="E66" s="8" t="s">
        <v>25</v>
      </c>
      <c r="F66" s="55" t="s">
        <v>41</v>
      </c>
      <c r="G66" s="10">
        <f>'при.4'!H75</f>
        <v>0</v>
      </c>
    </row>
    <row r="67" spans="1:7" ht="15">
      <c r="A67" s="4" t="s">
        <v>74</v>
      </c>
      <c r="B67" s="84" t="s">
        <v>11</v>
      </c>
      <c r="C67" s="12"/>
      <c r="D67" s="8"/>
      <c r="E67" s="8"/>
      <c r="F67" s="85" t="s">
        <v>69</v>
      </c>
      <c r="G67" s="19">
        <f>G68</f>
        <v>254.8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254.8</v>
      </c>
    </row>
    <row r="69" spans="1:7" ht="15">
      <c r="A69" s="8"/>
      <c r="B69" s="12" t="s">
        <v>11</v>
      </c>
      <c r="C69" s="12" t="s">
        <v>16</v>
      </c>
      <c r="D69" s="12" t="s">
        <v>85</v>
      </c>
      <c r="E69" s="8"/>
      <c r="F69" s="13" t="s">
        <v>36</v>
      </c>
      <c r="G69" s="10">
        <f>G70</f>
        <v>254.8</v>
      </c>
    </row>
    <row r="70" spans="1:7" ht="15">
      <c r="A70" s="8"/>
      <c r="B70" s="12" t="s">
        <v>11</v>
      </c>
      <c r="C70" s="12" t="s">
        <v>16</v>
      </c>
      <c r="D70" s="12" t="s">
        <v>85</v>
      </c>
      <c r="E70" s="8"/>
      <c r="F70" s="13" t="s">
        <v>36</v>
      </c>
      <c r="G70" s="10">
        <f>G71</f>
        <v>254.8</v>
      </c>
    </row>
    <row r="71" spans="1:7" ht="15">
      <c r="A71" s="8"/>
      <c r="B71" s="12" t="s">
        <v>11</v>
      </c>
      <c r="C71" s="12" t="s">
        <v>16</v>
      </c>
      <c r="D71" s="12" t="s">
        <v>85</v>
      </c>
      <c r="E71" s="8"/>
      <c r="F71" s="13" t="s">
        <v>36</v>
      </c>
      <c r="G71" s="10">
        <f>G72</f>
        <v>254.8</v>
      </c>
    </row>
    <row r="72" spans="1:7" ht="45">
      <c r="A72" s="8"/>
      <c r="B72" s="12" t="s">
        <v>11</v>
      </c>
      <c r="C72" s="12" t="s">
        <v>16</v>
      </c>
      <c r="D72" s="12" t="s">
        <v>92</v>
      </c>
      <c r="E72" s="8"/>
      <c r="F72" s="13" t="s">
        <v>125</v>
      </c>
      <c r="G72" s="10">
        <f>G73+G74</f>
        <v>254.8</v>
      </c>
    </row>
    <row r="73" spans="1:7" ht="15">
      <c r="A73" s="8"/>
      <c r="B73" s="12" t="s">
        <v>11</v>
      </c>
      <c r="C73" s="12" t="s">
        <v>16</v>
      </c>
      <c r="D73" s="12" t="s">
        <v>92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61" t="s">
        <v>92</v>
      </c>
      <c r="E74" s="8" t="s">
        <v>24</v>
      </c>
      <c r="F74" s="55" t="s">
        <v>261</v>
      </c>
      <c r="G74" s="10">
        <f>'при.4'!H86</f>
        <v>16.5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90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62" t="s">
        <v>85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62" t="s">
        <v>85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62" t="s">
        <v>85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61" t="s">
        <v>148</v>
      </c>
      <c r="E80" s="4"/>
      <c r="F80" s="63" t="s">
        <v>149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61" t="s">
        <v>148</v>
      </c>
      <c r="E81" s="8" t="s">
        <v>24</v>
      </c>
      <c r="F81" s="55" t="s">
        <v>261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260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85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85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85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93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93</v>
      </c>
      <c r="E87" s="8" t="s">
        <v>24</v>
      </c>
      <c r="F87" s="55" t="s">
        <v>261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3572.67135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173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2" t="s">
        <v>85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52" t="s">
        <v>85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52" t="s">
        <v>85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52" t="s">
        <v>174</v>
      </c>
      <c r="E93" s="4"/>
      <c r="F93" s="76" t="s">
        <v>155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52" t="s">
        <v>174</v>
      </c>
      <c r="E94" s="8" t="s">
        <v>24</v>
      </c>
      <c r="F94" s="55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2359.52774</v>
      </c>
    </row>
    <row r="96" spans="1:7" ht="15">
      <c r="A96" s="4"/>
      <c r="B96" s="8" t="s">
        <v>22</v>
      </c>
      <c r="C96" s="8" t="s">
        <v>50</v>
      </c>
      <c r="D96" s="8" t="s">
        <v>85</v>
      </c>
      <c r="E96" s="8"/>
      <c r="F96" s="13" t="s">
        <v>38</v>
      </c>
      <c r="G96" s="10">
        <f>G97</f>
        <v>2359.52774</v>
      </c>
    </row>
    <row r="97" spans="1:7" ht="15">
      <c r="A97" s="4"/>
      <c r="B97" s="8" t="s">
        <v>22</v>
      </c>
      <c r="C97" s="8" t="s">
        <v>50</v>
      </c>
      <c r="D97" s="8" t="s">
        <v>85</v>
      </c>
      <c r="E97" s="8"/>
      <c r="F97" s="13" t="s">
        <v>38</v>
      </c>
      <c r="G97" s="10">
        <f>G98</f>
        <v>2359.52774</v>
      </c>
    </row>
    <row r="98" spans="1:7" ht="15">
      <c r="A98" s="4"/>
      <c r="B98" s="8" t="s">
        <v>22</v>
      </c>
      <c r="C98" s="8" t="s">
        <v>50</v>
      </c>
      <c r="D98" s="8" t="s">
        <v>85</v>
      </c>
      <c r="E98" s="8"/>
      <c r="F98" s="13" t="s">
        <v>38</v>
      </c>
      <c r="G98" s="10">
        <f>G99+G101</f>
        <v>2359.52774</v>
      </c>
    </row>
    <row r="99" spans="1:7" ht="75" hidden="1">
      <c r="A99" s="4"/>
      <c r="B99" s="8" t="s">
        <v>22</v>
      </c>
      <c r="C99" s="8" t="s">
        <v>50</v>
      </c>
      <c r="D99" s="8" t="s">
        <v>94</v>
      </c>
      <c r="E99" s="8"/>
      <c r="F99" s="9" t="s">
        <v>77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94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94</v>
      </c>
      <c r="E101" s="8"/>
      <c r="F101" s="17" t="s">
        <v>80</v>
      </c>
      <c r="G101" s="10">
        <f>G102</f>
        <v>2359.52774</v>
      </c>
    </row>
    <row r="102" spans="1:7" ht="30">
      <c r="A102" s="4"/>
      <c r="B102" s="8" t="s">
        <v>22</v>
      </c>
      <c r="C102" s="8" t="s">
        <v>50</v>
      </c>
      <c r="D102" s="8" t="s">
        <v>94</v>
      </c>
      <c r="E102" s="8" t="s">
        <v>24</v>
      </c>
      <c r="F102" s="55" t="s">
        <v>261</v>
      </c>
      <c r="G102" s="10">
        <f>'при.4'!H114</f>
        <v>2359.52774</v>
      </c>
    </row>
    <row r="103" spans="1:7" ht="15">
      <c r="A103" s="4"/>
      <c r="B103" s="40" t="s">
        <v>22</v>
      </c>
      <c r="C103" s="40" t="s">
        <v>79</v>
      </c>
      <c r="D103" s="40"/>
      <c r="E103" s="40"/>
      <c r="F103" s="91" t="s">
        <v>65</v>
      </c>
      <c r="G103" s="31">
        <f>G112</f>
        <v>1213.14361</v>
      </c>
    </row>
    <row r="104" spans="1:7" ht="78.75" customHeight="1" hidden="1">
      <c r="A104" s="4"/>
      <c r="B104" s="8" t="s">
        <v>22</v>
      </c>
      <c r="C104" s="8" t="s">
        <v>79</v>
      </c>
      <c r="D104" s="8" t="s">
        <v>113</v>
      </c>
      <c r="E104" s="8"/>
      <c r="F104" s="34" t="s">
        <v>160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79</v>
      </c>
      <c r="D105" s="8" t="s">
        <v>114</v>
      </c>
      <c r="E105" s="8"/>
      <c r="F105" s="50" t="s">
        <v>78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79</v>
      </c>
      <c r="D106" s="8" t="s">
        <v>114</v>
      </c>
      <c r="E106" s="8"/>
      <c r="F106" s="50" t="s">
        <v>128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79</v>
      </c>
      <c r="D107" s="8" t="s">
        <v>104</v>
      </c>
      <c r="E107" s="8"/>
      <c r="F107" s="50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79</v>
      </c>
      <c r="D108" s="8" t="s">
        <v>104</v>
      </c>
      <c r="E108" s="8" t="s">
        <v>25</v>
      </c>
      <c r="F108" s="16" t="s">
        <v>130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79</v>
      </c>
      <c r="D109" s="8" t="s">
        <v>162</v>
      </c>
      <c r="E109" s="8"/>
      <c r="F109" s="50" t="s">
        <v>53</v>
      </c>
      <c r="G109" s="10"/>
    </row>
    <row r="110" spans="1:7" ht="75" hidden="1">
      <c r="A110" s="4"/>
      <c r="B110" s="8" t="s">
        <v>22</v>
      </c>
      <c r="C110" s="8" t="s">
        <v>79</v>
      </c>
      <c r="D110" s="8" t="s">
        <v>163</v>
      </c>
      <c r="E110" s="8"/>
      <c r="F110" s="50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79</v>
      </c>
      <c r="D111" s="8" t="s">
        <v>164</v>
      </c>
      <c r="E111" s="8" t="s">
        <v>25</v>
      </c>
      <c r="F111" s="16" t="s">
        <v>130</v>
      </c>
      <c r="G111" s="10"/>
    </row>
    <row r="112" spans="1:7" ht="45">
      <c r="A112" s="4"/>
      <c r="B112" s="8" t="s">
        <v>22</v>
      </c>
      <c r="C112" s="8" t="s">
        <v>79</v>
      </c>
      <c r="D112" s="8" t="s">
        <v>119</v>
      </c>
      <c r="E112" s="8"/>
      <c r="F112" s="93" t="s">
        <v>270</v>
      </c>
      <c r="G112" s="10">
        <f>G113</f>
        <v>1213.14361</v>
      </c>
    </row>
    <row r="113" spans="1:7" ht="36" customHeight="1">
      <c r="A113" s="4"/>
      <c r="B113" s="8" t="s">
        <v>22</v>
      </c>
      <c r="C113" s="8" t="s">
        <v>79</v>
      </c>
      <c r="D113" s="8" t="s">
        <v>120</v>
      </c>
      <c r="E113" s="8"/>
      <c r="F113" s="17" t="s">
        <v>175</v>
      </c>
      <c r="G113" s="10">
        <f>G114</f>
        <v>1213.14361</v>
      </c>
    </row>
    <row r="114" spans="1:7" ht="45">
      <c r="A114" s="4"/>
      <c r="B114" s="8" t="s">
        <v>22</v>
      </c>
      <c r="C114" s="8" t="s">
        <v>79</v>
      </c>
      <c r="D114" s="8" t="s">
        <v>120</v>
      </c>
      <c r="E114" s="8"/>
      <c r="F114" s="17" t="s">
        <v>176</v>
      </c>
      <c r="G114" s="10">
        <f>G115+G117+G119</f>
        <v>1213.14361</v>
      </c>
    </row>
    <row r="115" spans="1:7" ht="75" hidden="1">
      <c r="A115" s="4"/>
      <c r="B115" s="8" t="s">
        <v>22</v>
      </c>
      <c r="C115" s="8" t="s">
        <v>79</v>
      </c>
      <c r="D115" s="8" t="s">
        <v>105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>
      <c r="A116" s="4"/>
      <c r="B116" s="8" t="s">
        <v>22</v>
      </c>
      <c r="C116" s="8" t="s">
        <v>79</v>
      </c>
      <c r="D116" s="8" t="s">
        <v>105</v>
      </c>
      <c r="E116" s="8" t="s">
        <v>24</v>
      </c>
      <c r="F116" s="55" t="s">
        <v>261</v>
      </c>
      <c r="G116" s="10">
        <f>'при.4'!H139</f>
        <v>0</v>
      </c>
    </row>
    <row r="117" spans="1:7" ht="15">
      <c r="A117" s="4"/>
      <c r="B117" s="8" t="s">
        <v>22</v>
      </c>
      <c r="C117" s="8" t="s">
        <v>79</v>
      </c>
      <c r="D117" s="8" t="s">
        <v>286</v>
      </c>
      <c r="E117" s="8"/>
      <c r="F117" s="100" t="s">
        <v>41</v>
      </c>
      <c r="G117" s="10">
        <f>G118</f>
        <v>0</v>
      </c>
    </row>
    <row r="118" spans="1:7" ht="44.25" customHeight="1">
      <c r="A118" s="4"/>
      <c r="B118" s="8" t="s">
        <v>22</v>
      </c>
      <c r="C118" s="8" t="s">
        <v>79</v>
      </c>
      <c r="D118" s="8" t="s">
        <v>286</v>
      </c>
      <c r="E118" s="8" t="s">
        <v>25</v>
      </c>
      <c r="F118" s="55" t="s">
        <v>130</v>
      </c>
      <c r="G118" s="10">
        <f>'при.4'!H137</f>
        <v>0</v>
      </c>
    </row>
    <row r="119" spans="1:7" ht="76.5" customHeight="1">
      <c r="A119" s="4"/>
      <c r="B119" s="8" t="s">
        <v>22</v>
      </c>
      <c r="C119" s="8" t="s">
        <v>79</v>
      </c>
      <c r="D119" s="8" t="s">
        <v>286</v>
      </c>
      <c r="E119" s="8"/>
      <c r="F119" s="72" t="s">
        <v>53</v>
      </c>
      <c r="G119" s="10">
        <f>G120</f>
        <v>1213.14361</v>
      </c>
    </row>
    <row r="120" spans="1:7" ht="33" customHeight="1">
      <c r="A120" s="4"/>
      <c r="B120" s="8" t="s">
        <v>22</v>
      </c>
      <c r="C120" s="8" t="s">
        <v>79</v>
      </c>
      <c r="D120" s="8" t="s">
        <v>286</v>
      </c>
      <c r="E120" s="8" t="s">
        <v>24</v>
      </c>
      <c r="F120" s="55" t="s">
        <v>261</v>
      </c>
      <c r="G120" s="10">
        <f>'при.4'!H135</f>
        <v>1213.14361</v>
      </c>
    </row>
    <row r="121" spans="1:7" ht="14.25">
      <c r="A121" s="4" t="s">
        <v>5</v>
      </c>
      <c r="B121" s="4" t="s">
        <v>9</v>
      </c>
      <c r="C121" s="4" t="s">
        <v>101</v>
      </c>
      <c r="D121" s="4"/>
      <c r="E121" s="4"/>
      <c r="F121" s="149" t="s">
        <v>0</v>
      </c>
      <c r="G121" s="19">
        <f>G122+G130+G155</f>
        <v>45286.51805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14310.66716</v>
      </c>
    </row>
    <row r="123" spans="1:7" ht="15">
      <c r="A123" s="4"/>
      <c r="B123" s="8" t="s">
        <v>9</v>
      </c>
      <c r="C123" s="22" t="s">
        <v>6</v>
      </c>
      <c r="D123" s="12" t="s">
        <v>85</v>
      </c>
      <c r="E123" s="12"/>
      <c r="F123" s="13" t="s">
        <v>38</v>
      </c>
      <c r="G123" s="10">
        <f>G124</f>
        <v>14310.66716</v>
      </c>
    </row>
    <row r="124" spans="1:7" ht="15">
      <c r="A124" s="4"/>
      <c r="B124" s="8" t="s">
        <v>9</v>
      </c>
      <c r="C124" s="22" t="s">
        <v>6</v>
      </c>
      <c r="D124" s="12" t="s">
        <v>85</v>
      </c>
      <c r="E124" s="12"/>
      <c r="F124" s="13" t="s">
        <v>38</v>
      </c>
      <c r="G124" s="10">
        <f>G125</f>
        <v>14310.66716</v>
      </c>
    </row>
    <row r="125" spans="1:7" ht="15">
      <c r="A125" s="4"/>
      <c r="B125" s="8" t="s">
        <v>9</v>
      </c>
      <c r="C125" s="22" t="s">
        <v>6</v>
      </c>
      <c r="D125" s="12" t="s">
        <v>85</v>
      </c>
      <c r="E125" s="12"/>
      <c r="F125" s="13" t="s">
        <v>38</v>
      </c>
      <c r="G125" s="10">
        <f>G126+G128</f>
        <v>14310.66716</v>
      </c>
    </row>
    <row r="126" spans="1:7" ht="30">
      <c r="A126" s="4"/>
      <c r="B126" s="8" t="s">
        <v>9</v>
      </c>
      <c r="C126" s="22" t="s">
        <v>6</v>
      </c>
      <c r="D126" s="12" t="s">
        <v>95</v>
      </c>
      <c r="E126" s="8"/>
      <c r="F126" s="9" t="s">
        <v>144</v>
      </c>
      <c r="G126" s="10">
        <f>G127</f>
        <v>13103.168160000001</v>
      </c>
    </row>
    <row r="127" spans="1:7" ht="30">
      <c r="A127" s="4"/>
      <c r="B127" s="8" t="s">
        <v>9</v>
      </c>
      <c r="C127" s="22" t="s">
        <v>6</v>
      </c>
      <c r="D127" s="12" t="s">
        <v>95</v>
      </c>
      <c r="E127" s="8" t="s">
        <v>24</v>
      </c>
      <c r="F127" s="55" t="s">
        <v>261</v>
      </c>
      <c r="G127" s="10">
        <f>'при.4'!H146</f>
        <v>13103.168160000001</v>
      </c>
    </row>
    <row r="128" spans="1:7" ht="30">
      <c r="A128" s="4"/>
      <c r="B128" s="8" t="s">
        <v>9</v>
      </c>
      <c r="C128" s="22" t="s">
        <v>6</v>
      </c>
      <c r="D128" s="12" t="s">
        <v>127</v>
      </c>
      <c r="E128" s="8"/>
      <c r="F128" s="9" t="s">
        <v>144</v>
      </c>
      <c r="G128" s="10">
        <f>G129</f>
        <v>1207.499</v>
      </c>
    </row>
    <row r="129" spans="1:7" ht="30">
      <c r="A129" s="4"/>
      <c r="B129" s="8" t="s">
        <v>9</v>
      </c>
      <c r="C129" s="22" t="s">
        <v>6</v>
      </c>
      <c r="D129" s="12" t="s">
        <v>127</v>
      </c>
      <c r="E129" s="8" t="s">
        <v>24</v>
      </c>
      <c r="F129" s="55" t="s">
        <v>261</v>
      </c>
      <c r="G129" s="10">
        <v>1207.499</v>
      </c>
    </row>
    <row r="130" spans="1:7" ht="15">
      <c r="A130" s="4"/>
      <c r="B130" s="8" t="s">
        <v>9</v>
      </c>
      <c r="C130" s="22" t="s">
        <v>16</v>
      </c>
      <c r="D130" s="12"/>
      <c r="E130" s="8"/>
      <c r="F130" s="38" t="s">
        <v>17</v>
      </c>
      <c r="G130" s="10">
        <f>G131+G138</f>
        <v>19153.751229999998</v>
      </c>
    </row>
    <row r="131" spans="1:7" ht="15">
      <c r="A131" s="4"/>
      <c r="B131" s="8" t="s">
        <v>9</v>
      </c>
      <c r="C131" s="22" t="s">
        <v>16</v>
      </c>
      <c r="D131" s="12" t="s">
        <v>85</v>
      </c>
      <c r="E131" s="8"/>
      <c r="F131" s="13" t="s">
        <v>38</v>
      </c>
      <c r="G131" s="10">
        <f>G132</f>
        <v>210</v>
      </c>
    </row>
    <row r="132" spans="1:7" ht="15">
      <c r="A132" s="4"/>
      <c r="B132" s="8" t="s">
        <v>9</v>
      </c>
      <c r="C132" s="22" t="s">
        <v>16</v>
      </c>
      <c r="D132" s="12" t="s">
        <v>85</v>
      </c>
      <c r="E132" s="8"/>
      <c r="F132" s="13" t="s">
        <v>38</v>
      </c>
      <c r="G132" s="10">
        <f>G133</f>
        <v>210</v>
      </c>
    </row>
    <row r="133" spans="1:7" ht="15">
      <c r="A133" s="4"/>
      <c r="B133" s="8" t="s">
        <v>9</v>
      </c>
      <c r="C133" s="22" t="s">
        <v>16</v>
      </c>
      <c r="D133" s="12" t="s">
        <v>85</v>
      </c>
      <c r="E133" s="8"/>
      <c r="F133" s="13" t="s">
        <v>38</v>
      </c>
      <c r="G133" s="10">
        <f>G134+G136</f>
        <v>210</v>
      </c>
    </row>
    <row r="134" spans="1:7" ht="15">
      <c r="A134" s="4"/>
      <c r="B134" s="8" t="s">
        <v>9</v>
      </c>
      <c r="C134" s="22" t="s">
        <v>16</v>
      </c>
      <c r="D134" s="12" t="s">
        <v>96</v>
      </c>
      <c r="E134" s="8"/>
      <c r="F134" s="17" t="s">
        <v>19</v>
      </c>
      <c r="G134" s="10">
        <f>G135</f>
        <v>210</v>
      </c>
    </row>
    <row r="135" spans="1:7" ht="30">
      <c r="A135" s="4"/>
      <c r="B135" s="8" t="s">
        <v>9</v>
      </c>
      <c r="C135" s="22" t="s">
        <v>16</v>
      </c>
      <c r="D135" s="12" t="s">
        <v>96</v>
      </c>
      <c r="E135" s="8" t="s">
        <v>24</v>
      </c>
      <c r="F135" s="55" t="s">
        <v>261</v>
      </c>
      <c r="G135" s="10">
        <f>'при.4'!H154</f>
        <v>210</v>
      </c>
    </row>
    <row r="136" spans="1:7" ht="15" hidden="1">
      <c r="A136" s="4"/>
      <c r="B136" s="8" t="s">
        <v>9</v>
      </c>
      <c r="C136" s="22" t="s">
        <v>16</v>
      </c>
      <c r="D136" s="12" t="s">
        <v>97</v>
      </c>
      <c r="E136" s="8"/>
      <c r="F136" s="9" t="s">
        <v>54</v>
      </c>
      <c r="G136" s="10">
        <f>G137</f>
        <v>0</v>
      </c>
    </row>
    <row r="137" spans="1:7" ht="30" hidden="1">
      <c r="A137" s="4"/>
      <c r="B137" s="8" t="s">
        <v>9</v>
      </c>
      <c r="C137" s="22" t="s">
        <v>16</v>
      </c>
      <c r="D137" s="12" t="s">
        <v>97</v>
      </c>
      <c r="E137" s="8" t="s">
        <v>24</v>
      </c>
      <c r="F137" s="17" t="s">
        <v>40</v>
      </c>
      <c r="G137" s="10"/>
    </row>
    <row r="138" spans="1:7" ht="30">
      <c r="A138" s="60"/>
      <c r="B138" s="15" t="s">
        <v>9</v>
      </c>
      <c r="C138" s="64" t="s">
        <v>16</v>
      </c>
      <c r="D138" s="15" t="s">
        <v>178</v>
      </c>
      <c r="E138" s="15"/>
      <c r="F138" s="34" t="s">
        <v>177</v>
      </c>
      <c r="G138" s="65">
        <f>G139</f>
        <v>18943.751229999998</v>
      </c>
    </row>
    <row r="139" spans="1:7" ht="30">
      <c r="A139" s="60"/>
      <c r="B139" s="15" t="s">
        <v>9</v>
      </c>
      <c r="C139" s="64" t="s">
        <v>16</v>
      </c>
      <c r="D139" s="15" t="s">
        <v>180</v>
      </c>
      <c r="E139" s="15"/>
      <c r="F139" s="72" t="s">
        <v>179</v>
      </c>
      <c r="G139" s="65">
        <f>G140</f>
        <v>18943.751229999998</v>
      </c>
    </row>
    <row r="140" spans="1:7" ht="30">
      <c r="A140" s="60"/>
      <c r="B140" s="15" t="s">
        <v>9</v>
      </c>
      <c r="C140" s="64" t="s">
        <v>16</v>
      </c>
      <c r="D140" s="15" t="s">
        <v>180</v>
      </c>
      <c r="E140" s="15"/>
      <c r="F140" s="72" t="s">
        <v>181</v>
      </c>
      <c r="G140" s="65">
        <f>G141+G143+G145+G147+G150+G152+G149</f>
        <v>18943.751229999998</v>
      </c>
    </row>
    <row r="141" spans="1:7" ht="75">
      <c r="A141" s="60"/>
      <c r="B141" s="15" t="s">
        <v>9</v>
      </c>
      <c r="C141" s="64" t="s">
        <v>16</v>
      </c>
      <c r="D141" s="15" t="s">
        <v>288</v>
      </c>
      <c r="E141" s="15"/>
      <c r="F141" s="72" t="s">
        <v>53</v>
      </c>
      <c r="G141" s="65">
        <f>G142</f>
        <v>13742.82584</v>
      </c>
    </row>
    <row r="142" spans="1:7" ht="30">
      <c r="A142" s="60"/>
      <c r="B142" s="15" t="s">
        <v>9</v>
      </c>
      <c r="C142" s="64" t="s">
        <v>16</v>
      </c>
      <c r="D142" s="15" t="s">
        <v>288</v>
      </c>
      <c r="E142" s="15" t="s">
        <v>24</v>
      </c>
      <c r="F142" s="55" t="s">
        <v>261</v>
      </c>
      <c r="G142" s="65">
        <f>'при.4'!H161</f>
        <v>13742.82584</v>
      </c>
    </row>
    <row r="143" spans="1:7" ht="75" hidden="1">
      <c r="A143" s="60"/>
      <c r="B143" s="15" t="s">
        <v>9</v>
      </c>
      <c r="C143" s="64" t="s">
        <v>16</v>
      </c>
      <c r="D143" s="15" t="s">
        <v>182</v>
      </c>
      <c r="E143" s="15"/>
      <c r="F143" s="72" t="s">
        <v>53</v>
      </c>
      <c r="G143" s="65">
        <f>G144</f>
        <v>0</v>
      </c>
    </row>
    <row r="144" spans="1:7" ht="30" hidden="1">
      <c r="A144" s="60"/>
      <c r="B144" s="15" t="s">
        <v>9</v>
      </c>
      <c r="C144" s="64" t="s">
        <v>16</v>
      </c>
      <c r="D144" s="15" t="s">
        <v>182</v>
      </c>
      <c r="E144" s="15" t="s">
        <v>24</v>
      </c>
      <c r="F144" s="55" t="s">
        <v>261</v>
      </c>
      <c r="G144" s="65">
        <f>'при.4'!H163</f>
        <v>0</v>
      </c>
    </row>
    <row r="145" spans="1:7" ht="45" hidden="1">
      <c r="A145" s="60"/>
      <c r="B145" s="15" t="s">
        <v>9</v>
      </c>
      <c r="C145" s="64" t="s">
        <v>16</v>
      </c>
      <c r="D145" s="15" t="s">
        <v>255</v>
      </c>
      <c r="E145" s="15"/>
      <c r="F145" s="35" t="s">
        <v>253</v>
      </c>
      <c r="G145" s="65">
        <f>G146</f>
        <v>0</v>
      </c>
    </row>
    <row r="146" spans="1:7" ht="30" hidden="1">
      <c r="A146" s="60"/>
      <c r="B146" s="15" t="s">
        <v>9</v>
      </c>
      <c r="C146" s="64" t="s">
        <v>16</v>
      </c>
      <c r="D146" s="15" t="s">
        <v>255</v>
      </c>
      <c r="E146" s="15" t="s">
        <v>24</v>
      </c>
      <c r="F146" s="55" t="s">
        <v>40</v>
      </c>
      <c r="G146" s="65">
        <f>'при.4'!H167</f>
        <v>0</v>
      </c>
    </row>
    <row r="147" spans="1:7" ht="45">
      <c r="A147" s="60"/>
      <c r="B147" s="15" t="s">
        <v>9</v>
      </c>
      <c r="C147" s="64" t="s">
        <v>16</v>
      </c>
      <c r="D147" s="15" t="s">
        <v>289</v>
      </c>
      <c r="E147" s="15"/>
      <c r="F147" s="35" t="s">
        <v>253</v>
      </c>
      <c r="G147" s="65">
        <f>G148</f>
        <v>2000</v>
      </c>
    </row>
    <row r="148" spans="1:7" ht="30">
      <c r="A148" s="60"/>
      <c r="B148" s="15" t="s">
        <v>9</v>
      </c>
      <c r="C148" s="64" t="s">
        <v>16</v>
      </c>
      <c r="D148" s="15" t="s">
        <v>289</v>
      </c>
      <c r="E148" s="15" t="s">
        <v>24</v>
      </c>
      <c r="F148" s="55" t="s">
        <v>40</v>
      </c>
      <c r="G148" s="65">
        <f>'при.4'!H169</f>
        <v>2000</v>
      </c>
    </row>
    <row r="149" spans="1:7" ht="75">
      <c r="A149" s="60"/>
      <c r="B149" s="15" t="s">
        <v>9</v>
      </c>
      <c r="C149" s="64" t="s">
        <v>16</v>
      </c>
      <c r="D149" s="15" t="s">
        <v>183</v>
      </c>
      <c r="E149" s="15"/>
      <c r="F149" s="72" t="s">
        <v>53</v>
      </c>
      <c r="G149" s="65">
        <f>G150+G151</f>
        <v>1820</v>
      </c>
    </row>
    <row r="150" spans="1:7" ht="15" hidden="1">
      <c r="A150" s="60"/>
      <c r="B150" s="15" t="s">
        <v>9</v>
      </c>
      <c r="C150" s="64" t="s">
        <v>16</v>
      </c>
      <c r="D150" s="15" t="s">
        <v>183</v>
      </c>
      <c r="E150" s="15" t="s">
        <v>25</v>
      </c>
      <c r="F150" s="100" t="s">
        <v>41</v>
      </c>
      <c r="G150" s="65">
        <f>'при.4'!H171</f>
        <v>0</v>
      </c>
    </row>
    <row r="151" spans="1:7" ht="30">
      <c r="A151" s="60"/>
      <c r="B151" s="15" t="s">
        <v>9</v>
      </c>
      <c r="C151" s="64" t="s">
        <v>16</v>
      </c>
      <c r="D151" s="15" t="s">
        <v>183</v>
      </c>
      <c r="E151" s="15" t="s">
        <v>24</v>
      </c>
      <c r="F151" s="55" t="s">
        <v>40</v>
      </c>
      <c r="G151" s="65">
        <v>1820</v>
      </c>
    </row>
    <row r="152" spans="1:7" ht="75">
      <c r="A152" s="60"/>
      <c r="B152" s="15" t="s">
        <v>9</v>
      </c>
      <c r="C152" s="64" t="s">
        <v>16</v>
      </c>
      <c r="D152" s="15" t="s">
        <v>296</v>
      </c>
      <c r="E152" s="15"/>
      <c r="F152" s="72" t="s">
        <v>53</v>
      </c>
      <c r="G152" s="65">
        <f>G153+G154</f>
        <v>1380.9253899999999</v>
      </c>
    </row>
    <row r="153" spans="1:7" ht="15" hidden="1">
      <c r="A153" s="60"/>
      <c r="B153" s="15" t="s">
        <v>9</v>
      </c>
      <c r="C153" s="64" t="s">
        <v>16</v>
      </c>
      <c r="D153" s="15" t="s">
        <v>296</v>
      </c>
      <c r="E153" s="15" t="s">
        <v>25</v>
      </c>
      <c r="F153" s="100" t="s">
        <v>41</v>
      </c>
      <c r="G153" s="65">
        <f>'при.4'!H174</f>
        <v>0</v>
      </c>
    </row>
    <row r="154" spans="1:7" ht="30">
      <c r="A154" s="60"/>
      <c r="B154" s="15" t="s">
        <v>9</v>
      </c>
      <c r="C154" s="64" t="s">
        <v>16</v>
      </c>
      <c r="D154" s="15" t="s">
        <v>296</v>
      </c>
      <c r="E154" s="15" t="s">
        <v>24</v>
      </c>
      <c r="F154" s="55" t="s">
        <v>40</v>
      </c>
      <c r="G154" s="65">
        <f>'при.4'!H175</f>
        <v>1380.9253899999999</v>
      </c>
    </row>
    <row r="155" spans="1:7" ht="28.5">
      <c r="A155" s="60"/>
      <c r="B155" s="15" t="s">
        <v>9</v>
      </c>
      <c r="C155" s="64" t="s">
        <v>9</v>
      </c>
      <c r="D155" s="15"/>
      <c r="E155" s="15"/>
      <c r="F155" s="49" t="s">
        <v>55</v>
      </c>
      <c r="G155" s="65">
        <f>G156</f>
        <v>11822.09966</v>
      </c>
    </row>
    <row r="156" spans="1:7" ht="80.25" customHeight="1">
      <c r="A156" s="60"/>
      <c r="B156" s="15" t="s">
        <v>9</v>
      </c>
      <c r="C156" s="64" t="s">
        <v>9</v>
      </c>
      <c r="D156" s="15" t="s">
        <v>113</v>
      </c>
      <c r="E156" s="15"/>
      <c r="F156" s="34" t="s">
        <v>265</v>
      </c>
      <c r="G156" s="65">
        <f>G157+G168</f>
        <v>11822.09966</v>
      </c>
    </row>
    <row r="157" spans="1:7" ht="30">
      <c r="A157" s="60"/>
      <c r="B157" s="15" t="s">
        <v>9</v>
      </c>
      <c r="C157" s="64" t="s">
        <v>9</v>
      </c>
      <c r="D157" s="15" t="s">
        <v>114</v>
      </c>
      <c r="E157" s="15"/>
      <c r="F157" s="72" t="s">
        <v>78</v>
      </c>
      <c r="G157" s="65">
        <f>G158</f>
        <v>2344.3</v>
      </c>
    </row>
    <row r="158" spans="1:7" ht="47.25" customHeight="1">
      <c r="A158" s="60"/>
      <c r="B158" s="15" t="s">
        <v>9</v>
      </c>
      <c r="C158" s="64" t="s">
        <v>9</v>
      </c>
      <c r="D158" s="15" t="s">
        <v>114</v>
      </c>
      <c r="E158" s="15"/>
      <c r="F158" s="72" t="s">
        <v>128</v>
      </c>
      <c r="G158" s="65">
        <f>G159+G163+G166</f>
        <v>2344.3</v>
      </c>
    </row>
    <row r="159" spans="1:7" ht="75">
      <c r="A159" s="60"/>
      <c r="B159" s="15" t="s">
        <v>9</v>
      </c>
      <c r="C159" s="64" t="s">
        <v>9</v>
      </c>
      <c r="D159" s="15" t="s">
        <v>186</v>
      </c>
      <c r="E159" s="15"/>
      <c r="F159" s="72" t="s">
        <v>53</v>
      </c>
      <c r="G159" s="65">
        <f>G160</f>
        <v>50</v>
      </c>
    </row>
    <row r="160" spans="1:7" ht="15">
      <c r="A160" s="60"/>
      <c r="B160" s="15" t="s">
        <v>9</v>
      </c>
      <c r="C160" s="64" t="s">
        <v>9</v>
      </c>
      <c r="D160" s="15" t="s">
        <v>186</v>
      </c>
      <c r="E160" s="15" t="s">
        <v>25</v>
      </c>
      <c r="F160" s="100" t="s">
        <v>41</v>
      </c>
      <c r="G160" s="65">
        <f>'при.4'!H187</f>
        <v>50</v>
      </c>
    </row>
    <row r="161" spans="1:7" ht="45" hidden="1">
      <c r="A161" s="60"/>
      <c r="B161" s="15" t="s">
        <v>9</v>
      </c>
      <c r="C161" s="64" t="s">
        <v>9</v>
      </c>
      <c r="D161" s="15" t="s">
        <v>137</v>
      </c>
      <c r="E161" s="15"/>
      <c r="F161" s="55" t="s">
        <v>130</v>
      </c>
      <c r="G161" s="65">
        <f>G162</f>
        <v>0</v>
      </c>
    </row>
    <row r="162" spans="1:7" ht="45" hidden="1">
      <c r="A162" s="60"/>
      <c r="B162" s="15" t="s">
        <v>9</v>
      </c>
      <c r="C162" s="64" t="s">
        <v>9</v>
      </c>
      <c r="D162" s="15" t="s">
        <v>137</v>
      </c>
      <c r="E162" s="15" t="s">
        <v>25</v>
      </c>
      <c r="F162" s="55" t="s">
        <v>130</v>
      </c>
      <c r="G162" s="65"/>
    </row>
    <row r="163" spans="1:7" ht="75">
      <c r="A163" s="60"/>
      <c r="B163" s="15" t="s">
        <v>9</v>
      </c>
      <c r="C163" s="64" t="s">
        <v>9</v>
      </c>
      <c r="D163" s="15" t="s">
        <v>161</v>
      </c>
      <c r="E163" s="15"/>
      <c r="F163" s="72" t="s">
        <v>53</v>
      </c>
      <c r="G163" s="65">
        <f>G165</f>
        <v>2294.3</v>
      </c>
    </row>
    <row r="164" spans="1:7" ht="36" customHeight="1" hidden="1">
      <c r="A164" s="60"/>
      <c r="B164" s="15" t="s">
        <v>9</v>
      </c>
      <c r="C164" s="64" t="s">
        <v>9</v>
      </c>
      <c r="D164" s="15" t="s">
        <v>115</v>
      </c>
      <c r="E164" s="15"/>
      <c r="F164" s="55" t="s">
        <v>130</v>
      </c>
      <c r="G164" s="65"/>
    </row>
    <row r="165" spans="1:7" ht="15">
      <c r="A165" s="60"/>
      <c r="B165" s="15" t="s">
        <v>9</v>
      </c>
      <c r="C165" s="64" t="s">
        <v>9</v>
      </c>
      <c r="D165" s="15" t="s">
        <v>161</v>
      </c>
      <c r="E165" s="15" t="s">
        <v>25</v>
      </c>
      <c r="F165" s="100" t="s">
        <v>41</v>
      </c>
      <c r="G165" s="65">
        <f>'при.4'!H189</f>
        <v>2294.3</v>
      </c>
    </row>
    <row r="166" spans="1:7" ht="45" hidden="1">
      <c r="A166" s="60"/>
      <c r="B166" s="15" t="s">
        <v>9</v>
      </c>
      <c r="C166" s="64" t="s">
        <v>9</v>
      </c>
      <c r="D166" s="15" t="s">
        <v>254</v>
      </c>
      <c r="E166" s="15"/>
      <c r="F166" s="35" t="s">
        <v>253</v>
      </c>
      <c r="G166" s="65">
        <f>G167</f>
        <v>0</v>
      </c>
    </row>
    <row r="167" spans="1:7" ht="15" hidden="1">
      <c r="A167" s="60"/>
      <c r="B167" s="15" t="s">
        <v>9</v>
      </c>
      <c r="C167" s="64" t="s">
        <v>9</v>
      </c>
      <c r="D167" s="15" t="s">
        <v>254</v>
      </c>
      <c r="E167" s="15" t="s">
        <v>25</v>
      </c>
      <c r="F167" s="100" t="s">
        <v>41</v>
      </c>
      <c r="G167" s="65"/>
    </row>
    <row r="168" spans="1:7" ht="30">
      <c r="A168" s="60"/>
      <c r="B168" s="15" t="s">
        <v>9</v>
      </c>
      <c r="C168" s="64" t="s">
        <v>9</v>
      </c>
      <c r="D168" s="15" t="s">
        <v>291</v>
      </c>
      <c r="E168" s="15"/>
      <c r="F168" s="72" t="s">
        <v>210</v>
      </c>
      <c r="G168" s="65">
        <f>G169</f>
        <v>9477.79966</v>
      </c>
    </row>
    <row r="169" spans="1:7" ht="45">
      <c r="A169" s="60"/>
      <c r="B169" s="15" t="s">
        <v>9</v>
      </c>
      <c r="C169" s="64" t="s">
        <v>9</v>
      </c>
      <c r="D169" s="15" t="s">
        <v>291</v>
      </c>
      <c r="E169" s="15"/>
      <c r="F169" s="72" t="s">
        <v>136</v>
      </c>
      <c r="G169" s="65">
        <f>G170+G172</f>
        <v>9477.79966</v>
      </c>
    </row>
    <row r="170" spans="1:7" ht="75">
      <c r="A170" s="60"/>
      <c r="B170" s="15" t="s">
        <v>9</v>
      </c>
      <c r="C170" s="64" t="s">
        <v>9</v>
      </c>
      <c r="D170" s="15" t="s">
        <v>292</v>
      </c>
      <c r="E170" s="15"/>
      <c r="F170" s="72" t="s">
        <v>53</v>
      </c>
      <c r="G170" s="65">
        <f>G171</f>
        <v>3117.7996599999997</v>
      </c>
    </row>
    <row r="171" spans="1:7" ht="15">
      <c r="A171" s="60"/>
      <c r="B171" s="15" t="s">
        <v>9</v>
      </c>
      <c r="C171" s="64" t="s">
        <v>9</v>
      </c>
      <c r="D171" s="15" t="s">
        <v>292</v>
      </c>
      <c r="E171" s="15" t="s">
        <v>25</v>
      </c>
      <c r="F171" s="100" t="s">
        <v>41</v>
      </c>
      <c r="G171" s="65">
        <f>'при.4'!H195</f>
        <v>3117.7996599999997</v>
      </c>
    </row>
    <row r="172" spans="1:7" ht="75">
      <c r="A172" s="60"/>
      <c r="B172" s="15" t="s">
        <v>9</v>
      </c>
      <c r="C172" s="64" t="s">
        <v>9</v>
      </c>
      <c r="D172" s="15" t="s">
        <v>293</v>
      </c>
      <c r="E172" s="15"/>
      <c r="F172" s="72" t="s">
        <v>53</v>
      </c>
      <c r="G172" s="65">
        <f>G173</f>
        <v>6360</v>
      </c>
    </row>
    <row r="173" spans="1:7" ht="28.5" customHeight="1">
      <c r="A173" s="60"/>
      <c r="B173" s="15" t="s">
        <v>9</v>
      </c>
      <c r="C173" s="64" t="s">
        <v>9</v>
      </c>
      <c r="D173" s="15" t="s">
        <v>293</v>
      </c>
      <c r="E173" s="15" t="s">
        <v>25</v>
      </c>
      <c r="F173" s="100" t="s">
        <v>41</v>
      </c>
      <c r="G173" s="65">
        <v>6360</v>
      </c>
    </row>
    <row r="174" spans="1:7" ht="36.75" customHeight="1" hidden="1">
      <c r="A174" s="60"/>
      <c r="B174" s="15" t="s">
        <v>56</v>
      </c>
      <c r="C174" s="64" t="s">
        <v>9</v>
      </c>
      <c r="D174" s="24" t="s">
        <v>146</v>
      </c>
      <c r="E174" s="15"/>
      <c r="F174" s="56" t="s">
        <v>150</v>
      </c>
      <c r="G174" s="65">
        <f>G175</f>
        <v>0</v>
      </c>
    </row>
    <row r="175" spans="1:7" ht="45" hidden="1">
      <c r="A175" s="60"/>
      <c r="B175" s="15" t="s">
        <v>56</v>
      </c>
      <c r="C175" s="64" t="s">
        <v>9</v>
      </c>
      <c r="D175" s="24" t="s">
        <v>111</v>
      </c>
      <c r="E175" s="15"/>
      <c r="F175" s="56" t="s">
        <v>193</v>
      </c>
      <c r="G175" s="65">
        <f>G176</f>
        <v>0</v>
      </c>
    </row>
    <row r="176" spans="1:7" ht="51" customHeight="1" hidden="1">
      <c r="A176" s="60"/>
      <c r="B176" s="15" t="s">
        <v>56</v>
      </c>
      <c r="C176" s="64" t="s">
        <v>9</v>
      </c>
      <c r="D176" s="24" t="s">
        <v>111</v>
      </c>
      <c r="E176" s="15"/>
      <c r="F176" s="56" t="s">
        <v>140</v>
      </c>
      <c r="G176" s="65">
        <f>G179+G181</f>
        <v>0</v>
      </c>
    </row>
    <row r="177" spans="1:7" ht="75" hidden="1">
      <c r="A177" s="60"/>
      <c r="B177" s="15" t="s">
        <v>56</v>
      </c>
      <c r="C177" s="64" t="s">
        <v>9</v>
      </c>
      <c r="D177" s="24" t="s">
        <v>106</v>
      </c>
      <c r="E177" s="15"/>
      <c r="F177" s="50" t="s">
        <v>53</v>
      </c>
      <c r="G177" s="65">
        <f>G178</f>
        <v>0</v>
      </c>
    </row>
    <row r="178" spans="1:7" ht="30" hidden="1">
      <c r="A178" s="60"/>
      <c r="B178" s="15" t="s">
        <v>56</v>
      </c>
      <c r="C178" s="64" t="s">
        <v>9</v>
      </c>
      <c r="D178" s="15" t="s">
        <v>106</v>
      </c>
      <c r="E178" s="15" t="s">
        <v>24</v>
      </c>
      <c r="F178" s="16" t="s">
        <v>40</v>
      </c>
      <c r="G178" s="65"/>
    </row>
    <row r="179" spans="1:7" ht="75" hidden="1">
      <c r="A179" s="60"/>
      <c r="B179" s="15" t="s">
        <v>56</v>
      </c>
      <c r="C179" s="64" t="s">
        <v>9</v>
      </c>
      <c r="D179" s="15" t="s">
        <v>187</v>
      </c>
      <c r="E179" s="15"/>
      <c r="F179" s="50" t="s">
        <v>53</v>
      </c>
      <c r="G179" s="65">
        <f>G180</f>
        <v>0</v>
      </c>
    </row>
    <row r="180" spans="1:7" ht="30" hidden="1">
      <c r="A180" s="60"/>
      <c r="B180" s="15" t="s">
        <v>56</v>
      </c>
      <c r="C180" s="64" t="s">
        <v>9</v>
      </c>
      <c r="D180" s="15" t="s">
        <v>187</v>
      </c>
      <c r="E180" s="15" t="s">
        <v>24</v>
      </c>
      <c r="F180" s="55" t="s">
        <v>261</v>
      </c>
      <c r="G180" s="65">
        <f>'при.4'!H212</f>
        <v>0</v>
      </c>
    </row>
    <row r="181" spans="1:7" ht="75" hidden="1">
      <c r="A181" s="60"/>
      <c r="B181" s="15" t="s">
        <v>56</v>
      </c>
      <c r="C181" s="64" t="s">
        <v>9</v>
      </c>
      <c r="D181" s="15" t="s">
        <v>106</v>
      </c>
      <c r="E181" s="15"/>
      <c r="F181" s="50" t="s">
        <v>53</v>
      </c>
      <c r="G181" s="65">
        <f>G182</f>
        <v>0</v>
      </c>
    </row>
    <row r="182" spans="1:7" ht="30" hidden="1">
      <c r="A182" s="60"/>
      <c r="B182" s="15" t="s">
        <v>56</v>
      </c>
      <c r="C182" s="64" t="s">
        <v>9</v>
      </c>
      <c r="D182" s="15" t="s">
        <v>106</v>
      </c>
      <c r="E182" s="15" t="s">
        <v>24</v>
      </c>
      <c r="F182" s="16" t="s">
        <v>40</v>
      </c>
      <c r="G182" s="65">
        <f>'при.4'!H214</f>
        <v>0</v>
      </c>
    </row>
    <row r="183" spans="1:7" ht="15">
      <c r="A183" s="4" t="s">
        <v>60</v>
      </c>
      <c r="B183" s="60" t="s">
        <v>15</v>
      </c>
      <c r="C183" s="60"/>
      <c r="D183" s="60"/>
      <c r="E183" s="15"/>
      <c r="F183" s="66" t="s">
        <v>58</v>
      </c>
      <c r="G183" s="19">
        <f>G184+G190</f>
        <v>7345.817219999999</v>
      </c>
    </row>
    <row r="184" spans="1:7" ht="15">
      <c r="A184" s="8"/>
      <c r="B184" s="24" t="s">
        <v>15</v>
      </c>
      <c r="C184" s="8" t="s">
        <v>6</v>
      </c>
      <c r="D184" s="8"/>
      <c r="E184" s="24"/>
      <c r="F184" s="21" t="s">
        <v>14</v>
      </c>
      <c r="G184" s="10">
        <f>G185</f>
        <v>6549.362079999999</v>
      </c>
    </row>
    <row r="185" spans="1:7" ht="15">
      <c r="A185" s="8"/>
      <c r="B185" s="24" t="s">
        <v>15</v>
      </c>
      <c r="C185" s="24" t="s">
        <v>6</v>
      </c>
      <c r="D185" s="24" t="s">
        <v>85</v>
      </c>
      <c r="E185" s="24"/>
      <c r="F185" s="25" t="s">
        <v>36</v>
      </c>
      <c r="G185" s="10">
        <f>G186</f>
        <v>6549.362079999999</v>
      </c>
    </row>
    <row r="186" spans="1:7" ht="15">
      <c r="A186" s="8"/>
      <c r="B186" s="24" t="s">
        <v>15</v>
      </c>
      <c r="C186" s="24" t="s">
        <v>6</v>
      </c>
      <c r="D186" s="24" t="s">
        <v>145</v>
      </c>
      <c r="E186" s="24"/>
      <c r="F186" s="25" t="s">
        <v>36</v>
      </c>
      <c r="G186" s="10">
        <f>G187</f>
        <v>6549.362079999999</v>
      </c>
    </row>
    <row r="187" spans="1:7" ht="15">
      <c r="A187" s="8"/>
      <c r="B187" s="24" t="s">
        <v>15</v>
      </c>
      <c r="C187" s="24" t="s">
        <v>6</v>
      </c>
      <c r="D187" s="24" t="s">
        <v>85</v>
      </c>
      <c r="E187" s="24"/>
      <c r="F187" s="25" t="s">
        <v>36</v>
      </c>
      <c r="G187" s="10">
        <f>G188</f>
        <v>6549.362079999999</v>
      </c>
    </row>
    <row r="188" spans="1:7" ht="60">
      <c r="A188" s="8"/>
      <c r="B188" s="24" t="s">
        <v>15</v>
      </c>
      <c r="C188" s="24" t="s">
        <v>6</v>
      </c>
      <c r="D188" s="24" t="s">
        <v>98</v>
      </c>
      <c r="E188" s="24"/>
      <c r="F188" s="25" t="s">
        <v>59</v>
      </c>
      <c r="G188" s="10">
        <f>G189</f>
        <v>6549.362079999999</v>
      </c>
    </row>
    <row r="189" spans="1:7" ht="36" customHeight="1">
      <c r="A189" s="8"/>
      <c r="B189" s="24" t="s">
        <v>15</v>
      </c>
      <c r="C189" s="24" t="s">
        <v>6</v>
      </c>
      <c r="D189" s="24" t="s">
        <v>98</v>
      </c>
      <c r="E189" s="8" t="s">
        <v>73</v>
      </c>
      <c r="F189" s="99" t="s">
        <v>194</v>
      </c>
      <c r="G189" s="10">
        <f>'при.4'!H221</f>
        <v>6549.362079999999</v>
      </c>
    </row>
    <row r="190" spans="1:7" ht="29.25" customHeight="1">
      <c r="A190" s="8"/>
      <c r="B190" s="24" t="s">
        <v>15</v>
      </c>
      <c r="C190" s="95" t="s">
        <v>22</v>
      </c>
      <c r="D190" s="95"/>
      <c r="E190" s="8"/>
      <c r="F190" s="33" t="s">
        <v>156</v>
      </c>
      <c r="G190" s="10">
        <f>G191+G198</f>
        <v>796.45514</v>
      </c>
    </row>
    <row r="191" spans="1:7" ht="54.75" customHeight="1">
      <c r="A191" s="60"/>
      <c r="B191" s="15" t="s">
        <v>15</v>
      </c>
      <c r="C191" s="64" t="s">
        <v>22</v>
      </c>
      <c r="D191" s="67" t="s">
        <v>159</v>
      </c>
      <c r="E191" s="15"/>
      <c r="F191" s="16" t="s">
        <v>266</v>
      </c>
      <c r="G191" s="65">
        <f>G192</f>
        <v>678.44829</v>
      </c>
    </row>
    <row r="192" spans="1:7" ht="60">
      <c r="A192" s="60"/>
      <c r="B192" s="15" t="s">
        <v>15</v>
      </c>
      <c r="C192" s="64" t="s">
        <v>22</v>
      </c>
      <c r="D192" s="67" t="s">
        <v>112</v>
      </c>
      <c r="E192" s="15"/>
      <c r="F192" s="68" t="s">
        <v>192</v>
      </c>
      <c r="G192" s="65">
        <f>G193</f>
        <v>678.44829</v>
      </c>
    </row>
    <row r="193" spans="1:7" ht="60">
      <c r="A193" s="60"/>
      <c r="B193" s="15" t="s">
        <v>15</v>
      </c>
      <c r="C193" s="64" t="s">
        <v>22</v>
      </c>
      <c r="D193" s="67" t="s">
        <v>112</v>
      </c>
      <c r="E193" s="15"/>
      <c r="F193" s="68" t="s">
        <v>151</v>
      </c>
      <c r="G193" s="65">
        <f>'при.4'!H225</f>
        <v>678.44829</v>
      </c>
    </row>
    <row r="194" spans="1:7" ht="75" hidden="1">
      <c r="A194" s="60"/>
      <c r="B194" s="15" t="s">
        <v>15</v>
      </c>
      <c r="C194" s="64" t="s">
        <v>22</v>
      </c>
      <c r="D194" s="67" t="s">
        <v>188</v>
      </c>
      <c r="E194" s="15"/>
      <c r="F194" s="50" t="s">
        <v>53</v>
      </c>
      <c r="G194" s="65">
        <f>G195</f>
        <v>0</v>
      </c>
    </row>
    <row r="195" spans="1:7" ht="36.75" customHeight="1" hidden="1">
      <c r="A195" s="60"/>
      <c r="B195" s="15" t="s">
        <v>15</v>
      </c>
      <c r="C195" s="64" t="s">
        <v>22</v>
      </c>
      <c r="D195" s="67" t="s">
        <v>188</v>
      </c>
      <c r="E195" s="15" t="s">
        <v>73</v>
      </c>
      <c r="F195" s="99" t="s">
        <v>194</v>
      </c>
      <c r="G195" s="65">
        <f>'при.4'!H227</f>
        <v>0</v>
      </c>
    </row>
    <row r="196" spans="1:7" ht="43.5" customHeight="1">
      <c r="A196" s="60"/>
      <c r="B196" s="15" t="s">
        <v>15</v>
      </c>
      <c r="C196" s="64" t="s">
        <v>22</v>
      </c>
      <c r="D196" s="67" t="s">
        <v>284</v>
      </c>
      <c r="E196" s="15"/>
      <c r="F196" s="50" t="s">
        <v>53</v>
      </c>
      <c r="G196" s="65">
        <f>G197</f>
        <v>678.44829</v>
      </c>
    </row>
    <row r="197" spans="1:7" ht="36.75" customHeight="1">
      <c r="A197" s="60"/>
      <c r="B197" s="15" t="s">
        <v>15</v>
      </c>
      <c r="C197" s="64" t="s">
        <v>22</v>
      </c>
      <c r="D197" s="67" t="s">
        <v>284</v>
      </c>
      <c r="E197" s="15" t="s">
        <v>73</v>
      </c>
      <c r="F197" s="99" t="s">
        <v>194</v>
      </c>
      <c r="G197" s="65">
        <f>'при.4'!H229</f>
        <v>678.44829</v>
      </c>
    </row>
    <row r="198" spans="1:7" ht="36.75" customHeight="1">
      <c r="A198" s="60"/>
      <c r="B198" s="15" t="s">
        <v>15</v>
      </c>
      <c r="C198" s="64" t="s">
        <v>22</v>
      </c>
      <c r="D198" s="67" t="s">
        <v>200</v>
      </c>
      <c r="E198" s="15"/>
      <c r="F198" s="77" t="s">
        <v>268</v>
      </c>
      <c r="G198" s="65">
        <f>G199</f>
        <v>118.00685</v>
      </c>
    </row>
    <row r="199" spans="1:7" ht="30" customHeight="1">
      <c r="A199" s="60"/>
      <c r="B199" s="15" t="s">
        <v>15</v>
      </c>
      <c r="C199" s="64" t="s">
        <v>22</v>
      </c>
      <c r="D199" s="67" t="s">
        <v>199</v>
      </c>
      <c r="E199" s="15"/>
      <c r="F199" s="42" t="s">
        <v>195</v>
      </c>
      <c r="G199" s="65">
        <f>G200</f>
        <v>118.00685</v>
      </c>
    </row>
    <row r="200" spans="1:7" ht="36.75" customHeight="1">
      <c r="A200" s="60"/>
      <c r="B200" s="15" t="s">
        <v>15</v>
      </c>
      <c r="C200" s="64" t="s">
        <v>22</v>
      </c>
      <c r="D200" s="67" t="s">
        <v>199</v>
      </c>
      <c r="E200" s="15"/>
      <c r="F200" s="101" t="s">
        <v>196</v>
      </c>
      <c r="G200" s="65">
        <f>G201+G203</f>
        <v>118.00685</v>
      </c>
    </row>
    <row r="201" spans="1:7" ht="78" customHeight="1" hidden="1">
      <c r="A201" s="60"/>
      <c r="B201" s="15" t="s">
        <v>15</v>
      </c>
      <c r="C201" s="64" t="s">
        <v>22</v>
      </c>
      <c r="D201" s="67" t="s">
        <v>198</v>
      </c>
      <c r="E201" s="15"/>
      <c r="F201" s="72" t="s">
        <v>53</v>
      </c>
      <c r="G201" s="65">
        <f>G202</f>
        <v>0</v>
      </c>
    </row>
    <row r="202" spans="1:7" ht="33" customHeight="1" hidden="1">
      <c r="A202" s="60"/>
      <c r="B202" s="15" t="s">
        <v>15</v>
      </c>
      <c r="C202" s="64" t="s">
        <v>22</v>
      </c>
      <c r="D202" s="67" t="s">
        <v>198</v>
      </c>
      <c r="E202" s="15" t="s">
        <v>73</v>
      </c>
      <c r="F202" s="99" t="s">
        <v>194</v>
      </c>
      <c r="G202" s="65">
        <f>'при.4'!H234</f>
        <v>0</v>
      </c>
    </row>
    <row r="203" spans="1:7" ht="75" customHeight="1">
      <c r="A203" s="60"/>
      <c r="B203" s="15" t="s">
        <v>15</v>
      </c>
      <c r="C203" s="64" t="s">
        <v>22</v>
      </c>
      <c r="D203" s="67" t="s">
        <v>290</v>
      </c>
      <c r="E203" s="15"/>
      <c r="F203" s="72" t="s">
        <v>53</v>
      </c>
      <c r="G203" s="65">
        <f>G204</f>
        <v>118.00685</v>
      </c>
    </row>
    <row r="204" spans="1:7" ht="30.75" customHeight="1">
      <c r="A204" s="60"/>
      <c r="B204" s="15" t="s">
        <v>15</v>
      </c>
      <c r="C204" s="64" t="s">
        <v>22</v>
      </c>
      <c r="D204" s="67" t="s">
        <v>290</v>
      </c>
      <c r="E204" s="15" t="s">
        <v>73</v>
      </c>
      <c r="F204" s="99" t="s">
        <v>194</v>
      </c>
      <c r="G204" s="65">
        <f>'при.4'!H236</f>
        <v>118.00685</v>
      </c>
    </row>
    <row r="205" spans="1:7" ht="16.5" customHeight="1">
      <c r="A205" s="60"/>
      <c r="B205" s="51" t="s">
        <v>203</v>
      </c>
      <c r="C205" s="51" t="s">
        <v>101</v>
      </c>
      <c r="D205" s="60"/>
      <c r="E205" s="15"/>
      <c r="F205" s="77" t="s">
        <v>202</v>
      </c>
      <c r="G205" s="45">
        <f>G206</f>
        <v>294.44</v>
      </c>
    </row>
    <row r="206" spans="1:7" ht="16.5" customHeight="1">
      <c r="A206" s="60"/>
      <c r="B206" s="47" t="s">
        <v>203</v>
      </c>
      <c r="C206" s="47" t="s">
        <v>56</v>
      </c>
      <c r="D206" s="15"/>
      <c r="E206" s="15"/>
      <c r="F206" s="55" t="s">
        <v>204</v>
      </c>
      <c r="G206" s="48">
        <f>G207</f>
        <v>294.44</v>
      </c>
    </row>
    <row r="207" spans="1:7" ht="15.75" customHeight="1">
      <c r="A207" s="60"/>
      <c r="B207" s="47" t="s">
        <v>203</v>
      </c>
      <c r="C207" s="47" t="s">
        <v>56</v>
      </c>
      <c r="D207" s="15" t="s">
        <v>85</v>
      </c>
      <c r="E207" s="15"/>
      <c r="F207" s="80" t="s">
        <v>36</v>
      </c>
      <c r="G207" s="48">
        <f>G208</f>
        <v>294.44</v>
      </c>
    </row>
    <row r="208" spans="1:7" ht="17.25" customHeight="1">
      <c r="A208" s="60"/>
      <c r="B208" s="47" t="s">
        <v>203</v>
      </c>
      <c r="C208" s="47" t="s">
        <v>56</v>
      </c>
      <c r="D208" s="15" t="s">
        <v>85</v>
      </c>
      <c r="E208" s="15"/>
      <c r="F208" s="80" t="s">
        <v>36</v>
      </c>
      <c r="G208" s="48">
        <f>G210</f>
        <v>294.44</v>
      </c>
    </row>
    <row r="209" spans="1:7" ht="17.25" customHeight="1">
      <c r="A209" s="60"/>
      <c r="B209" s="47" t="s">
        <v>203</v>
      </c>
      <c r="C209" s="47" t="s">
        <v>56</v>
      </c>
      <c r="D209" s="15" t="s">
        <v>85</v>
      </c>
      <c r="E209" s="15"/>
      <c r="F209" s="80" t="s">
        <v>36</v>
      </c>
      <c r="G209" s="48">
        <f>G210</f>
        <v>294.44</v>
      </c>
    </row>
    <row r="210" spans="1:7" ht="42.75" customHeight="1">
      <c r="A210" s="60"/>
      <c r="B210" s="47" t="s">
        <v>203</v>
      </c>
      <c r="C210" s="47" t="s">
        <v>56</v>
      </c>
      <c r="D210" s="15" t="s">
        <v>89</v>
      </c>
      <c r="E210" s="15"/>
      <c r="F210" s="35" t="s">
        <v>154</v>
      </c>
      <c r="G210" s="48">
        <f>G211</f>
        <v>294.44</v>
      </c>
    </row>
    <row r="211" spans="1:7" ht="28.5" customHeight="1">
      <c r="A211" s="60"/>
      <c r="B211" s="47" t="s">
        <v>203</v>
      </c>
      <c r="C211" s="47" t="s">
        <v>56</v>
      </c>
      <c r="D211" s="15" t="s">
        <v>89</v>
      </c>
      <c r="E211" s="15" t="s">
        <v>184</v>
      </c>
      <c r="F211" s="102" t="s">
        <v>205</v>
      </c>
      <c r="G211" s="48">
        <v>294.44</v>
      </c>
    </row>
    <row r="212" spans="1:7" ht="18" customHeight="1">
      <c r="A212" s="60" t="s">
        <v>274</v>
      </c>
      <c r="B212" s="51" t="s">
        <v>43</v>
      </c>
      <c r="C212" s="51" t="s">
        <v>101</v>
      </c>
      <c r="D212" s="60"/>
      <c r="E212" s="60"/>
      <c r="F212" s="147" t="s">
        <v>271</v>
      </c>
      <c r="G212" s="45">
        <f aca="true" t="shared" si="0" ref="G212:G217">G213</f>
        <v>20</v>
      </c>
    </row>
    <row r="213" spans="1:7" ht="28.5" customHeight="1">
      <c r="A213" s="60"/>
      <c r="B213" s="47" t="s">
        <v>43</v>
      </c>
      <c r="C213" s="47" t="s">
        <v>9</v>
      </c>
      <c r="D213" s="15"/>
      <c r="E213" s="15"/>
      <c r="F213" s="148" t="s">
        <v>272</v>
      </c>
      <c r="G213" s="48">
        <f t="shared" si="0"/>
        <v>20</v>
      </c>
    </row>
    <row r="214" spans="1:7" ht="44.25" customHeight="1">
      <c r="A214" s="60"/>
      <c r="B214" s="47" t="s">
        <v>43</v>
      </c>
      <c r="C214" s="47" t="s">
        <v>9</v>
      </c>
      <c r="D214" s="15" t="s">
        <v>146</v>
      </c>
      <c r="E214" s="15"/>
      <c r="F214" s="149" t="s">
        <v>275</v>
      </c>
      <c r="G214" s="48">
        <f t="shared" si="0"/>
        <v>20</v>
      </c>
    </row>
    <row r="215" spans="1:7" ht="47.25" customHeight="1">
      <c r="A215" s="60"/>
      <c r="B215" s="47" t="s">
        <v>43</v>
      </c>
      <c r="C215" s="47" t="s">
        <v>9</v>
      </c>
      <c r="D215" s="15" t="s">
        <v>111</v>
      </c>
      <c r="E215" s="15"/>
      <c r="F215" s="150" t="s">
        <v>276</v>
      </c>
      <c r="G215" s="48">
        <f t="shared" si="0"/>
        <v>20</v>
      </c>
    </row>
    <row r="216" spans="1:7" ht="43.5" customHeight="1">
      <c r="A216" s="60"/>
      <c r="B216" s="47" t="s">
        <v>43</v>
      </c>
      <c r="C216" s="47" t="s">
        <v>9</v>
      </c>
      <c r="D216" s="15" t="s">
        <v>111</v>
      </c>
      <c r="E216" s="15"/>
      <c r="F216" s="151" t="s">
        <v>277</v>
      </c>
      <c r="G216" s="48">
        <f>G217+G219</f>
        <v>20</v>
      </c>
    </row>
    <row r="217" spans="1:7" ht="77.25" customHeight="1" hidden="1">
      <c r="A217" s="60"/>
      <c r="B217" s="47" t="s">
        <v>43</v>
      </c>
      <c r="C217" s="47" t="s">
        <v>9</v>
      </c>
      <c r="D217" s="15" t="s">
        <v>187</v>
      </c>
      <c r="E217" s="15"/>
      <c r="F217" s="72" t="s">
        <v>53</v>
      </c>
      <c r="G217" s="48">
        <f t="shared" si="0"/>
        <v>0</v>
      </c>
    </row>
    <row r="218" spans="1:7" ht="30.75" customHeight="1" hidden="1">
      <c r="A218" s="60"/>
      <c r="B218" s="47" t="s">
        <v>43</v>
      </c>
      <c r="C218" s="47" t="s">
        <v>9</v>
      </c>
      <c r="D218" s="15" t="s">
        <v>187</v>
      </c>
      <c r="E218" s="15" t="s">
        <v>24</v>
      </c>
      <c r="F218" s="55" t="s">
        <v>261</v>
      </c>
      <c r="G218" s="48">
        <f>'при.4'!H250</f>
        <v>0</v>
      </c>
    </row>
    <row r="219" spans="1:7" ht="58.5" customHeight="1">
      <c r="A219" s="60"/>
      <c r="B219" s="47" t="s">
        <v>43</v>
      </c>
      <c r="C219" s="47" t="s">
        <v>9</v>
      </c>
      <c r="D219" s="15" t="s">
        <v>287</v>
      </c>
      <c r="E219" s="15"/>
      <c r="F219" s="72" t="s">
        <v>53</v>
      </c>
      <c r="G219" s="48">
        <f>G220</f>
        <v>20</v>
      </c>
    </row>
    <row r="220" spans="1:7" ht="30.75" customHeight="1">
      <c r="A220" s="60"/>
      <c r="B220" s="47" t="s">
        <v>43</v>
      </c>
      <c r="C220" s="47" t="s">
        <v>9</v>
      </c>
      <c r="D220" s="15" t="s">
        <v>287</v>
      </c>
      <c r="E220" s="15" t="s">
        <v>24</v>
      </c>
      <c r="F220" s="55" t="s">
        <v>261</v>
      </c>
      <c r="G220" s="48">
        <f>'при.4'!H252</f>
        <v>20</v>
      </c>
    </row>
    <row r="221" spans="1:7" ht="14.25">
      <c r="A221" s="86"/>
      <c r="B221" s="86"/>
      <c r="C221" s="86"/>
      <c r="D221" s="170"/>
      <c r="E221" s="86"/>
      <c r="F221" s="87" t="s">
        <v>152</v>
      </c>
      <c r="G221" s="92">
        <f>G183+G14+G67+G75+G88+G121+G205+G212</f>
        <v>70217.15343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3"/>
  <sheetViews>
    <sheetView zoomScalePageLayoutView="0" workbookViewId="0" topLeftCell="A5">
      <selection activeCell="A8" sqref="A8:H8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259" t="s">
        <v>170</v>
      </c>
      <c r="D1" s="259"/>
      <c r="E1" s="259"/>
      <c r="F1" s="259"/>
      <c r="G1" s="259"/>
      <c r="H1" s="259"/>
    </row>
    <row r="2" spans="2:8" ht="15" hidden="1">
      <c r="B2" s="259" t="s">
        <v>171</v>
      </c>
      <c r="C2" s="259"/>
      <c r="D2" s="259"/>
      <c r="E2" s="259"/>
      <c r="F2" s="259"/>
      <c r="G2" s="259"/>
      <c r="H2" s="259"/>
    </row>
    <row r="3" spans="2:8" ht="15" hidden="1">
      <c r="B3" s="259" t="s">
        <v>169</v>
      </c>
      <c r="C3" s="259"/>
      <c r="D3" s="259"/>
      <c r="E3" s="259"/>
      <c r="F3" s="259"/>
      <c r="G3" s="259"/>
      <c r="H3" s="259"/>
    </row>
    <row r="4" spans="2:8" ht="15" hidden="1">
      <c r="B4" s="259" t="s">
        <v>172</v>
      </c>
      <c r="C4" s="259"/>
      <c r="D4" s="259"/>
      <c r="E4" s="259"/>
      <c r="F4" s="259"/>
      <c r="G4" s="259"/>
      <c r="H4" s="259"/>
    </row>
    <row r="5" spans="2:8" ht="13.5" customHeight="1">
      <c r="B5" s="88"/>
      <c r="C5" s="259" t="s">
        <v>170</v>
      </c>
      <c r="D5" s="259"/>
      <c r="E5" s="259"/>
      <c r="F5" s="259"/>
      <c r="G5" s="259"/>
      <c r="H5" s="259"/>
    </row>
    <row r="6" spans="2:8" ht="13.5" customHeight="1">
      <c r="B6" s="259" t="s">
        <v>168</v>
      </c>
      <c r="C6" s="259"/>
      <c r="D6" s="259"/>
      <c r="E6" s="259"/>
      <c r="F6" s="259"/>
      <c r="G6" s="259"/>
      <c r="H6" s="259"/>
    </row>
    <row r="7" spans="2:8" ht="13.5" customHeight="1">
      <c r="B7" s="259" t="s">
        <v>262</v>
      </c>
      <c r="C7" s="259"/>
      <c r="D7" s="259"/>
      <c r="E7" s="259"/>
      <c r="F7" s="259"/>
      <c r="G7" s="259"/>
      <c r="H7" s="259"/>
    </row>
    <row r="8" spans="1:8" ht="14.25" customHeight="1">
      <c r="A8" s="259" t="s">
        <v>450</v>
      </c>
      <c r="B8" s="259"/>
      <c r="C8" s="259"/>
      <c r="D8" s="259"/>
      <c r="E8" s="259"/>
      <c r="F8" s="259"/>
      <c r="G8" s="259"/>
      <c r="H8" s="259"/>
    </row>
    <row r="9" spans="1:8" ht="15">
      <c r="A9" s="1"/>
      <c r="B9" s="88"/>
      <c r="C9" s="259" t="s">
        <v>170</v>
      </c>
      <c r="D9" s="259"/>
      <c r="E9" s="259"/>
      <c r="F9" s="259"/>
      <c r="G9" s="259"/>
      <c r="H9" s="259"/>
    </row>
    <row r="10" spans="1:8" ht="15">
      <c r="A10" s="1"/>
      <c r="B10" s="259" t="s">
        <v>168</v>
      </c>
      <c r="C10" s="259"/>
      <c r="D10" s="259"/>
      <c r="E10" s="259"/>
      <c r="F10" s="259"/>
      <c r="G10" s="259"/>
      <c r="H10" s="259"/>
    </row>
    <row r="11" spans="1:8" ht="15">
      <c r="A11" s="1"/>
      <c r="B11" s="259" t="s">
        <v>262</v>
      </c>
      <c r="C11" s="259"/>
      <c r="D11" s="259"/>
      <c r="E11" s="259"/>
      <c r="F11" s="259"/>
      <c r="G11" s="259"/>
      <c r="H11" s="259"/>
    </row>
    <row r="12" spans="1:8" ht="15">
      <c r="A12" s="1"/>
      <c r="B12" s="36"/>
      <c r="C12" s="36"/>
      <c r="D12" s="36"/>
      <c r="E12" s="36"/>
      <c r="F12" s="259" t="s">
        <v>279</v>
      </c>
      <c r="G12" s="259"/>
      <c r="H12" s="259"/>
    </row>
    <row r="13" spans="1:8" ht="15">
      <c r="A13" s="1"/>
      <c r="B13" s="1"/>
      <c r="C13" s="259"/>
      <c r="D13" s="259"/>
      <c r="E13" s="259"/>
      <c r="F13" s="259"/>
      <c r="G13" s="259"/>
      <c r="H13" s="259"/>
    </row>
    <row r="14" spans="1:8" ht="15">
      <c r="A14" s="1"/>
      <c r="B14" s="271" t="s">
        <v>269</v>
      </c>
      <c r="C14" s="271"/>
      <c r="D14" s="271"/>
      <c r="E14" s="271"/>
      <c r="F14" s="271"/>
      <c r="G14" s="271"/>
      <c r="H14" s="271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272" t="s">
        <v>61</v>
      </c>
      <c r="B16" s="272" t="s">
        <v>31</v>
      </c>
      <c r="C16" s="273" t="s">
        <v>3</v>
      </c>
      <c r="D16" s="273"/>
      <c r="E16" s="273"/>
      <c r="F16" s="273"/>
      <c r="G16" s="273"/>
      <c r="H16" s="272" t="s">
        <v>32</v>
      </c>
    </row>
    <row r="17" spans="1:8" ht="45">
      <c r="A17" s="272"/>
      <c r="B17" s="272"/>
      <c r="C17" s="39" t="s">
        <v>103</v>
      </c>
      <c r="D17" s="39" t="s">
        <v>100</v>
      </c>
      <c r="E17" s="39" t="s">
        <v>99</v>
      </c>
      <c r="F17" s="39" t="s">
        <v>1</v>
      </c>
      <c r="G17" s="39" t="s">
        <v>2</v>
      </c>
      <c r="H17" s="272"/>
    </row>
    <row r="18" spans="1:8" ht="42.75">
      <c r="A18" s="6" t="s">
        <v>62</v>
      </c>
      <c r="B18" s="75" t="s">
        <v>68</v>
      </c>
      <c r="C18" s="43" t="s">
        <v>18</v>
      </c>
      <c r="D18" s="44"/>
      <c r="E18" s="44"/>
      <c r="F18" s="44"/>
      <c r="G18" s="44"/>
      <c r="H18" s="45">
        <f>H19+H79+H87+H100+H140+H204</f>
        <v>62556.89620999999</v>
      </c>
    </row>
    <row r="19" spans="1:8" ht="15">
      <c r="A19" s="6"/>
      <c r="B19" s="71" t="s">
        <v>34</v>
      </c>
      <c r="C19" s="43" t="s">
        <v>18</v>
      </c>
      <c r="D19" s="43" t="s">
        <v>6</v>
      </c>
      <c r="E19" s="46"/>
      <c r="F19" s="46"/>
      <c r="G19" s="46"/>
      <c r="H19" s="45">
        <f>H20+H27+H39+H45+H33</f>
        <v>13414.106809999997</v>
      </c>
    </row>
    <row r="20" spans="1:8" ht="45">
      <c r="A20" s="26"/>
      <c r="B20" s="72" t="s">
        <v>63</v>
      </c>
      <c r="C20" s="44" t="s">
        <v>18</v>
      </c>
      <c r="D20" s="47" t="s">
        <v>6</v>
      </c>
      <c r="E20" s="47" t="s">
        <v>11</v>
      </c>
      <c r="F20" s="47"/>
      <c r="G20" s="47"/>
      <c r="H20" s="48">
        <f>H21</f>
        <v>2193.428</v>
      </c>
    </row>
    <row r="21" spans="1:8" ht="15">
      <c r="A21" s="26"/>
      <c r="B21" s="76" t="s">
        <v>38</v>
      </c>
      <c r="C21" s="44" t="s">
        <v>18</v>
      </c>
      <c r="D21" s="47" t="s">
        <v>6</v>
      </c>
      <c r="E21" s="47" t="s">
        <v>11</v>
      </c>
      <c r="F21" s="47" t="s">
        <v>85</v>
      </c>
      <c r="G21" s="47"/>
      <c r="H21" s="48">
        <f>H22</f>
        <v>2193.428</v>
      </c>
    </row>
    <row r="22" spans="1:8" ht="15">
      <c r="A22" s="26"/>
      <c r="B22" s="76" t="s">
        <v>38</v>
      </c>
      <c r="C22" s="44" t="s">
        <v>18</v>
      </c>
      <c r="D22" s="47" t="s">
        <v>6</v>
      </c>
      <c r="E22" s="47" t="s">
        <v>11</v>
      </c>
      <c r="F22" s="47" t="s">
        <v>85</v>
      </c>
      <c r="G22" s="47"/>
      <c r="H22" s="48">
        <f>H23</f>
        <v>2193.428</v>
      </c>
    </row>
    <row r="23" spans="1:8" ht="15">
      <c r="A23" s="26"/>
      <c r="B23" s="76" t="s">
        <v>38</v>
      </c>
      <c r="C23" s="44" t="s">
        <v>18</v>
      </c>
      <c r="D23" s="47" t="s">
        <v>6</v>
      </c>
      <c r="E23" s="47" t="s">
        <v>11</v>
      </c>
      <c r="F23" s="47" t="s">
        <v>85</v>
      </c>
      <c r="G23" s="47"/>
      <c r="H23" s="48">
        <f>H24</f>
        <v>2193.428</v>
      </c>
    </row>
    <row r="24" spans="1:8" ht="15">
      <c r="A24" s="26"/>
      <c r="B24" s="76" t="s">
        <v>7</v>
      </c>
      <c r="C24" s="44" t="s">
        <v>18</v>
      </c>
      <c r="D24" s="47" t="s">
        <v>6</v>
      </c>
      <c r="E24" s="47" t="s">
        <v>11</v>
      </c>
      <c r="F24" s="47" t="s">
        <v>86</v>
      </c>
      <c r="G24" s="47"/>
      <c r="H24" s="48">
        <f>H25+H26</f>
        <v>2193.428</v>
      </c>
    </row>
    <row r="25" spans="1:8" ht="90">
      <c r="A25" s="26"/>
      <c r="B25" s="55" t="s">
        <v>37</v>
      </c>
      <c r="C25" s="44" t="s">
        <v>18</v>
      </c>
      <c r="D25" s="47" t="s">
        <v>6</v>
      </c>
      <c r="E25" s="47" t="s">
        <v>11</v>
      </c>
      <c r="F25" s="47" t="s">
        <v>86</v>
      </c>
      <c r="G25" s="47" t="s">
        <v>23</v>
      </c>
      <c r="H25" s="48">
        <f>2075.428+118</f>
        <v>2193.428</v>
      </c>
    </row>
    <row r="26" spans="1:8" ht="30" hidden="1">
      <c r="A26" s="26"/>
      <c r="B26" s="55" t="s">
        <v>40</v>
      </c>
      <c r="C26" s="44" t="s">
        <v>18</v>
      </c>
      <c r="D26" s="47" t="s">
        <v>6</v>
      </c>
      <c r="E26" s="47" t="s">
        <v>11</v>
      </c>
      <c r="F26" s="47" t="s">
        <v>86</v>
      </c>
      <c r="G26" s="47" t="s">
        <v>24</v>
      </c>
      <c r="H26" s="48"/>
    </row>
    <row r="27" spans="1:8" ht="59.25" customHeight="1">
      <c r="A27" s="26"/>
      <c r="B27" s="77" t="s">
        <v>64</v>
      </c>
      <c r="C27" s="43" t="s">
        <v>18</v>
      </c>
      <c r="D27" s="51" t="s">
        <v>6</v>
      </c>
      <c r="E27" s="51" t="s">
        <v>22</v>
      </c>
      <c r="F27" s="51"/>
      <c r="G27" s="51"/>
      <c r="H27" s="45">
        <f>H28</f>
        <v>3645.497</v>
      </c>
    </row>
    <row r="28" spans="1:8" ht="15">
      <c r="A28" s="26"/>
      <c r="B28" s="55" t="s">
        <v>38</v>
      </c>
      <c r="C28" s="44" t="s">
        <v>18</v>
      </c>
      <c r="D28" s="47" t="s">
        <v>6</v>
      </c>
      <c r="E28" s="47" t="s">
        <v>22</v>
      </c>
      <c r="F28" s="47" t="s">
        <v>85</v>
      </c>
      <c r="G28" s="47"/>
      <c r="H28" s="48">
        <f>H31</f>
        <v>3645.497</v>
      </c>
    </row>
    <row r="29" spans="1:8" ht="15">
      <c r="A29" s="26"/>
      <c r="B29" s="55" t="s">
        <v>38</v>
      </c>
      <c r="C29" s="44" t="s">
        <v>18</v>
      </c>
      <c r="D29" s="47" t="s">
        <v>6</v>
      </c>
      <c r="E29" s="47" t="s">
        <v>22</v>
      </c>
      <c r="F29" s="47" t="s">
        <v>85</v>
      </c>
      <c r="G29" s="47"/>
      <c r="H29" s="48">
        <f>H30</f>
        <v>3645.497</v>
      </c>
    </row>
    <row r="30" spans="1:8" ht="15">
      <c r="A30" s="26"/>
      <c r="B30" s="55" t="s">
        <v>38</v>
      </c>
      <c r="C30" s="44" t="s">
        <v>18</v>
      </c>
      <c r="D30" s="47" t="s">
        <v>6</v>
      </c>
      <c r="E30" s="47" t="s">
        <v>22</v>
      </c>
      <c r="F30" s="47" t="s">
        <v>85</v>
      </c>
      <c r="G30" s="47"/>
      <c r="H30" s="48">
        <f>H31</f>
        <v>3645.497</v>
      </c>
    </row>
    <row r="31" spans="1:8" ht="46.5" customHeight="1">
      <c r="A31" s="26"/>
      <c r="B31" s="55" t="s">
        <v>39</v>
      </c>
      <c r="C31" s="44" t="s">
        <v>18</v>
      </c>
      <c r="D31" s="47" t="s">
        <v>6</v>
      </c>
      <c r="E31" s="47" t="s">
        <v>22</v>
      </c>
      <c r="F31" s="47" t="s">
        <v>87</v>
      </c>
      <c r="G31" s="47"/>
      <c r="H31" s="48">
        <f>H32</f>
        <v>3645.497</v>
      </c>
    </row>
    <row r="32" spans="1:8" ht="90">
      <c r="A32" s="26"/>
      <c r="B32" s="55" t="s">
        <v>37</v>
      </c>
      <c r="C32" s="44" t="s">
        <v>18</v>
      </c>
      <c r="D32" s="47" t="s">
        <v>6</v>
      </c>
      <c r="E32" s="47" t="s">
        <v>22</v>
      </c>
      <c r="F32" s="47" t="s">
        <v>87</v>
      </c>
      <c r="G32" s="47" t="s">
        <v>23</v>
      </c>
      <c r="H32" s="48">
        <f>3645.497</f>
        <v>3645.497</v>
      </c>
    </row>
    <row r="33" spans="1:8" ht="28.5" hidden="1">
      <c r="A33" s="26"/>
      <c r="B33" s="69" t="s">
        <v>110</v>
      </c>
      <c r="C33" s="44" t="s">
        <v>18</v>
      </c>
      <c r="D33" s="47" t="s">
        <v>6</v>
      </c>
      <c r="E33" s="47" t="s">
        <v>108</v>
      </c>
      <c r="F33" s="47"/>
      <c r="G33" s="47"/>
      <c r="H33" s="48">
        <f>H34</f>
        <v>0</v>
      </c>
    </row>
    <row r="34" spans="1:8" ht="15" hidden="1">
      <c r="A34" s="26"/>
      <c r="B34" s="76" t="s">
        <v>38</v>
      </c>
      <c r="C34" s="44" t="s">
        <v>18</v>
      </c>
      <c r="D34" s="47" t="s">
        <v>6</v>
      </c>
      <c r="E34" s="47" t="s">
        <v>108</v>
      </c>
      <c r="F34" s="47" t="s">
        <v>85</v>
      </c>
      <c r="G34" s="47"/>
      <c r="H34" s="48">
        <f>H37</f>
        <v>0</v>
      </c>
    </row>
    <row r="35" spans="1:8" ht="15" hidden="1">
      <c r="A35" s="26"/>
      <c r="B35" s="76" t="s">
        <v>38</v>
      </c>
      <c r="C35" s="44" t="s">
        <v>18</v>
      </c>
      <c r="D35" s="47" t="s">
        <v>6</v>
      </c>
      <c r="E35" s="47" t="s">
        <v>108</v>
      </c>
      <c r="F35" s="47" t="s">
        <v>85</v>
      </c>
      <c r="G35" s="47"/>
      <c r="H35" s="48">
        <f>H37</f>
        <v>0</v>
      </c>
    </row>
    <row r="36" spans="1:8" ht="15" hidden="1">
      <c r="A36" s="26"/>
      <c r="B36" s="76" t="s">
        <v>38</v>
      </c>
      <c r="C36" s="44" t="s">
        <v>18</v>
      </c>
      <c r="D36" s="47" t="s">
        <v>6</v>
      </c>
      <c r="E36" s="47" t="s">
        <v>108</v>
      </c>
      <c r="F36" s="47" t="s">
        <v>85</v>
      </c>
      <c r="G36" s="47"/>
      <c r="H36" s="48">
        <f>H37</f>
        <v>0</v>
      </c>
    </row>
    <row r="37" spans="1:8" ht="30" hidden="1">
      <c r="A37" s="26"/>
      <c r="B37" s="70" t="s">
        <v>109</v>
      </c>
      <c r="C37" s="44" t="s">
        <v>18</v>
      </c>
      <c r="D37" s="47" t="s">
        <v>6</v>
      </c>
      <c r="E37" s="47" t="s">
        <v>108</v>
      </c>
      <c r="F37" s="47" t="s">
        <v>88</v>
      </c>
      <c r="G37" s="47"/>
      <c r="H37" s="48">
        <f>H38</f>
        <v>0</v>
      </c>
    </row>
    <row r="38" spans="1:8" ht="30" hidden="1">
      <c r="A38" s="26"/>
      <c r="B38" s="55" t="s">
        <v>40</v>
      </c>
      <c r="C38" s="44" t="s">
        <v>18</v>
      </c>
      <c r="D38" s="47" t="s">
        <v>6</v>
      </c>
      <c r="E38" s="47" t="s">
        <v>108</v>
      </c>
      <c r="F38" s="47" t="s">
        <v>88</v>
      </c>
      <c r="G38" s="47" t="s">
        <v>25</v>
      </c>
      <c r="H38" s="48"/>
    </row>
    <row r="39" spans="1:8" ht="15">
      <c r="A39" s="26"/>
      <c r="B39" s="71" t="s">
        <v>8</v>
      </c>
      <c r="C39" s="44" t="s">
        <v>18</v>
      </c>
      <c r="D39" s="47" t="s">
        <v>6</v>
      </c>
      <c r="E39" s="47" t="s">
        <v>43</v>
      </c>
      <c r="F39" s="47"/>
      <c r="G39" s="47"/>
      <c r="H39" s="45">
        <f>H40</f>
        <v>7.5</v>
      </c>
    </row>
    <row r="40" spans="1:8" ht="15">
      <c r="A40" s="26"/>
      <c r="B40" s="76" t="s">
        <v>36</v>
      </c>
      <c r="C40" s="44" t="s">
        <v>18</v>
      </c>
      <c r="D40" s="47" t="s">
        <v>6</v>
      </c>
      <c r="E40" s="47" t="s">
        <v>43</v>
      </c>
      <c r="F40" s="47" t="s">
        <v>85</v>
      </c>
      <c r="G40" s="47"/>
      <c r="H40" s="48">
        <f>H43</f>
        <v>7.5</v>
      </c>
    </row>
    <row r="41" spans="1:8" ht="15">
      <c r="A41" s="26"/>
      <c r="B41" s="76" t="s">
        <v>36</v>
      </c>
      <c r="C41" s="44" t="s">
        <v>18</v>
      </c>
      <c r="D41" s="47" t="s">
        <v>6</v>
      </c>
      <c r="E41" s="47" t="s">
        <v>43</v>
      </c>
      <c r="F41" s="47" t="s">
        <v>85</v>
      </c>
      <c r="G41" s="47"/>
      <c r="H41" s="48">
        <f>H42</f>
        <v>7.5</v>
      </c>
    </row>
    <row r="42" spans="1:8" ht="15">
      <c r="A42" s="26"/>
      <c r="B42" s="76" t="s">
        <v>36</v>
      </c>
      <c r="C42" s="44" t="s">
        <v>18</v>
      </c>
      <c r="D42" s="47" t="s">
        <v>6</v>
      </c>
      <c r="E42" s="47" t="s">
        <v>43</v>
      </c>
      <c r="F42" s="47" t="s">
        <v>85</v>
      </c>
      <c r="G42" s="47"/>
      <c r="H42" s="48">
        <f>H43</f>
        <v>7.5</v>
      </c>
    </row>
    <row r="43" spans="1:8" ht="15">
      <c r="A43" s="26"/>
      <c r="B43" s="76" t="s">
        <v>44</v>
      </c>
      <c r="C43" s="44" t="s">
        <v>18</v>
      </c>
      <c r="D43" s="47" t="s">
        <v>6</v>
      </c>
      <c r="E43" s="47" t="s">
        <v>43</v>
      </c>
      <c r="F43" s="47" t="s">
        <v>123</v>
      </c>
      <c r="G43" s="47"/>
      <c r="H43" s="48">
        <f>H44</f>
        <v>7.5</v>
      </c>
    </row>
    <row r="44" spans="1:8" ht="15">
      <c r="A44" s="26"/>
      <c r="B44" s="72" t="s">
        <v>41</v>
      </c>
      <c r="C44" s="44" t="s">
        <v>18</v>
      </c>
      <c r="D44" s="47" t="s">
        <v>6</v>
      </c>
      <c r="E44" s="47" t="s">
        <v>43</v>
      </c>
      <c r="F44" s="47" t="s">
        <v>123</v>
      </c>
      <c r="G44" s="47" t="s">
        <v>25</v>
      </c>
      <c r="H44" s="48">
        <v>7.5</v>
      </c>
    </row>
    <row r="45" spans="1:8" ht="15">
      <c r="A45" s="26"/>
      <c r="B45" s="71" t="s">
        <v>12</v>
      </c>
      <c r="C45" s="44" t="s">
        <v>18</v>
      </c>
      <c r="D45" s="47" t="s">
        <v>6</v>
      </c>
      <c r="E45" s="47" t="s">
        <v>45</v>
      </c>
      <c r="F45" s="47"/>
      <c r="G45" s="47"/>
      <c r="H45" s="45">
        <f>H46+H63+H70</f>
        <v>7567.681809999999</v>
      </c>
    </row>
    <row r="46" spans="1:8" ht="15">
      <c r="A46" s="26"/>
      <c r="B46" s="76" t="s">
        <v>46</v>
      </c>
      <c r="C46" s="44" t="s">
        <v>18</v>
      </c>
      <c r="D46" s="47" t="s">
        <v>6</v>
      </c>
      <c r="E46" s="47" t="s">
        <v>45</v>
      </c>
      <c r="F46" s="47" t="s">
        <v>85</v>
      </c>
      <c r="G46" s="47"/>
      <c r="H46" s="48">
        <f>H47</f>
        <v>6419.214459999999</v>
      </c>
    </row>
    <row r="47" spans="1:8" ht="15">
      <c r="A47" s="26"/>
      <c r="B47" s="76" t="s">
        <v>46</v>
      </c>
      <c r="C47" s="44" t="s">
        <v>18</v>
      </c>
      <c r="D47" s="47" t="s">
        <v>6</v>
      </c>
      <c r="E47" s="47" t="s">
        <v>45</v>
      </c>
      <c r="F47" s="47" t="s">
        <v>85</v>
      </c>
      <c r="G47" s="47"/>
      <c r="H47" s="48">
        <f>H48</f>
        <v>6419.214459999999</v>
      </c>
    </row>
    <row r="48" spans="1:8" ht="15">
      <c r="A48" s="26"/>
      <c r="B48" s="76" t="s">
        <v>46</v>
      </c>
      <c r="C48" s="44" t="s">
        <v>18</v>
      </c>
      <c r="D48" s="47" t="s">
        <v>6</v>
      </c>
      <c r="E48" s="47" t="s">
        <v>45</v>
      </c>
      <c r="F48" s="47" t="s">
        <v>85</v>
      </c>
      <c r="G48" s="47"/>
      <c r="H48" s="48">
        <f>H61+H53+H57+H50</f>
        <v>6419.214459999999</v>
      </c>
    </row>
    <row r="49" spans="1:12" ht="60">
      <c r="A49" s="26"/>
      <c r="B49" s="76" t="s">
        <v>47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SUM(H50:H52)</f>
        <v>4276.075</v>
      </c>
      <c r="L49" s="140"/>
    </row>
    <row r="50" spans="1:11" ht="90">
      <c r="A50" s="26"/>
      <c r="B50" s="55" t="s">
        <v>37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23</v>
      </c>
      <c r="H50" s="48">
        <f>298.38+3977.695</f>
        <v>4276.075</v>
      </c>
      <c r="K50" s="140"/>
    </row>
    <row r="51" spans="1:8" ht="30" hidden="1">
      <c r="A51" s="26"/>
      <c r="B51" s="55" t="s">
        <v>40</v>
      </c>
      <c r="C51" s="44" t="s">
        <v>18</v>
      </c>
      <c r="D51" s="47" t="s">
        <v>6</v>
      </c>
      <c r="E51" s="47" t="s">
        <v>45</v>
      </c>
      <c r="F51" s="47" t="s">
        <v>89</v>
      </c>
      <c r="G51" s="47" t="s">
        <v>24</v>
      </c>
      <c r="H51" s="48"/>
    </row>
    <row r="52" spans="1:8" ht="30" hidden="1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89</v>
      </c>
      <c r="G52" s="47" t="s">
        <v>25</v>
      </c>
      <c r="H52" s="48">
        <f>188.081-188.081</f>
        <v>0</v>
      </c>
    </row>
    <row r="53" spans="1:8" ht="15">
      <c r="A53" s="26"/>
      <c r="B53" s="76" t="s">
        <v>48</v>
      </c>
      <c r="C53" s="44" t="s">
        <v>18</v>
      </c>
      <c r="D53" s="47" t="s">
        <v>6</v>
      </c>
      <c r="E53" s="47" t="s">
        <v>45</v>
      </c>
      <c r="F53" s="47" t="s">
        <v>90</v>
      </c>
      <c r="G53" s="47"/>
      <c r="H53" s="48">
        <f>H54</f>
        <v>2020.83946</v>
      </c>
    </row>
    <row r="54" spans="1:12" ht="45">
      <c r="A54" s="26"/>
      <c r="B54" s="55" t="s">
        <v>261</v>
      </c>
      <c r="C54" s="44" t="s">
        <v>18</v>
      </c>
      <c r="D54" s="47" t="s">
        <v>6</v>
      </c>
      <c r="E54" s="47" t="s">
        <v>45</v>
      </c>
      <c r="F54" s="47" t="s">
        <v>90</v>
      </c>
      <c r="G54" s="47" t="s">
        <v>24</v>
      </c>
      <c r="H54" s="48">
        <v>2020.83946</v>
      </c>
      <c r="L54" s="140"/>
    </row>
    <row r="55" spans="1:8" ht="15" hidden="1">
      <c r="A55" s="26"/>
      <c r="B55" s="55" t="s">
        <v>206</v>
      </c>
      <c r="C55" s="44" t="s">
        <v>18</v>
      </c>
      <c r="D55" s="47" t="s">
        <v>6</v>
      </c>
      <c r="E55" s="47" t="s">
        <v>45</v>
      </c>
      <c r="F55" s="47" t="s">
        <v>211</v>
      </c>
      <c r="G55" s="47"/>
      <c r="H55" s="48">
        <f>H56</f>
        <v>0</v>
      </c>
    </row>
    <row r="56" spans="1:12" ht="30" hidden="1">
      <c r="A56" s="26"/>
      <c r="B56" s="55" t="s">
        <v>40</v>
      </c>
      <c r="C56" s="44" t="s">
        <v>18</v>
      </c>
      <c r="D56" s="47" t="s">
        <v>6</v>
      </c>
      <c r="E56" s="47" t="s">
        <v>45</v>
      </c>
      <c r="F56" s="47" t="s">
        <v>211</v>
      </c>
      <c r="G56" s="47" t="s">
        <v>24</v>
      </c>
      <c r="H56" s="48"/>
      <c r="L56" s="140"/>
    </row>
    <row r="57" spans="1:8" ht="105">
      <c r="A57" s="26"/>
      <c r="B57" s="35" t="s">
        <v>207</v>
      </c>
      <c r="C57" s="44" t="s">
        <v>18</v>
      </c>
      <c r="D57" s="47" t="s">
        <v>6</v>
      </c>
      <c r="E57" s="47" t="s">
        <v>45</v>
      </c>
      <c r="F57" s="47" t="s">
        <v>208</v>
      </c>
      <c r="G57" s="47"/>
      <c r="H57" s="48">
        <f>H58</f>
        <v>100</v>
      </c>
    </row>
    <row r="58" spans="1:8" ht="15">
      <c r="A58" s="26"/>
      <c r="B58" s="100" t="s">
        <v>41</v>
      </c>
      <c r="C58" s="44" t="s">
        <v>18</v>
      </c>
      <c r="D58" s="47" t="s">
        <v>6</v>
      </c>
      <c r="E58" s="47" t="s">
        <v>45</v>
      </c>
      <c r="F58" s="47" t="s">
        <v>208</v>
      </c>
      <c r="G58" s="47" t="s">
        <v>25</v>
      </c>
      <c r="H58" s="48">
        <v>100</v>
      </c>
    </row>
    <row r="59" spans="1:8" ht="30" hidden="1">
      <c r="A59" s="26"/>
      <c r="B59" s="100" t="s">
        <v>256</v>
      </c>
      <c r="C59" s="44" t="s">
        <v>18</v>
      </c>
      <c r="D59" s="47" t="s">
        <v>6</v>
      </c>
      <c r="E59" s="47" t="s">
        <v>45</v>
      </c>
      <c r="F59" s="47" t="s">
        <v>257</v>
      </c>
      <c r="G59" s="47"/>
      <c r="H59" s="48">
        <f>H60</f>
        <v>0</v>
      </c>
    </row>
    <row r="60" spans="1:8" ht="30" hidden="1">
      <c r="A60" s="26"/>
      <c r="B60" s="55" t="s">
        <v>40</v>
      </c>
      <c r="C60" s="44" t="s">
        <v>18</v>
      </c>
      <c r="D60" s="47" t="s">
        <v>6</v>
      </c>
      <c r="E60" s="47" t="s">
        <v>258</v>
      </c>
      <c r="F60" s="47" t="s">
        <v>257</v>
      </c>
      <c r="G60" s="47" t="s">
        <v>24</v>
      </c>
      <c r="H60" s="48"/>
    </row>
    <row r="61" spans="1:8" ht="90">
      <c r="A61" s="26"/>
      <c r="B61" s="72" t="s">
        <v>49</v>
      </c>
      <c r="C61" s="44" t="s">
        <v>18</v>
      </c>
      <c r="D61" s="47" t="s">
        <v>6</v>
      </c>
      <c r="E61" s="47" t="s">
        <v>45</v>
      </c>
      <c r="F61" s="47" t="s">
        <v>91</v>
      </c>
      <c r="G61" s="47"/>
      <c r="H61" s="48">
        <f>H62</f>
        <v>22.3</v>
      </c>
    </row>
    <row r="62" spans="1:8" ht="45">
      <c r="A62" s="26"/>
      <c r="B62" s="55" t="s">
        <v>261</v>
      </c>
      <c r="C62" s="44" t="s">
        <v>18</v>
      </c>
      <c r="D62" s="47" t="s">
        <v>6</v>
      </c>
      <c r="E62" s="47" t="s">
        <v>45</v>
      </c>
      <c r="F62" s="47" t="s">
        <v>91</v>
      </c>
      <c r="G62" s="47" t="s">
        <v>24</v>
      </c>
      <c r="H62" s="48">
        <v>22.3</v>
      </c>
    </row>
    <row r="63" spans="1:8" ht="45">
      <c r="A63" s="26"/>
      <c r="B63" s="74" t="s">
        <v>116</v>
      </c>
      <c r="C63" s="44" t="s">
        <v>18</v>
      </c>
      <c r="D63" s="47" t="s">
        <v>6</v>
      </c>
      <c r="E63" s="47" t="s">
        <v>45</v>
      </c>
      <c r="F63" s="47" t="s">
        <v>117</v>
      </c>
      <c r="G63" s="47"/>
      <c r="H63" s="48">
        <f>H64</f>
        <v>30</v>
      </c>
    </row>
    <row r="64" spans="1:8" ht="47.25" customHeight="1">
      <c r="A64" s="26"/>
      <c r="B64" s="72" t="s">
        <v>122</v>
      </c>
      <c r="C64" s="44" t="s">
        <v>18</v>
      </c>
      <c r="D64" s="47" t="s">
        <v>6</v>
      </c>
      <c r="E64" s="47" t="s">
        <v>45</v>
      </c>
      <c r="F64" s="47" t="s">
        <v>118</v>
      </c>
      <c r="G64" s="47"/>
      <c r="H64" s="48">
        <f>H65</f>
        <v>30</v>
      </c>
    </row>
    <row r="65" spans="1:8" ht="60">
      <c r="A65" s="26"/>
      <c r="B65" s="78" t="s">
        <v>124</v>
      </c>
      <c r="C65" s="44" t="s">
        <v>18</v>
      </c>
      <c r="D65" s="47" t="s">
        <v>6</v>
      </c>
      <c r="E65" s="47" t="s">
        <v>45</v>
      </c>
      <c r="F65" s="47" t="s">
        <v>118</v>
      </c>
      <c r="G65" s="47"/>
      <c r="H65" s="48">
        <f>H66+H68</f>
        <v>30</v>
      </c>
    </row>
    <row r="66" spans="1:8" ht="75" hidden="1">
      <c r="A66" s="26"/>
      <c r="B66" s="72" t="s">
        <v>53</v>
      </c>
      <c r="C66" s="44" t="s">
        <v>18</v>
      </c>
      <c r="D66" s="47" t="s">
        <v>6</v>
      </c>
      <c r="E66" s="47" t="s">
        <v>45</v>
      </c>
      <c r="F66" s="47" t="s">
        <v>107</v>
      </c>
      <c r="G66" s="47"/>
      <c r="H66" s="48">
        <f>H67</f>
        <v>0</v>
      </c>
    </row>
    <row r="67" spans="1:8" ht="45" hidden="1">
      <c r="A67" s="26"/>
      <c r="B67" s="55" t="s">
        <v>261</v>
      </c>
      <c r="C67" s="44" t="s">
        <v>18</v>
      </c>
      <c r="D67" s="47" t="s">
        <v>6</v>
      </c>
      <c r="E67" s="47" t="s">
        <v>45</v>
      </c>
      <c r="F67" s="47" t="s">
        <v>107</v>
      </c>
      <c r="G67" s="47" t="s">
        <v>24</v>
      </c>
      <c r="H67" s="48">
        <v>0</v>
      </c>
    </row>
    <row r="68" spans="1:8" ht="75">
      <c r="A68" s="26"/>
      <c r="B68" s="72" t="s">
        <v>53</v>
      </c>
      <c r="C68" s="44" t="s">
        <v>18</v>
      </c>
      <c r="D68" s="47" t="s">
        <v>6</v>
      </c>
      <c r="E68" s="47" t="s">
        <v>45</v>
      </c>
      <c r="F68" s="47" t="s">
        <v>283</v>
      </c>
      <c r="G68" s="47"/>
      <c r="H68" s="48">
        <f>H69</f>
        <v>30</v>
      </c>
    </row>
    <row r="69" spans="1:8" ht="45">
      <c r="A69" s="26"/>
      <c r="B69" s="55" t="s">
        <v>261</v>
      </c>
      <c r="C69" s="44" t="s">
        <v>18</v>
      </c>
      <c r="D69" s="47" t="s">
        <v>6</v>
      </c>
      <c r="E69" s="47" t="s">
        <v>45</v>
      </c>
      <c r="F69" s="47" t="s">
        <v>283</v>
      </c>
      <c r="G69" s="47" t="s">
        <v>24</v>
      </c>
      <c r="H69" s="48">
        <v>30</v>
      </c>
    </row>
    <row r="70" spans="1:8" ht="63" customHeight="1">
      <c r="A70" s="26"/>
      <c r="B70" s="96" t="s">
        <v>185</v>
      </c>
      <c r="C70" s="44" t="s">
        <v>18</v>
      </c>
      <c r="D70" s="47" t="s">
        <v>6</v>
      </c>
      <c r="E70" s="47" t="s">
        <v>45</v>
      </c>
      <c r="F70" s="47" t="s">
        <v>167</v>
      </c>
      <c r="G70" s="47"/>
      <c r="H70" s="48">
        <f>H71</f>
        <v>1118.4673500000001</v>
      </c>
    </row>
    <row r="71" spans="1:8" ht="47.25">
      <c r="A71" s="26"/>
      <c r="B71" s="97" t="s">
        <v>189</v>
      </c>
      <c r="C71" s="44" t="s">
        <v>18</v>
      </c>
      <c r="D71" s="47" t="s">
        <v>6</v>
      </c>
      <c r="E71" s="47" t="s">
        <v>45</v>
      </c>
      <c r="F71" s="47" t="s">
        <v>166</v>
      </c>
      <c r="G71" s="47"/>
      <c r="H71" s="48">
        <f>H72</f>
        <v>1118.4673500000001</v>
      </c>
    </row>
    <row r="72" spans="1:8" ht="75">
      <c r="A72" s="26"/>
      <c r="B72" s="55" t="s">
        <v>158</v>
      </c>
      <c r="C72" s="44" t="s">
        <v>18</v>
      </c>
      <c r="D72" s="47" t="s">
        <v>6</v>
      </c>
      <c r="E72" s="47" t="s">
        <v>45</v>
      </c>
      <c r="F72" s="47" t="s">
        <v>166</v>
      </c>
      <c r="G72" s="47"/>
      <c r="H72" s="48">
        <f>H73+H76</f>
        <v>1118.4673500000001</v>
      </c>
    </row>
    <row r="73" spans="1:11" ht="75" hidden="1">
      <c r="A73" s="26"/>
      <c r="B73" s="72" t="s">
        <v>53</v>
      </c>
      <c r="C73" s="44" t="s">
        <v>18</v>
      </c>
      <c r="D73" s="47" t="s">
        <v>6</v>
      </c>
      <c r="E73" s="47" t="s">
        <v>45</v>
      </c>
      <c r="F73" s="47" t="s">
        <v>165</v>
      </c>
      <c r="G73" s="47"/>
      <c r="H73" s="48">
        <f>H74+H75</f>
        <v>0</v>
      </c>
      <c r="K73" s="140"/>
    </row>
    <row r="74" spans="1:8" ht="30" hidden="1">
      <c r="A74" s="26"/>
      <c r="B74" s="55" t="s">
        <v>40</v>
      </c>
      <c r="C74" s="44" t="s">
        <v>18</v>
      </c>
      <c r="D74" s="47" t="s">
        <v>6</v>
      </c>
      <c r="E74" s="47" t="s">
        <v>45</v>
      </c>
      <c r="F74" s="47" t="s">
        <v>165</v>
      </c>
      <c r="G74" s="47" t="s">
        <v>24</v>
      </c>
      <c r="H74" s="48">
        <f>31.52428-31.52428</f>
        <v>0</v>
      </c>
    </row>
    <row r="75" spans="1:8" ht="15" hidden="1">
      <c r="A75" s="26"/>
      <c r="B75" s="55" t="s">
        <v>41</v>
      </c>
      <c r="C75" s="44" t="s">
        <v>18</v>
      </c>
      <c r="D75" s="47" t="s">
        <v>6</v>
      </c>
      <c r="E75" s="47" t="s">
        <v>45</v>
      </c>
      <c r="F75" s="47" t="s">
        <v>165</v>
      </c>
      <c r="G75" s="47" t="s">
        <v>25</v>
      </c>
      <c r="H75" s="48">
        <v>0</v>
      </c>
    </row>
    <row r="76" spans="1:8" ht="75">
      <c r="A76" s="26"/>
      <c r="B76" s="72" t="s">
        <v>53</v>
      </c>
      <c r="C76" s="44" t="s">
        <v>18</v>
      </c>
      <c r="D76" s="47" t="s">
        <v>6</v>
      </c>
      <c r="E76" s="47" t="s">
        <v>45</v>
      </c>
      <c r="F76" s="47" t="s">
        <v>285</v>
      </c>
      <c r="G76" s="47"/>
      <c r="H76" s="48">
        <f>H77+H78</f>
        <v>1118.4673500000001</v>
      </c>
    </row>
    <row r="77" spans="1:8" ht="30">
      <c r="A77" s="26"/>
      <c r="B77" s="55" t="s">
        <v>40</v>
      </c>
      <c r="C77" s="44" t="s">
        <v>18</v>
      </c>
      <c r="D77" s="47" t="s">
        <v>6</v>
      </c>
      <c r="E77" s="47" t="s">
        <v>45</v>
      </c>
      <c r="F77" s="47" t="s">
        <v>285</v>
      </c>
      <c r="G77" s="47" t="s">
        <v>24</v>
      </c>
      <c r="H77" s="48">
        <f>904.27257+16.52428-115.454-60-23.8965</f>
        <v>721.44635</v>
      </c>
    </row>
    <row r="78" spans="1:8" ht="15">
      <c r="A78" s="26"/>
      <c r="B78" s="55" t="s">
        <v>41</v>
      </c>
      <c r="C78" s="44" t="s">
        <v>18</v>
      </c>
      <c r="D78" s="47" t="s">
        <v>6</v>
      </c>
      <c r="E78" s="47" t="s">
        <v>45</v>
      </c>
      <c r="F78" s="47" t="s">
        <v>285</v>
      </c>
      <c r="G78" s="47" t="s">
        <v>25</v>
      </c>
      <c r="H78" s="48">
        <f>266.567+15+115.454</f>
        <v>397.021</v>
      </c>
    </row>
    <row r="79" spans="1:8" ht="14.25">
      <c r="A79" s="6" t="s">
        <v>74</v>
      </c>
      <c r="B79" s="79" t="s">
        <v>13</v>
      </c>
      <c r="C79" s="43" t="s">
        <v>18</v>
      </c>
      <c r="D79" s="51" t="s">
        <v>11</v>
      </c>
      <c r="E79" s="51" t="s">
        <v>101</v>
      </c>
      <c r="F79" s="51"/>
      <c r="G79" s="51"/>
      <c r="H79" s="45">
        <f>H80</f>
        <v>254.8</v>
      </c>
    </row>
    <row r="80" spans="1:8" ht="15">
      <c r="A80" s="26"/>
      <c r="B80" s="76" t="s">
        <v>70</v>
      </c>
      <c r="C80" s="44" t="s">
        <v>18</v>
      </c>
      <c r="D80" s="47" t="s">
        <v>11</v>
      </c>
      <c r="E80" s="47" t="s">
        <v>16</v>
      </c>
      <c r="F80" s="47"/>
      <c r="G80" s="47"/>
      <c r="H80" s="48">
        <f>H81</f>
        <v>254.8</v>
      </c>
    </row>
    <row r="81" spans="1:8" ht="15">
      <c r="A81" s="26"/>
      <c r="B81" s="76" t="s">
        <v>36</v>
      </c>
      <c r="C81" s="44" t="s">
        <v>18</v>
      </c>
      <c r="D81" s="47" t="s">
        <v>11</v>
      </c>
      <c r="E81" s="47" t="s">
        <v>16</v>
      </c>
      <c r="F81" s="52" t="s">
        <v>85</v>
      </c>
      <c r="G81" s="47"/>
      <c r="H81" s="48">
        <f>H84</f>
        <v>254.8</v>
      </c>
    </row>
    <row r="82" spans="1:8" ht="15">
      <c r="A82" s="26"/>
      <c r="B82" s="76" t="s">
        <v>36</v>
      </c>
      <c r="C82" s="44" t="s">
        <v>18</v>
      </c>
      <c r="D82" s="47" t="s">
        <v>11</v>
      </c>
      <c r="E82" s="47" t="s">
        <v>16</v>
      </c>
      <c r="F82" s="52" t="s">
        <v>85</v>
      </c>
      <c r="G82" s="47"/>
      <c r="H82" s="48">
        <f>H83</f>
        <v>254.8</v>
      </c>
    </row>
    <row r="83" spans="1:8" ht="15">
      <c r="A83" s="26"/>
      <c r="B83" s="76" t="s">
        <v>36</v>
      </c>
      <c r="C83" s="44" t="s">
        <v>18</v>
      </c>
      <c r="D83" s="47" t="s">
        <v>11</v>
      </c>
      <c r="E83" s="47" t="s">
        <v>16</v>
      </c>
      <c r="F83" s="52" t="s">
        <v>85</v>
      </c>
      <c r="G83" s="47"/>
      <c r="H83" s="48">
        <f>H84</f>
        <v>254.8</v>
      </c>
    </row>
    <row r="84" spans="1:8" ht="45">
      <c r="A84" s="26"/>
      <c r="B84" s="76" t="s">
        <v>125</v>
      </c>
      <c r="C84" s="44" t="s">
        <v>18</v>
      </c>
      <c r="D84" s="47" t="s">
        <v>11</v>
      </c>
      <c r="E84" s="47" t="s">
        <v>16</v>
      </c>
      <c r="F84" s="52" t="s">
        <v>92</v>
      </c>
      <c r="G84" s="47"/>
      <c r="H84" s="48">
        <f>H85+H86</f>
        <v>254.8</v>
      </c>
    </row>
    <row r="85" spans="1:8" ht="15">
      <c r="A85" s="26"/>
      <c r="B85" s="76" t="s">
        <v>71</v>
      </c>
      <c r="C85" s="44" t="s">
        <v>18</v>
      </c>
      <c r="D85" s="47" t="s">
        <v>11</v>
      </c>
      <c r="E85" s="47" t="s">
        <v>16</v>
      </c>
      <c r="F85" s="52" t="s">
        <v>92</v>
      </c>
      <c r="G85" s="47" t="s">
        <v>23</v>
      </c>
      <c r="H85" s="48">
        <v>238.3</v>
      </c>
    </row>
    <row r="86" spans="1:8" ht="30">
      <c r="A86" s="26"/>
      <c r="B86" s="55" t="s">
        <v>40</v>
      </c>
      <c r="C86" s="44" t="s">
        <v>18</v>
      </c>
      <c r="D86" s="47" t="s">
        <v>11</v>
      </c>
      <c r="E86" s="47" t="s">
        <v>16</v>
      </c>
      <c r="F86" s="53" t="s">
        <v>92</v>
      </c>
      <c r="G86" s="47" t="s">
        <v>24</v>
      </c>
      <c r="H86" s="48">
        <f>4.5+12</f>
        <v>16.5</v>
      </c>
    </row>
    <row r="87" spans="1:8" ht="28.5">
      <c r="A87" s="6" t="s">
        <v>75</v>
      </c>
      <c r="B87" s="71" t="s">
        <v>20</v>
      </c>
      <c r="C87" s="43" t="s">
        <v>18</v>
      </c>
      <c r="D87" s="51" t="s">
        <v>16</v>
      </c>
      <c r="E87" s="51" t="s">
        <v>101</v>
      </c>
      <c r="F87" s="51"/>
      <c r="G87" s="51"/>
      <c r="H87" s="45">
        <f>H94+H88</f>
        <v>28.8</v>
      </c>
    </row>
    <row r="88" spans="1:8" ht="15">
      <c r="A88" s="6"/>
      <c r="B88" s="72" t="s">
        <v>72</v>
      </c>
      <c r="C88" s="44" t="s">
        <v>18</v>
      </c>
      <c r="D88" s="47" t="s">
        <v>16</v>
      </c>
      <c r="E88" s="47" t="s">
        <v>22</v>
      </c>
      <c r="F88" s="51"/>
      <c r="G88" s="51"/>
      <c r="H88" s="48">
        <f>H89</f>
        <v>8.8</v>
      </c>
    </row>
    <row r="89" spans="1:8" ht="15">
      <c r="A89" s="6"/>
      <c r="B89" s="76" t="s">
        <v>36</v>
      </c>
      <c r="C89" s="44" t="s">
        <v>18</v>
      </c>
      <c r="D89" s="47" t="s">
        <v>16</v>
      </c>
      <c r="E89" s="47" t="s">
        <v>22</v>
      </c>
      <c r="F89" s="52" t="s">
        <v>85</v>
      </c>
      <c r="G89" s="51"/>
      <c r="H89" s="48">
        <f>H90</f>
        <v>8.8</v>
      </c>
    </row>
    <row r="90" spans="1:8" ht="15">
      <c r="A90" s="6"/>
      <c r="B90" s="76" t="s">
        <v>36</v>
      </c>
      <c r="C90" s="44" t="s">
        <v>18</v>
      </c>
      <c r="D90" s="47" t="s">
        <v>16</v>
      </c>
      <c r="E90" s="47" t="s">
        <v>22</v>
      </c>
      <c r="F90" s="52" t="s">
        <v>85</v>
      </c>
      <c r="G90" s="51"/>
      <c r="H90" s="48">
        <f>H91</f>
        <v>8.8</v>
      </c>
    </row>
    <row r="91" spans="1:8" ht="15">
      <c r="A91" s="6"/>
      <c r="B91" s="76" t="s">
        <v>36</v>
      </c>
      <c r="C91" s="44" t="s">
        <v>18</v>
      </c>
      <c r="D91" s="47" t="s">
        <v>16</v>
      </c>
      <c r="E91" s="47" t="s">
        <v>22</v>
      </c>
      <c r="F91" s="52" t="s">
        <v>85</v>
      </c>
      <c r="G91" s="51"/>
      <c r="H91" s="48">
        <f>H92</f>
        <v>8.8</v>
      </c>
    </row>
    <row r="92" spans="1:8" ht="30">
      <c r="A92" s="6"/>
      <c r="B92" s="81" t="s">
        <v>147</v>
      </c>
      <c r="C92" s="44" t="s">
        <v>18</v>
      </c>
      <c r="D92" s="47" t="s">
        <v>16</v>
      </c>
      <c r="E92" s="47" t="s">
        <v>22</v>
      </c>
      <c r="F92" s="47" t="s">
        <v>148</v>
      </c>
      <c r="G92" s="51"/>
      <c r="H92" s="48">
        <f>H93</f>
        <v>8.8</v>
      </c>
    </row>
    <row r="93" spans="1:8" ht="45">
      <c r="A93" s="6"/>
      <c r="B93" s="55" t="s">
        <v>261</v>
      </c>
      <c r="C93" s="44" t="s">
        <v>18</v>
      </c>
      <c r="D93" s="47" t="s">
        <v>16</v>
      </c>
      <c r="E93" s="47" t="s">
        <v>22</v>
      </c>
      <c r="F93" s="47" t="s">
        <v>148</v>
      </c>
      <c r="G93" s="47" t="s">
        <v>24</v>
      </c>
      <c r="H93" s="48">
        <v>8.8</v>
      </c>
    </row>
    <row r="94" spans="1:8" ht="15">
      <c r="A94" s="26"/>
      <c r="B94" s="72" t="s">
        <v>260</v>
      </c>
      <c r="C94" s="44" t="s">
        <v>18</v>
      </c>
      <c r="D94" s="47" t="s">
        <v>16</v>
      </c>
      <c r="E94" s="47" t="s">
        <v>50</v>
      </c>
      <c r="F94" s="52"/>
      <c r="G94" s="47"/>
      <c r="H94" s="48">
        <f>H95</f>
        <v>20</v>
      </c>
    </row>
    <row r="95" spans="1:8" ht="15">
      <c r="A95" s="26"/>
      <c r="B95" s="76" t="s">
        <v>38</v>
      </c>
      <c r="C95" s="44" t="s">
        <v>18</v>
      </c>
      <c r="D95" s="47" t="s">
        <v>16</v>
      </c>
      <c r="E95" s="47" t="s">
        <v>50</v>
      </c>
      <c r="F95" s="47" t="s">
        <v>85</v>
      </c>
      <c r="G95" s="47"/>
      <c r="H95" s="48">
        <f>H98</f>
        <v>20</v>
      </c>
    </row>
    <row r="96" spans="1:8" ht="15">
      <c r="A96" s="26"/>
      <c r="B96" s="76" t="s">
        <v>38</v>
      </c>
      <c r="C96" s="44" t="s">
        <v>18</v>
      </c>
      <c r="D96" s="47" t="s">
        <v>16</v>
      </c>
      <c r="E96" s="47" t="s">
        <v>50</v>
      </c>
      <c r="F96" s="47" t="s">
        <v>85</v>
      </c>
      <c r="G96" s="47"/>
      <c r="H96" s="48">
        <f>H97</f>
        <v>20</v>
      </c>
    </row>
    <row r="97" spans="1:8" ht="15">
      <c r="A97" s="26"/>
      <c r="B97" s="76" t="s">
        <v>38</v>
      </c>
      <c r="C97" s="44" t="s">
        <v>18</v>
      </c>
      <c r="D97" s="47" t="s">
        <v>16</v>
      </c>
      <c r="E97" s="47" t="s">
        <v>50</v>
      </c>
      <c r="F97" s="47" t="s">
        <v>85</v>
      </c>
      <c r="G97" s="47"/>
      <c r="H97" s="48">
        <f>H98</f>
        <v>20</v>
      </c>
    </row>
    <row r="98" spans="1:8" ht="45">
      <c r="A98" s="26"/>
      <c r="B98" s="72" t="s">
        <v>51</v>
      </c>
      <c r="C98" s="44" t="s">
        <v>18</v>
      </c>
      <c r="D98" s="47" t="s">
        <v>16</v>
      </c>
      <c r="E98" s="47" t="s">
        <v>50</v>
      </c>
      <c r="F98" s="47" t="s">
        <v>93</v>
      </c>
      <c r="G98" s="47"/>
      <c r="H98" s="48">
        <f>H99</f>
        <v>20</v>
      </c>
    </row>
    <row r="99" spans="1:8" ht="45">
      <c r="A99" s="26"/>
      <c r="B99" s="55" t="s">
        <v>261</v>
      </c>
      <c r="C99" s="44" t="s">
        <v>18</v>
      </c>
      <c r="D99" s="47" t="s">
        <v>16</v>
      </c>
      <c r="E99" s="47" t="s">
        <v>50</v>
      </c>
      <c r="F99" s="47" t="s">
        <v>93</v>
      </c>
      <c r="G99" s="47" t="s">
        <v>24</v>
      </c>
      <c r="H99" s="48">
        <v>20</v>
      </c>
    </row>
    <row r="100" spans="1:8" ht="14.25">
      <c r="A100" s="6">
        <v>4</v>
      </c>
      <c r="B100" s="71" t="s">
        <v>21</v>
      </c>
      <c r="C100" s="43" t="s">
        <v>18</v>
      </c>
      <c r="D100" s="51" t="s">
        <v>22</v>
      </c>
      <c r="E100" s="51" t="s">
        <v>101</v>
      </c>
      <c r="F100" s="51"/>
      <c r="G100" s="51"/>
      <c r="H100" s="45">
        <f>H107+H117+H101</f>
        <v>3572.67135</v>
      </c>
    </row>
    <row r="101" spans="1:8" ht="15" hidden="1">
      <c r="A101" s="6"/>
      <c r="B101" s="72" t="s">
        <v>173</v>
      </c>
      <c r="C101" s="44" t="s">
        <v>18</v>
      </c>
      <c r="D101" s="47" t="s">
        <v>22</v>
      </c>
      <c r="E101" s="47" t="s">
        <v>15</v>
      </c>
      <c r="F101" s="47"/>
      <c r="G101" s="47"/>
      <c r="H101" s="48">
        <f>H102</f>
        <v>0</v>
      </c>
    </row>
    <row r="102" spans="1:8" ht="15" hidden="1">
      <c r="A102" s="6"/>
      <c r="B102" s="76" t="s">
        <v>38</v>
      </c>
      <c r="C102" s="44" t="s">
        <v>18</v>
      </c>
      <c r="D102" s="54" t="s">
        <v>22</v>
      </c>
      <c r="E102" s="54" t="s">
        <v>15</v>
      </c>
      <c r="F102" s="53" t="s">
        <v>85</v>
      </c>
      <c r="G102" s="47"/>
      <c r="H102" s="48">
        <f>H103</f>
        <v>0</v>
      </c>
    </row>
    <row r="103" spans="1:8" ht="15" hidden="1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85</v>
      </c>
      <c r="G103" s="47"/>
      <c r="H103" s="48">
        <f>H104</f>
        <v>0</v>
      </c>
    </row>
    <row r="104" spans="1:8" ht="15" hidden="1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85</v>
      </c>
      <c r="G104" s="47"/>
      <c r="H104" s="48">
        <f>H105</f>
        <v>0</v>
      </c>
    </row>
    <row r="105" spans="1:8" ht="15" hidden="1">
      <c r="A105" s="6"/>
      <c r="B105" s="76" t="s">
        <v>155</v>
      </c>
      <c r="C105" s="44" t="s">
        <v>18</v>
      </c>
      <c r="D105" s="54" t="s">
        <v>22</v>
      </c>
      <c r="E105" s="54" t="s">
        <v>15</v>
      </c>
      <c r="F105" s="53" t="s">
        <v>174</v>
      </c>
      <c r="G105" s="47"/>
      <c r="H105" s="48">
        <f>H106</f>
        <v>0</v>
      </c>
    </row>
    <row r="106" spans="1:8" ht="30" hidden="1">
      <c r="A106" s="6"/>
      <c r="B106" s="55" t="s">
        <v>40</v>
      </c>
      <c r="C106" s="44"/>
      <c r="D106" s="47" t="s">
        <v>22</v>
      </c>
      <c r="E106" s="47" t="s">
        <v>15</v>
      </c>
      <c r="F106" s="53" t="s">
        <v>174</v>
      </c>
      <c r="G106" s="47" t="s">
        <v>24</v>
      </c>
      <c r="H106" s="48"/>
    </row>
    <row r="107" spans="1:8" ht="15">
      <c r="A107" s="26"/>
      <c r="B107" s="72" t="s">
        <v>52</v>
      </c>
      <c r="C107" s="44" t="s">
        <v>18</v>
      </c>
      <c r="D107" s="47" t="s">
        <v>22</v>
      </c>
      <c r="E107" s="47" t="s">
        <v>50</v>
      </c>
      <c r="F107" s="51"/>
      <c r="G107" s="51"/>
      <c r="H107" s="48">
        <f>H108</f>
        <v>2359.52774</v>
      </c>
    </row>
    <row r="108" spans="1:8" ht="15">
      <c r="A108" s="26"/>
      <c r="B108" s="76" t="s">
        <v>38</v>
      </c>
      <c r="C108" s="44" t="s">
        <v>18</v>
      </c>
      <c r="D108" s="54" t="s">
        <v>22</v>
      </c>
      <c r="E108" s="54" t="s">
        <v>50</v>
      </c>
      <c r="F108" s="53" t="s">
        <v>85</v>
      </c>
      <c r="G108" s="54"/>
      <c r="H108" s="48">
        <f>H111+H113+H115</f>
        <v>2359.52774</v>
      </c>
    </row>
    <row r="109" spans="1:8" ht="15">
      <c r="A109" s="26"/>
      <c r="B109" s="76" t="s">
        <v>38</v>
      </c>
      <c r="C109" s="44" t="s">
        <v>18</v>
      </c>
      <c r="D109" s="54" t="s">
        <v>22</v>
      </c>
      <c r="E109" s="54" t="s">
        <v>50</v>
      </c>
      <c r="F109" s="53" t="s">
        <v>85</v>
      </c>
      <c r="G109" s="54"/>
      <c r="H109" s="48">
        <f>H110</f>
        <v>2359.52774</v>
      </c>
    </row>
    <row r="110" spans="1:8" ht="15">
      <c r="A110" s="26"/>
      <c r="B110" s="76" t="s">
        <v>38</v>
      </c>
      <c r="C110" s="44" t="s">
        <v>18</v>
      </c>
      <c r="D110" s="54" t="s">
        <v>22</v>
      </c>
      <c r="E110" s="54" t="s">
        <v>50</v>
      </c>
      <c r="F110" s="53" t="s">
        <v>85</v>
      </c>
      <c r="G110" s="54"/>
      <c r="H110" s="48">
        <f>H111+H113</f>
        <v>2359.52774</v>
      </c>
    </row>
    <row r="111" spans="1:8" ht="60" customHeight="1" hidden="1">
      <c r="A111" s="26"/>
      <c r="B111" s="72" t="s">
        <v>76</v>
      </c>
      <c r="C111" s="44" t="s">
        <v>18</v>
      </c>
      <c r="D111" s="47" t="s">
        <v>22</v>
      </c>
      <c r="E111" s="47" t="s">
        <v>50</v>
      </c>
      <c r="F111" s="47" t="s">
        <v>94</v>
      </c>
      <c r="G111" s="47"/>
      <c r="H111" s="48">
        <f>H112</f>
        <v>0</v>
      </c>
    </row>
    <row r="112" spans="1:8" ht="30" hidden="1">
      <c r="A112" s="26"/>
      <c r="B112" s="55" t="s">
        <v>40</v>
      </c>
      <c r="C112" s="44" t="s">
        <v>18</v>
      </c>
      <c r="D112" s="47" t="s">
        <v>22</v>
      </c>
      <c r="E112" s="47" t="s">
        <v>50</v>
      </c>
      <c r="F112" s="47" t="s">
        <v>94</v>
      </c>
      <c r="G112" s="47" t="s">
        <v>24</v>
      </c>
      <c r="H112" s="48">
        <v>0</v>
      </c>
    </row>
    <row r="113" spans="1:8" ht="15">
      <c r="A113" s="26"/>
      <c r="B113" s="55" t="s">
        <v>80</v>
      </c>
      <c r="C113" s="44" t="s">
        <v>18</v>
      </c>
      <c r="D113" s="47" t="s">
        <v>22</v>
      </c>
      <c r="E113" s="47" t="s">
        <v>50</v>
      </c>
      <c r="F113" s="47" t="s">
        <v>94</v>
      </c>
      <c r="G113" s="47"/>
      <c r="H113" s="48">
        <f>H114</f>
        <v>2359.52774</v>
      </c>
    </row>
    <row r="114" spans="1:8" ht="45">
      <c r="A114" s="26"/>
      <c r="B114" s="55" t="s">
        <v>261</v>
      </c>
      <c r="C114" s="44" t="s">
        <v>18</v>
      </c>
      <c r="D114" s="47" t="s">
        <v>22</v>
      </c>
      <c r="E114" s="47" t="s">
        <v>50</v>
      </c>
      <c r="F114" s="47" t="s">
        <v>94</v>
      </c>
      <c r="G114" s="47" t="s">
        <v>24</v>
      </c>
      <c r="H114" s="48">
        <f>1012.69+546.83774+800</f>
        <v>2359.52774</v>
      </c>
    </row>
    <row r="115" spans="1:8" ht="30" hidden="1">
      <c r="A115" s="26"/>
      <c r="B115" s="72" t="s">
        <v>126</v>
      </c>
      <c r="C115" s="44" t="s">
        <v>18</v>
      </c>
      <c r="D115" s="47" t="s">
        <v>22</v>
      </c>
      <c r="E115" s="47" t="s">
        <v>50</v>
      </c>
      <c r="F115" s="47" t="s">
        <v>127</v>
      </c>
      <c r="G115" s="47"/>
      <c r="H115" s="48">
        <f>H116</f>
        <v>0</v>
      </c>
    </row>
    <row r="116" spans="1:8" ht="30" hidden="1">
      <c r="A116" s="26"/>
      <c r="B116" s="55" t="s">
        <v>40</v>
      </c>
      <c r="C116" s="44" t="s">
        <v>18</v>
      </c>
      <c r="D116" s="47" t="s">
        <v>22</v>
      </c>
      <c r="E116" s="47" t="s">
        <v>50</v>
      </c>
      <c r="F116" s="47" t="s">
        <v>127</v>
      </c>
      <c r="G116" s="47" t="s">
        <v>24</v>
      </c>
      <c r="H116" s="48"/>
    </row>
    <row r="117" spans="1:8" ht="30">
      <c r="A117" s="26"/>
      <c r="B117" s="72" t="s">
        <v>65</v>
      </c>
      <c r="C117" s="44" t="s">
        <v>18</v>
      </c>
      <c r="D117" s="47" t="s">
        <v>22</v>
      </c>
      <c r="E117" s="47" t="s">
        <v>79</v>
      </c>
      <c r="F117" s="47"/>
      <c r="G117" s="47"/>
      <c r="H117" s="48">
        <f>H118+H131</f>
        <v>1213.14361</v>
      </c>
    </row>
    <row r="118" spans="1:8" ht="93.75" customHeight="1" hidden="1">
      <c r="A118" s="26"/>
      <c r="B118" s="34"/>
      <c r="C118" s="44"/>
      <c r="D118" s="47"/>
      <c r="E118" s="47"/>
      <c r="F118" s="47"/>
      <c r="G118" s="47"/>
      <c r="H118" s="48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72" t="s">
        <v>131</v>
      </c>
      <c r="C126" s="44" t="s">
        <v>18</v>
      </c>
      <c r="D126" s="47" t="s">
        <v>22</v>
      </c>
      <c r="E126" s="47" t="s">
        <v>79</v>
      </c>
      <c r="F126" s="47" t="s">
        <v>132</v>
      </c>
      <c r="G126" s="47"/>
      <c r="H126" s="48">
        <f>H127+H129</f>
        <v>0</v>
      </c>
    </row>
    <row r="127" spans="1:8" ht="75" hidden="1">
      <c r="A127" s="27"/>
      <c r="B127" s="72" t="s">
        <v>53</v>
      </c>
      <c r="C127" s="44" t="s">
        <v>18</v>
      </c>
      <c r="D127" s="47" t="s">
        <v>22</v>
      </c>
      <c r="E127" s="47" t="s">
        <v>79</v>
      </c>
      <c r="F127" s="47" t="s">
        <v>133</v>
      </c>
      <c r="G127" s="47"/>
      <c r="H127" s="48">
        <f>H128</f>
        <v>0</v>
      </c>
    </row>
    <row r="128" spans="1:8" ht="30" hidden="1">
      <c r="A128" s="27"/>
      <c r="B128" s="55" t="s">
        <v>40</v>
      </c>
      <c r="C128" s="44" t="s">
        <v>18</v>
      </c>
      <c r="D128" s="47" t="s">
        <v>22</v>
      </c>
      <c r="E128" s="47" t="s">
        <v>79</v>
      </c>
      <c r="F128" s="47" t="s">
        <v>133</v>
      </c>
      <c r="G128" s="47" t="s">
        <v>24</v>
      </c>
      <c r="H128" s="48"/>
    </row>
    <row r="129" spans="1:8" ht="75" hidden="1">
      <c r="A129" s="27"/>
      <c r="B129" s="72" t="s">
        <v>53</v>
      </c>
      <c r="C129" s="44" t="s">
        <v>18</v>
      </c>
      <c r="D129" s="47" t="s">
        <v>22</v>
      </c>
      <c r="E129" s="47" t="s">
        <v>79</v>
      </c>
      <c r="F129" s="47" t="s">
        <v>134</v>
      </c>
      <c r="G129" s="47"/>
      <c r="H129" s="48">
        <f>H130</f>
        <v>0</v>
      </c>
    </row>
    <row r="130" spans="1:8" ht="30" hidden="1">
      <c r="A130" s="27"/>
      <c r="B130" s="55" t="s">
        <v>40</v>
      </c>
      <c r="C130" s="44" t="s">
        <v>18</v>
      </c>
      <c r="D130" s="47" t="s">
        <v>22</v>
      </c>
      <c r="E130" s="47" t="s">
        <v>79</v>
      </c>
      <c r="F130" s="47" t="s">
        <v>134</v>
      </c>
      <c r="G130" s="47" t="s">
        <v>24</v>
      </c>
      <c r="H130" s="48"/>
    </row>
    <row r="131" spans="1:8" ht="60">
      <c r="A131" s="27"/>
      <c r="B131" s="94" t="s">
        <v>270</v>
      </c>
      <c r="C131" s="44" t="s">
        <v>18</v>
      </c>
      <c r="D131" s="47" t="s">
        <v>22</v>
      </c>
      <c r="E131" s="47" t="s">
        <v>79</v>
      </c>
      <c r="F131" s="47" t="s">
        <v>119</v>
      </c>
      <c r="G131" s="47"/>
      <c r="H131" s="48">
        <f>H132</f>
        <v>1213.14361</v>
      </c>
    </row>
    <row r="132" spans="1:8" ht="45">
      <c r="A132" s="27"/>
      <c r="B132" s="17" t="s">
        <v>175</v>
      </c>
      <c r="C132" s="44" t="s">
        <v>18</v>
      </c>
      <c r="D132" s="47" t="s">
        <v>22</v>
      </c>
      <c r="E132" s="47" t="s">
        <v>79</v>
      </c>
      <c r="F132" s="47" t="s">
        <v>120</v>
      </c>
      <c r="G132" s="47"/>
      <c r="H132" s="48">
        <f>H133</f>
        <v>1213.14361</v>
      </c>
    </row>
    <row r="133" spans="1:8" ht="45">
      <c r="A133" s="27"/>
      <c r="B133" s="17" t="s">
        <v>176</v>
      </c>
      <c r="C133" s="44" t="s">
        <v>18</v>
      </c>
      <c r="D133" s="47" t="s">
        <v>22</v>
      </c>
      <c r="E133" s="47" t="s">
        <v>79</v>
      </c>
      <c r="F133" s="47" t="s">
        <v>120</v>
      </c>
      <c r="G133" s="47"/>
      <c r="H133" s="48">
        <f>H136+H138+H134</f>
        <v>1213.14361</v>
      </c>
    </row>
    <row r="134" spans="1:8" ht="75">
      <c r="A134" s="27"/>
      <c r="B134" s="72" t="s">
        <v>53</v>
      </c>
      <c r="C134" s="44" t="s">
        <v>18</v>
      </c>
      <c r="D134" s="47" t="s">
        <v>22</v>
      </c>
      <c r="E134" s="47" t="s">
        <v>79</v>
      </c>
      <c r="F134" s="47" t="s">
        <v>286</v>
      </c>
      <c r="G134" s="47"/>
      <c r="H134" s="48">
        <f>H135</f>
        <v>1213.14361</v>
      </c>
    </row>
    <row r="135" spans="1:8" ht="45">
      <c r="A135" s="27"/>
      <c r="B135" s="55" t="s">
        <v>261</v>
      </c>
      <c r="C135" s="44" t="s">
        <v>18</v>
      </c>
      <c r="D135" s="47" t="s">
        <v>22</v>
      </c>
      <c r="E135" s="47" t="s">
        <v>79</v>
      </c>
      <c r="F135" s="47" t="s">
        <v>286</v>
      </c>
      <c r="G135" s="47" t="s">
        <v>24</v>
      </c>
      <c r="H135" s="48">
        <f>810+173.14361+230</f>
        <v>1213.14361</v>
      </c>
    </row>
    <row r="136" spans="1:8" ht="15">
      <c r="A136" s="27"/>
      <c r="B136" s="100" t="s">
        <v>41</v>
      </c>
      <c r="C136" s="44" t="s">
        <v>18</v>
      </c>
      <c r="D136" s="47" t="s">
        <v>22</v>
      </c>
      <c r="E136" s="47" t="s">
        <v>79</v>
      </c>
      <c r="F136" s="47" t="s">
        <v>286</v>
      </c>
      <c r="G136" s="47"/>
      <c r="H136" s="48">
        <f>H137</f>
        <v>0</v>
      </c>
    </row>
    <row r="137" spans="1:8" ht="45">
      <c r="A137" s="27"/>
      <c r="B137" s="55" t="s">
        <v>261</v>
      </c>
      <c r="C137" s="44" t="s">
        <v>18</v>
      </c>
      <c r="D137" s="47" t="s">
        <v>22</v>
      </c>
      <c r="E137" s="47" t="s">
        <v>79</v>
      </c>
      <c r="F137" s="47" t="s">
        <v>286</v>
      </c>
      <c r="G137" s="47" t="s">
        <v>25</v>
      </c>
      <c r="H137" s="48">
        <f>1524.74892-1524.74892</f>
        <v>0</v>
      </c>
    </row>
    <row r="138" spans="1:8" ht="75" hidden="1">
      <c r="A138" s="27"/>
      <c r="B138" s="72" t="s">
        <v>53</v>
      </c>
      <c r="C138" s="44" t="s">
        <v>18</v>
      </c>
      <c r="D138" s="47" t="s">
        <v>22</v>
      </c>
      <c r="E138" s="47" t="s">
        <v>79</v>
      </c>
      <c r="F138" s="47" t="s">
        <v>105</v>
      </c>
      <c r="G138" s="47"/>
      <c r="H138" s="48">
        <f>H139</f>
        <v>0</v>
      </c>
    </row>
    <row r="139" spans="1:8" ht="15" hidden="1">
      <c r="A139" s="27"/>
      <c r="B139" s="100" t="s">
        <v>41</v>
      </c>
      <c r="C139" s="44" t="s">
        <v>18</v>
      </c>
      <c r="D139" s="47" t="s">
        <v>281</v>
      </c>
      <c r="E139" s="47" t="s">
        <v>282</v>
      </c>
      <c r="F139" s="47" t="s">
        <v>105</v>
      </c>
      <c r="G139" s="47" t="s">
        <v>24</v>
      </c>
      <c r="H139" s="48">
        <f>173.14361-173.14361</f>
        <v>0</v>
      </c>
    </row>
    <row r="140" spans="1:8" ht="15">
      <c r="A140" s="29">
        <v>5</v>
      </c>
      <c r="B140" s="71" t="s">
        <v>0</v>
      </c>
      <c r="C140" s="44" t="s">
        <v>18</v>
      </c>
      <c r="D140" s="51" t="s">
        <v>9</v>
      </c>
      <c r="E140" s="51" t="s">
        <v>101</v>
      </c>
      <c r="F140" s="51"/>
      <c r="G140" s="51"/>
      <c r="H140" s="45">
        <f>SUM(H141+H149+H176)</f>
        <v>45286.51805</v>
      </c>
    </row>
    <row r="141" spans="1:8" ht="15">
      <c r="A141" s="28"/>
      <c r="B141" s="72" t="s">
        <v>10</v>
      </c>
      <c r="C141" s="44" t="s">
        <v>18</v>
      </c>
      <c r="D141" s="47" t="s">
        <v>9</v>
      </c>
      <c r="E141" s="47" t="s">
        <v>6</v>
      </c>
      <c r="F141" s="47"/>
      <c r="G141" s="47"/>
      <c r="H141" s="48">
        <f>H142</f>
        <v>14310.66716</v>
      </c>
    </row>
    <row r="142" spans="1:8" ht="15">
      <c r="A142" s="29"/>
      <c r="B142" s="76" t="s">
        <v>38</v>
      </c>
      <c r="C142" s="44" t="s">
        <v>18</v>
      </c>
      <c r="D142" s="47" t="s">
        <v>9</v>
      </c>
      <c r="E142" s="47" t="s">
        <v>6</v>
      </c>
      <c r="F142" s="47" t="s">
        <v>85</v>
      </c>
      <c r="G142" s="47"/>
      <c r="H142" s="48">
        <f>H145+H147</f>
        <v>14310.66716</v>
      </c>
    </row>
    <row r="143" spans="1:8" ht="1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85</v>
      </c>
      <c r="G143" s="47"/>
      <c r="H143" s="48">
        <f>H144</f>
        <v>14310.66716</v>
      </c>
    </row>
    <row r="144" spans="1:8" ht="1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85</v>
      </c>
      <c r="G144" s="47"/>
      <c r="H144" s="48">
        <f>H145+H147</f>
        <v>14310.66716</v>
      </c>
    </row>
    <row r="145" spans="1:8" ht="30">
      <c r="A145" s="28"/>
      <c r="B145" s="72" t="s">
        <v>83</v>
      </c>
      <c r="C145" s="44" t="s">
        <v>18</v>
      </c>
      <c r="D145" s="47" t="s">
        <v>9</v>
      </c>
      <c r="E145" s="47" t="s">
        <v>6</v>
      </c>
      <c r="F145" s="47" t="s">
        <v>95</v>
      </c>
      <c r="G145" s="47" t="s">
        <v>66</v>
      </c>
      <c r="H145" s="48">
        <f>H146</f>
        <v>13103.168160000001</v>
      </c>
    </row>
    <row r="146" spans="1:8" ht="30">
      <c r="A146" s="28"/>
      <c r="B146" s="55" t="s">
        <v>40</v>
      </c>
      <c r="C146" s="44" t="s">
        <v>18</v>
      </c>
      <c r="D146" s="47" t="s">
        <v>9</v>
      </c>
      <c r="E146" s="47" t="s">
        <v>6</v>
      </c>
      <c r="F146" s="47" t="s">
        <v>95</v>
      </c>
      <c r="G146" s="47" t="s">
        <v>24</v>
      </c>
      <c r="H146" s="146">
        <f>9043.0092-17.891+102.07479-236.53597-830.69966+1000+1124.7728+1200+1524.74892+193.68908</f>
        <v>13103.168160000001</v>
      </c>
    </row>
    <row r="147" spans="1:8" ht="30">
      <c r="A147" s="28"/>
      <c r="B147" s="72" t="s">
        <v>83</v>
      </c>
      <c r="C147" s="44" t="s">
        <v>18</v>
      </c>
      <c r="D147" s="47" t="s">
        <v>9</v>
      </c>
      <c r="E147" s="47" t="s">
        <v>6</v>
      </c>
      <c r="F147" s="47" t="s">
        <v>127</v>
      </c>
      <c r="G147" s="47"/>
      <c r="H147" s="48">
        <f>H148</f>
        <v>1207.499</v>
      </c>
    </row>
    <row r="148" spans="1:8" ht="30">
      <c r="A148" s="28"/>
      <c r="B148" s="55" t="s">
        <v>40</v>
      </c>
      <c r="C148" s="44" t="s">
        <v>18</v>
      </c>
      <c r="D148" s="47" t="s">
        <v>9</v>
      </c>
      <c r="E148" s="47" t="s">
        <v>6</v>
      </c>
      <c r="F148" s="47" t="s">
        <v>127</v>
      </c>
      <c r="G148" s="47" t="s">
        <v>24</v>
      </c>
      <c r="H148" s="48">
        <v>1207.499</v>
      </c>
    </row>
    <row r="149" spans="1:8" ht="15">
      <c r="A149" s="28"/>
      <c r="B149" s="72" t="s">
        <v>17</v>
      </c>
      <c r="C149" s="44" t="s">
        <v>18</v>
      </c>
      <c r="D149" s="47" t="s">
        <v>9</v>
      </c>
      <c r="E149" s="47" t="s">
        <v>16</v>
      </c>
      <c r="F149" s="47"/>
      <c r="G149" s="47"/>
      <c r="H149" s="48">
        <f>H150+H157</f>
        <v>19153.751229999998</v>
      </c>
    </row>
    <row r="150" spans="1:8" ht="15">
      <c r="A150" s="30"/>
      <c r="B150" s="76" t="s">
        <v>38</v>
      </c>
      <c r="C150" s="44" t="s">
        <v>18</v>
      </c>
      <c r="D150" s="47" t="s">
        <v>9</v>
      </c>
      <c r="E150" s="47" t="s">
        <v>16</v>
      </c>
      <c r="F150" s="47" t="s">
        <v>85</v>
      </c>
      <c r="G150" s="47"/>
      <c r="H150" s="48">
        <f>H151</f>
        <v>210</v>
      </c>
    </row>
    <row r="151" spans="1:8" ht="1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85</v>
      </c>
      <c r="G151" s="47"/>
      <c r="H151" s="48">
        <f>H152</f>
        <v>210</v>
      </c>
    </row>
    <row r="152" spans="1:8" ht="1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85</v>
      </c>
      <c r="G152" s="47"/>
      <c r="H152" s="48">
        <f>H153+H155</f>
        <v>210</v>
      </c>
    </row>
    <row r="153" spans="1:8" ht="15">
      <c r="A153" s="30"/>
      <c r="B153" s="76" t="s">
        <v>19</v>
      </c>
      <c r="C153" s="44" t="s">
        <v>18</v>
      </c>
      <c r="D153" s="47" t="s">
        <v>9</v>
      </c>
      <c r="E153" s="47" t="s">
        <v>16</v>
      </c>
      <c r="F153" s="47" t="s">
        <v>96</v>
      </c>
      <c r="G153" s="47"/>
      <c r="H153" s="48">
        <f>H154</f>
        <v>210</v>
      </c>
    </row>
    <row r="154" spans="1:8" ht="45">
      <c r="A154" s="30"/>
      <c r="B154" s="55" t="s">
        <v>261</v>
      </c>
      <c r="C154" s="44" t="s">
        <v>18</v>
      </c>
      <c r="D154" s="47" t="s">
        <v>9</v>
      </c>
      <c r="E154" s="47" t="s">
        <v>16</v>
      </c>
      <c r="F154" s="47" t="s">
        <v>96</v>
      </c>
      <c r="G154" s="47" t="s">
        <v>24</v>
      </c>
      <c r="H154" s="48">
        <f>150+60</f>
        <v>210</v>
      </c>
    </row>
    <row r="155" spans="1:8" ht="15" hidden="1">
      <c r="A155" s="30"/>
      <c r="B155" s="55" t="s">
        <v>54</v>
      </c>
      <c r="C155" s="44" t="s">
        <v>18</v>
      </c>
      <c r="D155" s="47" t="s">
        <v>9</v>
      </c>
      <c r="E155" s="47" t="s">
        <v>16</v>
      </c>
      <c r="F155" s="47" t="s">
        <v>97</v>
      </c>
      <c r="G155" s="47"/>
      <c r="H155" s="48">
        <f>H156</f>
        <v>0</v>
      </c>
    </row>
    <row r="156" spans="1:8" ht="30" hidden="1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97</v>
      </c>
      <c r="G156" s="47" t="s">
        <v>24</v>
      </c>
      <c r="H156" s="48">
        <v>0</v>
      </c>
    </row>
    <row r="157" spans="1:8" ht="30">
      <c r="A157" s="30"/>
      <c r="B157" s="34" t="s">
        <v>177</v>
      </c>
      <c r="C157" s="44" t="s">
        <v>18</v>
      </c>
      <c r="D157" s="47" t="s">
        <v>9</v>
      </c>
      <c r="E157" s="47" t="s">
        <v>16</v>
      </c>
      <c r="F157" s="47" t="s">
        <v>178</v>
      </c>
      <c r="G157" s="47"/>
      <c r="H157" s="48">
        <f>H158</f>
        <v>18943.751229999998</v>
      </c>
    </row>
    <row r="158" spans="1:8" ht="30">
      <c r="A158" s="30"/>
      <c r="B158" s="72" t="s">
        <v>190</v>
      </c>
      <c r="C158" s="44" t="s">
        <v>18</v>
      </c>
      <c r="D158" s="47" t="s">
        <v>9</v>
      </c>
      <c r="E158" s="47" t="s">
        <v>16</v>
      </c>
      <c r="F158" s="47" t="s">
        <v>180</v>
      </c>
      <c r="G158" s="47"/>
      <c r="H158" s="48">
        <f>H159</f>
        <v>18943.751229999998</v>
      </c>
    </row>
    <row r="159" spans="1:8" ht="45">
      <c r="A159" s="30"/>
      <c r="B159" s="72" t="s">
        <v>181</v>
      </c>
      <c r="C159" s="44" t="s">
        <v>18</v>
      </c>
      <c r="D159" s="47" t="s">
        <v>9</v>
      </c>
      <c r="E159" s="47" t="s">
        <v>16</v>
      </c>
      <c r="F159" s="47" t="s">
        <v>180</v>
      </c>
      <c r="G159" s="47"/>
      <c r="H159" s="48">
        <f>H162+H166+H160+H168+H170+H173</f>
        <v>18943.751229999998</v>
      </c>
    </row>
    <row r="160" spans="1:8" ht="75">
      <c r="A160" s="30"/>
      <c r="B160" s="72" t="s">
        <v>53</v>
      </c>
      <c r="C160" s="44" t="s">
        <v>18</v>
      </c>
      <c r="D160" s="47" t="s">
        <v>9</v>
      </c>
      <c r="E160" s="47" t="s">
        <v>16</v>
      </c>
      <c r="F160" s="47" t="s">
        <v>288</v>
      </c>
      <c r="G160" s="47"/>
      <c r="H160" s="48">
        <f>H161</f>
        <v>13742.82584</v>
      </c>
    </row>
    <row r="161" spans="1:8" ht="45">
      <c r="A161" s="30"/>
      <c r="B161" s="55" t="s">
        <v>261</v>
      </c>
      <c r="C161" s="44" t="s">
        <v>18</v>
      </c>
      <c r="D161" s="47" t="s">
        <v>9</v>
      </c>
      <c r="E161" s="47" t="s">
        <v>16</v>
      </c>
      <c r="F161" s="47" t="s">
        <v>288</v>
      </c>
      <c r="G161" s="47" t="s">
        <v>24</v>
      </c>
      <c r="H161" s="48">
        <f>14343.75123-600.92539</f>
        <v>13742.82584</v>
      </c>
    </row>
    <row r="162" spans="1:8" ht="75" hidden="1">
      <c r="A162" s="30"/>
      <c r="B162" s="72" t="s">
        <v>53</v>
      </c>
      <c r="C162" s="44" t="s">
        <v>18</v>
      </c>
      <c r="D162" s="47" t="s">
        <v>9</v>
      </c>
      <c r="E162" s="47" t="s">
        <v>16</v>
      </c>
      <c r="F162" s="47" t="s">
        <v>182</v>
      </c>
      <c r="G162" s="47"/>
      <c r="H162" s="48">
        <f>H163</f>
        <v>0</v>
      </c>
    </row>
    <row r="163" spans="1:8" ht="45" hidden="1">
      <c r="A163" s="30"/>
      <c r="B163" s="55" t="s">
        <v>261</v>
      </c>
      <c r="C163" s="44" t="s">
        <v>18</v>
      </c>
      <c r="D163" s="47" t="s">
        <v>9</v>
      </c>
      <c r="E163" s="47" t="s">
        <v>16</v>
      </c>
      <c r="F163" s="47" t="s">
        <v>182</v>
      </c>
      <c r="G163" s="47" t="s">
        <v>24</v>
      </c>
      <c r="H163" s="48">
        <f>21.86808-21.86808</f>
        <v>0</v>
      </c>
    </row>
    <row r="164" spans="1:8" ht="75" hidden="1">
      <c r="A164" s="30"/>
      <c r="B164" s="72" t="s">
        <v>53</v>
      </c>
      <c r="C164" s="44" t="s">
        <v>18</v>
      </c>
      <c r="D164" s="47" t="s">
        <v>9</v>
      </c>
      <c r="E164" s="47" t="s">
        <v>16</v>
      </c>
      <c r="F164" s="47" t="s">
        <v>183</v>
      </c>
      <c r="G164" s="47"/>
      <c r="H164" s="48">
        <f>H165</f>
        <v>0</v>
      </c>
    </row>
    <row r="165" spans="1:8" ht="30" hidden="1">
      <c r="A165" s="30"/>
      <c r="B165" s="55" t="s">
        <v>40</v>
      </c>
      <c r="C165" s="44" t="s">
        <v>18</v>
      </c>
      <c r="D165" s="47" t="s">
        <v>9</v>
      </c>
      <c r="E165" s="47" t="s">
        <v>16</v>
      </c>
      <c r="F165" s="47" t="s">
        <v>183</v>
      </c>
      <c r="G165" s="47" t="s">
        <v>24</v>
      </c>
      <c r="H165" s="48">
        <v>0</v>
      </c>
    </row>
    <row r="166" spans="1:8" ht="45" hidden="1">
      <c r="A166" s="30"/>
      <c r="B166" s="35" t="s">
        <v>253</v>
      </c>
      <c r="C166" s="44" t="s">
        <v>18</v>
      </c>
      <c r="D166" s="47" t="s">
        <v>9</v>
      </c>
      <c r="E166" s="47" t="s">
        <v>16</v>
      </c>
      <c r="F166" s="47" t="s">
        <v>255</v>
      </c>
      <c r="G166" s="47"/>
      <c r="H166" s="48">
        <f>H167</f>
        <v>0</v>
      </c>
    </row>
    <row r="167" spans="1:8" ht="30" hidden="1">
      <c r="A167" s="30"/>
      <c r="B167" s="55" t="s">
        <v>40</v>
      </c>
      <c r="C167" s="44" t="s">
        <v>18</v>
      </c>
      <c r="D167" s="47" t="s">
        <v>9</v>
      </c>
      <c r="E167" s="47" t="s">
        <v>16</v>
      </c>
      <c r="F167" s="47" t="s">
        <v>255</v>
      </c>
      <c r="G167" s="47" t="s">
        <v>24</v>
      </c>
      <c r="H167" s="48">
        <v>0</v>
      </c>
    </row>
    <row r="168" spans="1:8" ht="45">
      <c r="A168" s="30"/>
      <c r="B168" s="35" t="s">
        <v>253</v>
      </c>
      <c r="C168" s="44" t="s">
        <v>18</v>
      </c>
      <c r="D168" s="47" t="s">
        <v>9</v>
      </c>
      <c r="E168" s="47" t="s">
        <v>16</v>
      </c>
      <c r="F168" s="47" t="s">
        <v>289</v>
      </c>
      <c r="G168" s="47"/>
      <c r="H168" s="48">
        <f>H169</f>
        <v>2000</v>
      </c>
    </row>
    <row r="169" spans="1:8" ht="30">
      <c r="A169" s="30"/>
      <c r="B169" s="55" t="s">
        <v>40</v>
      </c>
      <c r="C169" s="44" t="s">
        <v>18</v>
      </c>
      <c r="D169" s="47" t="s">
        <v>9</v>
      </c>
      <c r="E169" s="47" t="s">
        <v>16</v>
      </c>
      <c r="F169" s="47" t="s">
        <v>289</v>
      </c>
      <c r="G169" s="47" t="s">
        <v>24</v>
      </c>
      <c r="H169" s="48">
        <f>2000</f>
        <v>2000</v>
      </c>
    </row>
    <row r="170" spans="1:8" ht="75">
      <c r="A170" s="30"/>
      <c r="B170" s="72" t="s">
        <v>53</v>
      </c>
      <c r="C170" s="44" t="s">
        <v>18</v>
      </c>
      <c r="D170" s="47" t="s">
        <v>9</v>
      </c>
      <c r="E170" s="47" t="s">
        <v>16</v>
      </c>
      <c r="F170" s="47" t="s">
        <v>183</v>
      </c>
      <c r="G170" s="47"/>
      <c r="H170" s="48">
        <f>H171+H172</f>
        <v>1820</v>
      </c>
    </row>
    <row r="171" spans="1:8" ht="15" hidden="1">
      <c r="A171" s="30"/>
      <c r="B171" s="100" t="s">
        <v>41</v>
      </c>
      <c r="C171" s="44" t="s">
        <v>18</v>
      </c>
      <c r="D171" s="47" t="s">
        <v>9</v>
      </c>
      <c r="E171" s="47" t="s">
        <v>16</v>
      </c>
      <c r="F171" s="47" t="s">
        <v>183</v>
      </c>
      <c r="G171" s="47" t="s">
        <v>25</v>
      </c>
      <c r="H171" s="48">
        <f>1820-1820</f>
        <v>0</v>
      </c>
    </row>
    <row r="172" spans="1:8" ht="30">
      <c r="A172" s="30"/>
      <c r="B172" s="55" t="s">
        <v>40</v>
      </c>
      <c r="C172" s="44" t="s">
        <v>18</v>
      </c>
      <c r="D172" s="47" t="s">
        <v>9</v>
      </c>
      <c r="E172" s="47" t="s">
        <v>16</v>
      </c>
      <c r="F172" s="47" t="s">
        <v>183</v>
      </c>
      <c r="G172" s="47" t="s">
        <v>24</v>
      </c>
      <c r="H172" s="48">
        <v>1820</v>
      </c>
    </row>
    <row r="173" spans="1:8" ht="75">
      <c r="A173" s="30"/>
      <c r="B173" s="72" t="s">
        <v>53</v>
      </c>
      <c r="C173" s="44" t="s">
        <v>18</v>
      </c>
      <c r="D173" s="47" t="s">
        <v>9</v>
      </c>
      <c r="E173" s="47" t="s">
        <v>16</v>
      </c>
      <c r="F173" s="47" t="s">
        <v>296</v>
      </c>
      <c r="G173" s="47"/>
      <c r="H173" s="48">
        <f>H174+H175</f>
        <v>1380.9253899999999</v>
      </c>
    </row>
    <row r="174" spans="1:8" ht="15" hidden="1">
      <c r="A174" s="30"/>
      <c r="B174" s="100" t="s">
        <v>41</v>
      </c>
      <c r="C174" s="44" t="s">
        <v>18</v>
      </c>
      <c r="D174" s="47" t="s">
        <v>9</v>
      </c>
      <c r="E174" s="47" t="s">
        <v>16</v>
      </c>
      <c r="F174" s="47" t="s">
        <v>296</v>
      </c>
      <c r="G174" s="47" t="s">
        <v>25</v>
      </c>
      <c r="H174" s="48">
        <f>780-780</f>
        <v>0</v>
      </c>
    </row>
    <row r="175" spans="1:8" ht="30">
      <c r="A175" s="30"/>
      <c r="B175" s="55" t="s">
        <v>40</v>
      </c>
      <c r="C175" s="44" t="s">
        <v>18</v>
      </c>
      <c r="D175" s="47" t="s">
        <v>9</v>
      </c>
      <c r="E175" s="47" t="s">
        <v>16</v>
      </c>
      <c r="F175" s="47" t="s">
        <v>296</v>
      </c>
      <c r="G175" s="47" t="s">
        <v>24</v>
      </c>
      <c r="H175" s="48">
        <f>780+600.92539</f>
        <v>1380.9253899999999</v>
      </c>
    </row>
    <row r="176" spans="1:8" ht="30">
      <c r="A176" s="30"/>
      <c r="B176" s="55" t="s">
        <v>55</v>
      </c>
      <c r="C176" s="44" t="s">
        <v>18</v>
      </c>
      <c r="D176" s="47" t="s">
        <v>9</v>
      </c>
      <c r="E176" s="47" t="s">
        <v>9</v>
      </c>
      <c r="F176" s="47"/>
      <c r="G176" s="47"/>
      <c r="H176" s="48">
        <f>H180+H182</f>
        <v>11822.09966</v>
      </c>
    </row>
    <row r="177" spans="1:8" ht="15" hidden="1">
      <c r="A177" s="30"/>
      <c r="B177" s="76" t="s">
        <v>38</v>
      </c>
      <c r="C177" s="44" t="s">
        <v>18</v>
      </c>
      <c r="D177" s="47" t="s">
        <v>9</v>
      </c>
      <c r="E177" s="47" t="s">
        <v>9</v>
      </c>
      <c r="F177" s="47" t="s">
        <v>85</v>
      </c>
      <c r="G177" s="47"/>
      <c r="H177" s="48">
        <f>H180</f>
        <v>0</v>
      </c>
    </row>
    <row r="178" spans="1:8" ht="15" hidden="1">
      <c r="A178" s="30"/>
      <c r="B178" s="76" t="s">
        <v>38</v>
      </c>
      <c r="C178" s="44" t="s">
        <v>18</v>
      </c>
      <c r="D178" s="47" t="s">
        <v>9</v>
      </c>
      <c r="E178" s="47" t="s">
        <v>9</v>
      </c>
      <c r="F178" s="47" t="s">
        <v>85</v>
      </c>
      <c r="G178" s="47"/>
      <c r="H178" s="48">
        <f>H179</f>
        <v>0</v>
      </c>
    </row>
    <row r="179" spans="1:8" ht="15" hidden="1">
      <c r="A179" s="30"/>
      <c r="B179" s="76" t="s">
        <v>38</v>
      </c>
      <c r="C179" s="44" t="s">
        <v>18</v>
      </c>
      <c r="D179" s="47" t="s">
        <v>9</v>
      </c>
      <c r="E179" s="47" t="s">
        <v>9</v>
      </c>
      <c r="F179" s="47" t="s">
        <v>85</v>
      </c>
      <c r="G179" s="47"/>
      <c r="H179" s="48">
        <f>H180</f>
        <v>0</v>
      </c>
    </row>
    <row r="180" spans="1:8" ht="60" hidden="1">
      <c r="A180" s="30"/>
      <c r="B180" s="73" t="s">
        <v>84</v>
      </c>
      <c r="C180" s="44" t="s">
        <v>18</v>
      </c>
      <c r="D180" s="47" t="s">
        <v>9</v>
      </c>
      <c r="E180" s="47" t="s">
        <v>9</v>
      </c>
      <c r="F180" s="47" t="s">
        <v>135</v>
      </c>
      <c r="G180" s="47"/>
      <c r="H180" s="48">
        <f>H181</f>
        <v>0</v>
      </c>
    </row>
    <row r="181" spans="1:8" ht="30" hidden="1">
      <c r="A181" s="30"/>
      <c r="B181" s="55" t="s">
        <v>40</v>
      </c>
      <c r="C181" s="44" t="s">
        <v>18</v>
      </c>
      <c r="D181" s="47" t="s">
        <v>9</v>
      </c>
      <c r="E181" s="47" t="s">
        <v>9</v>
      </c>
      <c r="F181" s="47" t="s">
        <v>135</v>
      </c>
      <c r="G181" s="47" t="s">
        <v>23</v>
      </c>
      <c r="H181" s="48">
        <f>12.2-12.2</f>
        <v>0</v>
      </c>
    </row>
    <row r="182" spans="1:8" ht="93" customHeight="1">
      <c r="A182" s="30"/>
      <c r="B182" s="34" t="s">
        <v>265</v>
      </c>
      <c r="C182" s="44" t="s">
        <v>18</v>
      </c>
      <c r="D182" s="47" t="s">
        <v>9</v>
      </c>
      <c r="E182" s="47" t="s">
        <v>9</v>
      </c>
      <c r="F182" s="47" t="s">
        <v>113</v>
      </c>
      <c r="G182" s="47"/>
      <c r="H182" s="48">
        <f>H183+H192</f>
        <v>11822.09966</v>
      </c>
    </row>
    <row r="183" spans="1:8" ht="33" customHeight="1">
      <c r="A183" s="30"/>
      <c r="B183" s="72" t="s">
        <v>78</v>
      </c>
      <c r="C183" s="44" t="s">
        <v>18</v>
      </c>
      <c r="D183" s="47" t="s">
        <v>9</v>
      </c>
      <c r="E183" s="47" t="s">
        <v>9</v>
      </c>
      <c r="F183" s="47" t="s">
        <v>114</v>
      </c>
      <c r="G183" s="47"/>
      <c r="H183" s="48">
        <f>H184+H126</f>
        <v>2344.3</v>
      </c>
    </row>
    <row r="184" spans="1:8" ht="63" customHeight="1">
      <c r="A184" s="30"/>
      <c r="B184" s="72" t="s">
        <v>128</v>
      </c>
      <c r="C184" s="44" t="s">
        <v>18</v>
      </c>
      <c r="D184" s="47" t="s">
        <v>9</v>
      </c>
      <c r="E184" s="47" t="s">
        <v>9</v>
      </c>
      <c r="F184" s="47" t="s">
        <v>114</v>
      </c>
      <c r="G184" s="47"/>
      <c r="H184" s="48">
        <f>H185+H188+H190</f>
        <v>2344.3</v>
      </c>
    </row>
    <row r="185" spans="1:8" ht="78.75" customHeight="1">
      <c r="A185" s="30"/>
      <c r="B185" s="72" t="s">
        <v>53</v>
      </c>
      <c r="C185" s="44" t="s">
        <v>18</v>
      </c>
      <c r="D185" s="47" t="s">
        <v>9</v>
      </c>
      <c r="E185" s="47" t="s">
        <v>9</v>
      </c>
      <c r="F185" s="47" t="s">
        <v>186</v>
      </c>
      <c r="G185" s="47"/>
      <c r="H185" s="48">
        <f>H186+H187</f>
        <v>50</v>
      </c>
    </row>
    <row r="186" spans="1:8" ht="33" customHeight="1" hidden="1">
      <c r="A186" s="30"/>
      <c r="B186" s="55" t="s">
        <v>40</v>
      </c>
      <c r="C186" s="44" t="s">
        <v>18</v>
      </c>
      <c r="D186" s="47" t="s">
        <v>9</v>
      </c>
      <c r="E186" s="47" t="s">
        <v>9</v>
      </c>
      <c r="F186" s="47" t="s">
        <v>129</v>
      </c>
      <c r="G186" s="47" t="s">
        <v>24</v>
      </c>
      <c r="H186" s="48">
        <f>50-50</f>
        <v>0</v>
      </c>
    </row>
    <row r="187" spans="1:8" ht="16.5" customHeight="1">
      <c r="A187" s="30"/>
      <c r="B187" s="100" t="s">
        <v>41</v>
      </c>
      <c r="C187" s="44" t="s">
        <v>18</v>
      </c>
      <c r="D187" s="47" t="s">
        <v>9</v>
      </c>
      <c r="E187" s="47" t="s">
        <v>9</v>
      </c>
      <c r="F187" s="47" t="s">
        <v>186</v>
      </c>
      <c r="G187" s="47" t="s">
        <v>25</v>
      </c>
      <c r="H187" s="48">
        <v>50</v>
      </c>
    </row>
    <row r="188" spans="1:8" ht="78" customHeight="1">
      <c r="A188" s="30"/>
      <c r="B188" s="72" t="s">
        <v>53</v>
      </c>
      <c r="C188" s="44" t="s">
        <v>18</v>
      </c>
      <c r="D188" s="47" t="s">
        <v>9</v>
      </c>
      <c r="E188" s="47" t="s">
        <v>9</v>
      </c>
      <c r="F188" s="47" t="s">
        <v>161</v>
      </c>
      <c r="G188" s="47"/>
      <c r="H188" s="48">
        <f>H189</f>
        <v>2294.3</v>
      </c>
    </row>
    <row r="189" spans="1:8" ht="19.5" customHeight="1">
      <c r="A189" s="30"/>
      <c r="B189" s="100" t="s">
        <v>41</v>
      </c>
      <c r="C189" s="44" t="s">
        <v>18</v>
      </c>
      <c r="D189" s="47" t="s">
        <v>9</v>
      </c>
      <c r="E189" s="47" t="s">
        <v>9</v>
      </c>
      <c r="F189" s="47" t="s">
        <v>161</v>
      </c>
      <c r="G189" s="47" t="s">
        <v>25</v>
      </c>
      <c r="H189" s="48">
        <v>2294.3</v>
      </c>
    </row>
    <row r="190" spans="1:8" ht="45" customHeight="1" hidden="1">
      <c r="A190" s="30"/>
      <c r="B190" s="35" t="s">
        <v>253</v>
      </c>
      <c r="C190" s="44" t="s">
        <v>18</v>
      </c>
      <c r="D190" s="47" t="s">
        <v>9</v>
      </c>
      <c r="E190" s="47" t="s">
        <v>9</v>
      </c>
      <c r="F190" s="47" t="s">
        <v>254</v>
      </c>
      <c r="G190" s="47"/>
      <c r="H190" s="48">
        <f>H191</f>
        <v>0</v>
      </c>
    </row>
    <row r="191" spans="1:8" ht="19.5" customHeight="1" hidden="1">
      <c r="A191" s="30"/>
      <c r="B191" s="100" t="s">
        <v>41</v>
      </c>
      <c r="C191" s="44" t="s">
        <v>18</v>
      </c>
      <c r="D191" s="47" t="s">
        <v>9</v>
      </c>
      <c r="E191" s="47" t="s">
        <v>9</v>
      </c>
      <c r="F191" s="47" t="s">
        <v>254</v>
      </c>
      <c r="G191" s="47" t="s">
        <v>25</v>
      </c>
      <c r="H191" s="48"/>
    </row>
    <row r="192" spans="1:8" ht="30">
      <c r="A192" s="30"/>
      <c r="B192" s="72" t="s">
        <v>210</v>
      </c>
      <c r="C192" s="44" t="s">
        <v>18</v>
      </c>
      <c r="D192" s="47" t="s">
        <v>9</v>
      </c>
      <c r="E192" s="47" t="s">
        <v>9</v>
      </c>
      <c r="F192" s="47" t="s">
        <v>291</v>
      </c>
      <c r="G192" s="47"/>
      <c r="H192" s="48">
        <f>H193</f>
        <v>9477.79966</v>
      </c>
    </row>
    <row r="193" spans="1:8" ht="45">
      <c r="A193" s="30"/>
      <c r="B193" s="72" t="s">
        <v>136</v>
      </c>
      <c r="C193" s="44" t="s">
        <v>18</v>
      </c>
      <c r="D193" s="47" t="s">
        <v>9</v>
      </c>
      <c r="E193" s="47" t="s">
        <v>9</v>
      </c>
      <c r="F193" s="47" t="s">
        <v>291</v>
      </c>
      <c r="G193" s="47"/>
      <c r="H193" s="48">
        <f>H194+H196</f>
        <v>9477.79966</v>
      </c>
    </row>
    <row r="194" spans="1:8" ht="75">
      <c r="A194" s="30"/>
      <c r="B194" s="72" t="s">
        <v>53</v>
      </c>
      <c r="C194" s="44" t="s">
        <v>18</v>
      </c>
      <c r="D194" s="47" t="s">
        <v>9</v>
      </c>
      <c r="E194" s="47" t="s">
        <v>9</v>
      </c>
      <c r="F194" s="47" t="s">
        <v>292</v>
      </c>
      <c r="G194" s="47"/>
      <c r="H194" s="48">
        <f>H195</f>
        <v>3117.7996599999997</v>
      </c>
    </row>
    <row r="195" spans="1:8" ht="15">
      <c r="A195" s="30"/>
      <c r="B195" s="100" t="s">
        <v>41</v>
      </c>
      <c r="C195" s="44" t="s">
        <v>18</v>
      </c>
      <c r="D195" s="47" t="s">
        <v>9</v>
      </c>
      <c r="E195" s="47" t="s">
        <v>9</v>
      </c>
      <c r="F195" s="47" t="s">
        <v>292</v>
      </c>
      <c r="G195" s="47" t="s">
        <v>25</v>
      </c>
      <c r="H195" s="48">
        <f>830.69966+2287.1</f>
        <v>3117.7996599999997</v>
      </c>
    </row>
    <row r="196" spans="1:8" ht="75">
      <c r="A196" s="30"/>
      <c r="B196" s="72" t="s">
        <v>53</v>
      </c>
      <c r="C196" s="44" t="s">
        <v>18</v>
      </c>
      <c r="D196" s="47" t="s">
        <v>9</v>
      </c>
      <c r="E196" s="47" t="s">
        <v>9</v>
      </c>
      <c r="F196" s="47" t="s">
        <v>294</v>
      </c>
      <c r="G196" s="47"/>
      <c r="H196" s="48">
        <f>H197</f>
        <v>6360</v>
      </c>
    </row>
    <row r="197" spans="1:8" ht="15">
      <c r="A197" s="30"/>
      <c r="B197" s="100" t="s">
        <v>41</v>
      </c>
      <c r="C197" s="44" t="s">
        <v>18</v>
      </c>
      <c r="D197" s="47" t="s">
        <v>9</v>
      </c>
      <c r="E197" s="47" t="s">
        <v>9</v>
      </c>
      <c r="F197" s="47" t="s">
        <v>294</v>
      </c>
      <c r="G197" s="47" t="s">
        <v>25</v>
      </c>
      <c r="H197" s="48">
        <v>6360</v>
      </c>
    </row>
    <row r="198" ht="14.25" hidden="1">
      <c r="A198" s="30"/>
    </row>
    <row r="199" ht="14.25" hidden="1">
      <c r="A199" s="30"/>
    </row>
    <row r="200" ht="14.25" hidden="1">
      <c r="A200" s="30"/>
    </row>
    <row r="201" ht="14.25" hidden="1">
      <c r="A201" s="30"/>
    </row>
    <row r="202" ht="14.25" hidden="1">
      <c r="A202" s="30"/>
    </row>
    <row r="203" ht="14.25" hidden="1">
      <c r="A203" s="30"/>
    </row>
    <row r="204" spans="1:8" ht="15" hidden="1">
      <c r="A204" s="30">
        <v>6</v>
      </c>
      <c r="B204" s="77" t="s">
        <v>57</v>
      </c>
      <c r="C204" s="43" t="s">
        <v>18</v>
      </c>
      <c r="D204" s="51" t="s">
        <v>56</v>
      </c>
      <c r="E204" s="51" t="s">
        <v>101</v>
      </c>
      <c r="F204" s="47"/>
      <c r="G204" s="47"/>
      <c r="H204" s="45">
        <f>H205</f>
        <v>0</v>
      </c>
    </row>
    <row r="205" spans="1:8" ht="30" hidden="1">
      <c r="A205" s="30"/>
      <c r="B205" s="70" t="s">
        <v>138</v>
      </c>
      <c r="C205" s="44" t="s">
        <v>18</v>
      </c>
      <c r="D205" s="47" t="s">
        <v>56</v>
      </c>
      <c r="E205" s="47" t="s">
        <v>9</v>
      </c>
      <c r="F205" s="47"/>
      <c r="G205" s="47"/>
      <c r="H205" s="48">
        <f>H206</f>
        <v>0</v>
      </c>
    </row>
    <row r="206" spans="1:8" ht="45" hidden="1">
      <c r="A206" s="30"/>
      <c r="B206" s="80" t="s">
        <v>139</v>
      </c>
      <c r="C206" s="44" t="s">
        <v>18</v>
      </c>
      <c r="D206" s="47" t="s">
        <v>56</v>
      </c>
      <c r="E206" s="47" t="s">
        <v>9</v>
      </c>
      <c r="F206" s="47" t="s">
        <v>146</v>
      </c>
      <c r="G206" s="47"/>
      <c r="H206" s="48">
        <f>H207</f>
        <v>0</v>
      </c>
    </row>
    <row r="207" spans="1:8" ht="45" hidden="1">
      <c r="A207" s="30"/>
      <c r="B207" s="80" t="s">
        <v>191</v>
      </c>
      <c r="C207" s="44" t="s">
        <v>18</v>
      </c>
      <c r="D207" s="47" t="s">
        <v>56</v>
      </c>
      <c r="E207" s="47" t="s">
        <v>9</v>
      </c>
      <c r="F207" s="47" t="s">
        <v>111</v>
      </c>
      <c r="G207" s="47"/>
      <c r="H207" s="48">
        <f>H208</f>
        <v>0</v>
      </c>
    </row>
    <row r="208" spans="1:8" ht="60" hidden="1">
      <c r="A208" s="30"/>
      <c r="B208" s="80" t="s">
        <v>140</v>
      </c>
      <c r="C208" s="44" t="s">
        <v>18</v>
      </c>
      <c r="D208" s="47" t="s">
        <v>56</v>
      </c>
      <c r="E208" s="47" t="s">
        <v>9</v>
      </c>
      <c r="F208" s="47" t="s">
        <v>111</v>
      </c>
      <c r="G208" s="47"/>
      <c r="H208" s="48">
        <f>H213+H211</f>
        <v>0</v>
      </c>
    </row>
    <row r="209" spans="1:8" ht="75" hidden="1">
      <c r="A209" s="30"/>
      <c r="B209" s="72" t="s">
        <v>53</v>
      </c>
      <c r="C209" s="44" t="s">
        <v>18</v>
      </c>
      <c r="D209" s="47" t="s">
        <v>56</v>
      </c>
      <c r="E209" s="47" t="s">
        <v>9</v>
      </c>
      <c r="F209" s="47" t="s">
        <v>141</v>
      </c>
      <c r="G209" s="47"/>
      <c r="H209" s="48">
        <f>H210</f>
        <v>0</v>
      </c>
    </row>
    <row r="210" spans="1:8" ht="30" hidden="1">
      <c r="A210" s="30"/>
      <c r="B210" s="55" t="s">
        <v>40</v>
      </c>
      <c r="C210" s="44" t="s">
        <v>18</v>
      </c>
      <c r="D210" s="47" t="s">
        <v>56</v>
      </c>
      <c r="E210" s="47" t="s">
        <v>9</v>
      </c>
      <c r="F210" s="47" t="s">
        <v>141</v>
      </c>
      <c r="G210" s="47" t="s">
        <v>24</v>
      </c>
      <c r="H210" s="48"/>
    </row>
    <row r="211" spans="1:8" ht="75" hidden="1">
      <c r="A211" s="30"/>
      <c r="B211" s="72" t="s">
        <v>53</v>
      </c>
      <c r="C211" s="44" t="s">
        <v>18</v>
      </c>
      <c r="D211" s="47" t="s">
        <v>56</v>
      </c>
      <c r="E211" s="47" t="s">
        <v>9</v>
      </c>
      <c r="F211" s="47" t="s">
        <v>187</v>
      </c>
      <c r="G211" s="47"/>
      <c r="H211" s="48">
        <f>H212</f>
        <v>0</v>
      </c>
    </row>
    <row r="212" spans="1:8" ht="45" hidden="1">
      <c r="A212" s="30"/>
      <c r="B212" s="55" t="s">
        <v>261</v>
      </c>
      <c r="C212" s="44" t="s">
        <v>18</v>
      </c>
      <c r="D212" s="47" t="s">
        <v>56</v>
      </c>
      <c r="E212" s="47" t="s">
        <v>9</v>
      </c>
      <c r="F212" s="47" t="s">
        <v>187</v>
      </c>
      <c r="G212" s="47" t="s">
        <v>24</v>
      </c>
      <c r="H212" s="48"/>
    </row>
    <row r="213" spans="1:8" ht="75" hidden="1">
      <c r="A213" s="30"/>
      <c r="B213" s="72" t="s">
        <v>53</v>
      </c>
      <c r="C213" s="44" t="s">
        <v>18</v>
      </c>
      <c r="D213" s="47" t="s">
        <v>56</v>
      </c>
      <c r="E213" s="47" t="s">
        <v>9</v>
      </c>
      <c r="F213" s="47" t="s">
        <v>106</v>
      </c>
      <c r="G213" s="47"/>
      <c r="H213" s="48">
        <f>H214</f>
        <v>0</v>
      </c>
    </row>
    <row r="214" spans="1:8" ht="30" hidden="1">
      <c r="A214" s="30"/>
      <c r="B214" s="55" t="s">
        <v>40</v>
      </c>
      <c r="C214" s="44" t="s">
        <v>18</v>
      </c>
      <c r="D214" s="47" t="s">
        <v>56</v>
      </c>
      <c r="E214" s="47" t="s">
        <v>9</v>
      </c>
      <c r="F214" s="47" t="s">
        <v>106</v>
      </c>
      <c r="G214" s="47" t="s">
        <v>24</v>
      </c>
      <c r="H214" s="48"/>
    </row>
    <row r="215" spans="1:8" ht="14.25">
      <c r="A215" s="29">
        <v>7</v>
      </c>
      <c r="B215" s="71" t="s">
        <v>58</v>
      </c>
      <c r="C215" s="43" t="s">
        <v>18</v>
      </c>
      <c r="D215" s="51" t="s">
        <v>15</v>
      </c>
      <c r="E215" s="51" t="s">
        <v>101</v>
      </c>
      <c r="F215" s="51"/>
      <c r="G215" s="51"/>
      <c r="H215" s="45">
        <f>H216+H222</f>
        <v>7345.817219999999</v>
      </c>
    </row>
    <row r="216" spans="1:8" ht="15">
      <c r="A216" s="28"/>
      <c r="B216" s="72" t="s">
        <v>14</v>
      </c>
      <c r="C216" s="44" t="s">
        <v>18</v>
      </c>
      <c r="D216" s="47" t="s">
        <v>15</v>
      </c>
      <c r="E216" s="47" t="s">
        <v>6</v>
      </c>
      <c r="F216" s="47"/>
      <c r="G216" s="47"/>
      <c r="H216" s="48">
        <f>H217</f>
        <v>6549.362079999999</v>
      </c>
    </row>
    <row r="217" spans="1:8" ht="15">
      <c r="A217" s="28"/>
      <c r="B217" s="80" t="s">
        <v>36</v>
      </c>
      <c r="C217" s="44" t="s">
        <v>18</v>
      </c>
      <c r="D217" s="47" t="s">
        <v>15</v>
      </c>
      <c r="E217" s="47" t="s">
        <v>6</v>
      </c>
      <c r="F217" s="47" t="s">
        <v>85</v>
      </c>
      <c r="G217" s="47"/>
      <c r="H217" s="48">
        <f>H220</f>
        <v>6549.362079999999</v>
      </c>
    </row>
    <row r="218" spans="1:8" ht="15">
      <c r="A218" s="28"/>
      <c r="B218" s="80" t="s">
        <v>36</v>
      </c>
      <c r="C218" s="44" t="s">
        <v>18</v>
      </c>
      <c r="D218" s="47" t="s">
        <v>15</v>
      </c>
      <c r="E218" s="47" t="s">
        <v>6</v>
      </c>
      <c r="F218" s="47" t="s">
        <v>85</v>
      </c>
      <c r="G218" s="47"/>
      <c r="H218" s="48">
        <f>H220</f>
        <v>6549.362079999999</v>
      </c>
    </row>
    <row r="219" spans="1:8" ht="15">
      <c r="A219" s="28"/>
      <c r="B219" s="80" t="s">
        <v>36</v>
      </c>
      <c r="C219" s="44" t="s">
        <v>18</v>
      </c>
      <c r="D219" s="47" t="s">
        <v>15</v>
      </c>
      <c r="E219" s="47" t="s">
        <v>6</v>
      </c>
      <c r="F219" s="47" t="s">
        <v>85</v>
      </c>
      <c r="G219" s="47"/>
      <c r="H219" s="48">
        <f>H220</f>
        <v>6549.362079999999</v>
      </c>
    </row>
    <row r="220" spans="1:8" ht="60">
      <c r="A220" s="28"/>
      <c r="B220" s="80" t="s">
        <v>59</v>
      </c>
      <c r="C220" s="44" t="s">
        <v>18</v>
      </c>
      <c r="D220" s="47" t="s">
        <v>15</v>
      </c>
      <c r="E220" s="47" t="s">
        <v>6</v>
      </c>
      <c r="F220" s="47" t="s">
        <v>98</v>
      </c>
      <c r="G220" s="47"/>
      <c r="H220" s="48">
        <f>H221</f>
        <v>6549.362079999999</v>
      </c>
    </row>
    <row r="221" spans="1:8" ht="45">
      <c r="A221" s="28"/>
      <c r="B221" s="99" t="s">
        <v>194</v>
      </c>
      <c r="C221" s="44" t="s">
        <v>18</v>
      </c>
      <c r="D221" s="47" t="s">
        <v>15</v>
      </c>
      <c r="E221" s="47" t="s">
        <v>6</v>
      </c>
      <c r="F221" s="47" t="s">
        <v>98</v>
      </c>
      <c r="G221" s="57" t="s">
        <v>73</v>
      </c>
      <c r="H221" s="48">
        <f>5923.17458+17.891+20.5+563.9+23.8965</f>
        <v>6549.362079999999</v>
      </c>
    </row>
    <row r="222" spans="1:8" ht="30">
      <c r="A222" s="28"/>
      <c r="B222" s="33" t="s">
        <v>156</v>
      </c>
      <c r="C222" s="44" t="s">
        <v>18</v>
      </c>
      <c r="D222" s="47" t="s">
        <v>15</v>
      </c>
      <c r="E222" s="47" t="s">
        <v>22</v>
      </c>
      <c r="F222" s="47"/>
      <c r="G222" s="57"/>
      <c r="H222" s="48">
        <f>H223+H230</f>
        <v>796.45514</v>
      </c>
    </row>
    <row r="223" spans="1:8" ht="57">
      <c r="A223" s="28"/>
      <c r="B223" s="77" t="s">
        <v>266</v>
      </c>
      <c r="C223" s="44" t="s">
        <v>18</v>
      </c>
      <c r="D223" s="47" t="s">
        <v>15</v>
      </c>
      <c r="E223" s="47" t="s">
        <v>22</v>
      </c>
      <c r="F223" s="47" t="s">
        <v>159</v>
      </c>
      <c r="G223" s="57"/>
      <c r="H223" s="48">
        <f>H224</f>
        <v>678.44829</v>
      </c>
    </row>
    <row r="224" spans="1:8" ht="60">
      <c r="A224" s="28"/>
      <c r="B224" s="72" t="s">
        <v>192</v>
      </c>
      <c r="C224" s="44" t="s">
        <v>18</v>
      </c>
      <c r="D224" s="47" t="s">
        <v>15</v>
      </c>
      <c r="E224" s="47" t="s">
        <v>22</v>
      </c>
      <c r="F224" s="47" t="s">
        <v>112</v>
      </c>
      <c r="G224" s="47"/>
      <c r="H224" s="48">
        <f>H225</f>
        <v>678.44829</v>
      </c>
    </row>
    <row r="225" spans="1:8" ht="75">
      <c r="A225" s="6"/>
      <c r="B225" s="74" t="s">
        <v>153</v>
      </c>
      <c r="C225" s="44" t="s">
        <v>18</v>
      </c>
      <c r="D225" s="47" t="s">
        <v>15</v>
      </c>
      <c r="E225" s="47" t="s">
        <v>22</v>
      </c>
      <c r="F225" s="47" t="s">
        <v>112</v>
      </c>
      <c r="G225" s="44"/>
      <c r="H225" s="48">
        <f>H226+H228</f>
        <v>678.44829</v>
      </c>
    </row>
    <row r="226" spans="1:8" ht="75" hidden="1">
      <c r="A226" s="28"/>
      <c r="B226" s="72" t="s">
        <v>53</v>
      </c>
      <c r="C226" s="44" t="s">
        <v>18</v>
      </c>
      <c r="D226" s="47" t="s">
        <v>15</v>
      </c>
      <c r="E226" s="47" t="s">
        <v>22</v>
      </c>
      <c r="F226" s="47" t="s">
        <v>188</v>
      </c>
      <c r="G226" s="47"/>
      <c r="H226" s="48">
        <f>H227</f>
        <v>0</v>
      </c>
    </row>
    <row r="227" spans="1:8" ht="45" hidden="1">
      <c r="A227" s="28"/>
      <c r="B227" s="99" t="s">
        <v>194</v>
      </c>
      <c r="C227" s="44" t="s">
        <v>18</v>
      </c>
      <c r="D227" s="47" t="s">
        <v>15</v>
      </c>
      <c r="E227" s="47" t="s">
        <v>22</v>
      </c>
      <c r="F227" s="47" t="s">
        <v>188</v>
      </c>
      <c r="G227" s="47" t="s">
        <v>73</v>
      </c>
      <c r="H227" s="48">
        <v>0</v>
      </c>
    </row>
    <row r="228" spans="1:8" ht="75">
      <c r="A228" s="28">
        <v>8</v>
      </c>
      <c r="B228" s="72" t="s">
        <v>53</v>
      </c>
      <c r="C228" s="44" t="s">
        <v>18</v>
      </c>
      <c r="D228" s="47" t="s">
        <v>15</v>
      </c>
      <c r="E228" s="47" t="s">
        <v>22</v>
      </c>
      <c r="F228" s="47" t="s">
        <v>284</v>
      </c>
      <c r="G228" s="51"/>
      <c r="H228" s="48">
        <f>H229</f>
        <v>678.44829</v>
      </c>
    </row>
    <row r="229" spans="1:8" ht="45">
      <c r="A229" s="28"/>
      <c r="B229" s="99" t="s">
        <v>194</v>
      </c>
      <c r="C229" s="44" t="s">
        <v>18</v>
      </c>
      <c r="D229" s="47" t="s">
        <v>15</v>
      </c>
      <c r="E229" s="47" t="s">
        <v>22</v>
      </c>
      <c r="F229" s="47" t="s">
        <v>284</v>
      </c>
      <c r="G229" s="47" t="s">
        <v>73</v>
      </c>
      <c r="H229" s="48">
        <f>53+87.5+0.49829+317.45+220</f>
        <v>678.44829</v>
      </c>
    </row>
    <row r="230" spans="1:8" ht="42.75">
      <c r="A230" s="28"/>
      <c r="B230" s="77" t="s">
        <v>268</v>
      </c>
      <c r="C230" s="98">
        <v>931</v>
      </c>
      <c r="D230" s="47" t="s">
        <v>15</v>
      </c>
      <c r="E230" s="47" t="s">
        <v>22</v>
      </c>
      <c r="F230" s="47" t="s">
        <v>200</v>
      </c>
      <c r="G230" s="47"/>
      <c r="H230" s="48">
        <f>H231</f>
        <v>118.00685</v>
      </c>
    </row>
    <row r="231" spans="1:8" ht="30">
      <c r="A231" s="28"/>
      <c r="B231" s="42" t="s">
        <v>201</v>
      </c>
      <c r="C231" s="98">
        <v>931</v>
      </c>
      <c r="D231" s="47" t="s">
        <v>15</v>
      </c>
      <c r="E231" s="47" t="s">
        <v>22</v>
      </c>
      <c r="F231" s="47" t="s">
        <v>199</v>
      </c>
      <c r="G231" s="47"/>
      <c r="H231" s="48">
        <f>H232</f>
        <v>118.00685</v>
      </c>
    </row>
    <row r="232" spans="1:8" ht="45">
      <c r="A232" s="28"/>
      <c r="B232" s="101" t="s">
        <v>196</v>
      </c>
      <c r="C232" s="98">
        <v>931</v>
      </c>
      <c r="D232" s="47" t="s">
        <v>15</v>
      </c>
      <c r="E232" s="47" t="s">
        <v>22</v>
      </c>
      <c r="F232" s="47" t="s">
        <v>199</v>
      </c>
      <c r="G232" s="47"/>
      <c r="H232" s="48">
        <f>H233+H235</f>
        <v>118.00685</v>
      </c>
    </row>
    <row r="233" spans="1:8" ht="75" hidden="1">
      <c r="A233" s="28"/>
      <c r="B233" s="72" t="s">
        <v>53</v>
      </c>
      <c r="C233" s="98">
        <v>931</v>
      </c>
      <c r="D233" s="47" t="s">
        <v>15</v>
      </c>
      <c r="E233" s="47" t="s">
        <v>22</v>
      </c>
      <c r="F233" s="47" t="s">
        <v>198</v>
      </c>
      <c r="G233" s="47"/>
      <c r="H233" s="48">
        <f>H234</f>
        <v>0</v>
      </c>
    </row>
    <row r="234" spans="1:8" ht="45" hidden="1">
      <c r="A234" s="28"/>
      <c r="B234" s="99" t="s">
        <v>194</v>
      </c>
      <c r="C234" s="98">
        <v>931</v>
      </c>
      <c r="D234" s="47" t="s">
        <v>15</v>
      </c>
      <c r="E234" s="47" t="s">
        <v>22</v>
      </c>
      <c r="F234" s="47" t="s">
        <v>198</v>
      </c>
      <c r="G234" s="47" t="s">
        <v>73</v>
      </c>
      <c r="H234" s="48">
        <f>30-30</f>
        <v>0</v>
      </c>
    </row>
    <row r="235" spans="1:8" ht="75">
      <c r="A235" s="28"/>
      <c r="B235" s="72" t="s">
        <v>53</v>
      </c>
      <c r="C235" s="98">
        <v>931</v>
      </c>
      <c r="D235" s="47" t="s">
        <v>15</v>
      </c>
      <c r="E235" s="47" t="s">
        <v>22</v>
      </c>
      <c r="F235" s="47" t="s">
        <v>290</v>
      </c>
      <c r="G235" s="47"/>
      <c r="H235" s="48">
        <f>H236</f>
        <v>118.00685</v>
      </c>
    </row>
    <row r="236" spans="1:8" ht="45">
      <c r="A236" s="28"/>
      <c r="B236" s="99" t="s">
        <v>194</v>
      </c>
      <c r="C236" s="98">
        <v>931</v>
      </c>
      <c r="D236" s="47" t="s">
        <v>15</v>
      </c>
      <c r="E236" s="47" t="s">
        <v>22</v>
      </c>
      <c r="F236" s="47" t="s">
        <v>290</v>
      </c>
      <c r="G236" s="47" t="s">
        <v>73</v>
      </c>
      <c r="H236" s="48">
        <f>88.50514+30-0.49829</f>
        <v>118.00685</v>
      </c>
    </row>
    <row r="237" spans="1:8" ht="15">
      <c r="A237" s="28">
        <v>8</v>
      </c>
      <c r="B237" s="77" t="s">
        <v>202</v>
      </c>
      <c r="C237" s="43" t="s">
        <v>18</v>
      </c>
      <c r="D237" s="51" t="s">
        <v>203</v>
      </c>
      <c r="E237" s="51" t="s">
        <v>101</v>
      </c>
      <c r="F237" s="51"/>
      <c r="G237" s="51"/>
      <c r="H237" s="45">
        <f>H238</f>
        <v>294.44</v>
      </c>
    </row>
    <row r="238" spans="1:8" ht="30">
      <c r="A238" s="28"/>
      <c r="B238" s="55" t="s">
        <v>204</v>
      </c>
      <c r="C238" s="44" t="s">
        <v>18</v>
      </c>
      <c r="D238" s="47" t="s">
        <v>203</v>
      </c>
      <c r="E238" s="47" t="s">
        <v>56</v>
      </c>
      <c r="F238" s="47"/>
      <c r="G238" s="47"/>
      <c r="H238" s="48">
        <f>H239</f>
        <v>294.44</v>
      </c>
    </row>
    <row r="239" spans="1:8" ht="15">
      <c r="A239" s="28"/>
      <c r="B239" s="80" t="s">
        <v>36</v>
      </c>
      <c r="C239" s="44" t="s">
        <v>18</v>
      </c>
      <c r="D239" s="47" t="s">
        <v>203</v>
      </c>
      <c r="E239" s="47" t="s">
        <v>56</v>
      </c>
      <c r="F239" s="47" t="s">
        <v>85</v>
      </c>
      <c r="G239" s="47"/>
      <c r="H239" s="48">
        <f>H240</f>
        <v>294.44</v>
      </c>
    </row>
    <row r="240" spans="1:8" ht="15">
      <c r="A240" s="28"/>
      <c r="B240" s="80" t="s">
        <v>36</v>
      </c>
      <c r="C240" s="44" t="s">
        <v>18</v>
      </c>
      <c r="D240" s="47" t="s">
        <v>203</v>
      </c>
      <c r="E240" s="47" t="s">
        <v>56</v>
      </c>
      <c r="F240" s="47" t="s">
        <v>85</v>
      </c>
      <c r="G240" s="47"/>
      <c r="H240" s="48">
        <f>H242</f>
        <v>294.44</v>
      </c>
    </row>
    <row r="241" spans="1:8" ht="15">
      <c r="A241" s="28"/>
      <c r="B241" s="80" t="s">
        <v>36</v>
      </c>
      <c r="C241" s="44" t="s">
        <v>18</v>
      </c>
      <c r="D241" s="47" t="s">
        <v>203</v>
      </c>
      <c r="E241" s="47" t="s">
        <v>56</v>
      </c>
      <c r="F241" s="47" t="s">
        <v>85</v>
      </c>
      <c r="G241" s="47"/>
      <c r="H241" s="48">
        <f>H242</f>
        <v>294.44</v>
      </c>
    </row>
    <row r="242" spans="1:8" ht="60">
      <c r="A242" s="28"/>
      <c r="B242" s="35" t="s">
        <v>154</v>
      </c>
      <c r="C242" s="44" t="s">
        <v>18</v>
      </c>
      <c r="D242" s="47" t="s">
        <v>203</v>
      </c>
      <c r="E242" s="47" t="s">
        <v>56</v>
      </c>
      <c r="F242" s="47" t="s">
        <v>89</v>
      </c>
      <c r="G242" s="47"/>
      <c r="H242" s="48">
        <f>H243</f>
        <v>294.44</v>
      </c>
    </row>
    <row r="243" spans="1:8" ht="30">
      <c r="A243" s="28"/>
      <c r="B243" s="102" t="s">
        <v>205</v>
      </c>
      <c r="C243" s="98">
        <v>931</v>
      </c>
      <c r="D243" s="47" t="s">
        <v>203</v>
      </c>
      <c r="E243" s="47" t="s">
        <v>56</v>
      </c>
      <c r="F243" s="47" t="s">
        <v>89</v>
      </c>
      <c r="G243" s="47" t="s">
        <v>184</v>
      </c>
      <c r="H243" s="48">
        <v>294.44</v>
      </c>
    </row>
    <row r="244" spans="1:8" ht="14.25">
      <c r="A244" s="29">
        <v>8</v>
      </c>
      <c r="B244" s="144" t="s">
        <v>271</v>
      </c>
      <c r="C244" s="145">
        <v>931</v>
      </c>
      <c r="D244" s="51" t="s">
        <v>43</v>
      </c>
      <c r="E244" s="51" t="s">
        <v>101</v>
      </c>
      <c r="F244" s="51"/>
      <c r="G244" s="51"/>
      <c r="H244" s="45">
        <f aca="true" t="shared" si="0" ref="H244:H249">H245</f>
        <v>20</v>
      </c>
    </row>
    <row r="245" spans="1:8" ht="30">
      <c r="A245" s="28"/>
      <c r="B245" s="102" t="s">
        <v>272</v>
      </c>
      <c r="C245" s="98">
        <v>931</v>
      </c>
      <c r="D245" s="47" t="s">
        <v>43</v>
      </c>
      <c r="E245" s="47" t="s">
        <v>9</v>
      </c>
      <c r="F245" s="47"/>
      <c r="G245" s="47"/>
      <c r="H245" s="48">
        <f t="shared" si="0"/>
        <v>20</v>
      </c>
    </row>
    <row r="246" spans="1:8" ht="47.25" customHeight="1">
      <c r="A246" s="28"/>
      <c r="B246" s="149" t="s">
        <v>275</v>
      </c>
      <c r="C246" s="98">
        <v>931</v>
      </c>
      <c r="D246" s="47" t="s">
        <v>43</v>
      </c>
      <c r="E246" s="47" t="s">
        <v>9</v>
      </c>
      <c r="F246" s="47" t="s">
        <v>146</v>
      </c>
      <c r="G246" s="47"/>
      <c r="H246" s="48">
        <f t="shared" si="0"/>
        <v>20</v>
      </c>
    </row>
    <row r="247" spans="1:8" ht="45">
      <c r="A247" s="28"/>
      <c r="B247" s="150" t="s">
        <v>276</v>
      </c>
      <c r="C247" s="98">
        <v>931</v>
      </c>
      <c r="D247" s="47" t="s">
        <v>43</v>
      </c>
      <c r="E247" s="47" t="s">
        <v>9</v>
      </c>
      <c r="F247" s="47" t="s">
        <v>111</v>
      </c>
      <c r="G247" s="47"/>
      <c r="H247" s="48">
        <f t="shared" si="0"/>
        <v>20</v>
      </c>
    </row>
    <row r="248" spans="1:8" ht="45">
      <c r="A248" s="28"/>
      <c r="B248" s="151" t="s">
        <v>277</v>
      </c>
      <c r="C248" s="98">
        <v>931</v>
      </c>
      <c r="D248" s="47" t="s">
        <v>43</v>
      </c>
      <c r="E248" s="47" t="s">
        <v>9</v>
      </c>
      <c r="F248" s="47" t="s">
        <v>111</v>
      </c>
      <c r="G248" s="47"/>
      <c r="H248" s="48">
        <f>H249+H251</f>
        <v>20</v>
      </c>
    </row>
    <row r="249" spans="1:8" ht="75" hidden="1">
      <c r="A249" s="28"/>
      <c r="B249" s="72" t="s">
        <v>53</v>
      </c>
      <c r="C249" s="98">
        <v>931</v>
      </c>
      <c r="D249" s="47" t="s">
        <v>43</v>
      </c>
      <c r="E249" s="47" t="s">
        <v>9</v>
      </c>
      <c r="F249" s="47" t="s">
        <v>187</v>
      </c>
      <c r="G249" s="47"/>
      <c r="H249" s="48">
        <f t="shared" si="0"/>
        <v>0</v>
      </c>
    </row>
    <row r="250" spans="1:8" ht="45" hidden="1">
      <c r="A250" s="28"/>
      <c r="B250" s="55" t="s">
        <v>261</v>
      </c>
      <c r="C250" s="98">
        <v>931</v>
      </c>
      <c r="D250" s="47" t="s">
        <v>43</v>
      </c>
      <c r="E250" s="47" t="s">
        <v>9</v>
      </c>
      <c r="F250" s="47" t="s">
        <v>187</v>
      </c>
      <c r="G250" s="47" t="s">
        <v>24</v>
      </c>
      <c r="H250" s="48">
        <f>10-10</f>
        <v>0</v>
      </c>
    </row>
    <row r="251" spans="1:8" ht="75">
      <c r="A251" s="28"/>
      <c r="B251" s="72" t="s">
        <v>53</v>
      </c>
      <c r="C251" s="98">
        <v>931</v>
      </c>
      <c r="D251" s="47" t="s">
        <v>43</v>
      </c>
      <c r="E251" s="47" t="s">
        <v>9</v>
      </c>
      <c r="F251" s="47" t="s">
        <v>287</v>
      </c>
      <c r="G251" s="47"/>
      <c r="H251" s="48">
        <f>H252</f>
        <v>20</v>
      </c>
    </row>
    <row r="252" spans="1:8" ht="45">
      <c r="A252" s="28"/>
      <c r="B252" s="55" t="s">
        <v>261</v>
      </c>
      <c r="C252" s="98">
        <v>931</v>
      </c>
      <c r="D252" s="47" t="s">
        <v>43</v>
      </c>
      <c r="E252" s="47" t="s">
        <v>9</v>
      </c>
      <c r="F252" s="47" t="s">
        <v>287</v>
      </c>
      <c r="G252" s="47" t="s">
        <v>24</v>
      </c>
      <c r="H252" s="48">
        <v>20</v>
      </c>
    </row>
    <row r="253" spans="1:8" ht="15">
      <c r="A253" s="28"/>
      <c r="B253" s="58" t="s">
        <v>67</v>
      </c>
      <c r="C253" s="30"/>
      <c r="D253" s="47"/>
      <c r="E253" s="47"/>
      <c r="F253" s="47"/>
      <c r="G253" s="30"/>
      <c r="H253" s="45">
        <f>H18+H215+H237+H244</f>
        <v>70217.15342999999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80"/>
  <sheetViews>
    <sheetView zoomScale="95" zoomScaleNormal="95" zoomScalePageLayoutView="0" workbookViewId="0" topLeftCell="A8">
      <selection activeCell="F11" sqref="F11:H11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04"/>
      <c r="B1" s="104"/>
      <c r="C1" s="104"/>
      <c r="D1" s="264"/>
      <c r="E1" s="264"/>
      <c r="F1" s="264"/>
      <c r="G1" s="264"/>
      <c r="H1" s="264"/>
    </row>
    <row r="2" spans="1:8" ht="15" hidden="1">
      <c r="A2" s="104"/>
      <c r="B2" s="104"/>
      <c r="C2" s="104"/>
      <c r="D2" s="264"/>
      <c r="E2" s="264"/>
      <c r="F2" s="264"/>
      <c r="G2" s="264"/>
      <c r="H2" s="264"/>
    </row>
    <row r="3" spans="1:8" ht="15" hidden="1">
      <c r="A3" s="104"/>
      <c r="B3" s="104"/>
      <c r="C3" s="104"/>
      <c r="D3" s="264"/>
      <c r="E3" s="264"/>
      <c r="F3" s="264"/>
      <c r="G3" s="264"/>
      <c r="H3" s="264"/>
    </row>
    <row r="4" spans="1:8" ht="15" hidden="1">
      <c r="A4" s="104"/>
      <c r="B4" s="104"/>
      <c r="C4" s="104"/>
      <c r="D4" s="89"/>
      <c r="E4" s="89"/>
      <c r="F4" s="89"/>
      <c r="G4" s="1"/>
      <c r="H4" s="2" t="s">
        <v>26</v>
      </c>
    </row>
    <row r="5" spans="1:8" ht="15" hidden="1">
      <c r="A5" s="104"/>
      <c r="B5" s="104"/>
      <c r="C5" s="104"/>
      <c r="D5" s="259" t="s">
        <v>171</v>
      </c>
      <c r="E5" s="259"/>
      <c r="F5" s="259"/>
      <c r="G5" s="259"/>
      <c r="H5" s="259"/>
    </row>
    <row r="6" spans="1:8" ht="15" hidden="1">
      <c r="A6" s="104"/>
      <c r="B6" s="104"/>
      <c r="C6" s="104"/>
      <c r="D6" s="259" t="s">
        <v>169</v>
      </c>
      <c r="E6" s="259"/>
      <c r="F6" s="259"/>
      <c r="G6" s="259"/>
      <c r="H6" s="259"/>
    </row>
    <row r="7" spans="1:8" ht="15" hidden="1">
      <c r="A7" s="104"/>
      <c r="B7" s="104"/>
      <c r="C7" s="104"/>
      <c r="D7" s="259" t="s">
        <v>212</v>
      </c>
      <c r="E7" s="259"/>
      <c r="F7" s="259"/>
      <c r="G7" s="259"/>
      <c r="H7" s="259"/>
    </row>
    <row r="8" spans="1:8" ht="13.5" customHeight="1">
      <c r="A8" s="104"/>
      <c r="B8" s="104"/>
      <c r="C8" s="259" t="s">
        <v>26</v>
      </c>
      <c r="D8" s="259"/>
      <c r="E8" s="259"/>
      <c r="F8" s="259"/>
      <c r="G8" s="259"/>
      <c r="H8" s="259"/>
    </row>
    <row r="9" spans="1:8" ht="13.5" customHeight="1">
      <c r="A9" s="104"/>
      <c r="B9" s="104"/>
      <c r="C9" s="259" t="s">
        <v>168</v>
      </c>
      <c r="D9" s="259"/>
      <c r="E9" s="259"/>
      <c r="F9" s="259"/>
      <c r="G9" s="259"/>
      <c r="H9" s="259"/>
    </row>
    <row r="10" spans="1:8" ht="14.25" customHeight="1">
      <c r="A10" s="104"/>
      <c r="B10" s="104"/>
      <c r="C10" s="259" t="s">
        <v>262</v>
      </c>
      <c r="D10" s="259"/>
      <c r="E10" s="259"/>
      <c r="F10" s="259"/>
      <c r="G10" s="259"/>
      <c r="H10" s="259"/>
    </row>
    <row r="11" spans="1:8" ht="14.25" customHeight="1">
      <c r="A11" s="104"/>
      <c r="B11" s="104"/>
      <c r="C11" s="104"/>
      <c r="D11" s="36"/>
      <c r="E11" s="36"/>
      <c r="F11" s="259" t="s">
        <v>449</v>
      </c>
      <c r="G11" s="259"/>
      <c r="H11" s="259"/>
    </row>
    <row r="12" spans="1:8" ht="15" customHeight="1">
      <c r="A12" s="1"/>
      <c r="B12" s="2"/>
      <c r="C12" s="259" t="s">
        <v>26</v>
      </c>
      <c r="D12" s="259"/>
      <c r="E12" s="259"/>
      <c r="F12" s="259"/>
      <c r="G12" s="259"/>
      <c r="H12" s="259"/>
    </row>
    <row r="13" spans="1:8" ht="15">
      <c r="A13" s="259"/>
      <c r="B13" s="259"/>
      <c r="C13" s="259" t="s">
        <v>168</v>
      </c>
      <c r="D13" s="259"/>
      <c r="E13" s="259"/>
      <c r="F13" s="259"/>
      <c r="G13" s="259"/>
      <c r="H13" s="259"/>
    </row>
    <row r="14" spans="1:8" ht="15">
      <c r="A14" s="259"/>
      <c r="B14" s="259"/>
      <c r="C14" s="259" t="s">
        <v>262</v>
      </c>
      <c r="D14" s="259"/>
      <c r="E14" s="259"/>
      <c r="F14" s="259"/>
      <c r="G14" s="259"/>
      <c r="H14" s="259"/>
    </row>
    <row r="15" spans="1:8" ht="15">
      <c r="A15" s="104"/>
      <c r="B15" s="104"/>
      <c r="C15" s="104"/>
      <c r="D15" s="36"/>
      <c r="E15" s="36"/>
      <c r="F15" s="259" t="s">
        <v>280</v>
      </c>
      <c r="G15" s="259"/>
      <c r="H15" s="259"/>
    </row>
    <row r="16" spans="1:8" ht="15">
      <c r="A16" s="104"/>
      <c r="B16" s="104"/>
      <c r="C16" s="104"/>
      <c r="D16" s="36"/>
      <c r="E16" s="36"/>
      <c r="F16" s="2"/>
      <c r="G16" s="2"/>
      <c r="H16" s="2"/>
    </row>
    <row r="17" spans="1:8" ht="14.25" customHeight="1">
      <c r="A17" s="285" t="s">
        <v>263</v>
      </c>
      <c r="B17" s="285"/>
      <c r="C17" s="285"/>
      <c r="D17" s="285"/>
      <c r="E17" s="285"/>
      <c r="F17" s="285"/>
      <c r="G17" s="285"/>
      <c r="H17" s="285"/>
    </row>
    <row r="18" spans="1:8" ht="14.25">
      <c r="A18" s="105"/>
      <c r="B18" s="105"/>
      <c r="C18" s="105"/>
      <c r="D18" s="105"/>
      <c r="E18" s="105"/>
      <c r="F18" s="105"/>
      <c r="G18" s="105"/>
      <c r="H18" s="105"/>
    </row>
    <row r="19" spans="1:8" ht="15">
      <c r="A19" s="106"/>
      <c r="B19" s="105"/>
      <c r="C19" s="105"/>
      <c r="D19" s="105"/>
      <c r="E19" s="105"/>
      <c r="F19" s="105"/>
      <c r="G19" s="105"/>
      <c r="H19" s="107" t="s">
        <v>102</v>
      </c>
    </row>
    <row r="20" spans="1:8" ht="63" customHeight="1">
      <c r="A20" s="108" t="s">
        <v>213</v>
      </c>
      <c r="B20" s="108" t="s">
        <v>1</v>
      </c>
      <c r="C20" s="108" t="s">
        <v>214</v>
      </c>
      <c r="D20" s="108" t="s">
        <v>215</v>
      </c>
      <c r="E20" s="108" t="s">
        <v>216</v>
      </c>
      <c r="F20" s="108" t="s">
        <v>1</v>
      </c>
      <c r="G20" s="109" t="s">
        <v>2</v>
      </c>
      <c r="H20" s="109" t="s">
        <v>264</v>
      </c>
    </row>
    <row r="21" spans="1:8" ht="15">
      <c r="A21" s="108">
        <v>1</v>
      </c>
      <c r="B21" s="108">
        <v>2</v>
      </c>
      <c r="C21" s="108">
        <v>2</v>
      </c>
      <c r="D21" s="108">
        <v>4</v>
      </c>
      <c r="E21" s="108">
        <v>5</v>
      </c>
      <c r="F21" s="108">
        <v>6</v>
      </c>
      <c r="G21" s="108" t="s">
        <v>60</v>
      </c>
      <c r="H21" s="108">
        <v>8</v>
      </c>
    </row>
    <row r="22" spans="1:8" ht="94.5" customHeight="1">
      <c r="A22" s="110" t="s">
        <v>217</v>
      </c>
      <c r="B22" s="108"/>
      <c r="C22" s="110" t="s">
        <v>265</v>
      </c>
      <c r="D22" s="108"/>
      <c r="E22" s="109"/>
      <c r="F22" s="108"/>
      <c r="G22" s="109"/>
      <c r="H22" s="111">
        <f>H42+H46+H43+H45+H47</f>
        <v>11822.09966</v>
      </c>
    </row>
    <row r="23" spans="1:8" ht="87.75" customHeight="1" hidden="1">
      <c r="A23" s="110" t="s">
        <v>218</v>
      </c>
      <c r="B23" s="108"/>
      <c r="C23" s="34" t="s">
        <v>219</v>
      </c>
      <c r="D23" s="108"/>
      <c r="E23" s="109"/>
      <c r="F23" s="108"/>
      <c r="G23" s="109"/>
      <c r="H23" s="112">
        <f>SUM(H24:H33)</f>
        <v>0</v>
      </c>
    </row>
    <row r="24" spans="1:8" ht="94.5" customHeight="1" hidden="1">
      <c r="A24" s="110"/>
      <c r="B24" s="108" t="s">
        <v>220</v>
      </c>
      <c r="C24" s="34" t="s">
        <v>219</v>
      </c>
      <c r="D24" s="108">
        <v>931</v>
      </c>
      <c r="E24" s="109" t="s">
        <v>221</v>
      </c>
      <c r="F24" s="108" t="s">
        <v>220</v>
      </c>
      <c r="G24" s="109" t="s">
        <v>24</v>
      </c>
      <c r="H24" s="113"/>
    </row>
    <row r="25" spans="1:8" ht="89.25" customHeight="1" hidden="1">
      <c r="A25" s="110"/>
      <c r="B25" s="108" t="s">
        <v>222</v>
      </c>
      <c r="C25" s="34" t="s">
        <v>219</v>
      </c>
      <c r="D25" s="108">
        <v>931</v>
      </c>
      <c r="E25" s="109" t="s">
        <v>223</v>
      </c>
      <c r="F25" s="108" t="s">
        <v>222</v>
      </c>
      <c r="G25" s="109" t="s">
        <v>24</v>
      </c>
      <c r="H25" s="113"/>
    </row>
    <row r="26" spans="1:8" ht="75" customHeight="1" hidden="1">
      <c r="A26" s="110"/>
      <c r="B26" s="108" t="s">
        <v>224</v>
      </c>
      <c r="C26" s="34" t="s">
        <v>219</v>
      </c>
      <c r="D26" s="108">
        <v>931</v>
      </c>
      <c r="E26" s="109" t="s">
        <v>223</v>
      </c>
      <c r="F26" s="108" t="s">
        <v>224</v>
      </c>
      <c r="G26" s="109" t="s">
        <v>24</v>
      </c>
      <c r="H26" s="113"/>
    </row>
    <row r="27" spans="1:8" ht="93.75" customHeight="1" hidden="1">
      <c r="A27" s="110"/>
      <c r="B27" s="108" t="s">
        <v>225</v>
      </c>
      <c r="C27" s="34" t="s">
        <v>219</v>
      </c>
      <c r="D27" s="108">
        <v>931</v>
      </c>
      <c r="E27" s="109" t="s">
        <v>223</v>
      </c>
      <c r="F27" s="108" t="s">
        <v>225</v>
      </c>
      <c r="G27" s="109" t="s">
        <v>24</v>
      </c>
      <c r="H27" s="113"/>
    </row>
    <row r="28" spans="1:8" ht="103.5" customHeight="1" hidden="1">
      <c r="A28" s="110"/>
      <c r="B28" s="108" t="s">
        <v>226</v>
      </c>
      <c r="C28" s="34" t="s">
        <v>219</v>
      </c>
      <c r="D28" s="108">
        <v>931</v>
      </c>
      <c r="E28" s="109" t="s">
        <v>223</v>
      </c>
      <c r="F28" s="108" t="s">
        <v>226</v>
      </c>
      <c r="G28" s="109" t="s">
        <v>24</v>
      </c>
      <c r="H28" s="113"/>
    </row>
    <row r="29" spans="1:8" ht="144.75" customHeight="1" hidden="1">
      <c r="A29" s="110"/>
      <c r="B29" s="108" t="s">
        <v>227</v>
      </c>
      <c r="C29" s="34" t="s">
        <v>219</v>
      </c>
      <c r="D29" s="108">
        <v>931</v>
      </c>
      <c r="E29" s="109" t="s">
        <v>223</v>
      </c>
      <c r="F29" s="108" t="s">
        <v>227</v>
      </c>
      <c r="G29" s="109" t="s">
        <v>24</v>
      </c>
      <c r="H29" s="113"/>
    </row>
    <row r="30" spans="1:8" ht="101.25" customHeight="1" hidden="1">
      <c r="A30" s="110"/>
      <c r="B30" s="108" t="s">
        <v>228</v>
      </c>
      <c r="C30" s="34" t="s">
        <v>219</v>
      </c>
      <c r="D30" s="108">
        <v>931</v>
      </c>
      <c r="E30" s="109" t="s">
        <v>223</v>
      </c>
      <c r="F30" s="108" t="s">
        <v>228</v>
      </c>
      <c r="G30" s="109" t="s">
        <v>24</v>
      </c>
      <c r="H30" s="113"/>
    </row>
    <row r="31" spans="1:8" ht="97.5" customHeight="1" hidden="1">
      <c r="A31" s="110"/>
      <c r="B31" s="108" t="s">
        <v>229</v>
      </c>
      <c r="C31" s="34" t="s">
        <v>219</v>
      </c>
      <c r="D31" s="108">
        <v>931</v>
      </c>
      <c r="E31" s="109" t="s">
        <v>223</v>
      </c>
      <c r="F31" s="108" t="s">
        <v>229</v>
      </c>
      <c r="G31" s="109" t="s">
        <v>24</v>
      </c>
      <c r="H31" s="113"/>
    </row>
    <row r="32" spans="1:8" ht="87.75" customHeight="1" hidden="1">
      <c r="A32" s="110"/>
      <c r="B32" s="108" t="s">
        <v>220</v>
      </c>
      <c r="C32" s="34" t="s">
        <v>219</v>
      </c>
      <c r="D32" s="108">
        <v>931</v>
      </c>
      <c r="E32" s="109" t="s">
        <v>223</v>
      </c>
      <c r="F32" s="108" t="s">
        <v>220</v>
      </c>
      <c r="G32" s="109" t="s">
        <v>24</v>
      </c>
      <c r="H32" s="113"/>
    </row>
    <row r="33" spans="1:8" ht="90.75" customHeight="1" hidden="1">
      <c r="A33" s="110"/>
      <c r="B33" s="108" t="s">
        <v>230</v>
      </c>
      <c r="C33" s="34" t="s">
        <v>219</v>
      </c>
      <c r="D33" s="108">
        <v>931</v>
      </c>
      <c r="E33" s="109" t="s">
        <v>223</v>
      </c>
      <c r="F33" s="108" t="s">
        <v>230</v>
      </c>
      <c r="G33" s="109" t="s">
        <v>24</v>
      </c>
      <c r="H33" s="113"/>
    </row>
    <row r="34" spans="1:8" ht="102.75" customHeight="1" hidden="1">
      <c r="A34" s="110" t="s">
        <v>231</v>
      </c>
      <c r="B34" s="108"/>
      <c r="C34" s="34" t="s">
        <v>219</v>
      </c>
      <c r="D34" s="108"/>
      <c r="E34" s="109"/>
      <c r="F34" s="108"/>
      <c r="G34" s="109"/>
      <c r="H34" s="112">
        <f>H35</f>
        <v>0</v>
      </c>
    </row>
    <row r="35" spans="1:8" ht="92.25" customHeight="1" hidden="1">
      <c r="A35" s="110"/>
      <c r="B35" s="108" t="s">
        <v>232</v>
      </c>
      <c r="C35" s="34" t="s">
        <v>219</v>
      </c>
      <c r="D35" s="108">
        <v>921</v>
      </c>
      <c r="E35" s="109" t="s">
        <v>233</v>
      </c>
      <c r="F35" s="108" t="s">
        <v>232</v>
      </c>
      <c r="G35" s="109" t="s">
        <v>24</v>
      </c>
      <c r="H35" s="113"/>
    </row>
    <row r="36" spans="1:8" ht="73.5" customHeight="1" hidden="1">
      <c r="A36" s="110" t="s">
        <v>234</v>
      </c>
      <c r="B36" s="108"/>
      <c r="C36" s="34" t="s">
        <v>219</v>
      </c>
      <c r="D36" s="108"/>
      <c r="E36" s="109"/>
      <c r="F36" s="108"/>
      <c r="G36" s="109"/>
      <c r="H36" s="112">
        <f>H37</f>
        <v>0</v>
      </c>
    </row>
    <row r="37" spans="1:8" ht="87" customHeight="1" hidden="1">
      <c r="A37" s="110"/>
      <c r="B37" s="108" t="s">
        <v>235</v>
      </c>
      <c r="C37" s="34" t="s">
        <v>219</v>
      </c>
      <c r="D37" s="108">
        <v>931</v>
      </c>
      <c r="E37" s="109" t="s">
        <v>236</v>
      </c>
      <c r="F37" s="108" t="s">
        <v>235</v>
      </c>
      <c r="G37" s="109" t="s">
        <v>24</v>
      </c>
      <c r="H37" s="113"/>
    </row>
    <row r="38" spans="1:8" ht="45" hidden="1">
      <c r="A38" s="110"/>
      <c r="B38" s="108"/>
      <c r="C38" s="34" t="s">
        <v>219</v>
      </c>
      <c r="D38" s="114"/>
      <c r="E38" s="115"/>
      <c r="F38" s="108"/>
      <c r="G38" s="115"/>
      <c r="H38" s="116"/>
    </row>
    <row r="39" spans="1:8" ht="45" hidden="1">
      <c r="A39" s="110" t="s">
        <v>218</v>
      </c>
      <c r="B39" s="108"/>
      <c r="C39" s="34" t="s">
        <v>219</v>
      </c>
      <c r="D39" s="114"/>
      <c r="E39" s="115"/>
      <c r="F39" s="108"/>
      <c r="G39" s="115"/>
      <c r="H39" s="111">
        <f>H40</f>
        <v>0</v>
      </c>
    </row>
    <row r="40" spans="1:8" ht="72.75" customHeight="1" hidden="1">
      <c r="A40" s="110"/>
      <c r="B40" s="108" t="s">
        <v>220</v>
      </c>
      <c r="C40" s="34" t="s">
        <v>219</v>
      </c>
      <c r="D40" s="108">
        <v>931</v>
      </c>
      <c r="E40" s="109" t="s">
        <v>223</v>
      </c>
      <c r="F40" s="108" t="s">
        <v>220</v>
      </c>
      <c r="G40" s="109" t="s">
        <v>24</v>
      </c>
      <c r="H40" s="117"/>
    </row>
    <row r="41" spans="1:8" ht="72.75" customHeight="1" hidden="1">
      <c r="A41" s="110"/>
      <c r="B41" s="108" t="s">
        <v>237</v>
      </c>
      <c r="C41" s="34" t="str">
        <f>'[5]расх.ведомств.'!B68</f>
        <v>Подпрограмма 1 "Энергосбережение и повышение энергоэффективности в с. Карага"</v>
      </c>
      <c r="D41" s="108">
        <v>931</v>
      </c>
      <c r="E41" s="109" t="s">
        <v>238</v>
      </c>
      <c r="F41" s="108" t="s">
        <v>237</v>
      </c>
      <c r="G41" s="109" t="s">
        <v>24</v>
      </c>
      <c r="H41" s="117">
        <v>2727.37</v>
      </c>
    </row>
    <row r="42" spans="1:8" ht="36" customHeight="1">
      <c r="A42" s="110"/>
      <c r="B42" s="118" t="s">
        <v>239</v>
      </c>
      <c r="C42" s="275" t="str">
        <f>C41</f>
        <v>Подпрограмма 1 "Энергосбережение и повышение энергоэффективности в с. Карага"</v>
      </c>
      <c r="D42" s="275">
        <v>931</v>
      </c>
      <c r="E42" s="277" t="s">
        <v>233</v>
      </c>
      <c r="F42" s="119" t="s">
        <v>186</v>
      </c>
      <c r="G42" s="109" t="s">
        <v>25</v>
      </c>
      <c r="H42" s="117">
        <v>50</v>
      </c>
    </row>
    <row r="43" spans="1:8" ht="25.5" customHeight="1">
      <c r="A43" s="110"/>
      <c r="B43" s="108" t="s">
        <v>237</v>
      </c>
      <c r="C43" s="286"/>
      <c r="D43" s="286"/>
      <c r="E43" s="287"/>
      <c r="F43" s="119" t="s">
        <v>161</v>
      </c>
      <c r="G43" s="109" t="s">
        <v>25</v>
      </c>
      <c r="H43" s="117">
        <v>2294.3</v>
      </c>
    </row>
    <row r="44" spans="1:8" ht="72.75" customHeight="1" hidden="1">
      <c r="A44" s="110"/>
      <c r="B44" s="108"/>
      <c r="C44" s="156"/>
      <c r="D44" s="123"/>
      <c r="E44" s="124"/>
      <c r="F44" s="125"/>
      <c r="G44" s="109" t="s">
        <v>24</v>
      </c>
      <c r="H44" s="117"/>
    </row>
    <row r="45" spans="1:8" ht="26.25" customHeight="1" hidden="1">
      <c r="A45" s="110"/>
      <c r="B45" s="108"/>
      <c r="C45" s="157"/>
      <c r="D45" s="141"/>
      <c r="E45" s="142"/>
      <c r="F45" s="122" t="s">
        <v>254</v>
      </c>
      <c r="G45" s="109" t="s">
        <v>25</v>
      </c>
      <c r="H45" s="117"/>
    </row>
    <row r="46" spans="1:8" ht="33" customHeight="1">
      <c r="A46" s="110"/>
      <c r="B46" s="118" t="s">
        <v>240</v>
      </c>
      <c r="C46" s="275" t="s">
        <v>210</v>
      </c>
      <c r="D46" s="275">
        <v>931</v>
      </c>
      <c r="E46" s="277" t="s">
        <v>233</v>
      </c>
      <c r="F46" s="119" t="s">
        <v>292</v>
      </c>
      <c r="G46" s="109" t="s">
        <v>25</v>
      </c>
      <c r="H46" s="117">
        <f>'при.4'!H195</f>
        <v>3117.7996599999997</v>
      </c>
    </row>
    <row r="47" spans="1:8" ht="32.25" customHeight="1">
      <c r="A47" s="110"/>
      <c r="B47" s="118"/>
      <c r="C47" s="276"/>
      <c r="D47" s="276"/>
      <c r="E47" s="278"/>
      <c r="F47" s="125" t="s">
        <v>293</v>
      </c>
      <c r="G47" s="109" t="s">
        <v>25</v>
      </c>
      <c r="H47" s="117">
        <v>6360</v>
      </c>
    </row>
    <row r="48" spans="1:8" ht="51" customHeight="1" hidden="1">
      <c r="A48" s="110"/>
      <c r="B48" s="108" t="s">
        <v>241</v>
      </c>
      <c r="C48" s="275" t="s">
        <v>242</v>
      </c>
      <c r="D48" s="275">
        <v>931</v>
      </c>
      <c r="E48" s="277" t="s">
        <v>223</v>
      </c>
      <c r="F48" s="108" t="s">
        <v>243</v>
      </c>
      <c r="G48" s="109" t="s">
        <v>24</v>
      </c>
      <c r="H48" s="117"/>
    </row>
    <row r="49" spans="1:8" ht="65.25" customHeight="1" hidden="1">
      <c r="A49" s="110"/>
      <c r="B49" s="108"/>
      <c r="C49" s="276"/>
      <c r="D49" s="276"/>
      <c r="E49" s="278"/>
      <c r="F49" s="108" t="s">
        <v>244</v>
      </c>
      <c r="G49" s="109" t="s">
        <v>24</v>
      </c>
      <c r="H49" s="117"/>
    </row>
    <row r="50" spans="1:8" ht="57.75" customHeight="1">
      <c r="A50" s="110">
        <v>2</v>
      </c>
      <c r="B50" s="108" t="s">
        <v>245</v>
      </c>
      <c r="C50" s="127" t="s">
        <v>121</v>
      </c>
      <c r="D50" s="108"/>
      <c r="E50" s="109"/>
      <c r="F50" s="108"/>
      <c r="G50" s="109"/>
      <c r="H50" s="111">
        <f>H51</f>
        <v>30</v>
      </c>
    </row>
    <row r="51" spans="1:8" ht="65.25" customHeight="1">
      <c r="A51" s="110"/>
      <c r="B51" s="108"/>
      <c r="C51" s="128" t="s">
        <v>122</v>
      </c>
      <c r="D51" s="108">
        <v>931</v>
      </c>
      <c r="E51" s="109" t="s">
        <v>246</v>
      </c>
      <c r="F51" s="108" t="s">
        <v>283</v>
      </c>
      <c r="G51" s="109" t="s">
        <v>24</v>
      </c>
      <c r="H51" s="111">
        <v>30</v>
      </c>
    </row>
    <row r="52" spans="1:8" ht="65.25" customHeight="1">
      <c r="A52" s="110">
        <v>3</v>
      </c>
      <c r="B52" s="108" t="s">
        <v>247</v>
      </c>
      <c r="C52" s="129" t="s">
        <v>270</v>
      </c>
      <c r="D52" s="120"/>
      <c r="E52" s="121"/>
      <c r="F52" s="108"/>
      <c r="G52" s="109"/>
      <c r="H52" s="111">
        <f>H53+H54+H55</f>
        <v>1213.14361</v>
      </c>
    </row>
    <row r="53" spans="1:8" ht="21" customHeight="1">
      <c r="A53" s="110"/>
      <c r="B53" s="108"/>
      <c r="C53" s="283" t="s">
        <v>175</v>
      </c>
      <c r="D53" s="275">
        <v>931</v>
      </c>
      <c r="E53" s="277" t="s">
        <v>248</v>
      </c>
      <c r="F53" s="275" t="s">
        <v>286</v>
      </c>
      <c r="G53" s="109" t="s">
        <v>24</v>
      </c>
      <c r="H53" s="117">
        <f>'[7]при.4'!H135</f>
        <v>1213.14361</v>
      </c>
    </row>
    <row r="54" spans="1:8" ht="19.5" customHeight="1">
      <c r="A54" s="110"/>
      <c r="B54" s="108"/>
      <c r="C54" s="284"/>
      <c r="D54" s="276"/>
      <c r="E54" s="278"/>
      <c r="F54" s="276"/>
      <c r="G54" s="109" t="s">
        <v>25</v>
      </c>
      <c r="H54" s="117">
        <v>0</v>
      </c>
    </row>
    <row r="55" spans="1:8" ht="30.75" customHeight="1" hidden="1">
      <c r="A55" s="110"/>
      <c r="B55" s="108"/>
      <c r="C55" s="158"/>
      <c r="D55" s="162">
        <v>931</v>
      </c>
      <c r="E55" s="163" t="s">
        <v>248</v>
      </c>
      <c r="F55" s="162" t="s">
        <v>105</v>
      </c>
      <c r="G55" s="109" t="s">
        <v>24</v>
      </c>
      <c r="H55" s="117">
        <v>0</v>
      </c>
    </row>
    <row r="56" spans="1:8" ht="46.5" customHeight="1">
      <c r="A56" s="110">
        <v>4</v>
      </c>
      <c r="B56" s="108"/>
      <c r="C56" s="149" t="s">
        <v>275</v>
      </c>
      <c r="D56" s="128"/>
      <c r="E56" s="152"/>
      <c r="F56" s="143"/>
      <c r="G56" s="153"/>
      <c r="H56" s="154">
        <f>H58+H59</f>
        <v>20</v>
      </c>
    </row>
    <row r="57" spans="1:8" ht="26.25" customHeight="1" hidden="1">
      <c r="A57" s="110"/>
      <c r="B57" s="108"/>
      <c r="C57" s="279" t="s">
        <v>276</v>
      </c>
      <c r="D57" s="275">
        <v>931</v>
      </c>
      <c r="E57" s="277" t="s">
        <v>267</v>
      </c>
      <c r="F57" s="143" t="s">
        <v>106</v>
      </c>
      <c r="G57" s="277" t="s">
        <v>24</v>
      </c>
      <c r="H57" s="155"/>
    </row>
    <row r="58" spans="1:8" ht="52.5" customHeight="1" hidden="1">
      <c r="A58" s="110"/>
      <c r="B58" s="108"/>
      <c r="C58" s="280"/>
      <c r="D58" s="276"/>
      <c r="E58" s="278"/>
      <c r="F58" s="143" t="s">
        <v>187</v>
      </c>
      <c r="G58" s="278"/>
      <c r="H58" s="155">
        <v>0</v>
      </c>
    </row>
    <row r="59" spans="1:8" ht="52.5" customHeight="1">
      <c r="A59" s="110"/>
      <c r="B59" s="108"/>
      <c r="C59" s="164" t="s">
        <v>276</v>
      </c>
      <c r="D59" s="162">
        <v>931</v>
      </c>
      <c r="E59" s="163" t="s">
        <v>267</v>
      </c>
      <c r="F59" s="143" t="s">
        <v>287</v>
      </c>
      <c r="G59" s="163" t="s">
        <v>24</v>
      </c>
      <c r="H59" s="155">
        <v>20</v>
      </c>
    </row>
    <row r="60" spans="1:8" ht="57" customHeight="1">
      <c r="A60" s="110">
        <v>5</v>
      </c>
      <c r="B60" s="108"/>
      <c r="C60" s="77" t="s">
        <v>266</v>
      </c>
      <c r="D60" s="108"/>
      <c r="E60" s="109"/>
      <c r="F60" s="108"/>
      <c r="G60" s="109"/>
      <c r="H60" s="111">
        <f>H61+H62</f>
        <v>678.44829</v>
      </c>
    </row>
    <row r="61" spans="1:8" ht="66" customHeight="1">
      <c r="A61" s="110"/>
      <c r="B61" s="108"/>
      <c r="C61" s="281" t="s">
        <v>192</v>
      </c>
      <c r="D61" s="275">
        <v>931</v>
      </c>
      <c r="E61" s="277" t="s">
        <v>249</v>
      </c>
      <c r="F61" s="108" t="s">
        <v>284</v>
      </c>
      <c r="G61" s="277" t="s">
        <v>73</v>
      </c>
      <c r="H61" s="117">
        <f>'при.4'!H223</f>
        <v>678.44829</v>
      </c>
    </row>
    <row r="62" spans="1:8" ht="27" customHeight="1" hidden="1">
      <c r="A62" s="110"/>
      <c r="B62" s="108"/>
      <c r="C62" s="282"/>
      <c r="D62" s="276"/>
      <c r="E62" s="278"/>
      <c r="F62" s="108" t="s">
        <v>197</v>
      </c>
      <c r="G62" s="278"/>
      <c r="H62" s="117"/>
    </row>
    <row r="63" spans="1:8" ht="58.5" customHeight="1">
      <c r="A63" s="110">
        <v>6</v>
      </c>
      <c r="B63" s="108"/>
      <c r="C63" s="127" t="s">
        <v>185</v>
      </c>
      <c r="D63" s="108"/>
      <c r="E63" s="109"/>
      <c r="F63" s="108"/>
      <c r="G63" s="109"/>
      <c r="H63" s="111">
        <f>H64+H65+H66</f>
        <v>1118.4673500000001</v>
      </c>
    </row>
    <row r="64" spans="1:8" ht="27" customHeight="1">
      <c r="A64" s="110"/>
      <c r="B64" s="108"/>
      <c r="C64" s="274" t="s">
        <v>189</v>
      </c>
      <c r="D64" s="275">
        <v>931</v>
      </c>
      <c r="E64" s="277" t="s">
        <v>246</v>
      </c>
      <c r="F64" s="275" t="s">
        <v>285</v>
      </c>
      <c r="G64" s="109" t="s">
        <v>24</v>
      </c>
      <c r="H64" s="117">
        <f>'при.4'!H77</f>
        <v>721.44635</v>
      </c>
    </row>
    <row r="65" spans="1:8" ht="24.75" customHeight="1">
      <c r="A65" s="110"/>
      <c r="B65" s="108"/>
      <c r="C65" s="274"/>
      <c r="D65" s="276"/>
      <c r="E65" s="278"/>
      <c r="F65" s="276"/>
      <c r="G65" s="109" t="s">
        <v>25</v>
      </c>
      <c r="H65" s="117">
        <f>'[7]при.4'!H78</f>
        <v>397.021</v>
      </c>
    </row>
    <row r="66" spans="1:8" ht="18.75" customHeight="1" hidden="1">
      <c r="A66" s="110"/>
      <c r="B66" s="108"/>
      <c r="C66" s="157"/>
      <c r="D66" s="162">
        <v>931</v>
      </c>
      <c r="E66" s="163" t="s">
        <v>246</v>
      </c>
      <c r="F66" s="162" t="s">
        <v>165</v>
      </c>
      <c r="G66" s="109" t="s">
        <v>24</v>
      </c>
      <c r="H66" s="117">
        <v>0</v>
      </c>
    </row>
    <row r="67" spans="1:8" ht="39.75" customHeight="1">
      <c r="A67" s="110">
        <v>7</v>
      </c>
      <c r="B67" s="108"/>
      <c r="C67" s="130" t="s">
        <v>250</v>
      </c>
      <c r="D67" s="110"/>
      <c r="E67" s="131"/>
      <c r="F67" s="110"/>
      <c r="G67" s="131"/>
      <c r="H67" s="111">
        <f>H68+H69+H71+H70+H72+H73+H74</f>
        <v>18943.751229999998</v>
      </c>
    </row>
    <row r="68" spans="1:8" ht="28.5" customHeight="1">
      <c r="A68" s="110"/>
      <c r="B68" s="108"/>
      <c r="C68" s="288" t="s">
        <v>251</v>
      </c>
      <c r="D68" s="143">
        <v>931</v>
      </c>
      <c r="E68" s="109" t="s">
        <v>223</v>
      </c>
      <c r="F68" s="108" t="s">
        <v>288</v>
      </c>
      <c r="G68" s="109" t="s">
        <v>24</v>
      </c>
      <c r="H68" s="117">
        <f>'при.4'!H161</f>
        <v>13742.82584</v>
      </c>
    </row>
    <row r="69" spans="1:8" ht="30" customHeight="1" hidden="1">
      <c r="A69" s="110"/>
      <c r="B69" s="108"/>
      <c r="C69" s="289"/>
      <c r="D69" s="162">
        <v>931</v>
      </c>
      <c r="E69" s="126" t="s">
        <v>223</v>
      </c>
      <c r="F69" s="108" t="s">
        <v>255</v>
      </c>
      <c r="G69" s="126" t="s">
        <v>24</v>
      </c>
      <c r="H69" s="117">
        <v>0</v>
      </c>
    </row>
    <row r="70" spans="1:8" ht="30" customHeight="1">
      <c r="A70" s="110"/>
      <c r="B70" s="108"/>
      <c r="C70" s="289"/>
      <c r="D70" s="162">
        <v>931</v>
      </c>
      <c r="E70" s="126" t="s">
        <v>223</v>
      </c>
      <c r="F70" s="108" t="s">
        <v>289</v>
      </c>
      <c r="G70" s="126" t="s">
        <v>24</v>
      </c>
      <c r="H70" s="117">
        <f>2000</f>
        <v>2000</v>
      </c>
    </row>
    <row r="71" spans="1:8" ht="30" customHeight="1" hidden="1">
      <c r="A71" s="110"/>
      <c r="B71" s="108"/>
      <c r="C71" s="289"/>
      <c r="D71" s="162">
        <v>931</v>
      </c>
      <c r="E71" s="126" t="s">
        <v>223</v>
      </c>
      <c r="F71" s="108" t="s">
        <v>183</v>
      </c>
      <c r="G71" s="126" t="s">
        <v>25</v>
      </c>
      <c r="H71" s="117">
        <f>'при.4'!H171</f>
        <v>0</v>
      </c>
    </row>
    <row r="72" spans="1:8" ht="30" customHeight="1" hidden="1">
      <c r="A72" s="110"/>
      <c r="B72" s="108"/>
      <c r="C72" s="290"/>
      <c r="D72" s="167">
        <v>931</v>
      </c>
      <c r="E72" s="126" t="s">
        <v>223</v>
      </c>
      <c r="F72" s="108" t="s">
        <v>296</v>
      </c>
      <c r="G72" s="126" t="s">
        <v>25</v>
      </c>
      <c r="H72" s="117">
        <f>'при.4'!H174</f>
        <v>0</v>
      </c>
    </row>
    <row r="73" spans="1:8" ht="30" customHeight="1">
      <c r="A73" s="110"/>
      <c r="B73" s="108"/>
      <c r="C73" s="171"/>
      <c r="D73" s="172">
        <v>931</v>
      </c>
      <c r="E73" s="126" t="s">
        <v>223</v>
      </c>
      <c r="F73" s="108" t="s">
        <v>183</v>
      </c>
      <c r="G73" s="126" t="s">
        <v>24</v>
      </c>
      <c r="H73" s="117">
        <f>'при.4'!H172</f>
        <v>1820</v>
      </c>
    </row>
    <row r="74" spans="1:8" ht="30" customHeight="1">
      <c r="A74" s="110"/>
      <c r="B74" s="108"/>
      <c r="C74" s="171"/>
      <c r="D74" s="172">
        <v>931</v>
      </c>
      <c r="E74" s="126" t="s">
        <v>223</v>
      </c>
      <c r="F74" s="108" t="s">
        <v>296</v>
      </c>
      <c r="G74" s="126" t="s">
        <v>24</v>
      </c>
      <c r="H74" s="117">
        <f>'при.4'!H173</f>
        <v>1380.9253899999999</v>
      </c>
    </row>
    <row r="75" spans="1:8" ht="45.75" customHeight="1">
      <c r="A75" s="110"/>
      <c r="B75" s="108"/>
      <c r="C75" s="77" t="s">
        <v>268</v>
      </c>
      <c r="D75" s="162"/>
      <c r="E75" s="126"/>
      <c r="F75" s="108"/>
      <c r="G75" s="126"/>
      <c r="H75" s="111">
        <f>H76+H77</f>
        <v>118.00685</v>
      </c>
    </row>
    <row r="76" spans="1:8" ht="32.25" customHeight="1" hidden="1">
      <c r="A76" s="110"/>
      <c r="B76" s="108"/>
      <c r="C76" s="165"/>
      <c r="D76" s="159"/>
      <c r="E76" s="166"/>
      <c r="F76" s="108" t="s">
        <v>198</v>
      </c>
      <c r="G76" s="166" t="s">
        <v>73</v>
      </c>
      <c r="H76" s="117">
        <f>'[7]при.4'!H228</f>
        <v>0</v>
      </c>
    </row>
    <row r="77" spans="1:8" ht="39.75" customHeight="1">
      <c r="A77" s="110"/>
      <c r="B77" s="108"/>
      <c r="C77" s="165" t="s">
        <v>201</v>
      </c>
      <c r="D77" s="160">
        <v>932</v>
      </c>
      <c r="E77" s="161" t="s">
        <v>249</v>
      </c>
      <c r="F77" s="108" t="s">
        <v>290</v>
      </c>
      <c r="G77" s="161" t="s">
        <v>73</v>
      </c>
      <c r="H77" s="117">
        <f>'[7]при.4'!H230</f>
        <v>118.00685</v>
      </c>
    </row>
    <row r="78" spans="1:8" ht="15" customHeight="1">
      <c r="A78" s="110"/>
      <c r="B78" s="108"/>
      <c r="C78" s="77" t="s">
        <v>252</v>
      </c>
      <c r="D78" s="108"/>
      <c r="E78" s="132"/>
      <c r="F78" s="108"/>
      <c r="G78" s="132"/>
      <c r="H78" s="133">
        <f>H60+H52+H50+H22++H56+H63+H67+H75</f>
        <v>33943.91699</v>
      </c>
    </row>
    <row r="79" spans="1:8" ht="15" customHeight="1">
      <c r="A79" s="134"/>
      <c r="B79" s="135"/>
      <c r="C79" s="136"/>
      <c r="D79" s="135"/>
      <c r="E79" s="137"/>
      <c r="F79" s="135"/>
      <c r="G79" s="137"/>
      <c r="H79" s="138"/>
    </row>
    <row r="80" ht="12.75" customHeight="1">
      <c r="H80" s="139"/>
    </row>
  </sheetData>
  <sheetProtection/>
  <mergeCells count="43">
    <mergeCell ref="C68:C72"/>
    <mergeCell ref="C46:C47"/>
    <mergeCell ref="D46:D47"/>
    <mergeCell ref="E46:E47"/>
    <mergeCell ref="D1:H1"/>
    <mergeCell ref="D2:H2"/>
    <mergeCell ref="D3:H3"/>
    <mergeCell ref="D5:H5"/>
    <mergeCell ref="D6:H6"/>
    <mergeCell ref="D7:H7"/>
    <mergeCell ref="C8:H8"/>
    <mergeCell ref="C9:H9"/>
    <mergeCell ref="C10:H10"/>
    <mergeCell ref="F11:H11"/>
    <mergeCell ref="C12:H12"/>
    <mergeCell ref="A13:B13"/>
    <mergeCell ref="C13:H13"/>
    <mergeCell ref="A14:B14"/>
    <mergeCell ref="C14:H14"/>
    <mergeCell ref="F15:H15"/>
    <mergeCell ref="A17:H17"/>
    <mergeCell ref="C42:C43"/>
    <mergeCell ref="D42:D43"/>
    <mergeCell ref="E42:E43"/>
    <mergeCell ref="G57:G58"/>
    <mergeCell ref="C61:C62"/>
    <mergeCell ref="D61:D62"/>
    <mergeCell ref="E61:E62"/>
    <mergeCell ref="G61:G62"/>
    <mergeCell ref="C48:C49"/>
    <mergeCell ref="D48:D49"/>
    <mergeCell ref="E48:E49"/>
    <mergeCell ref="C53:C54"/>
    <mergeCell ref="D53:D54"/>
    <mergeCell ref="C64:C65"/>
    <mergeCell ref="D64:D65"/>
    <mergeCell ref="E64:E65"/>
    <mergeCell ref="F64:F65"/>
    <mergeCell ref="F53:F54"/>
    <mergeCell ref="C57:C58"/>
    <mergeCell ref="D57:D58"/>
    <mergeCell ref="E57:E58"/>
    <mergeCell ref="E53:E54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2022-11-17T22:57:30Z</cp:lastPrinted>
  <dcterms:created xsi:type="dcterms:W3CDTF">2003-10-06T03:10:42Z</dcterms:created>
  <dcterms:modified xsi:type="dcterms:W3CDTF">2022-11-17T23:15:38Z</dcterms:modified>
  <cp:category/>
  <cp:version/>
  <cp:contentType/>
  <cp:contentStatus/>
</cp:coreProperties>
</file>