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Пр1" sheetId="1" r:id="rId1"/>
    <sheet name="Пр2" sheetId="2" r:id="rId2"/>
    <sheet name="Пр3" sheetId="3" r:id="rId3"/>
    <sheet name="Пр4" sheetId="4" r:id="rId4"/>
    <sheet name="Пр5" sheetId="5" r:id="rId5"/>
    <sheet name="Пр6" sheetId="6" r:id="rId6"/>
    <sheet name="Пр7" sheetId="7" r:id="rId7"/>
  </sheets>
  <definedNames>
    <definedName name="OLE_LINK1" localSheetId="0">'Пр1'!#REF!</definedName>
    <definedName name="_xlnm.Print_Titles" localSheetId="5">'Пр6'!$4:$4</definedName>
    <definedName name="_xlnm.Print_Titles" localSheetId="6">'Пр7'!$4:$4</definedName>
    <definedName name="_xlnm.Print_Area" localSheetId="2">'Пр3'!$A$1:$K$14</definedName>
    <definedName name="_xlnm.Print_Area" localSheetId="5">'Пр6'!$A$1:$J$68</definedName>
  </definedNames>
  <calcPr fullCalcOnLoad="1"/>
</workbook>
</file>

<file path=xl/sharedStrings.xml><?xml version="1.0" encoding="utf-8"?>
<sst xmlns="http://schemas.openxmlformats.org/spreadsheetml/2006/main" count="302" uniqueCount="105">
  <si>
    <t>№ пп</t>
  </si>
  <si>
    <t>Ед.изм</t>
  </si>
  <si>
    <t>Объ-ёмные пока-затели</t>
  </si>
  <si>
    <t xml:space="preserve"> всего, тыс.руб</t>
  </si>
  <si>
    <t>Мероприятия по реконструкции объектов теплоснабжения</t>
  </si>
  <si>
    <t>1.</t>
  </si>
  <si>
    <t>2.</t>
  </si>
  <si>
    <t>Наименование мероприятия</t>
  </si>
  <si>
    <t>1.1.</t>
  </si>
  <si>
    <t>2.2.</t>
  </si>
  <si>
    <t>Приложение № 1</t>
  </si>
  <si>
    <t>Мероприятия по строительству объектов теплоснабжения</t>
  </si>
  <si>
    <t>Приложение № 2</t>
  </si>
  <si>
    <t>Мероприятия по строительству объектов водоснабжения</t>
  </si>
  <si>
    <t>2.1.</t>
  </si>
  <si>
    <t>Всего инвестиционные затраты за период</t>
  </si>
  <si>
    <t>Реализация мероприятий по годам, тыс.руб.</t>
  </si>
  <si>
    <t>Приложение № 3</t>
  </si>
  <si>
    <t>Мероприятия по строительству объектов водоотведения</t>
  </si>
  <si>
    <t>Приложение № 4</t>
  </si>
  <si>
    <t>Мероприятия по реконструкции объектов электроснабжения</t>
  </si>
  <si>
    <t>Приложение № 5</t>
  </si>
  <si>
    <t>Мероприятия по строительству объектов утилизации ТБО</t>
  </si>
  <si>
    <t>№ п/п</t>
  </si>
  <si>
    <t>Наименование выполняемых работ</t>
  </si>
  <si>
    <t>Источник финансирования</t>
  </si>
  <si>
    <t>Всего</t>
  </si>
  <si>
    <t>Теплоснабжение всего, в т. ч.</t>
  </si>
  <si>
    <t>ТП**</t>
  </si>
  <si>
    <t>НТ**</t>
  </si>
  <si>
    <t>Б**</t>
  </si>
  <si>
    <t>ТП</t>
  </si>
  <si>
    <t>НТ</t>
  </si>
  <si>
    <t>Б</t>
  </si>
  <si>
    <t>1.2 </t>
  </si>
  <si>
    <t>Работы по строительству объектов теплоснабжения</t>
  </si>
  <si>
    <t>Водоснабжение всего, в том числе</t>
  </si>
  <si>
    <t>Работы по строительству объектов водоснабжения</t>
  </si>
  <si>
    <t>3.</t>
  </si>
  <si>
    <t>Водоотведение всего, в том числе</t>
  </si>
  <si>
    <t>3.1.</t>
  </si>
  <si>
    <t>3.2.</t>
  </si>
  <si>
    <t>Работы по строительству объектов водоотведения</t>
  </si>
  <si>
    <t>4.</t>
  </si>
  <si>
    <t>Электроснабжение всего, в том числе</t>
  </si>
  <si>
    <t>4.1.</t>
  </si>
  <si>
    <t>4.2.</t>
  </si>
  <si>
    <t>Работы по строительству объектов электроснабжения</t>
  </si>
  <si>
    <t>5.</t>
  </si>
  <si>
    <t>Утилизация ТБО всего, в том числе</t>
  </si>
  <si>
    <t>5.2.</t>
  </si>
  <si>
    <t>Работы по строительству объектов для утилизации ТБО</t>
  </si>
  <si>
    <t>6.1.</t>
  </si>
  <si>
    <r>
      <t>**</t>
    </r>
    <r>
      <rPr>
        <b/>
        <sz val="12"/>
        <color indexed="8"/>
        <rFont val="Times New Roman"/>
        <family val="1"/>
      </rPr>
      <t>ТП</t>
    </r>
    <r>
      <rPr>
        <sz val="12"/>
        <color indexed="8"/>
        <rFont val="Times New Roman"/>
        <family val="1"/>
      </rPr>
      <t xml:space="preserve"> - тарифы на подключение вновь создаваемых (реконструируемых) объектов недвижимости к системам коммунальной инфраструктуры и тарифы </t>
    </r>
  </si>
  <si>
    <t xml:space="preserve">организации коммунального комплекса на подключение; НТ - надбавки к ценам (тарифам) для потребителей товаров и услуг организаций </t>
  </si>
  <si>
    <t xml:space="preserve">коммунального комплекса и надбавки к тарифам на товары и услуги организаций коммунального комплекса; Б - средства местного бюджета и средства </t>
  </si>
  <si>
    <t>вышестоящих бюджетов (региональный, федеральный)</t>
  </si>
  <si>
    <t>Прогнозные индексы цен Минэкономразвития РФ*</t>
  </si>
  <si>
    <t>*Данные взяты из Прогноза долгосрочного социально-экономического развития Российской Федерации на период до 2030 года, опубликованного на</t>
  </si>
  <si>
    <t>сайте http://www.economy.gov.ru/minec/activity/sections/macro/prognoz/doc20130325_06 для отрасли экономики "Строительство"</t>
  </si>
  <si>
    <t>тыс.руб.</t>
  </si>
  <si>
    <t>Итого по Программе в ценах 2014 года</t>
  </si>
  <si>
    <t>Работы по модернизации и реконструкции объектов теплоснабжения</t>
  </si>
  <si>
    <t>Работы по модернизации и реконструкции объектов водоснабжения</t>
  </si>
  <si>
    <t>Работы по модернизации и реконструкции объектов водоотведения</t>
  </si>
  <si>
    <t>Работы по модернизации и реконструкции объектов электроснабжения</t>
  </si>
  <si>
    <t>Итого по Программе в текущих ценах (с учетом инфляции)</t>
  </si>
  <si>
    <t>Приложение № 6</t>
  </si>
  <si>
    <t>Приложение № 7</t>
  </si>
  <si>
    <t>соор.</t>
  </si>
  <si>
    <t>Мероприятия по строительству объектов электроснабжения</t>
  </si>
  <si>
    <t>Ед. изм.</t>
  </si>
  <si>
    <t>шт.</t>
  </si>
  <si>
    <t>Мероприятия по реконструкции объектов водоснабжения</t>
  </si>
  <si>
    <t>нет</t>
  </si>
  <si>
    <t>Обустройство на территориях населенных пунктов площадки для установки контейнеров</t>
  </si>
  <si>
    <t>Приобретение контейнеров для сбора ТБО</t>
  </si>
  <si>
    <r>
      <t>**</t>
    </r>
    <r>
      <rPr>
        <b/>
        <sz val="12"/>
        <color indexed="8"/>
        <rFont val="Times New Roman"/>
        <family val="1"/>
      </rPr>
      <t>ТП</t>
    </r>
    <r>
      <rPr>
        <sz val="12"/>
        <color indexed="8"/>
        <rFont val="Times New Roman"/>
        <family val="1"/>
      </rPr>
      <t xml:space="preserve"> - тарифы на подключение вновь создаваемых (реконструируемых) объектов недвижимости к системам коммунальной инфраструктуры </t>
    </r>
  </si>
  <si>
    <t xml:space="preserve">и тарифы организации коммунального комплекса на подключение; НТ - надбавки к ценам (тарифам) для потребителей товаров и услуг </t>
  </si>
  <si>
    <t xml:space="preserve">организаций коммунального комплекса и надбавки к тарифам на товары и услуги организаций коммунального комплекса; Б - средства </t>
  </si>
  <si>
    <t>местного бюджета и средства вышестоящих бюджетов (региональный, федеральный)</t>
  </si>
  <si>
    <t>п.м.</t>
  </si>
  <si>
    <t>Мероприятия по реконструкции объектов водоотведения</t>
  </si>
  <si>
    <t>Индексы цен по отношению к 2015 году</t>
  </si>
  <si>
    <t xml:space="preserve">Мероприятия программы по развитию системы теплоснабжения Козыревского сельского поселения </t>
  </si>
  <si>
    <t>Усть-Камчатского муниципального района Камчатского края</t>
  </si>
  <si>
    <t>на 2016-2030 г.г.</t>
  </si>
  <si>
    <t xml:space="preserve">Мероприятия программы по развитию системы водоснабжения Козыревского сельского поселения </t>
  </si>
  <si>
    <t xml:space="preserve">Мероприятия программы по развитию системы водоотведения Козыревского сельского поселения </t>
  </si>
  <si>
    <t xml:space="preserve">Мероприятия программы по развитию системы электроснабжения Козыревского сельского поселения </t>
  </si>
  <si>
    <t xml:space="preserve">Мероприятия программы по развитию системы утилизации ТБО Козыревского сельского поселения </t>
  </si>
  <si>
    <t>2021-2030 г.г</t>
  </si>
  <si>
    <t>Ресурсное обеспечение программных мероприятий муниципального образования Козыревского сельского поселения  (в ценах 2016 года)</t>
  </si>
  <si>
    <t>Ресурсное обеспечение программных мероприятий Козыревского сельского поселения (в ценах с учетом инфляции)</t>
  </si>
  <si>
    <t>Прокладка тепловых сетей из труб с ППУ изоляцией для обеспечения перспективных приростов</t>
  </si>
  <si>
    <t>Реконструкция Котельной № 2 с увеличением тепловой мощности</t>
  </si>
  <si>
    <t>Замена тепловых сетей на трубы с ППУ изоляцией</t>
  </si>
  <si>
    <t>соор</t>
  </si>
  <si>
    <t>Установка узлов учета воды на потребителей воды</t>
  </si>
  <si>
    <t>Замена изношенных сетей водоснабжения и запорной арматуры на трубы ПНД ПЭ100 SDR17 (PN 10)</t>
  </si>
  <si>
    <t xml:space="preserve">Строительство станций биологической очистки сточных вод модульного типа на территории п. Козыревск </t>
  </si>
  <si>
    <t xml:space="preserve">Строительство станций биологической очистки сточных вод модульного типа  с. Майское </t>
  </si>
  <si>
    <t xml:space="preserve">Строительство самотечных канализационных сетей </t>
  </si>
  <si>
    <t>Нет</t>
  </si>
  <si>
    <r>
      <t>Рекультивация существующих свалок в п. Козыревск и с. Майское</t>
    </r>
    <r>
      <rPr>
        <sz val="12"/>
        <color indexed="10"/>
        <rFont val="Times New Roman"/>
        <family val="1"/>
      </rPr>
      <t xml:space="preserve"> и создание совместного полигона ТБО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</si>
</sst>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41" fontId="3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41" fontId="4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 wrapText="1"/>
    </xf>
    <xf numFmtId="41" fontId="6" fillId="0" borderId="12" xfId="0" applyNumberFormat="1" applyFont="1" applyBorder="1" applyAlignment="1">
      <alignment wrapText="1"/>
    </xf>
    <xf numFmtId="41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68" fontId="2" fillId="0" borderId="12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right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" fontId="9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view="pageBreakPreview" zoomScaleSheetLayoutView="100" zoomScalePageLayoutView="0" workbookViewId="0" topLeftCell="A1">
      <selection activeCell="K15" sqref="K15"/>
    </sheetView>
  </sheetViews>
  <sheetFormatPr defaultColWidth="9.140625" defaultRowHeight="15"/>
  <cols>
    <col min="1" max="1" width="7.7109375" style="23" customWidth="1"/>
    <col min="2" max="2" width="52.7109375" style="24" customWidth="1"/>
    <col min="3" max="4" width="9.140625" style="24" customWidth="1"/>
    <col min="5" max="5" width="11.8515625" style="24" customWidth="1"/>
    <col min="6" max="7" width="9.140625" style="24" customWidth="1"/>
    <col min="8" max="8" width="10.28125" style="24" customWidth="1"/>
    <col min="9" max="16384" width="9.140625" style="24" customWidth="1"/>
  </cols>
  <sheetData>
    <row r="1" ht="15.75">
      <c r="K1" s="25" t="s">
        <v>10</v>
      </c>
    </row>
    <row r="2" spans="1:11" ht="18.75">
      <c r="A2" s="58" t="s">
        <v>84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8.75">
      <c r="A3" s="58" t="s">
        <v>85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8.75">
      <c r="A4" s="58" t="s">
        <v>86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6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5.75">
      <c r="A6" s="70" t="s">
        <v>23</v>
      </c>
      <c r="B6" s="60" t="s">
        <v>7</v>
      </c>
      <c r="C6" s="60" t="s">
        <v>1</v>
      </c>
      <c r="D6" s="60" t="s">
        <v>2</v>
      </c>
      <c r="E6" s="60" t="s">
        <v>3</v>
      </c>
      <c r="F6" s="60" t="s">
        <v>16</v>
      </c>
      <c r="G6" s="60"/>
      <c r="H6" s="60"/>
      <c r="I6" s="60"/>
      <c r="J6" s="60"/>
      <c r="K6" s="62"/>
    </row>
    <row r="7" spans="1:11" ht="50.25" customHeight="1" thickBot="1">
      <c r="A7" s="71"/>
      <c r="B7" s="61"/>
      <c r="C7" s="61"/>
      <c r="D7" s="61"/>
      <c r="E7" s="61"/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38" t="s">
        <v>91</v>
      </c>
    </row>
    <row r="8" spans="1:11" s="26" customFormat="1" ht="15.75">
      <c r="A8" s="63" t="s">
        <v>11</v>
      </c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1" ht="47.25">
      <c r="A9" s="39">
        <v>1</v>
      </c>
      <c r="B9" s="28" t="s">
        <v>94</v>
      </c>
      <c r="C9" s="40" t="s">
        <v>81</v>
      </c>
      <c r="D9" s="40">
        <v>1500</v>
      </c>
      <c r="E9" s="29">
        <v>15000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36">
        <f>E9-SUM(F9:J9)</f>
        <v>15000</v>
      </c>
    </row>
    <row r="10" spans="1:11" s="30" customFormat="1" ht="15.75">
      <c r="A10" s="67" t="s">
        <v>4</v>
      </c>
      <c r="B10" s="68"/>
      <c r="C10" s="68"/>
      <c r="D10" s="68"/>
      <c r="E10" s="68"/>
      <c r="F10" s="68"/>
      <c r="G10" s="68"/>
      <c r="H10" s="68"/>
      <c r="I10" s="68"/>
      <c r="J10" s="68"/>
      <c r="K10" s="69"/>
    </row>
    <row r="11" spans="1:11" ht="31.5">
      <c r="A11" s="39">
        <v>1</v>
      </c>
      <c r="B11" s="28" t="s">
        <v>95</v>
      </c>
      <c r="C11" s="40" t="s">
        <v>97</v>
      </c>
      <c r="D11" s="40">
        <v>1</v>
      </c>
      <c r="E11" s="29">
        <v>10000</v>
      </c>
      <c r="F11" s="40">
        <v>0</v>
      </c>
      <c r="G11" s="40">
        <v>0</v>
      </c>
      <c r="H11" s="40">
        <v>0</v>
      </c>
      <c r="I11" s="40">
        <v>1500</v>
      </c>
      <c r="J11" s="40">
        <v>1500</v>
      </c>
      <c r="K11" s="36">
        <f>E11-SUM(F11:J11)</f>
        <v>7000</v>
      </c>
    </row>
    <row r="12" spans="1:11" ht="16.5" thickBot="1">
      <c r="A12" s="39">
        <f>A11+1</f>
        <v>2</v>
      </c>
      <c r="B12" s="28" t="s">
        <v>96</v>
      </c>
      <c r="C12" s="40" t="s">
        <v>81</v>
      </c>
      <c r="D12" s="40">
        <v>1324</v>
      </c>
      <c r="E12" s="29">
        <v>10000</v>
      </c>
      <c r="F12" s="40">
        <v>0</v>
      </c>
      <c r="G12" s="40">
        <v>0</v>
      </c>
      <c r="H12" s="40">
        <v>0</v>
      </c>
      <c r="I12" s="40">
        <v>4000</v>
      </c>
      <c r="J12" s="40">
        <v>4000</v>
      </c>
      <c r="K12" s="36">
        <f>E12-SUM(F12:J12)</f>
        <v>2000</v>
      </c>
    </row>
    <row r="13" spans="1:11" s="30" customFormat="1" ht="16.5" thickBot="1">
      <c r="A13" s="31"/>
      <c r="B13" s="66" t="s">
        <v>15</v>
      </c>
      <c r="C13" s="66"/>
      <c r="D13" s="66"/>
      <c r="E13" s="32">
        <f aca="true" t="shared" si="0" ref="E13:K13">SUM(E11:E12,E9:E9)</f>
        <v>35000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5500</v>
      </c>
      <c r="J13" s="32">
        <f t="shared" si="0"/>
        <v>5500</v>
      </c>
      <c r="K13" s="33">
        <f t="shared" si="0"/>
        <v>24000</v>
      </c>
    </row>
  </sheetData>
  <sheetProtection/>
  <mergeCells count="13">
    <mergeCell ref="A8:K8"/>
    <mergeCell ref="B13:D13"/>
    <mergeCell ref="B6:B7"/>
    <mergeCell ref="A10:K10"/>
    <mergeCell ref="A6:A7"/>
    <mergeCell ref="C6:C7"/>
    <mergeCell ref="D6:D7"/>
    <mergeCell ref="A2:K2"/>
    <mergeCell ref="A3:K3"/>
    <mergeCell ref="A4:K4"/>
    <mergeCell ref="A5:K5"/>
    <mergeCell ref="E6:E7"/>
    <mergeCell ref="F6:K6"/>
  </mergeCells>
  <printOptions/>
  <pageMargins left="0.7086614173228347" right="0.33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view="pageBreakPreview" zoomScaleSheetLayoutView="100" zoomScalePageLayoutView="0" workbookViewId="0" topLeftCell="A2">
      <selection activeCell="D23" sqref="D23"/>
    </sheetView>
  </sheetViews>
  <sheetFormatPr defaultColWidth="9.140625" defaultRowHeight="15"/>
  <cols>
    <col min="1" max="1" width="7.7109375" style="23" customWidth="1"/>
    <col min="2" max="2" width="51.28125" style="24" customWidth="1"/>
    <col min="3" max="3" width="12.140625" style="24" customWidth="1"/>
    <col min="4" max="4" width="9.140625" style="24" customWidth="1"/>
    <col min="5" max="5" width="10.57421875" style="24" customWidth="1"/>
    <col min="6" max="6" width="9.00390625" style="24" customWidth="1"/>
    <col min="7" max="7" width="10.140625" style="24" customWidth="1"/>
    <col min="8" max="8" width="9.57421875" style="24" customWidth="1"/>
    <col min="9" max="9" width="9.57421875" style="24" bestFit="1" customWidth="1"/>
    <col min="10" max="16384" width="9.140625" style="24" customWidth="1"/>
  </cols>
  <sheetData>
    <row r="1" ht="15.75">
      <c r="K1" s="25" t="s">
        <v>12</v>
      </c>
    </row>
    <row r="2" spans="1:13" ht="18.75">
      <c r="A2" s="58" t="s">
        <v>87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42"/>
      <c r="M2" s="42"/>
    </row>
    <row r="3" spans="1:13" ht="18.75">
      <c r="A3" s="58" t="s">
        <v>85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42"/>
      <c r="M3" s="42"/>
    </row>
    <row r="4" spans="1:13" ht="18.75">
      <c r="A4" s="58" t="s">
        <v>86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42"/>
      <c r="M4" s="42"/>
    </row>
    <row r="5" spans="1:11" ht="16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 customHeight="1">
      <c r="A6" s="70" t="s">
        <v>23</v>
      </c>
      <c r="B6" s="60" t="s">
        <v>7</v>
      </c>
      <c r="C6" s="60" t="s">
        <v>71</v>
      </c>
      <c r="D6" s="60" t="s">
        <v>2</v>
      </c>
      <c r="E6" s="60" t="s">
        <v>3</v>
      </c>
      <c r="F6" s="60" t="s">
        <v>16</v>
      </c>
      <c r="G6" s="60"/>
      <c r="H6" s="60"/>
      <c r="I6" s="60"/>
      <c r="J6" s="60"/>
      <c r="K6" s="62"/>
    </row>
    <row r="7" spans="1:11" ht="54" customHeight="1" thickBot="1">
      <c r="A7" s="71"/>
      <c r="B7" s="61"/>
      <c r="C7" s="61"/>
      <c r="D7" s="61"/>
      <c r="E7" s="61"/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56" t="s">
        <v>91</v>
      </c>
    </row>
    <row r="8" spans="1:11" s="26" customFormat="1" ht="15.75">
      <c r="A8" s="63" t="s">
        <v>13</v>
      </c>
      <c r="B8" s="64"/>
      <c r="C8" s="64"/>
      <c r="D8" s="64"/>
      <c r="E8" s="64"/>
      <c r="F8" s="72"/>
      <c r="G8" s="72"/>
      <c r="H8" s="72"/>
      <c r="I8" s="72"/>
      <c r="J8" s="72"/>
      <c r="K8" s="65"/>
    </row>
    <row r="9" spans="1:11" ht="31.5">
      <c r="A9" s="51">
        <v>1</v>
      </c>
      <c r="B9" s="43" t="s">
        <v>98</v>
      </c>
      <c r="C9" s="52" t="s">
        <v>72</v>
      </c>
      <c r="D9" s="52">
        <v>78</v>
      </c>
      <c r="E9" s="41">
        <v>4130</v>
      </c>
      <c r="F9" s="40">
        <v>1000</v>
      </c>
      <c r="G9" s="40">
        <v>1500</v>
      </c>
      <c r="H9" s="40">
        <v>1630</v>
      </c>
      <c r="I9" s="40">
        <v>0</v>
      </c>
      <c r="J9" s="40">
        <v>0</v>
      </c>
      <c r="K9" s="40">
        <f>E9-F9-G9-H9-I9-J9</f>
        <v>0</v>
      </c>
    </row>
    <row r="10" spans="1:11" s="30" customFormat="1" ht="15.75">
      <c r="A10" s="68" t="s">
        <v>73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48" thickBot="1">
      <c r="A11" s="51">
        <v>1</v>
      </c>
      <c r="B11" s="43" t="s">
        <v>99</v>
      </c>
      <c r="C11" s="52" t="s">
        <v>81</v>
      </c>
      <c r="D11" s="52">
        <v>17300</v>
      </c>
      <c r="E11" s="41">
        <v>11730</v>
      </c>
      <c r="F11" s="40">
        <v>0</v>
      </c>
      <c r="G11" s="40">
        <v>0</v>
      </c>
      <c r="H11" s="40">
        <v>1900</v>
      </c>
      <c r="I11" s="40">
        <v>1900</v>
      </c>
      <c r="J11" s="40">
        <v>2000</v>
      </c>
      <c r="K11" s="40">
        <f>E11-F11-G11-H11-I11-J11</f>
        <v>5930</v>
      </c>
    </row>
    <row r="12" spans="1:11" s="30" customFormat="1" ht="16.5" thickBot="1">
      <c r="A12" s="31"/>
      <c r="B12" s="44" t="s">
        <v>15</v>
      </c>
      <c r="C12" s="32"/>
      <c r="D12" s="47"/>
      <c r="E12" s="32">
        <f>SUM(E9:E9)+E11</f>
        <v>15860</v>
      </c>
      <c r="F12" s="32">
        <f aca="true" t="shared" si="0" ref="F12:K12">SUM(F9:F9)+F11</f>
        <v>1000</v>
      </c>
      <c r="G12" s="32">
        <f t="shared" si="0"/>
        <v>1500</v>
      </c>
      <c r="H12" s="32">
        <f t="shared" si="0"/>
        <v>3530</v>
      </c>
      <c r="I12" s="32">
        <f t="shared" si="0"/>
        <v>1900</v>
      </c>
      <c r="J12" s="32">
        <f t="shared" si="0"/>
        <v>2000</v>
      </c>
      <c r="K12" s="32">
        <f t="shared" si="0"/>
        <v>5930</v>
      </c>
    </row>
  </sheetData>
  <sheetProtection/>
  <mergeCells count="12">
    <mergeCell ref="A6:A7"/>
    <mergeCell ref="B6:B7"/>
    <mergeCell ref="C6:C7"/>
    <mergeCell ref="F6:K6"/>
    <mergeCell ref="D6:D7"/>
    <mergeCell ref="E6:E7"/>
    <mergeCell ref="A10:K10"/>
    <mergeCell ref="A2:K2"/>
    <mergeCell ref="A3:K3"/>
    <mergeCell ref="A4:K4"/>
    <mergeCell ref="A8:K8"/>
    <mergeCell ref="A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="106" zoomScaleSheetLayoutView="106" zoomScalePageLayoutView="0" workbookViewId="0" topLeftCell="A1">
      <selection activeCell="C25" sqref="C25"/>
    </sheetView>
  </sheetViews>
  <sheetFormatPr defaultColWidth="9.140625" defaultRowHeight="15"/>
  <cols>
    <col min="1" max="1" width="7.7109375" style="48" customWidth="1"/>
    <col min="2" max="2" width="55.140625" style="24" customWidth="1"/>
    <col min="3" max="3" width="13.140625" style="24" bestFit="1" customWidth="1"/>
    <col min="4" max="5" width="9.140625" style="24" customWidth="1"/>
    <col min="6" max="6" width="6.140625" style="24" bestFit="1" customWidth="1"/>
    <col min="7" max="10" width="7.28125" style="24" bestFit="1" customWidth="1"/>
    <col min="11" max="16384" width="9.140625" style="24" customWidth="1"/>
  </cols>
  <sheetData>
    <row r="1" ht="15.75">
      <c r="K1" s="25" t="s">
        <v>17</v>
      </c>
    </row>
    <row r="2" spans="1:12" ht="18.75">
      <c r="A2" s="58" t="s">
        <v>88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42"/>
    </row>
    <row r="3" spans="1:12" ht="18.75">
      <c r="A3" s="58" t="s">
        <v>85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42"/>
    </row>
    <row r="4" spans="1:12" ht="18.75">
      <c r="A4" s="58" t="s">
        <v>86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42"/>
    </row>
    <row r="5" spans="1:12" ht="16.5" thickBo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1" ht="15.75">
      <c r="A6" s="70" t="s">
        <v>23</v>
      </c>
      <c r="B6" s="60" t="s">
        <v>7</v>
      </c>
      <c r="C6" s="60" t="s">
        <v>71</v>
      </c>
      <c r="D6" s="60" t="s">
        <v>2</v>
      </c>
      <c r="E6" s="60" t="s">
        <v>3</v>
      </c>
      <c r="F6" s="60" t="s">
        <v>16</v>
      </c>
      <c r="G6" s="60"/>
      <c r="H6" s="60"/>
      <c r="I6" s="60"/>
      <c r="J6" s="60"/>
      <c r="K6" s="62"/>
    </row>
    <row r="7" spans="1:11" ht="47.25" customHeight="1" thickBot="1">
      <c r="A7" s="71"/>
      <c r="B7" s="61"/>
      <c r="C7" s="61"/>
      <c r="D7" s="61"/>
      <c r="E7" s="61"/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56" t="s">
        <v>91</v>
      </c>
    </row>
    <row r="8" spans="1:11" s="26" customFormat="1" ht="15.75">
      <c r="A8" s="63" t="s">
        <v>18</v>
      </c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1" ht="47.25">
      <c r="A9" s="35">
        <v>1</v>
      </c>
      <c r="B9" s="43" t="s">
        <v>100</v>
      </c>
      <c r="C9" s="46" t="s">
        <v>69</v>
      </c>
      <c r="D9" s="50">
        <v>1</v>
      </c>
      <c r="E9" s="29">
        <v>28875</v>
      </c>
      <c r="F9" s="28">
        <v>0</v>
      </c>
      <c r="G9" s="28">
        <v>0</v>
      </c>
      <c r="H9" s="28">
        <v>8000</v>
      </c>
      <c r="I9" s="28">
        <v>4000</v>
      </c>
      <c r="J9" s="28">
        <v>2500</v>
      </c>
      <c r="K9" s="36">
        <f>E9-J9-I9-H9-G9-F9</f>
        <v>14375</v>
      </c>
    </row>
    <row r="10" spans="1:11" ht="31.5">
      <c r="A10" s="35">
        <v>2</v>
      </c>
      <c r="B10" s="43" t="s">
        <v>101</v>
      </c>
      <c r="C10" s="46" t="s">
        <v>69</v>
      </c>
      <c r="D10" s="50">
        <v>1</v>
      </c>
      <c r="E10" s="29">
        <v>28875</v>
      </c>
      <c r="F10" s="28">
        <v>0</v>
      </c>
      <c r="G10" s="28">
        <v>0</v>
      </c>
      <c r="H10" s="28">
        <v>8000</v>
      </c>
      <c r="I10" s="28">
        <v>4000</v>
      </c>
      <c r="J10" s="28">
        <v>2500</v>
      </c>
      <c r="K10" s="36">
        <f>E10-J10-I10-H10-G10-F10</f>
        <v>14375</v>
      </c>
    </row>
    <row r="11" spans="1:11" ht="15.75">
      <c r="A11" s="27">
        <v>3</v>
      </c>
      <c r="B11" s="46" t="s">
        <v>102</v>
      </c>
      <c r="C11" s="46" t="s">
        <v>81</v>
      </c>
      <c r="D11" s="50">
        <v>1770</v>
      </c>
      <c r="E11" s="29">
        <v>10825</v>
      </c>
      <c r="F11" s="28">
        <v>0</v>
      </c>
      <c r="G11" s="28">
        <v>0</v>
      </c>
      <c r="H11" s="28">
        <v>2000</v>
      </c>
      <c r="I11" s="28">
        <v>1750</v>
      </c>
      <c r="J11" s="28">
        <v>1700</v>
      </c>
      <c r="K11" s="28">
        <f>E11-J11-I11-H11-G11-F11</f>
        <v>5375</v>
      </c>
    </row>
    <row r="12" spans="1:11" s="30" customFormat="1" ht="15.75">
      <c r="A12" s="63" t="s">
        <v>82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</row>
    <row r="13" spans="1:11" ht="16.5" thickBot="1">
      <c r="A13" s="39">
        <v>1</v>
      </c>
      <c r="B13" s="43" t="s">
        <v>74</v>
      </c>
      <c r="C13" s="52"/>
      <c r="D13" s="52"/>
      <c r="E13" s="41"/>
      <c r="F13" s="40"/>
      <c r="G13" s="40"/>
      <c r="H13" s="40"/>
      <c r="I13" s="40"/>
      <c r="J13" s="40"/>
      <c r="K13" s="57">
        <f>E13-J13-I13-H13-G13-F13</f>
        <v>0</v>
      </c>
    </row>
    <row r="14" spans="1:11" s="30" customFormat="1" ht="16.5" thickBot="1">
      <c r="A14" s="31"/>
      <c r="B14" s="44" t="s">
        <v>15</v>
      </c>
      <c r="C14" s="47"/>
      <c r="D14" s="47"/>
      <c r="E14" s="32">
        <f aca="true" t="shared" si="0" ref="E14:K14">SUM(E13:E13)+SUM(E9:E11)</f>
        <v>68575</v>
      </c>
      <c r="F14" s="32">
        <f t="shared" si="0"/>
        <v>0</v>
      </c>
      <c r="G14" s="32">
        <f t="shared" si="0"/>
        <v>0</v>
      </c>
      <c r="H14" s="32">
        <f t="shared" si="0"/>
        <v>18000</v>
      </c>
      <c r="I14" s="32">
        <f t="shared" si="0"/>
        <v>9750</v>
      </c>
      <c r="J14" s="32">
        <f t="shared" si="0"/>
        <v>6700</v>
      </c>
      <c r="K14" s="33">
        <f t="shared" si="0"/>
        <v>34125</v>
      </c>
    </row>
  </sheetData>
  <sheetProtection/>
  <mergeCells count="11">
    <mergeCell ref="C6:C7"/>
    <mergeCell ref="D6:D7"/>
    <mergeCell ref="A2:K2"/>
    <mergeCell ref="A3:K3"/>
    <mergeCell ref="A4:K4"/>
    <mergeCell ref="A12:K12"/>
    <mergeCell ref="A6:A7"/>
    <mergeCell ref="A8:K8"/>
    <mergeCell ref="B6:B7"/>
    <mergeCell ref="E6:E7"/>
    <mergeCell ref="F6:K6"/>
  </mergeCells>
  <printOptions/>
  <pageMargins left="0.7086614173228347" right="0.33" top="0.7480314960629921" bottom="0.7480314960629921" header="0.31496062992125984" footer="0.31496062992125984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7.00390625" style="22" bestFit="1" customWidth="1"/>
    <col min="2" max="2" width="52.7109375" style="2" customWidth="1"/>
    <col min="3" max="4" width="9.140625" style="2" customWidth="1"/>
    <col min="5" max="5" width="13.140625" style="2" bestFit="1" customWidth="1"/>
    <col min="6" max="7" width="9.140625" style="2" customWidth="1"/>
    <col min="8" max="8" width="10.140625" style="2" customWidth="1"/>
    <col min="9" max="10" width="9.140625" style="2" customWidth="1"/>
    <col min="11" max="11" width="10.28125" style="2" customWidth="1"/>
    <col min="12" max="16384" width="9.140625" style="2" customWidth="1"/>
  </cols>
  <sheetData>
    <row r="1" ht="15.75">
      <c r="K1" s="3" t="s">
        <v>19</v>
      </c>
    </row>
    <row r="2" spans="1:11" ht="18.75">
      <c r="A2" s="58" t="s">
        <v>89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8.75">
      <c r="A3" s="58" t="s">
        <v>85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8.75">
      <c r="A4" s="58" t="s">
        <v>86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6.5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5.75">
      <c r="A6" s="70" t="s">
        <v>0</v>
      </c>
      <c r="B6" s="60" t="s">
        <v>7</v>
      </c>
      <c r="C6" s="60" t="s">
        <v>1</v>
      </c>
      <c r="D6" s="60" t="s">
        <v>2</v>
      </c>
      <c r="E6" s="60" t="s">
        <v>3</v>
      </c>
      <c r="F6" s="60" t="s">
        <v>16</v>
      </c>
      <c r="G6" s="60"/>
      <c r="H6" s="60"/>
      <c r="I6" s="60"/>
      <c r="J6" s="60"/>
      <c r="K6" s="62"/>
    </row>
    <row r="7" spans="1:11" ht="48.75" customHeight="1" thickBot="1">
      <c r="A7" s="71"/>
      <c r="B7" s="61"/>
      <c r="C7" s="61"/>
      <c r="D7" s="61"/>
      <c r="E7" s="61"/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56" t="s">
        <v>91</v>
      </c>
    </row>
    <row r="8" spans="1:11" s="5" customFormat="1" ht="15.75" customHeight="1">
      <c r="A8" s="64" t="s">
        <v>70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.75">
      <c r="A9" s="27">
        <v>1</v>
      </c>
      <c r="B9" s="53" t="s">
        <v>103</v>
      </c>
      <c r="C9" s="46"/>
      <c r="D9" s="28"/>
      <c r="E9" s="29"/>
      <c r="F9" s="28"/>
      <c r="G9" s="28"/>
      <c r="H9" s="28"/>
      <c r="I9" s="28"/>
      <c r="J9" s="28"/>
      <c r="K9" s="28"/>
    </row>
    <row r="10" spans="1:11" s="5" customFormat="1" ht="15.75">
      <c r="A10" s="68" t="s">
        <v>20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6.5" thickBot="1">
      <c r="A11" s="27">
        <v>1</v>
      </c>
      <c r="B11" s="53" t="s">
        <v>103</v>
      </c>
      <c r="C11" s="46"/>
      <c r="D11" s="28"/>
      <c r="E11" s="29"/>
      <c r="F11" s="28"/>
      <c r="G11" s="28"/>
      <c r="H11" s="28"/>
      <c r="I11" s="28"/>
      <c r="J11" s="28"/>
      <c r="K11" s="28"/>
    </row>
    <row r="12" spans="1:11" s="5" customFormat="1" ht="16.5" thickBot="1">
      <c r="A12" s="31"/>
      <c r="B12" s="66" t="s">
        <v>15</v>
      </c>
      <c r="C12" s="66"/>
      <c r="D12" s="66"/>
      <c r="E12" s="32">
        <f aca="true" t="shared" si="0" ref="E12:K12">SUM(E11:E11)+SUM(E9:E9)</f>
        <v>0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  <c r="K12" s="32">
        <f t="shared" si="0"/>
        <v>0</v>
      </c>
    </row>
  </sheetData>
  <sheetProtection/>
  <mergeCells count="13">
    <mergeCell ref="A2:K2"/>
    <mergeCell ref="A3:K3"/>
    <mergeCell ref="A4:K4"/>
    <mergeCell ref="A5:K5"/>
    <mergeCell ref="F6:K6"/>
    <mergeCell ref="A10:K10"/>
    <mergeCell ref="A8:K8"/>
    <mergeCell ref="B12:D12"/>
    <mergeCell ref="A6:A7"/>
    <mergeCell ref="B6:B7"/>
    <mergeCell ref="C6:C7"/>
    <mergeCell ref="D6:D7"/>
    <mergeCell ref="E6:E7"/>
  </mergeCells>
  <printOptions/>
  <pageMargins left="0.7086614173228347" right="0.43" top="0.7480314960629921" bottom="0.7480314960629921" header="0.31496062992125984" footer="0.31496062992125984"/>
  <pageSetup fitToHeight="1" fitToWidth="1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view="pageBreakPreview" zoomScale="106" zoomScaleSheetLayoutView="106" zoomScalePageLayoutView="0" workbookViewId="0" topLeftCell="A1">
      <selection activeCell="C19" sqref="C19"/>
    </sheetView>
  </sheetViews>
  <sheetFormatPr defaultColWidth="9.140625" defaultRowHeight="15"/>
  <cols>
    <col min="1" max="1" width="11.28125" style="1" customWidth="1"/>
    <col min="2" max="2" width="52.7109375" style="2" customWidth="1"/>
    <col min="3" max="4" width="9.140625" style="2" customWidth="1"/>
    <col min="5" max="5" width="13.140625" style="2" bestFit="1" customWidth="1"/>
    <col min="6" max="7" width="9.140625" style="2" customWidth="1"/>
    <col min="8" max="8" width="10.140625" style="2" customWidth="1"/>
    <col min="9" max="16384" width="9.140625" style="2" customWidth="1"/>
  </cols>
  <sheetData>
    <row r="1" ht="15.75">
      <c r="K1" s="3" t="s">
        <v>21</v>
      </c>
    </row>
    <row r="2" spans="1:11" ht="18.75">
      <c r="A2" s="74" t="s">
        <v>90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.75">
      <c r="A3" s="58" t="s">
        <v>85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8.75">
      <c r="A4" s="58" t="s">
        <v>86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.7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5.75">
      <c r="A6" s="77" t="s">
        <v>0</v>
      </c>
      <c r="B6" s="75" t="s">
        <v>7</v>
      </c>
      <c r="C6" s="75" t="s">
        <v>1</v>
      </c>
      <c r="D6" s="75" t="s">
        <v>2</v>
      </c>
      <c r="E6" s="75" t="s">
        <v>3</v>
      </c>
      <c r="F6" s="75" t="s">
        <v>16</v>
      </c>
      <c r="G6" s="75"/>
      <c r="H6" s="75"/>
      <c r="I6" s="75"/>
      <c r="J6" s="75"/>
      <c r="K6" s="75"/>
    </row>
    <row r="7" spans="1:11" ht="31.5">
      <c r="A7" s="77"/>
      <c r="B7" s="75"/>
      <c r="C7" s="75"/>
      <c r="D7" s="75"/>
      <c r="E7" s="75"/>
      <c r="F7" s="34">
        <v>2016</v>
      </c>
      <c r="G7" s="34">
        <v>2017</v>
      </c>
      <c r="H7" s="34">
        <v>2018</v>
      </c>
      <c r="I7" s="34">
        <v>2019</v>
      </c>
      <c r="J7" s="34">
        <v>2020</v>
      </c>
      <c r="K7" s="55" t="s">
        <v>91</v>
      </c>
    </row>
    <row r="8" spans="1:11" ht="15.75">
      <c r="A8" s="27">
        <v>1</v>
      </c>
      <c r="B8" s="45">
        <f>A8+1</f>
        <v>2</v>
      </c>
      <c r="C8" s="45">
        <f aca="true" t="shared" si="0" ref="C8:K8">B8+1</f>
        <v>3</v>
      </c>
      <c r="D8" s="45">
        <f t="shared" si="0"/>
        <v>4</v>
      </c>
      <c r="E8" s="45">
        <f t="shared" si="0"/>
        <v>5</v>
      </c>
      <c r="F8" s="45">
        <f t="shared" si="0"/>
        <v>6</v>
      </c>
      <c r="G8" s="45">
        <f t="shared" si="0"/>
        <v>7</v>
      </c>
      <c r="H8" s="45">
        <f t="shared" si="0"/>
        <v>8</v>
      </c>
      <c r="I8" s="45">
        <f t="shared" si="0"/>
        <v>9</v>
      </c>
      <c r="J8" s="45">
        <f t="shared" si="0"/>
        <v>10</v>
      </c>
      <c r="K8" s="45">
        <f t="shared" si="0"/>
        <v>11</v>
      </c>
    </row>
    <row r="9" spans="1:11" s="4" customFormat="1" ht="15.75">
      <c r="A9" s="68" t="s">
        <v>22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47.25">
      <c r="A10" s="27">
        <v>1</v>
      </c>
      <c r="B10" s="101" t="s">
        <v>104</v>
      </c>
      <c r="C10" s="28" t="s">
        <v>69</v>
      </c>
      <c r="D10" s="34">
        <v>1</v>
      </c>
      <c r="E10" s="29">
        <v>15000</v>
      </c>
      <c r="F10" s="28">
        <v>0</v>
      </c>
      <c r="G10" s="28">
        <v>0</v>
      </c>
      <c r="H10" s="28"/>
      <c r="I10" s="28">
        <v>4000</v>
      </c>
      <c r="J10" s="28">
        <v>3500</v>
      </c>
      <c r="K10" s="28">
        <f>E10-J10-I10-H10-G10-F10</f>
        <v>7500</v>
      </c>
    </row>
    <row r="11" spans="1:11" ht="31.5">
      <c r="A11" s="27">
        <v>2</v>
      </c>
      <c r="B11" s="53" t="s">
        <v>75</v>
      </c>
      <c r="C11" s="28" t="s">
        <v>72</v>
      </c>
      <c r="D11" s="34">
        <v>20</v>
      </c>
      <c r="E11" s="29">
        <v>400</v>
      </c>
      <c r="F11" s="28">
        <v>0</v>
      </c>
      <c r="G11" s="28">
        <v>0</v>
      </c>
      <c r="H11" s="28">
        <v>100</v>
      </c>
      <c r="I11" s="28">
        <v>100</v>
      </c>
      <c r="J11" s="28">
        <v>100</v>
      </c>
      <c r="K11" s="28">
        <f>E11-J11-I11-H11-G11-F11</f>
        <v>100</v>
      </c>
    </row>
    <row r="12" spans="1:11" ht="15.75">
      <c r="A12" s="27">
        <v>3</v>
      </c>
      <c r="B12" s="53" t="s">
        <v>76</v>
      </c>
      <c r="C12" s="28" t="s">
        <v>72</v>
      </c>
      <c r="D12" s="34">
        <v>40</v>
      </c>
      <c r="E12" s="29">
        <v>400</v>
      </c>
      <c r="F12" s="28">
        <v>0</v>
      </c>
      <c r="G12" s="28">
        <v>0</v>
      </c>
      <c r="H12" s="28">
        <v>100</v>
      </c>
      <c r="I12" s="28">
        <v>100</v>
      </c>
      <c r="J12" s="28">
        <v>100</v>
      </c>
      <c r="K12" s="28">
        <f>E12-J12-I12-H12-G12-F12</f>
        <v>100</v>
      </c>
    </row>
    <row r="13" spans="1:11" s="5" customFormat="1" ht="15.75">
      <c r="A13" s="54"/>
      <c r="B13" s="76" t="s">
        <v>15</v>
      </c>
      <c r="C13" s="76"/>
      <c r="D13" s="76"/>
      <c r="E13" s="29">
        <f aca="true" t="shared" si="1" ref="E13:K13">SUM(E10:E12)</f>
        <v>15800</v>
      </c>
      <c r="F13" s="29">
        <f t="shared" si="1"/>
        <v>0</v>
      </c>
      <c r="G13" s="29">
        <f t="shared" si="1"/>
        <v>0</v>
      </c>
      <c r="H13" s="29">
        <f t="shared" si="1"/>
        <v>200</v>
      </c>
      <c r="I13" s="29">
        <f t="shared" si="1"/>
        <v>4200</v>
      </c>
      <c r="J13" s="29">
        <f t="shared" si="1"/>
        <v>3700</v>
      </c>
      <c r="K13" s="29">
        <f t="shared" si="1"/>
        <v>7700</v>
      </c>
    </row>
  </sheetData>
  <sheetProtection/>
  <mergeCells count="12">
    <mergeCell ref="A9:K9"/>
    <mergeCell ref="B13:D13"/>
    <mergeCell ref="A6:A7"/>
    <mergeCell ref="B6:B7"/>
    <mergeCell ref="C6:C7"/>
    <mergeCell ref="D6:D7"/>
    <mergeCell ref="A2:K2"/>
    <mergeCell ref="A3:K3"/>
    <mergeCell ref="A4:K4"/>
    <mergeCell ref="A5:K5"/>
    <mergeCell ref="E6:E7"/>
    <mergeCell ref="F6:K6"/>
  </mergeCells>
  <printOptions/>
  <pageMargins left="0.7086614173228347" right="0.3937007874015748" top="0.7480314960629921" bottom="0.7480314960629921" header="0.31496062992125984" footer="0.31496062992125984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37">
      <selection activeCell="E50" sqref="E50"/>
    </sheetView>
  </sheetViews>
  <sheetFormatPr defaultColWidth="9.140625" defaultRowHeight="15"/>
  <cols>
    <col min="1" max="1" width="6.57421875" style="19" customWidth="1"/>
    <col min="2" max="2" width="29.57421875" style="18" customWidth="1"/>
    <col min="3" max="3" width="13.8515625" style="18" customWidth="1"/>
    <col min="4" max="4" width="14.7109375" style="18" bestFit="1" customWidth="1"/>
    <col min="5" max="6" width="13.28125" style="18" bestFit="1" customWidth="1"/>
    <col min="7" max="7" width="12.140625" style="18" bestFit="1" customWidth="1"/>
    <col min="8" max="9" width="12.28125" style="18" bestFit="1" customWidth="1"/>
    <col min="10" max="10" width="13.00390625" style="18" customWidth="1"/>
    <col min="11" max="11" width="12.00390625" style="0" bestFit="1" customWidth="1"/>
  </cols>
  <sheetData>
    <row r="1" ht="15.75">
      <c r="J1" s="3" t="s">
        <v>67</v>
      </c>
    </row>
    <row r="2" spans="1:10" ht="15.75">
      <c r="A2" s="96" t="s">
        <v>92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9.5">
      <c r="A3" s="6"/>
      <c r="B3" s="6"/>
      <c r="C3" s="6"/>
      <c r="D3" s="7"/>
      <c r="E3" s="7"/>
      <c r="F3" s="7"/>
      <c r="G3" s="7"/>
      <c r="H3" s="7"/>
      <c r="I3" s="7"/>
      <c r="J3" s="7" t="s">
        <v>60</v>
      </c>
    </row>
    <row r="4" spans="1:10" ht="47.25">
      <c r="A4" s="8" t="s">
        <v>23</v>
      </c>
      <c r="B4" s="8" t="s">
        <v>24</v>
      </c>
      <c r="C4" s="8" t="s">
        <v>25</v>
      </c>
      <c r="D4" s="9" t="s">
        <v>26</v>
      </c>
      <c r="E4" s="9">
        <v>2016</v>
      </c>
      <c r="F4" s="9">
        <v>2017</v>
      </c>
      <c r="G4" s="9">
        <v>2018</v>
      </c>
      <c r="H4" s="9">
        <v>2019</v>
      </c>
      <c r="I4" s="9">
        <v>2020</v>
      </c>
      <c r="J4" s="9" t="s">
        <v>91</v>
      </c>
    </row>
    <row r="5" spans="1:10" ht="15.75">
      <c r="A5" s="84" t="s">
        <v>5</v>
      </c>
      <c r="B5" s="87" t="s">
        <v>27</v>
      </c>
      <c r="C5" s="10" t="s">
        <v>28</v>
      </c>
      <c r="D5" s="11">
        <f aca="true" t="shared" si="0" ref="D5:D36">SUM(E5:J5)</f>
        <v>10000</v>
      </c>
      <c r="E5" s="11">
        <f aca="true" t="shared" si="1" ref="E5:J5">E9+E13</f>
        <v>0</v>
      </c>
      <c r="F5" s="11">
        <f t="shared" si="1"/>
        <v>0</v>
      </c>
      <c r="G5" s="11">
        <f t="shared" si="1"/>
        <v>0</v>
      </c>
      <c r="H5" s="11">
        <f t="shared" si="1"/>
        <v>2000</v>
      </c>
      <c r="I5" s="11">
        <f t="shared" si="1"/>
        <v>2000</v>
      </c>
      <c r="J5" s="11">
        <f t="shared" si="1"/>
        <v>6000</v>
      </c>
    </row>
    <row r="6" spans="1:10" ht="15.75">
      <c r="A6" s="85"/>
      <c r="B6" s="88"/>
      <c r="C6" s="10" t="s">
        <v>29</v>
      </c>
      <c r="D6" s="11">
        <f t="shared" si="0"/>
        <v>0</v>
      </c>
      <c r="E6" s="11">
        <f aca="true" t="shared" si="2" ref="E6:J8">E10+E14</f>
        <v>0</v>
      </c>
      <c r="F6" s="11">
        <f t="shared" si="2"/>
        <v>0</v>
      </c>
      <c r="G6" s="11">
        <f t="shared" si="2"/>
        <v>0</v>
      </c>
      <c r="H6" s="11">
        <f t="shared" si="2"/>
        <v>0</v>
      </c>
      <c r="I6" s="11">
        <f t="shared" si="2"/>
        <v>0</v>
      </c>
      <c r="J6" s="11">
        <f t="shared" si="2"/>
        <v>0</v>
      </c>
    </row>
    <row r="7" spans="1:10" ht="15.75">
      <c r="A7" s="85"/>
      <c r="B7" s="88"/>
      <c r="C7" s="10" t="s">
        <v>30</v>
      </c>
      <c r="D7" s="11">
        <f t="shared" si="0"/>
        <v>25000</v>
      </c>
      <c r="E7" s="11">
        <f t="shared" si="2"/>
        <v>0</v>
      </c>
      <c r="F7" s="11">
        <f t="shared" si="2"/>
        <v>0</v>
      </c>
      <c r="G7" s="11">
        <f t="shared" si="2"/>
        <v>0</v>
      </c>
      <c r="H7" s="11">
        <f t="shared" si="2"/>
        <v>3500</v>
      </c>
      <c r="I7" s="11">
        <f t="shared" si="2"/>
        <v>3500</v>
      </c>
      <c r="J7" s="11">
        <f t="shared" si="2"/>
        <v>18000</v>
      </c>
    </row>
    <row r="8" spans="1:10" ht="15.75">
      <c r="A8" s="86"/>
      <c r="B8" s="89"/>
      <c r="C8" s="10" t="s">
        <v>26</v>
      </c>
      <c r="D8" s="11">
        <f t="shared" si="0"/>
        <v>35000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5500</v>
      </c>
      <c r="I8" s="11">
        <f t="shared" si="2"/>
        <v>5500</v>
      </c>
      <c r="J8" s="11">
        <f t="shared" si="2"/>
        <v>24000</v>
      </c>
    </row>
    <row r="9" spans="1:10" ht="15.75">
      <c r="A9" s="78" t="s">
        <v>8</v>
      </c>
      <c r="B9" s="81" t="s">
        <v>62</v>
      </c>
      <c r="C9" s="12" t="s">
        <v>31</v>
      </c>
      <c r="D9" s="13">
        <f t="shared" si="0"/>
        <v>8000</v>
      </c>
      <c r="E9" s="13"/>
      <c r="F9" s="13"/>
      <c r="G9" s="13"/>
      <c r="H9" s="13">
        <f>2000</f>
        <v>2000</v>
      </c>
      <c r="I9" s="13">
        <f>2000</f>
        <v>2000</v>
      </c>
      <c r="J9" s="13">
        <v>4000</v>
      </c>
    </row>
    <row r="10" spans="1:10" ht="15.75">
      <c r="A10" s="79"/>
      <c r="B10" s="82"/>
      <c r="C10" s="12" t="s">
        <v>32</v>
      </c>
      <c r="D10" s="13">
        <f t="shared" si="0"/>
        <v>0</v>
      </c>
      <c r="E10" s="13"/>
      <c r="F10" s="13"/>
      <c r="G10" s="13"/>
      <c r="H10" s="13"/>
      <c r="I10" s="13"/>
      <c r="J10" s="13"/>
    </row>
    <row r="11" spans="1:10" ht="15.75">
      <c r="A11" s="79"/>
      <c r="B11" s="82"/>
      <c r="C11" s="12" t="s">
        <v>33</v>
      </c>
      <c r="D11" s="13">
        <f t="shared" si="0"/>
        <v>12000</v>
      </c>
      <c r="E11" s="13"/>
      <c r="F11" s="13"/>
      <c r="G11" s="13"/>
      <c r="H11" s="13">
        <f>H12-H9</f>
        <v>3500</v>
      </c>
      <c r="I11" s="13">
        <f>I12-I9</f>
        <v>3500</v>
      </c>
      <c r="J11" s="13">
        <f>J12-J9</f>
        <v>5000</v>
      </c>
    </row>
    <row r="12" spans="1:10" ht="15.75">
      <c r="A12" s="80"/>
      <c r="B12" s="83"/>
      <c r="C12" s="12" t="s">
        <v>26</v>
      </c>
      <c r="D12" s="13">
        <f>SUM(Пр1!E11:E12)</f>
        <v>20000</v>
      </c>
      <c r="E12" s="13">
        <f>SUM(Пр1!F11:F12)</f>
        <v>0</v>
      </c>
      <c r="F12" s="13">
        <f>SUM(Пр1!G11:G12)</f>
        <v>0</v>
      </c>
      <c r="G12" s="13">
        <f>SUM(Пр1!H11:H12)</f>
        <v>0</v>
      </c>
      <c r="H12" s="13">
        <f>SUM(Пр1!I11:I12)</f>
        <v>5500</v>
      </c>
      <c r="I12" s="13">
        <f>SUM(Пр1!J11:J12)</f>
        <v>5500</v>
      </c>
      <c r="J12" s="13">
        <f>SUM(Пр1!K11:K12)</f>
        <v>9000</v>
      </c>
    </row>
    <row r="13" spans="1:10" ht="15.75">
      <c r="A13" s="78" t="s">
        <v>34</v>
      </c>
      <c r="B13" s="81" t="s">
        <v>35</v>
      </c>
      <c r="C13" s="12" t="s">
        <v>31</v>
      </c>
      <c r="D13" s="13">
        <f t="shared" si="0"/>
        <v>2000</v>
      </c>
      <c r="E13" s="13"/>
      <c r="F13" s="13"/>
      <c r="G13" s="13"/>
      <c r="H13" s="13"/>
      <c r="I13" s="13"/>
      <c r="J13" s="13">
        <v>2000</v>
      </c>
    </row>
    <row r="14" spans="1:10" ht="15.75">
      <c r="A14" s="79"/>
      <c r="B14" s="82"/>
      <c r="C14" s="12" t="s">
        <v>32</v>
      </c>
      <c r="D14" s="13">
        <f t="shared" si="0"/>
        <v>0</v>
      </c>
      <c r="E14" s="13"/>
      <c r="F14" s="13"/>
      <c r="G14" s="13"/>
      <c r="H14" s="13"/>
      <c r="I14" s="13"/>
      <c r="J14" s="13"/>
    </row>
    <row r="15" spans="1:10" ht="15.75">
      <c r="A15" s="79"/>
      <c r="B15" s="82"/>
      <c r="C15" s="12" t="s">
        <v>33</v>
      </c>
      <c r="D15" s="13">
        <f t="shared" si="0"/>
        <v>13000</v>
      </c>
      <c r="E15" s="13"/>
      <c r="F15" s="13"/>
      <c r="G15" s="13"/>
      <c r="H15" s="13"/>
      <c r="I15" s="13"/>
      <c r="J15" s="13">
        <f>J16-J13</f>
        <v>13000</v>
      </c>
    </row>
    <row r="16" spans="1:10" ht="15.75">
      <c r="A16" s="80"/>
      <c r="B16" s="83"/>
      <c r="C16" s="12" t="s">
        <v>26</v>
      </c>
      <c r="D16" s="13">
        <f>SUM(Пр1!E9:E9)</f>
        <v>15000</v>
      </c>
      <c r="E16" s="13">
        <f>SUM(Пр1!F9:F9)</f>
        <v>0</v>
      </c>
      <c r="F16" s="13">
        <f>SUM(Пр1!G9:G9)</f>
        <v>0</v>
      </c>
      <c r="G16" s="13">
        <f>SUM(Пр1!H9:H9)</f>
        <v>0</v>
      </c>
      <c r="H16" s="13">
        <f>SUM(Пр1!I9:I9)</f>
        <v>0</v>
      </c>
      <c r="I16" s="13">
        <f>SUM(Пр1!J9:J9)</f>
        <v>0</v>
      </c>
      <c r="J16" s="13">
        <f>SUM(Пр1!K9:K9)</f>
        <v>15000</v>
      </c>
    </row>
    <row r="17" spans="1:10" ht="15.75">
      <c r="A17" s="84" t="s">
        <v>6</v>
      </c>
      <c r="B17" s="87" t="s">
        <v>36</v>
      </c>
      <c r="C17" s="10" t="s">
        <v>31</v>
      </c>
      <c r="D17" s="11">
        <f t="shared" si="0"/>
        <v>3230</v>
      </c>
      <c r="E17" s="11">
        <f aca="true" t="shared" si="3" ref="E17:J20">E21+E25</f>
        <v>700</v>
      </c>
      <c r="F17" s="11">
        <f t="shared" si="3"/>
        <v>1200</v>
      </c>
      <c r="G17" s="11">
        <f t="shared" si="3"/>
        <v>1330</v>
      </c>
      <c r="H17" s="11">
        <f t="shared" si="3"/>
        <v>0</v>
      </c>
      <c r="I17" s="11">
        <f t="shared" si="3"/>
        <v>0</v>
      </c>
      <c r="J17" s="11">
        <f t="shared" si="3"/>
        <v>0</v>
      </c>
    </row>
    <row r="18" spans="1:10" ht="15.75">
      <c r="A18" s="85"/>
      <c r="B18" s="88"/>
      <c r="C18" s="10" t="s">
        <v>32</v>
      </c>
      <c r="D18" s="11">
        <f t="shared" si="0"/>
        <v>5530</v>
      </c>
      <c r="E18" s="11">
        <f t="shared" si="3"/>
        <v>0</v>
      </c>
      <c r="F18" s="11">
        <f t="shared" si="3"/>
        <v>0</v>
      </c>
      <c r="G18" s="11">
        <f t="shared" si="3"/>
        <v>900</v>
      </c>
      <c r="H18" s="11">
        <f t="shared" si="3"/>
        <v>900</v>
      </c>
      <c r="I18" s="11">
        <f t="shared" si="3"/>
        <v>900</v>
      </c>
      <c r="J18" s="11">
        <f t="shared" si="3"/>
        <v>2830</v>
      </c>
    </row>
    <row r="19" spans="1:10" ht="15.75">
      <c r="A19" s="85"/>
      <c r="B19" s="88"/>
      <c r="C19" s="10" t="s">
        <v>33</v>
      </c>
      <c r="D19" s="11">
        <f t="shared" si="0"/>
        <v>7100</v>
      </c>
      <c r="E19" s="11">
        <f t="shared" si="3"/>
        <v>300</v>
      </c>
      <c r="F19" s="11">
        <f t="shared" si="3"/>
        <v>300</v>
      </c>
      <c r="G19" s="11">
        <f t="shared" si="3"/>
        <v>1300</v>
      </c>
      <c r="H19" s="11">
        <f t="shared" si="3"/>
        <v>1000</v>
      </c>
      <c r="I19" s="11">
        <f t="shared" si="3"/>
        <v>1100</v>
      </c>
      <c r="J19" s="11">
        <f t="shared" si="3"/>
        <v>3100</v>
      </c>
    </row>
    <row r="20" spans="1:10" ht="15.75">
      <c r="A20" s="86"/>
      <c r="B20" s="89"/>
      <c r="C20" s="10" t="s">
        <v>26</v>
      </c>
      <c r="D20" s="11">
        <f t="shared" si="0"/>
        <v>15860</v>
      </c>
      <c r="E20" s="11">
        <f t="shared" si="3"/>
        <v>1000</v>
      </c>
      <c r="F20" s="11">
        <f t="shared" si="3"/>
        <v>1500</v>
      </c>
      <c r="G20" s="11">
        <f t="shared" si="3"/>
        <v>3530</v>
      </c>
      <c r="H20" s="11">
        <f t="shared" si="3"/>
        <v>1900</v>
      </c>
      <c r="I20" s="11">
        <f t="shared" si="3"/>
        <v>2000</v>
      </c>
      <c r="J20" s="11">
        <f t="shared" si="3"/>
        <v>5930</v>
      </c>
    </row>
    <row r="21" spans="1:10" ht="15.75">
      <c r="A21" s="78" t="s">
        <v>14</v>
      </c>
      <c r="B21" s="81" t="s">
        <v>63</v>
      </c>
      <c r="C21" s="12" t="s">
        <v>31</v>
      </c>
      <c r="D21" s="13">
        <f t="shared" si="0"/>
        <v>0</v>
      </c>
      <c r="E21" s="13"/>
      <c r="F21" s="13"/>
      <c r="G21" s="13"/>
      <c r="H21" s="13"/>
      <c r="I21" s="13"/>
      <c r="J21" s="13"/>
    </row>
    <row r="22" spans="1:10" ht="15.75">
      <c r="A22" s="79"/>
      <c r="B22" s="82"/>
      <c r="C22" s="12" t="s">
        <v>32</v>
      </c>
      <c r="D22" s="13">
        <f t="shared" si="0"/>
        <v>5530</v>
      </c>
      <c r="E22" s="13">
        <f aca="true" t="shared" si="4" ref="E22:J22">E24-E23</f>
        <v>0</v>
      </c>
      <c r="F22" s="13">
        <f t="shared" si="4"/>
        <v>0</v>
      </c>
      <c r="G22" s="13">
        <f t="shared" si="4"/>
        <v>900</v>
      </c>
      <c r="H22" s="13">
        <f t="shared" si="4"/>
        <v>900</v>
      </c>
      <c r="I22" s="13">
        <f t="shared" si="4"/>
        <v>900</v>
      </c>
      <c r="J22" s="13">
        <f t="shared" si="4"/>
        <v>2830</v>
      </c>
    </row>
    <row r="23" spans="1:10" ht="15.75">
      <c r="A23" s="79"/>
      <c r="B23" s="82"/>
      <c r="C23" s="12" t="s">
        <v>33</v>
      </c>
      <c r="D23" s="13">
        <f t="shared" si="0"/>
        <v>6200</v>
      </c>
      <c r="E23" s="13"/>
      <c r="F23" s="13"/>
      <c r="G23" s="13">
        <v>1000</v>
      </c>
      <c r="H23" s="13">
        <v>1000</v>
      </c>
      <c r="I23" s="13">
        <v>1100</v>
      </c>
      <c r="J23" s="13">
        <v>3100</v>
      </c>
    </row>
    <row r="24" spans="1:10" ht="15.75">
      <c r="A24" s="80"/>
      <c r="B24" s="83"/>
      <c r="C24" s="12" t="s">
        <v>26</v>
      </c>
      <c r="D24" s="13">
        <f>Пр2!E11</f>
        <v>11730</v>
      </c>
      <c r="E24" s="13">
        <f>Пр2!F11</f>
        <v>0</v>
      </c>
      <c r="F24" s="13">
        <f>Пр2!G11</f>
        <v>0</v>
      </c>
      <c r="G24" s="13">
        <f>Пр2!H11</f>
        <v>1900</v>
      </c>
      <c r="H24" s="13">
        <f>Пр2!I11</f>
        <v>1900</v>
      </c>
      <c r="I24" s="13">
        <f>Пр2!J11</f>
        <v>2000</v>
      </c>
      <c r="J24" s="13">
        <f>Пр2!K11</f>
        <v>5930</v>
      </c>
    </row>
    <row r="25" spans="1:10" ht="15.75">
      <c r="A25" s="78" t="s">
        <v>9</v>
      </c>
      <c r="B25" s="81" t="s">
        <v>37</v>
      </c>
      <c r="C25" s="12" t="s">
        <v>31</v>
      </c>
      <c r="D25" s="13">
        <f t="shared" si="0"/>
        <v>3230</v>
      </c>
      <c r="E25" s="13">
        <f>E28-E27</f>
        <v>700</v>
      </c>
      <c r="F25" s="13">
        <f>F28-F27</f>
        <v>1200</v>
      </c>
      <c r="G25" s="13">
        <f>G28-G27</f>
        <v>1330</v>
      </c>
      <c r="H25" s="13">
        <f>H28-H27</f>
        <v>0</v>
      </c>
      <c r="I25" s="13">
        <f>I28-I27</f>
        <v>0</v>
      </c>
      <c r="J25" s="13">
        <f>J28-J27-J26</f>
        <v>0</v>
      </c>
    </row>
    <row r="26" spans="1:10" ht="15.75">
      <c r="A26" s="79"/>
      <c r="B26" s="82"/>
      <c r="C26" s="12" t="s">
        <v>32</v>
      </c>
      <c r="D26" s="13">
        <f t="shared" si="0"/>
        <v>0</v>
      </c>
      <c r="E26" s="13"/>
      <c r="F26" s="13"/>
      <c r="G26" s="13"/>
      <c r="H26" s="13"/>
      <c r="I26" s="13"/>
      <c r="J26" s="13"/>
    </row>
    <row r="27" spans="1:10" ht="15.75">
      <c r="A27" s="79"/>
      <c r="B27" s="82"/>
      <c r="C27" s="12" t="s">
        <v>33</v>
      </c>
      <c r="D27" s="13">
        <f t="shared" si="0"/>
        <v>900</v>
      </c>
      <c r="E27" s="13">
        <v>300</v>
      </c>
      <c r="F27" s="13">
        <v>300</v>
      </c>
      <c r="G27" s="13">
        <v>300</v>
      </c>
      <c r="H27" s="13"/>
      <c r="I27" s="13"/>
      <c r="J27" s="13"/>
    </row>
    <row r="28" spans="1:10" ht="15.75">
      <c r="A28" s="80"/>
      <c r="B28" s="83"/>
      <c r="C28" s="12" t="s">
        <v>26</v>
      </c>
      <c r="D28" s="13">
        <f>SUM(E28:J28)</f>
        <v>4130</v>
      </c>
      <c r="E28" s="13">
        <f>SUM(Пр2!F9:F9)</f>
        <v>1000</v>
      </c>
      <c r="F28" s="13">
        <f>SUM(Пр2!G9:G9)</f>
        <v>1500</v>
      </c>
      <c r="G28" s="13">
        <f>SUM(Пр2!H9:H9)</f>
        <v>1630</v>
      </c>
      <c r="H28" s="13">
        <f>SUM(Пр2!I9:I9)</f>
        <v>0</v>
      </c>
      <c r="I28" s="13">
        <f>SUM(Пр2!J9:J9)</f>
        <v>0</v>
      </c>
      <c r="J28" s="13">
        <f>SUM(Пр2!K9:K9)</f>
        <v>0</v>
      </c>
    </row>
    <row r="29" spans="1:10" ht="15.75">
      <c r="A29" s="84" t="s">
        <v>38</v>
      </c>
      <c r="B29" s="87" t="s">
        <v>39</v>
      </c>
      <c r="C29" s="10" t="s">
        <v>31</v>
      </c>
      <c r="D29" s="11">
        <f t="shared" si="0"/>
        <v>12575</v>
      </c>
      <c r="E29" s="11">
        <f aca="true" t="shared" si="5" ref="E29:J32">E33+E37</f>
        <v>0</v>
      </c>
      <c r="F29" s="11">
        <f t="shared" si="5"/>
        <v>0</v>
      </c>
      <c r="G29" s="11">
        <f t="shared" si="5"/>
        <v>2000</v>
      </c>
      <c r="H29" s="11">
        <f t="shared" si="5"/>
        <v>750</v>
      </c>
      <c r="I29" s="11">
        <f t="shared" si="5"/>
        <v>700</v>
      </c>
      <c r="J29" s="11">
        <f t="shared" si="5"/>
        <v>9125</v>
      </c>
    </row>
    <row r="30" spans="1:10" ht="15.75">
      <c r="A30" s="85"/>
      <c r="B30" s="88"/>
      <c r="C30" s="10" t="s">
        <v>32</v>
      </c>
      <c r="D30" s="11">
        <f t="shared" si="0"/>
        <v>0</v>
      </c>
      <c r="E30" s="11">
        <f>E34+E38</f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1">
        <f t="shared" si="5"/>
        <v>0</v>
      </c>
      <c r="J30" s="11">
        <f t="shared" si="5"/>
        <v>0</v>
      </c>
    </row>
    <row r="31" spans="1:10" ht="15.75">
      <c r="A31" s="85"/>
      <c r="B31" s="88"/>
      <c r="C31" s="10" t="s">
        <v>33</v>
      </c>
      <c r="D31" s="11">
        <f t="shared" si="0"/>
        <v>56000</v>
      </c>
      <c r="E31" s="11">
        <f t="shared" si="5"/>
        <v>0</v>
      </c>
      <c r="F31" s="11">
        <f t="shared" si="5"/>
        <v>0</v>
      </c>
      <c r="G31" s="11">
        <f>G35+G39</f>
        <v>16000</v>
      </c>
      <c r="H31" s="11">
        <f t="shared" si="5"/>
        <v>9000</v>
      </c>
      <c r="I31" s="11">
        <f t="shared" si="5"/>
        <v>6000</v>
      </c>
      <c r="J31" s="11">
        <f>J35+J39</f>
        <v>25000</v>
      </c>
    </row>
    <row r="32" spans="1:10" ht="15.75">
      <c r="A32" s="86"/>
      <c r="B32" s="89"/>
      <c r="C32" s="10" t="s">
        <v>26</v>
      </c>
      <c r="D32" s="11">
        <f t="shared" si="0"/>
        <v>68575</v>
      </c>
      <c r="E32" s="11">
        <f t="shared" si="5"/>
        <v>0</v>
      </c>
      <c r="F32" s="11">
        <f t="shared" si="5"/>
        <v>0</v>
      </c>
      <c r="G32" s="11">
        <f t="shared" si="5"/>
        <v>18000</v>
      </c>
      <c r="H32" s="11">
        <f t="shared" si="5"/>
        <v>9750</v>
      </c>
      <c r="I32" s="11">
        <f t="shared" si="5"/>
        <v>6700</v>
      </c>
      <c r="J32" s="11">
        <f t="shared" si="5"/>
        <v>34125</v>
      </c>
    </row>
    <row r="33" spans="1:10" ht="15.75">
      <c r="A33" s="78" t="s">
        <v>40</v>
      </c>
      <c r="B33" s="81" t="s">
        <v>64</v>
      </c>
      <c r="C33" s="12" t="s">
        <v>31</v>
      </c>
      <c r="D33" s="13">
        <f t="shared" si="0"/>
        <v>0</v>
      </c>
      <c r="E33" s="13"/>
      <c r="F33" s="13"/>
      <c r="G33" s="13"/>
      <c r="H33" s="13"/>
      <c r="I33" s="13"/>
      <c r="J33" s="13"/>
    </row>
    <row r="34" spans="1:10" ht="15.75">
      <c r="A34" s="79"/>
      <c r="B34" s="82"/>
      <c r="C34" s="12" t="s">
        <v>32</v>
      </c>
      <c r="D34" s="13">
        <f t="shared" si="0"/>
        <v>0</v>
      </c>
      <c r="E34" s="13">
        <f aca="true" t="shared" si="6" ref="E34:J34">E36</f>
        <v>0</v>
      </c>
      <c r="F34" s="13">
        <f t="shared" si="6"/>
        <v>0</v>
      </c>
      <c r="G34" s="13">
        <f t="shared" si="6"/>
        <v>0</v>
      </c>
      <c r="H34" s="13">
        <f t="shared" si="6"/>
        <v>0</v>
      </c>
      <c r="I34" s="13">
        <f t="shared" si="6"/>
        <v>0</v>
      </c>
      <c r="J34" s="13">
        <f t="shared" si="6"/>
        <v>0</v>
      </c>
    </row>
    <row r="35" spans="1:10" ht="15.75">
      <c r="A35" s="79"/>
      <c r="B35" s="82"/>
      <c r="C35" s="12" t="s">
        <v>33</v>
      </c>
      <c r="D35" s="13">
        <f t="shared" si="0"/>
        <v>0</v>
      </c>
      <c r="E35" s="13"/>
      <c r="F35" s="13"/>
      <c r="G35" s="13"/>
      <c r="H35" s="13"/>
      <c r="I35" s="13"/>
      <c r="J35" s="13"/>
    </row>
    <row r="36" spans="1:10" ht="15.75">
      <c r="A36" s="80"/>
      <c r="B36" s="83"/>
      <c r="C36" s="12" t="s">
        <v>26</v>
      </c>
      <c r="D36" s="13">
        <f t="shared" si="0"/>
        <v>0</v>
      </c>
      <c r="E36" s="13">
        <f>SUM(Пр3!F13:F13)</f>
        <v>0</v>
      </c>
      <c r="F36" s="13">
        <f>SUM(Пр3!G13:G13)</f>
        <v>0</v>
      </c>
      <c r="G36" s="13">
        <f>SUM(Пр3!H13:H13)</f>
        <v>0</v>
      </c>
      <c r="H36" s="13">
        <f>SUM(Пр3!I13:I13)</f>
        <v>0</v>
      </c>
      <c r="I36" s="13">
        <f>SUM(Пр3!J13:J13)</f>
        <v>0</v>
      </c>
      <c r="J36" s="13">
        <f>SUM(Пр3!K13:K13)</f>
        <v>0</v>
      </c>
    </row>
    <row r="37" spans="1:10" ht="15.75">
      <c r="A37" s="78" t="s">
        <v>41</v>
      </c>
      <c r="B37" s="81" t="s">
        <v>42</v>
      </c>
      <c r="C37" s="12" t="s">
        <v>31</v>
      </c>
      <c r="D37" s="13">
        <f aca="true" t="shared" si="7" ref="D37:D64">SUM(E37:J37)</f>
        <v>12575</v>
      </c>
      <c r="E37" s="13">
        <f>E40-E39</f>
        <v>0</v>
      </c>
      <c r="F37" s="13">
        <f>F40-F39</f>
        <v>0</v>
      </c>
      <c r="G37" s="13">
        <f>G40-G39</f>
        <v>2000</v>
      </c>
      <c r="H37" s="13">
        <f>H40-H39</f>
        <v>750</v>
      </c>
      <c r="I37" s="13">
        <f>I40-I39</f>
        <v>700</v>
      </c>
      <c r="J37" s="13">
        <f>J40-J39-J38</f>
        <v>9125</v>
      </c>
    </row>
    <row r="38" spans="1:10" ht="15.75">
      <c r="A38" s="79"/>
      <c r="B38" s="82"/>
      <c r="C38" s="12" t="s">
        <v>32</v>
      </c>
      <c r="D38" s="13">
        <f t="shared" si="7"/>
        <v>0</v>
      </c>
      <c r="E38" s="13"/>
      <c r="F38" s="13"/>
      <c r="G38" s="13"/>
      <c r="H38" s="13"/>
      <c r="I38" s="13"/>
      <c r="J38" s="13"/>
    </row>
    <row r="39" spans="1:10" ht="15.75">
      <c r="A39" s="79"/>
      <c r="B39" s="82"/>
      <c r="C39" s="12" t="s">
        <v>33</v>
      </c>
      <c r="D39" s="13">
        <f t="shared" si="7"/>
        <v>56000</v>
      </c>
      <c r="E39" s="13"/>
      <c r="F39" s="13">
        <f>F40</f>
        <v>0</v>
      </c>
      <c r="G39" s="13">
        <v>16000</v>
      </c>
      <c r="H39" s="13">
        <v>9000</v>
      </c>
      <c r="I39" s="13">
        <v>6000</v>
      </c>
      <c r="J39" s="13">
        <v>25000</v>
      </c>
    </row>
    <row r="40" spans="1:10" ht="15.75">
      <c r="A40" s="80"/>
      <c r="B40" s="83"/>
      <c r="C40" s="12" t="s">
        <v>26</v>
      </c>
      <c r="D40" s="13">
        <f t="shared" si="7"/>
        <v>68575</v>
      </c>
      <c r="E40" s="13">
        <f>SUM(Пр3!F9:F11)</f>
        <v>0</v>
      </c>
      <c r="F40" s="13">
        <f>SUM(Пр3!G9:G11)</f>
        <v>0</v>
      </c>
      <c r="G40" s="13">
        <f>SUM(Пр3!H9:H11)</f>
        <v>18000</v>
      </c>
      <c r="H40" s="13">
        <f>SUM(Пр3!I9:I11)</f>
        <v>9750</v>
      </c>
      <c r="I40" s="13">
        <f>SUM(Пр3!J9:J11)</f>
        <v>6700</v>
      </c>
      <c r="J40" s="13">
        <f>SUM(Пр3!K9:K11)</f>
        <v>34125</v>
      </c>
    </row>
    <row r="41" spans="1:10" ht="15.75">
      <c r="A41" s="84" t="s">
        <v>43</v>
      </c>
      <c r="B41" s="87" t="s">
        <v>44</v>
      </c>
      <c r="C41" s="10" t="s">
        <v>31</v>
      </c>
      <c r="D41" s="11">
        <f t="shared" si="7"/>
        <v>0</v>
      </c>
      <c r="E41" s="11">
        <f aca="true" t="shared" si="8" ref="E41:J44">E45+E49</f>
        <v>0</v>
      </c>
      <c r="F41" s="11">
        <f t="shared" si="8"/>
        <v>0</v>
      </c>
      <c r="G41" s="11">
        <f t="shared" si="8"/>
        <v>0</v>
      </c>
      <c r="H41" s="11">
        <f t="shared" si="8"/>
        <v>0</v>
      </c>
      <c r="I41" s="11">
        <f t="shared" si="8"/>
        <v>0</v>
      </c>
      <c r="J41" s="11">
        <f t="shared" si="8"/>
        <v>0</v>
      </c>
    </row>
    <row r="42" spans="1:10" ht="15.75">
      <c r="A42" s="85"/>
      <c r="B42" s="88"/>
      <c r="C42" s="10" t="s">
        <v>32</v>
      </c>
      <c r="D42" s="11">
        <f t="shared" si="7"/>
        <v>0</v>
      </c>
      <c r="E42" s="11">
        <f t="shared" si="8"/>
        <v>0</v>
      </c>
      <c r="F42" s="11">
        <f t="shared" si="8"/>
        <v>0</v>
      </c>
      <c r="G42" s="11">
        <f t="shared" si="8"/>
        <v>0</v>
      </c>
      <c r="H42" s="11">
        <f t="shared" si="8"/>
        <v>0</v>
      </c>
      <c r="I42" s="11">
        <f t="shared" si="8"/>
        <v>0</v>
      </c>
      <c r="J42" s="11">
        <f t="shared" si="8"/>
        <v>0</v>
      </c>
    </row>
    <row r="43" spans="1:10" ht="15.75">
      <c r="A43" s="85"/>
      <c r="B43" s="88"/>
      <c r="C43" s="10" t="s">
        <v>33</v>
      </c>
      <c r="D43" s="11">
        <f t="shared" si="7"/>
        <v>0</v>
      </c>
      <c r="E43" s="11">
        <f t="shared" si="8"/>
        <v>0</v>
      </c>
      <c r="F43" s="11">
        <f t="shared" si="8"/>
        <v>0</v>
      </c>
      <c r="G43" s="11">
        <f t="shared" si="8"/>
        <v>0</v>
      </c>
      <c r="H43" s="11">
        <f t="shared" si="8"/>
        <v>0</v>
      </c>
      <c r="I43" s="11">
        <f t="shared" si="8"/>
        <v>0</v>
      </c>
      <c r="J43" s="11">
        <f t="shared" si="8"/>
        <v>0</v>
      </c>
    </row>
    <row r="44" spans="1:10" ht="15.75">
      <c r="A44" s="86"/>
      <c r="B44" s="89"/>
      <c r="C44" s="10" t="s">
        <v>26</v>
      </c>
      <c r="D44" s="11">
        <f t="shared" si="7"/>
        <v>0</v>
      </c>
      <c r="E44" s="11">
        <f>E48+E52</f>
        <v>0</v>
      </c>
      <c r="F44" s="11">
        <f t="shared" si="8"/>
        <v>0</v>
      </c>
      <c r="G44" s="11">
        <f t="shared" si="8"/>
        <v>0</v>
      </c>
      <c r="H44" s="11">
        <f t="shared" si="8"/>
        <v>0</v>
      </c>
      <c r="I44" s="11">
        <f t="shared" si="8"/>
        <v>0</v>
      </c>
      <c r="J44" s="11">
        <f t="shared" si="8"/>
        <v>0</v>
      </c>
    </row>
    <row r="45" spans="1:10" ht="15.75">
      <c r="A45" s="78" t="s">
        <v>45</v>
      </c>
      <c r="B45" s="81" t="s">
        <v>65</v>
      </c>
      <c r="C45" s="12" t="s">
        <v>31</v>
      </c>
      <c r="D45" s="13">
        <f t="shared" si="7"/>
        <v>0</v>
      </c>
      <c r="E45" s="13"/>
      <c r="F45" s="13"/>
      <c r="G45" s="13"/>
      <c r="H45" s="13"/>
      <c r="I45" s="13"/>
      <c r="J45" s="13"/>
    </row>
    <row r="46" spans="1:10" ht="15.75">
      <c r="A46" s="79"/>
      <c r="B46" s="82"/>
      <c r="C46" s="12" t="s">
        <v>32</v>
      </c>
      <c r="D46" s="13">
        <f t="shared" si="7"/>
        <v>0</v>
      </c>
      <c r="E46" s="13">
        <f aca="true" t="shared" si="9" ref="E46:J46">E48</f>
        <v>0</v>
      </c>
      <c r="F46" s="13">
        <f t="shared" si="9"/>
        <v>0</v>
      </c>
      <c r="G46" s="13">
        <f t="shared" si="9"/>
        <v>0</v>
      </c>
      <c r="H46" s="13">
        <f t="shared" si="9"/>
        <v>0</v>
      </c>
      <c r="I46" s="13">
        <f t="shared" si="9"/>
        <v>0</v>
      </c>
      <c r="J46" s="13">
        <f t="shared" si="9"/>
        <v>0</v>
      </c>
    </row>
    <row r="47" spans="1:10" ht="15.75">
      <c r="A47" s="79"/>
      <c r="B47" s="82"/>
      <c r="C47" s="12" t="s">
        <v>33</v>
      </c>
      <c r="D47" s="13">
        <f t="shared" si="7"/>
        <v>0</v>
      </c>
      <c r="E47" s="13"/>
      <c r="F47" s="13"/>
      <c r="G47" s="13"/>
      <c r="H47" s="13"/>
      <c r="I47" s="13"/>
      <c r="J47" s="13"/>
    </row>
    <row r="48" spans="1:10" ht="15.75">
      <c r="A48" s="80"/>
      <c r="B48" s="83"/>
      <c r="C48" s="12" t="s">
        <v>26</v>
      </c>
      <c r="D48" s="13">
        <f>SUM(Пр4!E11:E11)</f>
        <v>0</v>
      </c>
      <c r="E48" s="13">
        <f>SUM(Пр4!F11:F11)</f>
        <v>0</v>
      </c>
      <c r="F48" s="13">
        <f>SUM(Пр4!G11:G11)</f>
        <v>0</v>
      </c>
      <c r="G48" s="13">
        <f>SUM(Пр4!H11:H11)</f>
        <v>0</v>
      </c>
      <c r="H48" s="13">
        <f>SUM(Пр4!I11:I11)</f>
        <v>0</v>
      </c>
      <c r="I48" s="13">
        <f>SUM(Пр4!J11:J11)</f>
        <v>0</v>
      </c>
      <c r="J48" s="13">
        <f>SUM(Пр4!K11:K11)</f>
        <v>0</v>
      </c>
    </row>
    <row r="49" spans="1:10" ht="15.75">
      <c r="A49" s="78" t="s">
        <v>46</v>
      </c>
      <c r="B49" s="81" t="s">
        <v>47</v>
      </c>
      <c r="C49" s="12" t="s">
        <v>31</v>
      </c>
      <c r="D49" s="13">
        <f t="shared" si="7"/>
        <v>0</v>
      </c>
      <c r="E49" s="13"/>
      <c r="F49" s="13"/>
      <c r="G49" s="13"/>
      <c r="H49" s="13"/>
      <c r="I49" s="13"/>
      <c r="J49" s="13"/>
    </row>
    <row r="50" spans="1:10" ht="15.75">
      <c r="A50" s="79"/>
      <c r="B50" s="82"/>
      <c r="C50" s="12" t="s">
        <v>32</v>
      </c>
      <c r="D50" s="13">
        <f t="shared" si="7"/>
        <v>0</v>
      </c>
      <c r="E50" s="13">
        <f aca="true" t="shared" si="10" ref="E50:J50">E52-E51</f>
        <v>0</v>
      </c>
      <c r="F50" s="13">
        <f t="shared" si="10"/>
        <v>0</v>
      </c>
      <c r="G50" s="13">
        <f t="shared" si="10"/>
        <v>0</v>
      </c>
      <c r="H50" s="13">
        <f t="shared" si="10"/>
        <v>0</v>
      </c>
      <c r="I50" s="13">
        <f t="shared" si="10"/>
        <v>0</v>
      </c>
      <c r="J50" s="13">
        <f t="shared" si="10"/>
        <v>0</v>
      </c>
    </row>
    <row r="51" spans="1:10" ht="15.75">
      <c r="A51" s="79"/>
      <c r="B51" s="82"/>
      <c r="C51" s="12" t="s">
        <v>33</v>
      </c>
      <c r="D51" s="13">
        <f t="shared" si="7"/>
        <v>0</v>
      </c>
      <c r="E51" s="13"/>
      <c r="F51" s="13"/>
      <c r="G51" s="13"/>
      <c r="H51" s="13">
        <f>H52/5</f>
        <v>0</v>
      </c>
      <c r="I51" s="13"/>
      <c r="J51" s="13"/>
    </row>
    <row r="52" spans="1:10" ht="15.75">
      <c r="A52" s="80"/>
      <c r="B52" s="83"/>
      <c r="C52" s="12" t="s">
        <v>26</v>
      </c>
      <c r="D52" s="13">
        <f>SUM(Пр4!E9:E9)</f>
        <v>0</v>
      </c>
      <c r="E52" s="13">
        <f>SUM(Пр4!F9:F9)</f>
        <v>0</v>
      </c>
      <c r="F52" s="13">
        <f>SUM(Пр4!G9:G9)</f>
        <v>0</v>
      </c>
      <c r="G52" s="13">
        <f>SUM(Пр4!H9:H9)</f>
        <v>0</v>
      </c>
      <c r="H52" s="13">
        <f>SUM(Пр4!I9:I9)</f>
        <v>0</v>
      </c>
      <c r="I52" s="13">
        <f>SUM(Пр4!J9:J9)</f>
        <v>0</v>
      </c>
      <c r="J52" s="13">
        <f>SUM(Пр4!K9:K9)</f>
        <v>0</v>
      </c>
    </row>
    <row r="53" spans="1:10" ht="15.75">
      <c r="A53" s="84" t="s">
        <v>48</v>
      </c>
      <c r="B53" s="87" t="s">
        <v>49</v>
      </c>
      <c r="C53" s="10" t="s">
        <v>31</v>
      </c>
      <c r="D53" s="11">
        <f t="shared" si="7"/>
        <v>0</v>
      </c>
      <c r="E53" s="11">
        <f aca="true" t="shared" si="11" ref="E53:J56">E57</f>
        <v>0</v>
      </c>
      <c r="F53" s="11">
        <f t="shared" si="11"/>
        <v>0</v>
      </c>
      <c r="G53" s="11">
        <f t="shared" si="11"/>
        <v>0</v>
      </c>
      <c r="H53" s="11">
        <f t="shared" si="11"/>
        <v>0</v>
      </c>
      <c r="I53" s="11">
        <f t="shared" si="11"/>
        <v>0</v>
      </c>
      <c r="J53" s="11">
        <f t="shared" si="11"/>
        <v>0</v>
      </c>
    </row>
    <row r="54" spans="1:10" ht="15.75">
      <c r="A54" s="85"/>
      <c r="B54" s="88"/>
      <c r="C54" s="10" t="s">
        <v>32</v>
      </c>
      <c r="D54" s="11">
        <f t="shared" si="7"/>
        <v>0</v>
      </c>
      <c r="E54" s="11">
        <f t="shared" si="11"/>
        <v>0</v>
      </c>
      <c r="F54" s="11">
        <f t="shared" si="11"/>
        <v>0</v>
      </c>
      <c r="G54" s="11">
        <f t="shared" si="11"/>
        <v>0</v>
      </c>
      <c r="H54" s="11">
        <f t="shared" si="11"/>
        <v>0</v>
      </c>
      <c r="I54" s="11">
        <f t="shared" si="11"/>
        <v>0</v>
      </c>
      <c r="J54" s="11">
        <f t="shared" si="11"/>
        <v>0</v>
      </c>
    </row>
    <row r="55" spans="1:10" ht="15.75">
      <c r="A55" s="85"/>
      <c r="B55" s="88"/>
      <c r="C55" s="10" t="s">
        <v>33</v>
      </c>
      <c r="D55" s="11">
        <f t="shared" si="7"/>
        <v>15800</v>
      </c>
      <c r="E55" s="11">
        <f t="shared" si="11"/>
        <v>0</v>
      </c>
      <c r="F55" s="11">
        <f t="shared" si="11"/>
        <v>0</v>
      </c>
      <c r="G55" s="11">
        <f t="shared" si="11"/>
        <v>200</v>
      </c>
      <c r="H55" s="11">
        <f t="shared" si="11"/>
        <v>4200</v>
      </c>
      <c r="I55" s="11">
        <f t="shared" si="11"/>
        <v>3700</v>
      </c>
      <c r="J55" s="11">
        <f t="shared" si="11"/>
        <v>7700</v>
      </c>
    </row>
    <row r="56" spans="1:10" ht="15.75">
      <c r="A56" s="86"/>
      <c r="B56" s="89"/>
      <c r="C56" s="10" t="s">
        <v>26</v>
      </c>
      <c r="D56" s="11">
        <f t="shared" si="7"/>
        <v>15800</v>
      </c>
      <c r="E56" s="11">
        <f>E60</f>
        <v>0</v>
      </c>
      <c r="F56" s="11">
        <f t="shared" si="11"/>
        <v>0</v>
      </c>
      <c r="G56" s="11">
        <f t="shared" si="11"/>
        <v>200</v>
      </c>
      <c r="H56" s="11">
        <f t="shared" si="11"/>
        <v>4200</v>
      </c>
      <c r="I56" s="11">
        <f t="shared" si="11"/>
        <v>3700</v>
      </c>
      <c r="J56" s="11">
        <f t="shared" si="11"/>
        <v>7700</v>
      </c>
    </row>
    <row r="57" spans="1:10" ht="15.75">
      <c r="A57" s="78" t="s">
        <v>50</v>
      </c>
      <c r="B57" s="81" t="s">
        <v>51</v>
      </c>
      <c r="C57" s="12" t="s">
        <v>31</v>
      </c>
      <c r="D57" s="13">
        <f t="shared" si="7"/>
        <v>0</v>
      </c>
      <c r="E57" s="13"/>
      <c r="F57" s="13"/>
      <c r="G57" s="13"/>
      <c r="H57" s="13"/>
      <c r="I57" s="13"/>
      <c r="J57" s="13"/>
    </row>
    <row r="58" spans="1:10" ht="15.75">
      <c r="A58" s="79"/>
      <c r="B58" s="82"/>
      <c r="C58" s="12" t="s">
        <v>32</v>
      </c>
      <c r="D58" s="13">
        <f t="shared" si="7"/>
        <v>0</v>
      </c>
      <c r="E58" s="13">
        <f>E60</f>
        <v>0</v>
      </c>
      <c r="F58" s="13">
        <f>F60</f>
        <v>0</v>
      </c>
      <c r="G58" s="13"/>
      <c r="H58" s="13"/>
      <c r="I58" s="13"/>
      <c r="J58" s="13">
        <f>J60-J59</f>
        <v>0</v>
      </c>
    </row>
    <row r="59" spans="1:10" ht="15.75">
      <c r="A59" s="79"/>
      <c r="B59" s="82"/>
      <c r="C59" s="12" t="s">
        <v>33</v>
      </c>
      <c r="D59" s="13">
        <f t="shared" si="7"/>
        <v>15800</v>
      </c>
      <c r="E59" s="13"/>
      <c r="F59" s="13"/>
      <c r="G59" s="13">
        <f>G60</f>
        <v>200</v>
      </c>
      <c r="H59" s="13">
        <f>H60</f>
        <v>4200</v>
      </c>
      <c r="I59" s="13">
        <f>I60</f>
        <v>3700</v>
      </c>
      <c r="J59" s="13">
        <f>J60</f>
        <v>7700</v>
      </c>
    </row>
    <row r="60" spans="1:10" ht="15.75">
      <c r="A60" s="80"/>
      <c r="B60" s="83"/>
      <c r="C60" s="12" t="s">
        <v>26</v>
      </c>
      <c r="D60" s="13">
        <f t="shared" si="7"/>
        <v>15800</v>
      </c>
      <c r="E60" s="13">
        <f>SUM(Пр5!F10:F12)</f>
        <v>0</v>
      </c>
      <c r="F60" s="13">
        <f>SUM(Пр5!G10:G12)</f>
        <v>0</v>
      </c>
      <c r="G60" s="13">
        <f>SUM(Пр5!H10:H12)</f>
        <v>200</v>
      </c>
      <c r="H60" s="13">
        <f>SUM(Пр5!I10:I12)</f>
        <v>4200</v>
      </c>
      <c r="I60" s="13">
        <f>SUM(Пр5!J10:J12)</f>
        <v>3700</v>
      </c>
      <c r="J60" s="13">
        <f>SUM(Пр5!K10:K12)</f>
        <v>7700</v>
      </c>
    </row>
    <row r="61" spans="1:10" ht="15.75">
      <c r="A61" s="90" t="s">
        <v>52</v>
      </c>
      <c r="B61" s="93" t="s">
        <v>61</v>
      </c>
      <c r="C61" s="14" t="s">
        <v>31</v>
      </c>
      <c r="D61" s="15">
        <f t="shared" si="7"/>
        <v>25805</v>
      </c>
      <c r="E61" s="15">
        <f aca="true" t="shared" si="12" ref="E61:J62">E5+E17+E29+E41+E53</f>
        <v>700</v>
      </c>
      <c r="F61" s="15">
        <f t="shared" si="12"/>
        <v>1200</v>
      </c>
      <c r="G61" s="15">
        <f t="shared" si="12"/>
        <v>3330</v>
      </c>
      <c r="H61" s="15">
        <f t="shared" si="12"/>
        <v>2750</v>
      </c>
      <c r="I61" s="15">
        <f t="shared" si="12"/>
        <v>2700</v>
      </c>
      <c r="J61" s="15">
        <f t="shared" si="12"/>
        <v>15125</v>
      </c>
    </row>
    <row r="62" spans="1:10" ht="15.75">
      <c r="A62" s="91"/>
      <c r="B62" s="94"/>
      <c r="C62" s="14" t="s">
        <v>32</v>
      </c>
      <c r="D62" s="15">
        <f t="shared" si="7"/>
        <v>5530</v>
      </c>
      <c r="E62" s="15">
        <f t="shared" si="12"/>
        <v>0</v>
      </c>
      <c r="F62" s="15">
        <f t="shared" si="12"/>
        <v>0</v>
      </c>
      <c r="G62" s="15">
        <f t="shared" si="12"/>
        <v>900</v>
      </c>
      <c r="H62" s="15">
        <f t="shared" si="12"/>
        <v>900</v>
      </c>
      <c r="I62" s="15">
        <f t="shared" si="12"/>
        <v>900</v>
      </c>
      <c r="J62" s="15">
        <f t="shared" si="12"/>
        <v>2830</v>
      </c>
    </row>
    <row r="63" spans="1:10" ht="15.75">
      <c r="A63" s="91"/>
      <c r="B63" s="94"/>
      <c r="C63" s="14" t="s">
        <v>33</v>
      </c>
      <c r="D63" s="15">
        <f t="shared" si="7"/>
        <v>103900</v>
      </c>
      <c r="E63" s="15">
        <f>E7+E19+E31+E43+E55</f>
        <v>300</v>
      </c>
      <c r="F63" s="15">
        <f aca="true" t="shared" si="13" ref="F63:J64">F7+F19+F31+F43+F55</f>
        <v>300</v>
      </c>
      <c r="G63" s="15">
        <f t="shared" si="13"/>
        <v>17500</v>
      </c>
      <c r="H63" s="15">
        <f t="shared" si="13"/>
        <v>17700</v>
      </c>
      <c r="I63" s="15">
        <f t="shared" si="13"/>
        <v>14300</v>
      </c>
      <c r="J63" s="15">
        <f t="shared" si="13"/>
        <v>53800</v>
      </c>
    </row>
    <row r="64" spans="1:11" ht="15.75">
      <c r="A64" s="92"/>
      <c r="B64" s="95"/>
      <c r="C64" s="14" t="s">
        <v>26</v>
      </c>
      <c r="D64" s="15">
        <f t="shared" si="7"/>
        <v>135235</v>
      </c>
      <c r="E64" s="15">
        <f>E8+E20+E32+E44+E56</f>
        <v>1000</v>
      </c>
      <c r="F64" s="15">
        <f t="shared" si="13"/>
        <v>1500</v>
      </c>
      <c r="G64" s="15">
        <f t="shared" si="13"/>
        <v>21730</v>
      </c>
      <c r="H64" s="15">
        <f t="shared" si="13"/>
        <v>21350</v>
      </c>
      <c r="I64" s="15">
        <f t="shared" si="13"/>
        <v>17900</v>
      </c>
      <c r="J64" s="15">
        <f t="shared" si="13"/>
        <v>71755</v>
      </c>
      <c r="K64" s="16"/>
    </row>
    <row r="65" ht="15.75">
      <c r="A65" s="17" t="s">
        <v>77</v>
      </c>
    </row>
    <row r="66" ht="15.75">
      <c r="A66" s="17" t="s">
        <v>78</v>
      </c>
    </row>
    <row r="67" ht="15.75">
      <c r="A67" s="17" t="s">
        <v>79</v>
      </c>
    </row>
    <row r="68" ht="15.75">
      <c r="A68" s="17" t="s">
        <v>80</v>
      </c>
    </row>
  </sheetData>
  <sheetProtection/>
  <mergeCells count="31">
    <mergeCell ref="B13:B16"/>
    <mergeCell ref="A17:A20"/>
    <mergeCell ref="B29:B32"/>
    <mergeCell ref="B37:B40"/>
    <mergeCell ref="A37:A40"/>
    <mergeCell ref="B25:B28"/>
    <mergeCell ref="B17:B20"/>
    <mergeCell ref="A29:A32"/>
    <mergeCell ref="A33:A36"/>
    <mergeCell ref="B33:B36"/>
    <mergeCell ref="A21:A24"/>
    <mergeCell ref="B21:B24"/>
    <mergeCell ref="A25:A28"/>
    <mergeCell ref="A2:J2"/>
    <mergeCell ref="A5:A8"/>
    <mergeCell ref="B5:B8"/>
    <mergeCell ref="A9:A12"/>
    <mergeCell ref="B9:B12"/>
    <mergeCell ref="A13:A16"/>
    <mergeCell ref="A61:A64"/>
    <mergeCell ref="B61:B64"/>
    <mergeCell ref="A49:A52"/>
    <mergeCell ref="B49:B52"/>
    <mergeCell ref="A53:A56"/>
    <mergeCell ref="B53:B56"/>
    <mergeCell ref="A57:A60"/>
    <mergeCell ref="B57:B60"/>
    <mergeCell ref="A41:A44"/>
    <mergeCell ref="B41:B44"/>
    <mergeCell ref="A45:A48"/>
    <mergeCell ref="B45:B48"/>
  </mergeCells>
  <printOptions/>
  <pageMargins left="0.7086614173228347" right="0.31496062992125984" top="0.7480314960629921" bottom="0.7480314960629921" header="0.31496062992125984" footer="0.31496062992125984"/>
  <pageSetup fitToHeight="3" horizontalDpi="300" verticalDpi="300" orientation="landscape" paperSize="9" scale="96" r:id="rId1"/>
  <rowBreaks count="2" manualBreakCount="2">
    <brk id="28" max="9" man="1"/>
    <brk id="5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SheetLayoutView="100" zoomScalePageLayoutView="0" workbookViewId="0" topLeftCell="A19">
      <selection activeCell="J66" sqref="J66"/>
    </sheetView>
  </sheetViews>
  <sheetFormatPr defaultColWidth="9.140625" defaultRowHeight="15"/>
  <cols>
    <col min="1" max="1" width="6.57421875" style="19" customWidth="1"/>
    <col min="2" max="2" width="42.140625" style="18" customWidth="1"/>
    <col min="3" max="3" width="11.8515625" style="18" customWidth="1"/>
    <col min="4" max="4" width="15.140625" style="18" bestFit="1" customWidth="1"/>
    <col min="5" max="6" width="13.28125" style="18" bestFit="1" customWidth="1"/>
    <col min="7" max="7" width="12.28125" style="18" bestFit="1" customWidth="1"/>
    <col min="8" max="8" width="12.57421875" style="18" customWidth="1"/>
    <col min="9" max="10" width="13.28125" style="18" bestFit="1" customWidth="1"/>
    <col min="11" max="11" width="12.00390625" style="0" bestFit="1" customWidth="1"/>
  </cols>
  <sheetData>
    <row r="1" ht="15.75">
      <c r="J1" s="3" t="s">
        <v>68</v>
      </c>
    </row>
    <row r="2" spans="1:10" ht="15">
      <c r="A2" s="97" t="s">
        <v>93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9.5">
      <c r="A3" s="6"/>
      <c r="B3" s="6"/>
      <c r="C3" s="6"/>
      <c r="D3" s="7"/>
      <c r="E3" s="7"/>
      <c r="F3" s="7"/>
      <c r="G3" s="7"/>
      <c r="H3" s="7"/>
      <c r="I3" s="7"/>
      <c r="J3" s="21" t="s">
        <v>60</v>
      </c>
    </row>
    <row r="4" spans="1:10" ht="47.25">
      <c r="A4" s="8" t="s">
        <v>23</v>
      </c>
      <c r="B4" s="8" t="s">
        <v>24</v>
      </c>
      <c r="C4" s="8" t="s">
        <v>25</v>
      </c>
      <c r="D4" s="9" t="s">
        <v>26</v>
      </c>
      <c r="E4" s="9">
        <v>2016</v>
      </c>
      <c r="F4" s="9">
        <v>2017</v>
      </c>
      <c r="G4" s="9">
        <v>2018</v>
      </c>
      <c r="H4" s="9">
        <v>2019</v>
      </c>
      <c r="I4" s="9">
        <v>2020</v>
      </c>
      <c r="J4" s="9" t="s">
        <v>91</v>
      </c>
    </row>
    <row r="5" spans="1:10" ht="15.75">
      <c r="A5" s="98" t="s">
        <v>57</v>
      </c>
      <c r="B5" s="99"/>
      <c r="C5" s="99"/>
      <c r="D5" s="100"/>
      <c r="E5" s="20">
        <v>1.0731489163336438</v>
      </c>
      <c r="F5" s="20">
        <v>1.068041921881594</v>
      </c>
      <c r="G5" s="20">
        <v>1.0640296400340539</v>
      </c>
      <c r="H5" s="20">
        <v>1.053</v>
      </c>
      <c r="I5" s="20">
        <v>1.053</v>
      </c>
      <c r="J5" s="20"/>
    </row>
    <row r="6" spans="1:10" ht="15.75">
      <c r="A6" s="98" t="s">
        <v>83</v>
      </c>
      <c r="B6" s="99"/>
      <c r="C6" s="99"/>
      <c r="D6" s="100"/>
      <c r="E6" s="20">
        <v>1</v>
      </c>
      <c r="F6" s="20">
        <f>F5</f>
        <v>1.068041921881594</v>
      </c>
      <c r="G6" s="20">
        <f>F6*G5</f>
        <v>1.1364282616809516</v>
      </c>
      <c r="H6" s="20">
        <f>G6*H5</f>
        <v>1.1966589595500419</v>
      </c>
      <c r="I6" s="20">
        <f>H6*I5</f>
        <v>1.260081884406194</v>
      </c>
      <c r="J6" s="20">
        <f>1.284*1.046*1.039*1.039*1.039*1.039*1.039</f>
        <v>1.6262018322476495</v>
      </c>
    </row>
    <row r="7" spans="1:10" ht="15.75">
      <c r="A7" s="84" t="s">
        <v>5</v>
      </c>
      <c r="B7" s="87" t="s">
        <v>27</v>
      </c>
      <c r="C7" s="10" t="s">
        <v>28</v>
      </c>
      <c r="D7" s="11">
        <f aca="true" t="shared" si="0" ref="D7:D38">SUM(E7:J7)</f>
        <v>14670.692681398368</v>
      </c>
      <c r="E7" s="11">
        <f aca="true" t="shared" si="1" ref="E7:J10">E11+E15</f>
        <v>0</v>
      </c>
      <c r="F7" s="11">
        <f t="shared" si="1"/>
        <v>0</v>
      </c>
      <c r="G7" s="11">
        <f t="shared" si="1"/>
        <v>0</v>
      </c>
      <c r="H7" s="11">
        <f t="shared" si="1"/>
        <v>2393.3179191000836</v>
      </c>
      <c r="I7" s="11">
        <f t="shared" si="1"/>
        <v>2520.1637688123883</v>
      </c>
      <c r="J7" s="11">
        <f t="shared" si="1"/>
        <v>9757.210993485896</v>
      </c>
    </row>
    <row r="8" spans="1:10" ht="15.75">
      <c r="A8" s="85"/>
      <c r="B8" s="88"/>
      <c r="C8" s="10" t="s">
        <v>29</v>
      </c>
      <c r="D8" s="11">
        <f t="shared" si="0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</row>
    <row r="9" spans="1:10" ht="15.75">
      <c r="A9" s="85"/>
      <c r="B9" s="88"/>
      <c r="C9" s="10" t="s">
        <v>30</v>
      </c>
      <c r="D9" s="11">
        <f t="shared" si="0"/>
        <v>37870.225934304515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4188.306358425147</v>
      </c>
      <c r="I9" s="11">
        <f t="shared" si="1"/>
        <v>4410.2865954216795</v>
      </c>
      <c r="J9" s="11">
        <f t="shared" si="1"/>
        <v>29271.63298045769</v>
      </c>
    </row>
    <row r="10" spans="1:10" ht="15.75">
      <c r="A10" s="86"/>
      <c r="B10" s="89"/>
      <c r="C10" s="10" t="s">
        <v>26</v>
      </c>
      <c r="D10" s="11">
        <f t="shared" si="0"/>
        <v>52540.91861570288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6581.62427752523</v>
      </c>
      <c r="I10" s="11">
        <f t="shared" si="1"/>
        <v>6930.450364234067</v>
      </c>
      <c r="J10" s="11">
        <f t="shared" si="1"/>
        <v>39028.843973943585</v>
      </c>
    </row>
    <row r="11" spans="1:10" ht="15.75" customHeight="1">
      <c r="A11" s="78" t="s">
        <v>8</v>
      </c>
      <c r="B11" s="81" t="s">
        <v>62</v>
      </c>
      <c r="C11" s="12" t="s">
        <v>31</v>
      </c>
      <c r="D11" s="13">
        <f t="shared" si="0"/>
        <v>11418.289016903069</v>
      </c>
      <c r="E11" s="13">
        <f>Пр6!E9*Пр7!$E$6</f>
        <v>0</v>
      </c>
      <c r="F11" s="13">
        <f>Пр6!F9*Пр7!$F$6</f>
        <v>0</v>
      </c>
      <c r="G11" s="13">
        <f>Пр6!G9*Пр7!$G$6</f>
        <v>0</v>
      </c>
      <c r="H11" s="13">
        <f>Пр6!H9*Пр7!$H$6</f>
        <v>2393.3179191000836</v>
      </c>
      <c r="I11" s="13">
        <f>Пр6!I9*Пр7!$I$6</f>
        <v>2520.1637688123883</v>
      </c>
      <c r="J11" s="13">
        <f>Пр6!J9*Пр7!$J$6</f>
        <v>6504.807328990598</v>
      </c>
    </row>
    <row r="12" spans="1:10" ht="15.75">
      <c r="A12" s="79"/>
      <c r="B12" s="82"/>
      <c r="C12" s="12" t="s">
        <v>32</v>
      </c>
      <c r="D12" s="13">
        <f t="shared" si="0"/>
        <v>0</v>
      </c>
      <c r="E12" s="13">
        <f>Пр6!E10*Пр7!$E$6</f>
        <v>0</v>
      </c>
      <c r="F12" s="13">
        <f>Пр6!F10*Пр7!$F$6</f>
        <v>0</v>
      </c>
      <c r="G12" s="13">
        <f>Пр6!G10*Пр7!$G$6</f>
        <v>0</v>
      </c>
      <c r="H12" s="13">
        <f>Пр6!H10*Пр7!$H$6</f>
        <v>0</v>
      </c>
      <c r="I12" s="13">
        <f>Пр6!I10*Пр7!$I$6</f>
        <v>0</v>
      </c>
      <c r="J12" s="13">
        <f>Пр6!J10*Пр7!$J$6</f>
        <v>0</v>
      </c>
    </row>
    <row r="13" spans="1:10" ht="15.75">
      <c r="A13" s="79"/>
      <c r="B13" s="82"/>
      <c r="C13" s="12" t="s">
        <v>33</v>
      </c>
      <c r="D13" s="13">
        <f t="shared" si="0"/>
        <v>16729.602115085072</v>
      </c>
      <c r="E13" s="13">
        <f>Пр6!E11*Пр7!$E$6</f>
        <v>0</v>
      </c>
      <c r="F13" s="13">
        <f>Пр6!F11*Пр7!$F$6</f>
        <v>0</v>
      </c>
      <c r="G13" s="13">
        <f>Пр6!G11*Пр7!$G$6</f>
        <v>0</v>
      </c>
      <c r="H13" s="13">
        <f>Пр6!H11*Пр7!$H$6</f>
        <v>4188.306358425147</v>
      </c>
      <c r="I13" s="13">
        <f>Пр6!I11*Пр7!$I$6</f>
        <v>4410.2865954216795</v>
      </c>
      <c r="J13" s="13">
        <f>Пр6!J11*Пр7!$J$6</f>
        <v>8131.0091612382475</v>
      </c>
    </row>
    <row r="14" spans="1:10" ht="15.75">
      <c r="A14" s="80"/>
      <c r="B14" s="83"/>
      <c r="C14" s="12" t="s">
        <v>26</v>
      </c>
      <c r="D14" s="13">
        <f t="shared" si="0"/>
        <v>28147.89113198814</v>
      </c>
      <c r="E14" s="13">
        <f>Пр6!E12*Пр7!$E$6</f>
        <v>0</v>
      </c>
      <c r="F14" s="13">
        <f>Пр6!F12*Пр7!$F$6</f>
        <v>0</v>
      </c>
      <c r="G14" s="13">
        <f>Пр6!G12*Пр7!$G$6</f>
        <v>0</v>
      </c>
      <c r="H14" s="13">
        <f>Пр6!H12*Пр7!$H$6</f>
        <v>6581.62427752523</v>
      </c>
      <c r="I14" s="13">
        <f>Пр6!I12*Пр7!$I$6</f>
        <v>6930.450364234067</v>
      </c>
      <c r="J14" s="13">
        <f>Пр6!J12*Пр7!$J$6</f>
        <v>14635.816490228844</v>
      </c>
    </row>
    <row r="15" spans="1:10" ht="15.75" customHeight="1">
      <c r="A15" s="78" t="s">
        <v>34</v>
      </c>
      <c r="B15" s="81" t="s">
        <v>35</v>
      </c>
      <c r="C15" s="12" t="s">
        <v>31</v>
      </c>
      <c r="D15" s="13">
        <f t="shared" si="0"/>
        <v>3252.403664495299</v>
      </c>
      <c r="E15" s="13">
        <f>Пр6!E13*Пр7!$E$6</f>
        <v>0</v>
      </c>
      <c r="F15" s="13">
        <f>Пр6!F13*Пр7!$F$6</f>
        <v>0</v>
      </c>
      <c r="G15" s="13">
        <f>Пр6!G13*Пр7!$G$6</f>
        <v>0</v>
      </c>
      <c r="H15" s="13">
        <f>Пр6!H13*Пр7!$H$6</f>
        <v>0</v>
      </c>
      <c r="I15" s="13">
        <f>Пр6!I13*Пр7!$I$6</f>
        <v>0</v>
      </c>
      <c r="J15" s="13">
        <f>Пр6!J13*Пр7!$J$6</f>
        <v>3252.403664495299</v>
      </c>
    </row>
    <row r="16" spans="1:10" ht="15.75">
      <c r="A16" s="79"/>
      <c r="B16" s="82"/>
      <c r="C16" s="12" t="s">
        <v>32</v>
      </c>
      <c r="D16" s="13">
        <f t="shared" si="0"/>
        <v>0</v>
      </c>
      <c r="E16" s="13">
        <f>Пр6!E14*Пр7!$E$6</f>
        <v>0</v>
      </c>
      <c r="F16" s="13">
        <f>Пр6!F14*Пр7!$F$6</f>
        <v>0</v>
      </c>
      <c r="G16" s="13">
        <f>Пр6!G14*Пр7!$G$6</f>
        <v>0</v>
      </c>
      <c r="H16" s="13">
        <f>Пр6!H14*Пр7!$H$6</f>
        <v>0</v>
      </c>
      <c r="I16" s="13">
        <f>Пр6!I14*Пр7!$I$6</f>
        <v>0</v>
      </c>
      <c r="J16" s="13">
        <f>Пр6!J14*Пр7!$J$6</f>
        <v>0</v>
      </c>
    </row>
    <row r="17" spans="1:10" ht="15.75">
      <c r="A17" s="79"/>
      <c r="B17" s="82"/>
      <c r="C17" s="12" t="s">
        <v>33</v>
      </c>
      <c r="D17" s="13">
        <f t="shared" si="0"/>
        <v>21140.623819219443</v>
      </c>
      <c r="E17" s="13">
        <f>Пр6!E15*Пр7!$E$6</f>
        <v>0</v>
      </c>
      <c r="F17" s="13">
        <f>Пр6!F15*Пр7!$F$6</f>
        <v>0</v>
      </c>
      <c r="G17" s="13">
        <f>Пр6!G15*Пр7!$G$6</f>
        <v>0</v>
      </c>
      <c r="H17" s="13">
        <f>Пр6!H15*Пр7!$H$6</f>
        <v>0</v>
      </c>
      <c r="I17" s="13">
        <f>Пр6!I15*Пр7!$I$6</f>
        <v>0</v>
      </c>
      <c r="J17" s="13">
        <f>Пр6!J15*Пр7!$J$6</f>
        <v>21140.623819219443</v>
      </c>
    </row>
    <row r="18" spans="1:10" ht="15.75">
      <c r="A18" s="80"/>
      <c r="B18" s="83"/>
      <c r="C18" s="12" t="s">
        <v>26</v>
      </c>
      <c r="D18" s="13">
        <f t="shared" si="0"/>
        <v>24393.02748371474</v>
      </c>
      <c r="E18" s="13">
        <f>Пр6!E16*Пр7!$E$6</f>
        <v>0</v>
      </c>
      <c r="F18" s="13">
        <f>Пр6!F16*Пр7!$F$6</f>
        <v>0</v>
      </c>
      <c r="G18" s="13">
        <f>Пр6!G16*Пр7!$G$6</f>
        <v>0</v>
      </c>
      <c r="H18" s="13">
        <f>Пр6!H16*Пр7!$H$6</f>
        <v>0</v>
      </c>
      <c r="I18" s="13">
        <f>Пр6!I16*Пр7!$I$6</f>
        <v>0</v>
      </c>
      <c r="J18" s="13">
        <f>Пр6!J16*Пр7!$J$6</f>
        <v>24393.02748371474</v>
      </c>
    </row>
    <row r="19" spans="1:10" ht="15.75">
      <c r="A19" s="84" t="s">
        <v>6</v>
      </c>
      <c r="B19" s="87" t="s">
        <v>36</v>
      </c>
      <c r="C19" s="10" t="s">
        <v>31</v>
      </c>
      <c r="D19" s="11">
        <f t="shared" si="0"/>
        <v>3493.0998942935785</v>
      </c>
      <c r="E19" s="11">
        <f aca="true" t="shared" si="2" ref="E19:J22">E23+E27</f>
        <v>700</v>
      </c>
      <c r="F19" s="11">
        <f t="shared" si="2"/>
        <v>1281.6503062579127</v>
      </c>
      <c r="G19" s="11">
        <f t="shared" si="2"/>
        <v>1511.4495880356656</v>
      </c>
      <c r="H19" s="11">
        <f t="shared" si="2"/>
        <v>0</v>
      </c>
      <c r="I19" s="11">
        <f t="shared" si="2"/>
        <v>0</v>
      </c>
      <c r="J19" s="11">
        <f t="shared" si="2"/>
        <v>0</v>
      </c>
    </row>
    <row r="20" spans="1:10" ht="15.75">
      <c r="A20" s="85"/>
      <c r="B20" s="88"/>
      <c r="C20" s="10" t="s">
        <v>32</v>
      </c>
      <c r="D20" s="11">
        <f t="shared" si="0"/>
        <v>7836.003380334318</v>
      </c>
      <c r="E20" s="11">
        <f t="shared" si="2"/>
        <v>0</v>
      </c>
      <c r="F20" s="11">
        <f t="shared" si="2"/>
        <v>0</v>
      </c>
      <c r="G20" s="11">
        <f t="shared" si="2"/>
        <v>1022.7854355128565</v>
      </c>
      <c r="H20" s="11">
        <f t="shared" si="2"/>
        <v>1076.9930635950377</v>
      </c>
      <c r="I20" s="11">
        <f t="shared" si="2"/>
        <v>1134.0736959655746</v>
      </c>
      <c r="J20" s="11">
        <f t="shared" si="2"/>
        <v>4602.151185260848</v>
      </c>
    </row>
    <row r="21" spans="1:10" ht="15.75">
      <c r="A21" s="85"/>
      <c r="B21" s="88"/>
      <c r="C21" s="10" t="s">
        <v>33</v>
      </c>
      <c r="D21" s="11">
        <f t="shared" si="0"/>
        <v>9721.744029114285</v>
      </c>
      <c r="E21" s="11">
        <f t="shared" si="2"/>
        <v>300</v>
      </c>
      <c r="F21" s="11">
        <f t="shared" si="2"/>
        <v>320.4125765644782</v>
      </c>
      <c r="G21" s="11">
        <f t="shared" si="2"/>
        <v>1477.3567401852372</v>
      </c>
      <c r="H21" s="11">
        <f t="shared" si="2"/>
        <v>1196.6589595500418</v>
      </c>
      <c r="I21" s="11">
        <f t="shared" si="2"/>
        <v>1386.0900728468134</v>
      </c>
      <c r="J21" s="11">
        <f t="shared" si="2"/>
        <v>5041.225679967713</v>
      </c>
    </row>
    <row r="22" spans="1:10" ht="15.75">
      <c r="A22" s="86"/>
      <c r="B22" s="89"/>
      <c r="C22" s="10" t="s">
        <v>26</v>
      </c>
      <c r="D22" s="11">
        <f t="shared" si="0"/>
        <v>21050.84730374218</v>
      </c>
      <c r="E22" s="11">
        <f t="shared" si="2"/>
        <v>1000</v>
      </c>
      <c r="F22" s="11">
        <f t="shared" si="2"/>
        <v>1602.062882822391</v>
      </c>
      <c r="G22" s="11">
        <f t="shared" si="2"/>
        <v>4011.591763733759</v>
      </c>
      <c r="H22" s="11">
        <f t="shared" si="2"/>
        <v>2273.6520231450795</v>
      </c>
      <c r="I22" s="11">
        <f t="shared" si="2"/>
        <v>2520.1637688123883</v>
      </c>
      <c r="J22" s="11">
        <f t="shared" si="2"/>
        <v>9643.376865228562</v>
      </c>
    </row>
    <row r="23" spans="1:10" ht="15.75" customHeight="1">
      <c r="A23" s="78" t="s">
        <v>14</v>
      </c>
      <c r="B23" s="81" t="s">
        <v>63</v>
      </c>
      <c r="C23" s="12" t="s">
        <v>31</v>
      </c>
      <c r="D23" s="13">
        <f t="shared" si="0"/>
        <v>0</v>
      </c>
      <c r="E23" s="13">
        <f>Пр6!E21*Пр7!$E$6</f>
        <v>0</v>
      </c>
      <c r="F23" s="13">
        <f>Пр6!F21*Пр7!$F$6</f>
        <v>0</v>
      </c>
      <c r="G23" s="13">
        <f>Пр6!G21*Пр7!$G$6</f>
        <v>0</v>
      </c>
      <c r="H23" s="13">
        <f>Пр6!H21*Пр7!$H$6</f>
        <v>0</v>
      </c>
      <c r="I23" s="13">
        <f>Пр6!I21*Пр7!$I$6</f>
        <v>0</v>
      </c>
      <c r="J23" s="13">
        <f>Пр6!J21*Пр7!$J$6</f>
        <v>0</v>
      </c>
    </row>
    <row r="24" spans="1:10" ht="15.75">
      <c r="A24" s="79"/>
      <c r="B24" s="82"/>
      <c r="C24" s="12" t="s">
        <v>32</v>
      </c>
      <c r="D24" s="13">
        <f t="shared" si="0"/>
        <v>7836.003380334318</v>
      </c>
      <c r="E24" s="13">
        <f>Пр6!E22*Пр7!$E$6</f>
        <v>0</v>
      </c>
      <c r="F24" s="13">
        <f>Пр6!F22*Пр7!$F$6</f>
        <v>0</v>
      </c>
      <c r="G24" s="13">
        <f>Пр6!G22*Пр7!$G$6</f>
        <v>1022.7854355128565</v>
      </c>
      <c r="H24" s="13">
        <f>Пр6!H22*Пр7!$H$6</f>
        <v>1076.9930635950377</v>
      </c>
      <c r="I24" s="13">
        <f>Пр6!I22*Пр7!$I$6</f>
        <v>1134.0736959655746</v>
      </c>
      <c r="J24" s="13">
        <f>Пр6!J22*Пр7!$J$6</f>
        <v>4602.151185260848</v>
      </c>
    </row>
    <row r="25" spans="1:10" ht="15.75">
      <c r="A25" s="79"/>
      <c r="B25" s="82"/>
      <c r="C25" s="12" t="s">
        <v>33</v>
      </c>
      <c r="D25" s="13">
        <f t="shared" si="0"/>
        <v>8760.402974045519</v>
      </c>
      <c r="E25" s="13">
        <f>Пр6!E23*Пр7!$E$6</f>
        <v>0</v>
      </c>
      <c r="F25" s="13">
        <f>Пр6!F23*Пр7!$F$6</f>
        <v>0</v>
      </c>
      <c r="G25" s="13">
        <f>Пр6!G23*Пр7!$G$6</f>
        <v>1136.4282616809517</v>
      </c>
      <c r="H25" s="13">
        <f>Пр6!H23*Пр7!$H$6</f>
        <v>1196.6589595500418</v>
      </c>
      <c r="I25" s="13">
        <f>Пр6!I23*Пр7!$I$6</f>
        <v>1386.0900728468134</v>
      </c>
      <c r="J25" s="13">
        <f>Пр6!J23*Пр7!$J$6</f>
        <v>5041.225679967713</v>
      </c>
    </row>
    <row r="26" spans="1:10" ht="15.75">
      <c r="A26" s="80"/>
      <c r="B26" s="83"/>
      <c r="C26" s="12" t="s">
        <v>26</v>
      </c>
      <c r="D26" s="13">
        <f t="shared" si="0"/>
        <v>16596.406354379837</v>
      </c>
      <c r="E26" s="13">
        <f>Пр6!E24*Пр7!$E$6</f>
        <v>0</v>
      </c>
      <c r="F26" s="13">
        <f>Пр6!F24*Пр7!$F$6</f>
        <v>0</v>
      </c>
      <c r="G26" s="13">
        <f>Пр6!G24*Пр7!$G$6</f>
        <v>2159.213697193808</v>
      </c>
      <c r="H26" s="13">
        <f>Пр6!H24*Пр7!$H$6</f>
        <v>2273.6520231450795</v>
      </c>
      <c r="I26" s="13">
        <f>Пр6!I24*Пр7!$I$6</f>
        <v>2520.1637688123883</v>
      </c>
      <c r="J26" s="13">
        <f>Пр6!J24*Пр7!$J$6</f>
        <v>9643.376865228562</v>
      </c>
    </row>
    <row r="27" spans="1:10" ht="15.75" customHeight="1">
      <c r="A27" s="78" t="s">
        <v>9</v>
      </c>
      <c r="B27" s="81" t="s">
        <v>37</v>
      </c>
      <c r="C27" s="12" t="s">
        <v>31</v>
      </c>
      <c r="D27" s="13">
        <f t="shared" si="0"/>
        <v>3493.0998942935785</v>
      </c>
      <c r="E27" s="13">
        <f>Пр6!E25*Пр7!$E$6</f>
        <v>700</v>
      </c>
      <c r="F27" s="13">
        <f>Пр6!F25*Пр7!$F$6</f>
        <v>1281.6503062579127</v>
      </c>
      <c r="G27" s="13">
        <f>Пр6!G25*Пр7!$G$6</f>
        <v>1511.4495880356656</v>
      </c>
      <c r="H27" s="13">
        <f>Пр6!H25*Пр7!$H$6</f>
        <v>0</v>
      </c>
      <c r="I27" s="13">
        <f>Пр6!I25*Пр7!$I$6</f>
        <v>0</v>
      </c>
      <c r="J27" s="13">
        <f>Пр6!J25*Пр7!$J$6</f>
        <v>0</v>
      </c>
    </row>
    <row r="28" spans="1:10" ht="15.75">
      <c r="A28" s="79"/>
      <c r="B28" s="82"/>
      <c r="C28" s="12" t="s">
        <v>32</v>
      </c>
      <c r="D28" s="13">
        <f t="shared" si="0"/>
        <v>0</v>
      </c>
      <c r="E28" s="13">
        <f>Пр6!E26*Пр7!$E$6</f>
        <v>0</v>
      </c>
      <c r="F28" s="13">
        <f>Пр6!F26*Пр7!$F$6</f>
        <v>0</v>
      </c>
      <c r="G28" s="13">
        <f>Пр6!G26*Пр7!$G$6</f>
        <v>0</v>
      </c>
      <c r="H28" s="13">
        <f>Пр6!H26*Пр7!$H$6</f>
        <v>0</v>
      </c>
      <c r="I28" s="13">
        <f>Пр6!I26*Пр7!$I$6</f>
        <v>0</v>
      </c>
      <c r="J28" s="13">
        <f>Пр6!J26*Пр7!$J$6</f>
        <v>0</v>
      </c>
    </row>
    <row r="29" spans="1:10" ht="15.75">
      <c r="A29" s="79"/>
      <c r="B29" s="82"/>
      <c r="C29" s="12" t="s">
        <v>33</v>
      </c>
      <c r="D29" s="13">
        <f t="shared" si="0"/>
        <v>961.3410550687636</v>
      </c>
      <c r="E29" s="13">
        <f>Пр6!E27*Пр7!$E$6</f>
        <v>300</v>
      </c>
      <c r="F29" s="13">
        <f>Пр6!F27*Пр7!$F$6</f>
        <v>320.4125765644782</v>
      </c>
      <c r="G29" s="13">
        <f>Пр6!G27*Пр7!$G$6</f>
        <v>340.92847850428547</v>
      </c>
      <c r="H29" s="13">
        <f>Пр6!H27*Пр7!$H$6</f>
        <v>0</v>
      </c>
      <c r="I29" s="13">
        <f>Пр6!I27*Пр7!$I$6</f>
        <v>0</v>
      </c>
      <c r="J29" s="13">
        <f>Пр6!J27*Пр7!$J$6</f>
        <v>0</v>
      </c>
    </row>
    <row r="30" spans="1:10" ht="15.75">
      <c r="A30" s="80"/>
      <c r="B30" s="83"/>
      <c r="C30" s="12" t="s">
        <v>26</v>
      </c>
      <c r="D30" s="13">
        <f t="shared" si="0"/>
        <v>4454.440949362342</v>
      </c>
      <c r="E30" s="13">
        <f>Пр6!E28*Пр7!$E$6</f>
        <v>1000</v>
      </c>
      <c r="F30" s="13">
        <f>Пр6!F28*Пр7!$F$6</f>
        <v>1602.062882822391</v>
      </c>
      <c r="G30" s="13">
        <f>Пр6!G28*Пр7!$G$6</f>
        <v>1852.378066539951</v>
      </c>
      <c r="H30" s="13">
        <f>Пр6!H28*Пр7!$H$6</f>
        <v>0</v>
      </c>
      <c r="I30" s="13">
        <f>Пр6!I28*Пр7!$I$6</f>
        <v>0</v>
      </c>
      <c r="J30" s="13">
        <f>Пр6!J28*Пр7!$J$6</f>
        <v>0</v>
      </c>
    </row>
    <row r="31" spans="1:10" ht="15.75">
      <c r="A31" s="84" t="s">
        <v>38</v>
      </c>
      <c r="B31" s="87" t="s">
        <v>39</v>
      </c>
      <c r="C31" s="10" t="s">
        <v>31</v>
      </c>
      <c r="D31" s="11">
        <f t="shared" si="0"/>
        <v>18891.49978136857</v>
      </c>
      <c r="E31" s="11">
        <f aca="true" t="shared" si="3" ref="E31:J34">E35+E39</f>
        <v>0</v>
      </c>
      <c r="F31" s="11">
        <f t="shared" si="3"/>
        <v>0</v>
      </c>
      <c r="G31" s="11">
        <f t="shared" si="3"/>
        <v>2272.8565233619033</v>
      </c>
      <c r="H31" s="11">
        <f t="shared" si="3"/>
        <v>897.4942196625313</v>
      </c>
      <c r="I31" s="11">
        <f t="shared" si="3"/>
        <v>882.0573190843359</v>
      </c>
      <c r="J31" s="11">
        <f t="shared" si="3"/>
        <v>14839.0917192598</v>
      </c>
    </row>
    <row r="32" spans="1:10" ht="15.75">
      <c r="A32" s="85"/>
      <c r="B32" s="88"/>
      <c r="C32" s="10" t="s">
        <v>32</v>
      </c>
      <c r="D32" s="11">
        <f t="shared" si="0"/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</row>
    <row r="33" spans="1:10" ht="15.75">
      <c r="A33" s="85"/>
      <c r="B33" s="88"/>
      <c r="C33" s="10" t="s">
        <v>33</v>
      </c>
      <c r="D33" s="11">
        <f t="shared" si="0"/>
        <v>77168.319935474</v>
      </c>
      <c r="E33" s="11">
        <f t="shared" si="3"/>
        <v>0</v>
      </c>
      <c r="F33" s="11">
        <f t="shared" si="3"/>
        <v>0</v>
      </c>
      <c r="G33" s="11">
        <f t="shared" si="3"/>
        <v>18182.852186895227</v>
      </c>
      <c r="H33" s="11">
        <f t="shared" si="3"/>
        <v>10769.930635950377</v>
      </c>
      <c r="I33" s="11">
        <f t="shared" si="3"/>
        <v>7560.491306437164</v>
      </c>
      <c r="J33" s="11">
        <f t="shared" si="3"/>
        <v>40655.045806191236</v>
      </c>
    </row>
    <row r="34" spans="1:10" ht="15.75">
      <c r="A34" s="86"/>
      <c r="B34" s="89"/>
      <c r="C34" s="10" t="s">
        <v>26</v>
      </c>
      <c r="D34" s="11">
        <f t="shared" si="0"/>
        <v>96059.81971684257</v>
      </c>
      <c r="E34" s="11">
        <f t="shared" si="3"/>
        <v>0</v>
      </c>
      <c r="F34" s="11">
        <f t="shared" si="3"/>
        <v>0</v>
      </c>
      <c r="G34" s="11">
        <f t="shared" si="3"/>
        <v>20455.708710257128</v>
      </c>
      <c r="H34" s="11">
        <f t="shared" si="3"/>
        <v>11667.424855612908</v>
      </c>
      <c r="I34" s="11">
        <f t="shared" si="3"/>
        <v>8442.5486255215</v>
      </c>
      <c r="J34" s="11">
        <f t="shared" si="3"/>
        <v>55494.137525451035</v>
      </c>
    </row>
    <row r="35" spans="1:10" ht="15.75" customHeight="1">
      <c r="A35" s="78" t="s">
        <v>40</v>
      </c>
      <c r="B35" s="81" t="s">
        <v>64</v>
      </c>
      <c r="C35" s="12" t="s">
        <v>31</v>
      </c>
      <c r="D35" s="13">
        <f t="shared" si="0"/>
        <v>0</v>
      </c>
      <c r="E35" s="13">
        <f>Пр6!E33*Пр7!$E$6</f>
        <v>0</v>
      </c>
      <c r="F35" s="13">
        <f>Пр6!F33*Пр7!$F$6</f>
        <v>0</v>
      </c>
      <c r="G35" s="13">
        <f>Пр6!G33*Пр7!$G$6</f>
        <v>0</v>
      </c>
      <c r="H35" s="13">
        <f>Пр6!H33*Пр7!$H$6</f>
        <v>0</v>
      </c>
      <c r="I35" s="13">
        <f>Пр6!I33*Пр7!$I$6</f>
        <v>0</v>
      </c>
      <c r="J35" s="13">
        <f>Пр6!J33*Пр7!$J$6</f>
        <v>0</v>
      </c>
    </row>
    <row r="36" spans="1:10" ht="15.75">
      <c r="A36" s="79"/>
      <c r="B36" s="82"/>
      <c r="C36" s="12" t="s">
        <v>32</v>
      </c>
      <c r="D36" s="13">
        <f t="shared" si="0"/>
        <v>0</v>
      </c>
      <c r="E36" s="13">
        <f>Пр6!E34*Пр7!$E$6</f>
        <v>0</v>
      </c>
      <c r="F36" s="13">
        <f>Пр6!F34*Пр7!$F$6</f>
        <v>0</v>
      </c>
      <c r="G36" s="13">
        <f>Пр6!G34*Пр7!$G$6</f>
        <v>0</v>
      </c>
      <c r="H36" s="13">
        <f>Пр6!H34*Пр7!$H$6</f>
        <v>0</v>
      </c>
      <c r="I36" s="13">
        <f>Пр6!I34*Пр7!$I$6</f>
        <v>0</v>
      </c>
      <c r="J36" s="13">
        <f>Пр6!J34*Пр7!$J$6</f>
        <v>0</v>
      </c>
    </row>
    <row r="37" spans="1:10" ht="15.75">
      <c r="A37" s="79"/>
      <c r="B37" s="82"/>
      <c r="C37" s="12" t="s">
        <v>33</v>
      </c>
      <c r="D37" s="13">
        <f t="shared" si="0"/>
        <v>0</v>
      </c>
      <c r="E37" s="13">
        <f>Пр6!E35*Пр7!$E$6</f>
        <v>0</v>
      </c>
      <c r="F37" s="13">
        <f>Пр6!F35*Пр7!$F$6</f>
        <v>0</v>
      </c>
      <c r="G37" s="13">
        <f>Пр6!G35*Пр7!$G$6</f>
        <v>0</v>
      </c>
      <c r="H37" s="13">
        <f>Пр6!H35*Пр7!$H$6</f>
        <v>0</v>
      </c>
      <c r="I37" s="13">
        <f>Пр6!I35*Пр7!$I$6</f>
        <v>0</v>
      </c>
      <c r="J37" s="13">
        <f>Пр6!J35*Пр7!$J$6</f>
        <v>0</v>
      </c>
    </row>
    <row r="38" spans="1:10" ht="15.75">
      <c r="A38" s="80"/>
      <c r="B38" s="83"/>
      <c r="C38" s="12" t="s">
        <v>26</v>
      </c>
      <c r="D38" s="13">
        <f t="shared" si="0"/>
        <v>0</v>
      </c>
      <c r="E38" s="13">
        <f>Пр6!E36*Пр7!$E$6</f>
        <v>0</v>
      </c>
      <c r="F38" s="13">
        <f>Пр6!F36*Пр7!$F$6</f>
        <v>0</v>
      </c>
      <c r="G38" s="13">
        <f>Пр6!G36*Пр7!$G$6</f>
        <v>0</v>
      </c>
      <c r="H38" s="13">
        <f>Пр6!H36*Пр7!$H$6</f>
        <v>0</v>
      </c>
      <c r="I38" s="13">
        <f>Пр6!I36*Пр7!$I$6</f>
        <v>0</v>
      </c>
      <c r="J38" s="13">
        <f>Пр6!J36*Пр7!$J$6</f>
        <v>0</v>
      </c>
    </row>
    <row r="39" spans="1:10" ht="15.75" customHeight="1">
      <c r="A39" s="78" t="s">
        <v>41</v>
      </c>
      <c r="B39" s="81" t="s">
        <v>42</v>
      </c>
      <c r="C39" s="12" t="s">
        <v>31</v>
      </c>
      <c r="D39" s="13">
        <f aca="true" t="shared" si="4" ref="D39:D66">SUM(E39:J39)</f>
        <v>18891.49978136857</v>
      </c>
      <c r="E39" s="13">
        <f>Пр6!E37*Пр7!$E$6</f>
        <v>0</v>
      </c>
      <c r="F39" s="13">
        <f>Пр6!F37*Пр7!$F$6</f>
        <v>0</v>
      </c>
      <c r="G39" s="13">
        <f>Пр6!G37*Пр7!$G$6</f>
        <v>2272.8565233619033</v>
      </c>
      <c r="H39" s="13">
        <f>Пр6!H37*Пр7!$H$6</f>
        <v>897.4942196625313</v>
      </c>
      <c r="I39" s="13">
        <f>Пр6!I37*Пр7!$I$6</f>
        <v>882.0573190843359</v>
      </c>
      <c r="J39" s="13">
        <f>Пр6!J37*Пр7!$J$6</f>
        <v>14839.0917192598</v>
      </c>
    </row>
    <row r="40" spans="1:10" ht="15.75">
      <c r="A40" s="79"/>
      <c r="B40" s="82"/>
      <c r="C40" s="12" t="s">
        <v>32</v>
      </c>
      <c r="D40" s="13">
        <f t="shared" si="4"/>
        <v>0</v>
      </c>
      <c r="E40" s="13">
        <f>Пр6!E38*Пр7!$E$6</f>
        <v>0</v>
      </c>
      <c r="F40" s="13">
        <f>Пр6!F38*Пр7!$F$6</f>
        <v>0</v>
      </c>
      <c r="G40" s="13">
        <f>Пр6!G38*Пр7!$G$6</f>
        <v>0</v>
      </c>
      <c r="H40" s="13">
        <f>Пр6!H38*Пр7!$H$6</f>
        <v>0</v>
      </c>
      <c r="I40" s="13">
        <f>Пр6!I38*Пр7!$I$6</f>
        <v>0</v>
      </c>
      <c r="J40" s="13">
        <f>Пр6!J38*Пр7!$J$6</f>
        <v>0</v>
      </c>
    </row>
    <row r="41" spans="1:10" ht="15.75">
      <c r="A41" s="79"/>
      <c r="B41" s="82"/>
      <c r="C41" s="12" t="s">
        <v>33</v>
      </c>
      <c r="D41" s="13">
        <f t="shared" si="4"/>
        <v>77168.319935474</v>
      </c>
      <c r="E41" s="13">
        <f>Пр6!E39*Пр7!$E$6</f>
        <v>0</v>
      </c>
      <c r="F41" s="13">
        <f>Пр6!F39*Пр7!$F$6</f>
        <v>0</v>
      </c>
      <c r="G41" s="13">
        <f>Пр6!G39*Пр7!$G$6</f>
        <v>18182.852186895227</v>
      </c>
      <c r="H41" s="13">
        <f>Пр6!H39*Пр7!$H$6</f>
        <v>10769.930635950377</v>
      </c>
      <c r="I41" s="13">
        <f>Пр6!I39*Пр7!$I$6</f>
        <v>7560.491306437164</v>
      </c>
      <c r="J41" s="13">
        <f>Пр6!J39*Пр7!$J$6</f>
        <v>40655.045806191236</v>
      </c>
    </row>
    <row r="42" spans="1:10" ht="15.75">
      <c r="A42" s="80"/>
      <c r="B42" s="83"/>
      <c r="C42" s="12" t="s">
        <v>26</v>
      </c>
      <c r="D42" s="13">
        <f t="shared" si="4"/>
        <v>96059.81971684257</v>
      </c>
      <c r="E42" s="13">
        <f>Пр6!E40*Пр7!$E$6</f>
        <v>0</v>
      </c>
      <c r="F42" s="13">
        <f>Пр6!F40*Пр7!$F$6</f>
        <v>0</v>
      </c>
      <c r="G42" s="13">
        <f>Пр6!G40*Пр7!$G$6</f>
        <v>20455.708710257128</v>
      </c>
      <c r="H42" s="13">
        <f>Пр6!H40*Пр7!$H$6</f>
        <v>11667.424855612908</v>
      </c>
      <c r="I42" s="13">
        <f>Пр6!I40*Пр7!$I$6</f>
        <v>8442.5486255215</v>
      </c>
      <c r="J42" s="13">
        <f>Пр6!J40*Пр7!$J$6</f>
        <v>55494.137525451035</v>
      </c>
    </row>
    <row r="43" spans="1:10" ht="15.75" customHeight="1">
      <c r="A43" s="84" t="s">
        <v>43</v>
      </c>
      <c r="B43" s="87" t="s">
        <v>44</v>
      </c>
      <c r="C43" s="10" t="s">
        <v>31</v>
      </c>
      <c r="D43" s="11">
        <f t="shared" si="4"/>
        <v>0</v>
      </c>
      <c r="E43" s="11">
        <f aca="true" t="shared" si="5" ref="E43:J46">E47+E51</f>
        <v>0</v>
      </c>
      <c r="F43" s="11">
        <f t="shared" si="5"/>
        <v>0</v>
      </c>
      <c r="G43" s="11">
        <f t="shared" si="5"/>
        <v>0</v>
      </c>
      <c r="H43" s="11">
        <f t="shared" si="5"/>
        <v>0</v>
      </c>
      <c r="I43" s="11">
        <f t="shared" si="5"/>
        <v>0</v>
      </c>
      <c r="J43" s="11">
        <f t="shared" si="5"/>
        <v>0</v>
      </c>
    </row>
    <row r="44" spans="1:10" ht="15.75">
      <c r="A44" s="85"/>
      <c r="B44" s="88"/>
      <c r="C44" s="10" t="s">
        <v>32</v>
      </c>
      <c r="D44" s="11">
        <f t="shared" si="4"/>
        <v>0</v>
      </c>
      <c r="E44" s="11">
        <f t="shared" si="5"/>
        <v>0</v>
      </c>
      <c r="F44" s="11">
        <f t="shared" si="5"/>
        <v>0</v>
      </c>
      <c r="G44" s="11">
        <f t="shared" si="5"/>
        <v>0</v>
      </c>
      <c r="H44" s="11">
        <f t="shared" si="5"/>
        <v>0</v>
      </c>
      <c r="I44" s="11">
        <f t="shared" si="5"/>
        <v>0</v>
      </c>
      <c r="J44" s="11">
        <f t="shared" si="5"/>
        <v>0</v>
      </c>
    </row>
    <row r="45" spans="1:10" ht="15.75">
      <c r="A45" s="85"/>
      <c r="B45" s="88"/>
      <c r="C45" s="10" t="s">
        <v>33</v>
      </c>
      <c r="D45" s="11">
        <f t="shared" si="4"/>
        <v>0</v>
      </c>
      <c r="E45" s="11">
        <f t="shared" si="5"/>
        <v>0</v>
      </c>
      <c r="F45" s="11">
        <f t="shared" si="5"/>
        <v>0</v>
      </c>
      <c r="G45" s="11">
        <f t="shared" si="5"/>
        <v>0</v>
      </c>
      <c r="H45" s="11">
        <f t="shared" si="5"/>
        <v>0</v>
      </c>
      <c r="I45" s="11">
        <f t="shared" si="5"/>
        <v>0</v>
      </c>
      <c r="J45" s="11">
        <f t="shared" si="5"/>
        <v>0</v>
      </c>
    </row>
    <row r="46" spans="1:10" ht="15.75">
      <c r="A46" s="86"/>
      <c r="B46" s="89"/>
      <c r="C46" s="10" t="s">
        <v>26</v>
      </c>
      <c r="D46" s="11">
        <f t="shared" si="4"/>
        <v>0</v>
      </c>
      <c r="E46" s="11">
        <f t="shared" si="5"/>
        <v>0</v>
      </c>
      <c r="F46" s="11">
        <f t="shared" si="5"/>
        <v>0</v>
      </c>
      <c r="G46" s="11">
        <f t="shared" si="5"/>
        <v>0</v>
      </c>
      <c r="H46" s="11">
        <f t="shared" si="5"/>
        <v>0</v>
      </c>
      <c r="I46" s="11">
        <f t="shared" si="5"/>
        <v>0</v>
      </c>
      <c r="J46" s="11">
        <f t="shared" si="5"/>
        <v>0</v>
      </c>
    </row>
    <row r="47" spans="1:10" ht="15.75" customHeight="1">
      <c r="A47" s="78" t="s">
        <v>45</v>
      </c>
      <c r="B47" s="81" t="s">
        <v>65</v>
      </c>
      <c r="C47" s="12" t="s">
        <v>31</v>
      </c>
      <c r="D47" s="13">
        <f t="shared" si="4"/>
        <v>0</v>
      </c>
      <c r="E47" s="13">
        <f>Пр6!E45*Пр7!$E$6</f>
        <v>0</v>
      </c>
      <c r="F47" s="13">
        <f>Пр6!F45*Пр7!$F$6</f>
        <v>0</v>
      </c>
      <c r="G47" s="13">
        <f>Пр6!G45*Пр7!$G$6</f>
        <v>0</v>
      </c>
      <c r="H47" s="13">
        <f>Пр6!H45*Пр7!$H$6</f>
        <v>0</v>
      </c>
      <c r="I47" s="13">
        <f>Пр6!I45*Пр7!$I$6</f>
        <v>0</v>
      </c>
      <c r="J47" s="13">
        <f>Пр6!J45*Пр7!$J$6</f>
        <v>0</v>
      </c>
    </row>
    <row r="48" spans="1:10" ht="15.75">
      <c r="A48" s="79"/>
      <c r="B48" s="82"/>
      <c r="C48" s="12" t="s">
        <v>32</v>
      </c>
      <c r="D48" s="13">
        <f t="shared" si="4"/>
        <v>0</v>
      </c>
      <c r="E48" s="13">
        <f>Пр6!E46*Пр7!$E$6</f>
        <v>0</v>
      </c>
      <c r="F48" s="13">
        <f>Пр6!F46*Пр7!$F$6</f>
        <v>0</v>
      </c>
      <c r="G48" s="13">
        <f>Пр6!G46*Пр7!$G$6</f>
        <v>0</v>
      </c>
      <c r="H48" s="13">
        <f>Пр6!H46*Пр7!$H$6</f>
        <v>0</v>
      </c>
      <c r="I48" s="13">
        <f>Пр6!I46*Пр7!$I$6</f>
        <v>0</v>
      </c>
      <c r="J48" s="13">
        <f>Пр6!J46*Пр7!$J$6</f>
        <v>0</v>
      </c>
    </row>
    <row r="49" spans="1:10" ht="15.75">
      <c r="A49" s="79"/>
      <c r="B49" s="82"/>
      <c r="C49" s="12" t="s">
        <v>33</v>
      </c>
      <c r="D49" s="13">
        <f t="shared" si="4"/>
        <v>0</v>
      </c>
      <c r="E49" s="13">
        <f>Пр6!E47*Пр7!$E$6</f>
        <v>0</v>
      </c>
      <c r="F49" s="13">
        <f>Пр6!F47*Пр7!$F$6</f>
        <v>0</v>
      </c>
      <c r="G49" s="13">
        <f>Пр6!G47*Пр7!$G$6</f>
        <v>0</v>
      </c>
      <c r="H49" s="13">
        <f>Пр6!H47*Пр7!$H$6</f>
        <v>0</v>
      </c>
      <c r="I49" s="13">
        <f>Пр6!I47*Пр7!$I$6</f>
        <v>0</v>
      </c>
      <c r="J49" s="13">
        <f>Пр6!J47*Пр7!$J$6</f>
        <v>0</v>
      </c>
    </row>
    <row r="50" spans="1:10" ht="15.75">
      <c r="A50" s="80"/>
      <c r="B50" s="83"/>
      <c r="C50" s="12" t="s">
        <v>26</v>
      </c>
      <c r="D50" s="13">
        <f t="shared" si="4"/>
        <v>0</v>
      </c>
      <c r="E50" s="13">
        <f>Пр6!E48*Пр7!$E$6</f>
        <v>0</v>
      </c>
      <c r="F50" s="13">
        <f>Пр6!F48*Пр7!$F$6</f>
        <v>0</v>
      </c>
      <c r="G50" s="13">
        <f>Пр6!G48*Пр7!$G$6</f>
        <v>0</v>
      </c>
      <c r="H50" s="13">
        <f>Пр6!H48*Пр7!$H$6</f>
        <v>0</v>
      </c>
      <c r="I50" s="13">
        <f>Пр6!I48*Пр7!$I$6</f>
        <v>0</v>
      </c>
      <c r="J50" s="13">
        <f>Пр6!J48*Пр7!$J$6</f>
        <v>0</v>
      </c>
    </row>
    <row r="51" spans="1:10" ht="15.75" customHeight="1">
      <c r="A51" s="78" t="s">
        <v>46</v>
      </c>
      <c r="B51" s="81" t="s">
        <v>47</v>
      </c>
      <c r="C51" s="12" t="s">
        <v>31</v>
      </c>
      <c r="D51" s="13">
        <f t="shared" si="4"/>
        <v>0</v>
      </c>
      <c r="E51" s="13">
        <f>Пр6!E49*Пр7!$E$6</f>
        <v>0</v>
      </c>
      <c r="F51" s="13">
        <f>Пр6!F49*Пр7!$F$6</f>
        <v>0</v>
      </c>
      <c r="G51" s="13">
        <f>Пр6!G49*Пр7!$G$6</f>
        <v>0</v>
      </c>
      <c r="H51" s="13">
        <f>Пр6!H49*Пр7!$H$6</f>
        <v>0</v>
      </c>
      <c r="I51" s="13">
        <f>Пр6!I49*Пр7!$I$6</f>
        <v>0</v>
      </c>
      <c r="J51" s="13">
        <f>Пр6!J49*Пр7!$J$6</f>
        <v>0</v>
      </c>
    </row>
    <row r="52" spans="1:10" ht="15.75">
      <c r="A52" s="79"/>
      <c r="B52" s="82"/>
      <c r="C52" s="12" t="s">
        <v>32</v>
      </c>
      <c r="D52" s="13">
        <f t="shared" si="4"/>
        <v>0</v>
      </c>
      <c r="E52" s="13">
        <f>Пр6!E50*Пр7!$E$6</f>
        <v>0</v>
      </c>
      <c r="F52" s="13">
        <f>Пр6!F50*Пр7!$F$6</f>
        <v>0</v>
      </c>
      <c r="G52" s="13">
        <f>Пр6!G50*Пр7!$G$6</f>
        <v>0</v>
      </c>
      <c r="H52" s="13">
        <f>Пр6!H50*Пр7!$H$6</f>
        <v>0</v>
      </c>
      <c r="I52" s="13">
        <f>Пр6!I50*Пр7!$I$6</f>
        <v>0</v>
      </c>
      <c r="J52" s="13">
        <f>Пр6!J50*Пр7!$J$6</f>
        <v>0</v>
      </c>
    </row>
    <row r="53" spans="1:10" ht="15.75">
      <c r="A53" s="79"/>
      <c r="B53" s="82"/>
      <c r="C53" s="12" t="s">
        <v>33</v>
      </c>
      <c r="D53" s="13">
        <f t="shared" si="4"/>
        <v>0</v>
      </c>
      <c r="E53" s="13">
        <f>Пр6!E51*Пр7!$E$6</f>
        <v>0</v>
      </c>
      <c r="F53" s="13">
        <f>Пр6!F51*Пр7!$F$6</f>
        <v>0</v>
      </c>
      <c r="G53" s="13">
        <f>Пр6!G51*Пр7!$G$6</f>
        <v>0</v>
      </c>
      <c r="H53" s="13">
        <f>Пр6!H51*Пр7!$H$6</f>
        <v>0</v>
      </c>
      <c r="I53" s="13">
        <f>Пр6!I51*Пр7!$I$6</f>
        <v>0</v>
      </c>
      <c r="J53" s="13">
        <f>Пр6!J51*Пр7!$J$6</f>
        <v>0</v>
      </c>
    </row>
    <row r="54" spans="1:10" ht="15.75">
      <c r="A54" s="80"/>
      <c r="B54" s="83"/>
      <c r="C54" s="12" t="s">
        <v>26</v>
      </c>
      <c r="D54" s="13">
        <f t="shared" si="4"/>
        <v>0</v>
      </c>
      <c r="E54" s="13">
        <f>Пр6!E52*Пр7!$E$6</f>
        <v>0</v>
      </c>
      <c r="F54" s="13">
        <f>Пр6!F52*Пр7!$F$6</f>
        <v>0</v>
      </c>
      <c r="G54" s="13">
        <f>Пр6!G52*Пр7!$G$6</f>
        <v>0</v>
      </c>
      <c r="H54" s="13">
        <f>Пр6!H52*Пр7!$H$6</f>
        <v>0</v>
      </c>
      <c r="I54" s="13">
        <f>Пр6!I52*Пр7!$I$6</f>
        <v>0</v>
      </c>
      <c r="J54" s="13">
        <f>Пр6!J52*Пр7!$J$6</f>
        <v>0</v>
      </c>
    </row>
    <row r="55" spans="1:10" ht="15.75">
      <c r="A55" s="84" t="s">
        <v>48</v>
      </c>
      <c r="B55" s="87" t="s">
        <v>49</v>
      </c>
      <c r="C55" s="10" t="s">
        <v>31</v>
      </c>
      <c r="D55" s="11">
        <f t="shared" si="4"/>
        <v>0</v>
      </c>
      <c r="E55" s="11">
        <f aca="true" t="shared" si="6" ref="E55:J58">E59</f>
        <v>0</v>
      </c>
      <c r="F55" s="11">
        <f t="shared" si="6"/>
        <v>0</v>
      </c>
      <c r="G55" s="11">
        <f t="shared" si="6"/>
        <v>0</v>
      </c>
      <c r="H55" s="11">
        <f t="shared" si="6"/>
        <v>0</v>
      </c>
      <c r="I55" s="11">
        <f t="shared" si="6"/>
        <v>0</v>
      </c>
      <c r="J55" s="11">
        <f t="shared" si="6"/>
        <v>0</v>
      </c>
    </row>
    <row r="56" spans="1:10" ht="15.75">
      <c r="A56" s="85"/>
      <c r="B56" s="88"/>
      <c r="C56" s="10" t="s">
        <v>32</v>
      </c>
      <c r="D56" s="11">
        <f t="shared" si="4"/>
        <v>0</v>
      </c>
      <c r="E56" s="11">
        <f t="shared" si="6"/>
        <v>0</v>
      </c>
      <c r="F56" s="11">
        <f t="shared" si="6"/>
        <v>0</v>
      </c>
      <c r="G56" s="11">
        <f t="shared" si="6"/>
        <v>0</v>
      </c>
      <c r="H56" s="11">
        <f t="shared" si="6"/>
        <v>0</v>
      </c>
      <c r="I56" s="11">
        <f t="shared" si="6"/>
        <v>0</v>
      </c>
      <c r="J56" s="11">
        <f t="shared" si="6"/>
        <v>0</v>
      </c>
    </row>
    <row r="57" spans="1:10" ht="15.75">
      <c r="A57" s="85"/>
      <c r="B57" s="88"/>
      <c r="C57" s="10" t="s">
        <v>33</v>
      </c>
      <c r="D57" s="11">
        <f t="shared" si="4"/>
        <v>22437.310363056185</v>
      </c>
      <c r="E57" s="11">
        <f t="shared" si="6"/>
        <v>0</v>
      </c>
      <c r="F57" s="11">
        <f t="shared" si="6"/>
        <v>0</v>
      </c>
      <c r="G57" s="11">
        <f t="shared" si="6"/>
        <v>227.2856523361903</v>
      </c>
      <c r="H57" s="11">
        <f t="shared" si="6"/>
        <v>5025.967630110176</v>
      </c>
      <c r="I57" s="11">
        <f t="shared" si="6"/>
        <v>4662.302972302918</v>
      </c>
      <c r="J57" s="11">
        <f t="shared" si="6"/>
        <v>12521.7541083069</v>
      </c>
    </row>
    <row r="58" spans="1:10" ht="15.75">
      <c r="A58" s="86"/>
      <c r="B58" s="89"/>
      <c r="C58" s="10" t="s">
        <v>26</v>
      </c>
      <c r="D58" s="11">
        <f t="shared" si="4"/>
        <v>22437.310363056185</v>
      </c>
      <c r="E58" s="11">
        <f t="shared" si="6"/>
        <v>0</v>
      </c>
      <c r="F58" s="11">
        <f t="shared" si="6"/>
        <v>0</v>
      </c>
      <c r="G58" s="11">
        <f t="shared" si="6"/>
        <v>227.2856523361903</v>
      </c>
      <c r="H58" s="11">
        <f t="shared" si="6"/>
        <v>5025.967630110176</v>
      </c>
      <c r="I58" s="11">
        <f t="shared" si="6"/>
        <v>4662.302972302918</v>
      </c>
      <c r="J58" s="11">
        <f t="shared" si="6"/>
        <v>12521.7541083069</v>
      </c>
    </row>
    <row r="59" spans="1:10" ht="15.75" customHeight="1">
      <c r="A59" s="78" t="s">
        <v>50</v>
      </c>
      <c r="B59" s="81" t="s">
        <v>51</v>
      </c>
      <c r="C59" s="12" t="s">
        <v>31</v>
      </c>
      <c r="D59" s="13">
        <f t="shared" si="4"/>
        <v>0</v>
      </c>
      <c r="E59" s="13">
        <f>Пр6!E57*Пр7!$E$6</f>
        <v>0</v>
      </c>
      <c r="F59" s="13">
        <f>Пр6!F57*Пр7!$F$6</f>
        <v>0</v>
      </c>
      <c r="G59" s="13">
        <f>Пр6!G57*Пр7!$G$6</f>
        <v>0</v>
      </c>
      <c r="H59" s="13">
        <f>Пр6!H57*Пр7!$H$6</f>
        <v>0</v>
      </c>
      <c r="I59" s="13">
        <f>Пр6!I57*Пр7!$I$6</f>
        <v>0</v>
      </c>
      <c r="J59" s="13">
        <f>Пр6!J57*Пр7!$J$6</f>
        <v>0</v>
      </c>
    </row>
    <row r="60" spans="1:10" ht="15.75">
      <c r="A60" s="79"/>
      <c r="B60" s="82"/>
      <c r="C60" s="12" t="s">
        <v>32</v>
      </c>
      <c r="D60" s="13">
        <f t="shared" si="4"/>
        <v>0</v>
      </c>
      <c r="E60" s="13">
        <f>Пр6!E58*Пр7!$E$6</f>
        <v>0</v>
      </c>
      <c r="F60" s="13">
        <f>Пр6!F58*Пр7!$F$6</f>
        <v>0</v>
      </c>
      <c r="G60" s="13">
        <f>Пр6!G58*Пр7!$G$6</f>
        <v>0</v>
      </c>
      <c r="H60" s="13">
        <f>Пр6!H58*Пр7!$H$6</f>
        <v>0</v>
      </c>
      <c r="I60" s="13">
        <f>Пр6!I58*Пр7!$I$6</f>
        <v>0</v>
      </c>
      <c r="J60" s="13">
        <f>Пр6!J58*Пр7!$J$6</f>
        <v>0</v>
      </c>
    </row>
    <row r="61" spans="1:10" ht="15.75">
      <c r="A61" s="79"/>
      <c r="B61" s="82"/>
      <c r="C61" s="12" t="s">
        <v>33</v>
      </c>
      <c r="D61" s="13">
        <f t="shared" si="4"/>
        <v>22437.310363056185</v>
      </c>
      <c r="E61" s="13">
        <f>Пр6!E59*Пр7!$E$6</f>
        <v>0</v>
      </c>
      <c r="F61" s="13">
        <f>Пр6!F59*Пр7!$F$6</f>
        <v>0</v>
      </c>
      <c r="G61" s="13">
        <f>Пр6!G59*Пр7!$G$6</f>
        <v>227.2856523361903</v>
      </c>
      <c r="H61" s="13">
        <f>Пр6!H59*Пр7!$H$6</f>
        <v>5025.967630110176</v>
      </c>
      <c r="I61" s="13">
        <f>Пр6!I59*Пр7!$I$6</f>
        <v>4662.302972302918</v>
      </c>
      <c r="J61" s="13">
        <f>Пр6!J59*Пр7!$J$6</f>
        <v>12521.7541083069</v>
      </c>
    </row>
    <row r="62" spans="1:10" ht="15.75">
      <c r="A62" s="80"/>
      <c r="B62" s="83"/>
      <c r="C62" s="12" t="s">
        <v>26</v>
      </c>
      <c r="D62" s="13">
        <f t="shared" si="4"/>
        <v>22437.310363056185</v>
      </c>
      <c r="E62" s="13">
        <f>Пр6!E60*Пр7!$E$6</f>
        <v>0</v>
      </c>
      <c r="F62" s="13">
        <f>Пр6!F60*Пр7!$F$6</f>
        <v>0</v>
      </c>
      <c r="G62" s="13">
        <f>Пр6!G60*Пр7!$G$6</f>
        <v>227.2856523361903</v>
      </c>
      <c r="H62" s="13">
        <f>Пр6!H60*Пр7!$H$6</f>
        <v>5025.967630110176</v>
      </c>
      <c r="I62" s="13">
        <f>Пр6!I60*Пр7!$I$6</f>
        <v>4662.302972302918</v>
      </c>
      <c r="J62" s="13">
        <f>Пр6!J60*Пр7!$J$6</f>
        <v>12521.7541083069</v>
      </c>
    </row>
    <row r="63" spans="1:10" ht="15.75" customHeight="1">
      <c r="A63" s="90" t="s">
        <v>52</v>
      </c>
      <c r="B63" s="93" t="s">
        <v>66</v>
      </c>
      <c r="C63" s="14" t="s">
        <v>31</v>
      </c>
      <c r="D63" s="15">
        <f t="shared" si="4"/>
        <v>37055.29235706052</v>
      </c>
      <c r="E63" s="15">
        <f aca="true" t="shared" si="7" ref="E63:J66">E7+E19+E31+E43+E55</f>
        <v>700</v>
      </c>
      <c r="F63" s="15">
        <f t="shared" si="7"/>
        <v>1281.6503062579127</v>
      </c>
      <c r="G63" s="15">
        <f t="shared" si="7"/>
        <v>3784.306111397569</v>
      </c>
      <c r="H63" s="15">
        <f t="shared" si="7"/>
        <v>3290.812138762615</v>
      </c>
      <c r="I63" s="15">
        <f t="shared" si="7"/>
        <v>3402.2210878967244</v>
      </c>
      <c r="J63" s="15">
        <f t="shared" si="7"/>
        <v>24596.302712745695</v>
      </c>
    </row>
    <row r="64" spans="1:10" ht="15.75">
      <c r="A64" s="91"/>
      <c r="B64" s="94"/>
      <c r="C64" s="14" t="s">
        <v>32</v>
      </c>
      <c r="D64" s="15">
        <f t="shared" si="4"/>
        <v>7836.003380334318</v>
      </c>
      <c r="E64" s="15">
        <f t="shared" si="7"/>
        <v>0</v>
      </c>
      <c r="F64" s="15">
        <f t="shared" si="7"/>
        <v>0</v>
      </c>
      <c r="G64" s="15">
        <f t="shared" si="7"/>
        <v>1022.7854355128565</v>
      </c>
      <c r="H64" s="15">
        <f t="shared" si="7"/>
        <v>1076.9930635950377</v>
      </c>
      <c r="I64" s="15">
        <f t="shared" si="7"/>
        <v>1134.0736959655746</v>
      </c>
      <c r="J64" s="15">
        <f t="shared" si="7"/>
        <v>4602.151185260848</v>
      </c>
    </row>
    <row r="65" spans="1:10" ht="15.75">
      <c r="A65" s="91"/>
      <c r="B65" s="94"/>
      <c r="C65" s="14" t="s">
        <v>33</v>
      </c>
      <c r="D65" s="15">
        <f t="shared" si="4"/>
        <v>147197.60026194897</v>
      </c>
      <c r="E65" s="15">
        <f t="shared" si="7"/>
        <v>300</v>
      </c>
      <c r="F65" s="15">
        <f t="shared" si="7"/>
        <v>320.4125765644782</v>
      </c>
      <c r="G65" s="15">
        <f t="shared" si="7"/>
        <v>19887.494579416656</v>
      </c>
      <c r="H65" s="15">
        <f t="shared" si="7"/>
        <v>21180.863584035742</v>
      </c>
      <c r="I65" s="15">
        <f t="shared" si="7"/>
        <v>18019.170947008573</v>
      </c>
      <c r="J65" s="15">
        <f t="shared" si="7"/>
        <v>87489.65857492352</v>
      </c>
    </row>
    <row r="66" spans="1:11" ht="15.75">
      <c r="A66" s="92"/>
      <c r="B66" s="95"/>
      <c r="C66" s="14" t="s">
        <v>26</v>
      </c>
      <c r="D66" s="15">
        <f t="shared" si="4"/>
        <v>192088.89599934383</v>
      </c>
      <c r="E66" s="15">
        <f t="shared" si="7"/>
        <v>1000</v>
      </c>
      <c r="F66" s="15">
        <f t="shared" si="7"/>
        <v>1602.062882822391</v>
      </c>
      <c r="G66" s="15">
        <f t="shared" si="7"/>
        <v>24694.586126327078</v>
      </c>
      <c r="H66" s="15">
        <f t="shared" si="7"/>
        <v>25548.668786393395</v>
      </c>
      <c r="I66" s="15">
        <f t="shared" si="7"/>
        <v>22555.465730870874</v>
      </c>
      <c r="J66" s="15">
        <f t="shared" si="7"/>
        <v>116688.11247293008</v>
      </c>
      <c r="K66" s="16"/>
    </row>
    <row r="67" spans="1:10" ht="15.75">
      <c r="A67" s="17" t="s">
        <v>58</v>
      </c>
      <c r="B67" s="2"/>
      <c r="C67" s="2"/>
      <c r="D67" s="2"/>
      <c r="E67" s="2"/>
      <c r="F67" s="2"/>
      <c r="G67" s="2"/>
      <c r="H67" s="2"/>
      <c r="I67" s="2"/>
      <c r="J67" s="2"/>
    </row>
    <row r="68" ht="15.75">
      <c r="A68" s="17" t="s">
        <v>59</v>
      </c>
    </row>
    <row r="69" ht="15.75">
      <c r="A69" s="17" t="s">
        <v>53</v>
      </c>
    </row>
    <row r="70" ht="15.75">
      <c r="A70" s="17" t="s">
        <v>54</v>
      </c>
    </row>
    <row r="71" ht="15.75">
      <c r="A71" s="17" t="s">
        <v>55</v>
      </c>
    </row>
    <row r="72" ht="15.75">
      <c r="A72" s="17" t="s">
        <v>56</v>
      </c>
    </row>
  </sheetData>
  <sheetProtection/>
  <mergeCells count="33">
    <mergeCell ref="A11:A14"/>
    <mergeCell ref="B11:B14"/>
    <mergeCell ref="A2:J2"/>
    <mergeCell ref="A5:D5"/>
    <mergeCell ref="A6:D6"/>
    <mergeCell ref="A7:A10"/>
    <mergeCell ref="B7:B10"/>
    <mergeCell ref="A43:A46"/>
    <mergeCell ref="B43:B46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9:A42"/>
    <mergeCell ref="B39:B42"/>
    <mergeCell ref="A35:A38"/>
    <mergeCell ref="B35:B38"/>
    <mergeCell ref="A63:A66"/>
    <mergeCell ref="B63:B66"/>
    <mergeCell ref="A47:A50"/>
    <mergeCell ref="B47:B50"/>
    <mergeCell ref="A51:A54"/>
    <mergeCell ref="B51:B54"/>
    <mergeCell ref="A55:A58"/>
    <mergeCell ref="B55:B58"/>
    <mergeCell ref="A59:A62"/>
    <mergeCell ref="B59:B62"/>
  </mergeCells>
  <printOptions/>
  <pageMargins left="0.7086614173228347" right="0.77" top="0.7480314960629921" bottom="0.7480314960629921" header="0.31496062992125984" footer="0.31496062992125984"/>
  <pageSetup fitToHeight="3" horizontalDpi="300" verticalDpi="300" orientation="landscape" paperSize="9" scale="84" r:id="rId1"/>
  <rowBreaks count="2" manualBreakCount="2">
    <brk id="30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user8</cp:lastModifiedBy>
  <cp:lastPrinted>2015-06-15T10:34:50Z</cp:lastPrinted>
  <dcterms:created xsi:type="dcterms:W3CDTF">2014-06-03T05:02:33Z</dcterms:created>
  <dcterms:modified xsi:type="dcterms:W3CDTF">2016-06-28T22:11:45Z</dcterms:modified>
  <cp:category/>
  <cp:version/>
  <cp:contentType/>
  <cp:contentStatus/>
</cp:coreProperties>
</file>