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131" yWindow="0" windowWidth="11595" windowHeight="7815" tabRatio="729" activeTab="7"/>
  </bookViews>
  <sheets>
    <sheet name="Реестр" sheetId="1" r:id="rId1"/>
    <sheet name="1" sheetId="2" r:id="rId2"/>
    <sheet name="2" sheetId="3" r:id="rId3"/>
    <sheet name="П1.3 2015 г." sheetId="4" r:id="rId4"/>
    <sheet name="4 " sheetId="5" r:id="rId5"/>
    <sheet name="5 " sheetId="6" r:id="rId6"/>
    <sheet name="6 2015 год " sheetId="7" r:id="rId7"/>
    <sheet name="1.15" sheetId="8" r:id="rId8"/>
    <sheet name="1.16" sheetId="9" r:id="rId9"/>
    <sheet name="1.17" sheetId="10" r:id="rId10"/>
    <sheet name="1.21.3" sheetId="11" r:id="rId11"/>
    <sheet name="1.24" sheetId="12" r:id="rId12"/>
    <sheet name="1.25" sheetId="13" r:id="rId13"/>
    <sheet name="2.1" sheetId="14" r:id="rId14"/>
    <sheet name="2.2" sheetId="15" r:id="rId15"/>
  </sheets>
  <externalReferences>
    <externalReference r:id="rId18"/>
  </externalReferences>
  <definedNames>
    <definedName name="Z_5B78C4A7_341D_498B_96E5_9430E4487E17_.wvu.Cols" localSheetId="12" hidden="1">'1.25'!$D:$H</definedName>
    <definedName name="Z_5B78C4A7_341D_498B_96E5_9430E4487E17_.wvu.Cols" localSheetId="2" hidden="1">'2'!$D:$D,'2'!$G:$J</definedName>
    <definedName name="Z_5B78C4A7_341D_498B_96E5_9430E4487E17_.wvu.PrintArea" localSheetId="1" hidden="1">'1'!$A$1:$I$42</definedName>
    <definedName name="Z_5B78C4A7_341D_498B_96E5_9430E4487E17_.wvu.PrintArea" localSheetId="12" hidden="1">'1.25'!$A$1:$M$42</definedName>
    <definedName name="Z_5B78C4A7_341D_498B_96E5_9430E4487E17_.wvu.PrintArea" localSheetId="2" hidden="1">'2'!$A$1:$O$53</definedName>
    <definedName name="Z_5B78C4A7_341D_498B_96E5_9430E4487E17_.wvu.PrintArea" localSheetId="14" hidden="1">'2.2'!$A$1:$G$76</definedName>
    <definedName name="Z_5B78C4A7_341D_498B_96E5_9430E4487E17_.wvu.PrintArea" localSheetId="4" hidden="1">'4 '!$A$1:$AK$34</definedName>
    <definedName name="Z_5B78C4A7_341D_498B_96E5_9430E4487E17_.wvu.PrintArea" localSheetId="5" hidden="1">'5 '!$A$1:$AF$33</definedName>
    <definedName name="Z_5B78C4A7_341D_498B_96E5_9430E4487E17_.wvu.PrintArea" localSheetId="6" hidden="1">'6 2015 год '!$A$1:$R$24</definedName>
    <definedName name="Z_5B78C4A7_341D_498B_96E5_9430E4487E17_.wvu.PrintArea" localSheetId="3" hidden="1">'П1.3 2015 г.'!$A$1:$AB$40</definedName>
    <definedName name="Z_5B78C4A7_341D_498B_96E5_9430E4487E17_.wvu.PrintTitles" localSheetId="6" hidden="1">'6 2015 год '!$6:$8</definedName>
    <definedName name="Z_5B78C4A7_341D_498B_96E5_9430E4487E17_.wvu.Rows" localSheetId="1" hidden="1">'1'!$2:$18</definedName>
    <definedName name="Z_5B78C4A7_341D_498B_96E5_9430E4487E17_.wvu.Rows" localSheetId="2" hidden="1">'2'!$2:$25,'2'!$45:$45,'2'!$50:$50</definedName>
    <definedName name="Z_5B78C4A7_341D_498B_96E5_9430E4487E17_.wvu.Rows" localSheetId="4" hidden="1">'4 '!$24:$24,'4 '!$26:$26</definedName>
    <definedName name="Z_5B78C4A7_341D_498B_96E5_9430E4487E17_.wvu.Rows" localSheetId="5" hidden="1">'5 '!$21:$22</definedName>
    <definedName name="Z_5B78C4A7_341D_498B_96E5_9430E4487E17_.wvu.Rows" localSheetId="6" hidden="1">'6 2015 год '!#REF!,'6 2015 год '!$14:$15,'6 2015 год '!#REF!,'6 2015 год '!#REF!,'6 2015 год '!#REF!</definedName>
    <definedName name="Z_7514D7FE_294B_4E2A_BF32_7E032C9422E9_.wvu.Cols" localSheetId="1" hidden="1">'1'!#REF!</definedName>
    <definedName name="Z_7514D7FE_294B_4E2A_BF32_7E032C9422E9_.wvu.Cols" localSheetId="2" hidden="1">'2'!$G:$J</definedName>
    <definedName name="Z_7514D7FE_294B_4E2A_BF32_7E032C9422E9_.wvu.PrintArea" localSheetId="1" hidden="1">'1'!$A$1:$C$41</definedName>
    <definedName name="Z_7514D7FE_294B_4E2A_BF32_7E032C9422E9_.wvu.PrintArea" localSheetId="2" hidden="1">'2'!$A$1:$G$53</definedName>
    <definedName name="Z_7514D7FE_294B_4E2A_BF32_7E032C9422E9_.wvu.PrintArea" localSheetId="4" hidden="1">'4 '!$A$1:$Q$34</definedName>
    <definedName name="Z_7514D7FE_294B_4E2A_BF32_7E032C9422E9_.wvu.PrintArea" localSheetId="5" hidden="1">'5 '!$A$1:$Q$31</definedName>
    <definedName name="Z_7514D7FE_294B_4E2A_BF32_7E032C9422E9_.wvu.Rows" localSheetId="4" hidden="1">'4 '!$21:$22,'4 '!$24:$24,'4 '!$26:$26</definedName>
    <definedName name="Z_7514D7FE_294B_4E2A_BF32_7E032C9422E9_.wvu.Rows" localSheetId="5" hidden="1">'5 '!$21:$22</definedName>
    <definedName name="Z_8BD9712B_522F_412B_8E30_18ACC906BD4B_.wvu.Cols" localSheetId="12" hidden="1">'1.25'!$D:$H</definedName>
    <definedName name="Z_8BD9712B_522F_412B_8E30_18ACC906BD4B_.wvu.Cols" localSheetId="2" hidden="1">'2'!$D:$D,'2'!$G:$J</definedName>
    <definedName name="Z_8BD9712B_522F_412B_8E30_18ACC906BD4B_.wvu.PrintArea" localSheetId="1" hidden="1">'1'!$A$1:$I$42</definedName>
    <definedName name="Z_8BD9712B_522F_412B_8E30_18ACC906BD4B_.wvu.PrintArea" localSheetId="12" hidden="1">'1.25'!$A$1:$M$42</definedName>
    <definedName name="Z_8BD9712B_522F_412B_8E30_18ACC906BD4B_.wvu.PrintArea" localSheetId="2" hidden="1">'2'!$A$1:$O$53</definedName>
    <definedName name="Z_8BD9712B_522F_412B_8E30_18ACC906BD4B_.wvu.PrintArea" localSheetId="14" hidden="1">'2.2'!$A$1:$G$76</definedName>
    <definedName name="Z_8BD9712B_522F_412B_8E30_18ACC906BD4B_.wvu.PrintArea" localSheetId="4" hidden="1">'4 '!$A$1:$AK$34</definedName>
    <definedName name="Z_8BD9712B_522F_412B_8E30_18ACC906BD4B_.wvu.PrintArea" localSheetId="5" hidden="1">'5 '!$A$1:$AF$33</definedName>
    <definedName name="Z_8BD9712B_522F_412B_8E30_18ACC906BD4B_.wvu.PrintArea" localSheetId="6" hidden="1">'6 2015 год '!$A$1:$R$24</definedName>
    <definedName name="Z_8BD9712B_522F_412B_8E30_18ACC906BD4B_.wvu.PrintArea" localSheetId="3" hidden="1">'П1.3 2015 г.'!$A$1:$AB$40</definedName>
    <definedName name="Z_8BD9712B_522F_412B_8E30_18ACC906BD4B_.wvu.PrintTitles" localSheetId="6" hidden="1">'6 2015 год '!$6:$8</definedName>
    <definedName name="Z_8BD9712B_522F_412B_8E30_18ACC906BD4B_.wvu.Rows" localSheetId="1" hidden="1">'1'!$2:$18</definedName>
    <definedName name="Z_8BD9712B_522F_412B_8E30_18ACC906BD4B_.wvu.Rows" localSheetId="2" hidden="1">'2'!$2:$25,'2'!$45:$45,'2'!$50:$50</definedName>
    <definedName name="Z_8BD9712B_522F_412B_8E30_18ACC906BD4B_.wvu.Rows" localSheetId="4" hidden="1">'4 '!$24:$24,'4 '!$26:$26</definedName>
    <definedName name="Z_8BD9712B_522F_412B_8E30_18ACC906BD4B_.wvu.Rows" localSheetId="5" hidden="1">'5 '!$21:$22</definedName>
    <definedName name="Z_8BD9712B_522F_412B_8E30_18ACC906BD4B_.wvu.Rows" localSheetId="6" hidden="1">'6 2015 год '!#REF!,'6 2015 год '!$14:$15,'6 2015 год '!#REF!,'6 2015 год '!#REF!,'6 2015 год '!#REF!</definedName>
    <definedName name="Z_8EC3C0C1_A42C_4CA5_A503_C2942BB73B27_.wvu.Cols" localSheetId="12" hidden="1">'1.25'!$D:$H</definedName>
    <definedName name="Z_8EC3C0C1_A42C_4CA5_A503_C2942BB73B27_.wvu.Cols" localSheetId="2" hidden="1">'2'!$D:$D,'2'!$G:$J</definedName>
    <definedName name="Z_8EC3C0C1_A42C_4CA5_A503_C2942BB73B27_.wvu.PrintArea" localSheetId="1" hidden="1">'1'!$A$1:$I$42</definedName>
    <definedName name="Z_8EC3C0C1_A42C_4CA5_A503_C2942BB73B27_.wvu.PrintArea" localSheetId="12" hidden="1">'1.25'!$A$1:$M$42</definedName>
    <definedName name="Z_8EC3C0C1_A42C_4CA5_A503_C2942BB73B27_.wvu.PrintArea" localSheetId="2" hidden="1">'2'!$A$1:$O$53</definedName>
    <definedName name="Z_8EC3C0C1_A42C_4CA5_A503_C2942BB73B27_.wvu.PrintArea" localSheetId="14" hidden="1">'2.2'!$A$1:$G$76</definedName>
    <definedName name="Z_8EC3C0C1_A42C_4CA5_A503_C2942BB73B27_.wvu.PrintArea" localSheetId="4" hidden="1">'4 '!$A$1:$AK$34</definedName>
    <definedName name="Z_8EC3C0C1_A42C_4CA5_A503_C2942BB73B27_.wvu.PrintArea" localSheetId="5" hidden="1">'5 '!$A$1:$AF$33</definedName>
    <definedName name="Z_8EC3C0C1_A42C_4CA5_A503_C2942BB73B27_.wvu.PrintArea" localSheetId="6" hidden="1">'6 2015 год '!$A$1:$R$24</definedName>
    <definedName name="Z_8EC3C0C1_A42C_4CA5_A503_C2942BB73B27_.wvu.PrintArea" localSheetId="3" hidden="1">'П1.3 2015 г.'!$A$1:$AL$40</definedName>
    <definedName name="Z_8EC3C0C1_A42C_4CA5_A503_C2942BB73B27_.wvu.PrintTitles" localSheetId="6" hidden="1">'6 2015 год '!$6:$8</definedName>
    <definedName name="Z_8EC3C0C1_A42C_4CA5_A503_C2942BB73B27_.wvu.Rows" localSheetId="1" hidden="1">'1'!$2:$18</definedName>
    <definedName name="Z_8EC3C0C1_A42C_4CA5_A503_C2942BB73B27_.wvu.Rows" localSheetId="2" hidden="1">'2'!$2:$25,'2'!$45:$45,'2'!$50:$50</definedName>
    <definedName name="Z_8EC3C0C1_A42C_4CA5_A503_C2942BB73B27_.wvu.Rows" localSheetId="4" hidden="1">'4 '!$24:$24,'4 '!$26:$26</definedName>
    <definedName name="Z_8EC3C0C1_A42C_4CA5_A503_C2942BB73B27_.wvu.Rows" localSheetId="5" hidden="1">'5 '!$21:$22</definedName>
    <definedName name="Z_8EC3C0C1_A42C_4CA5_A503_C2942BB73B27_.wvu.Rows" localSheetId="6" hidden="1">'6 2015 год '!#REF!,'6 2015 год '!$14:$15,'6 2015 год '!#REF!,'6 2015 год '!#REF!,'6 2015 год '!#REF!</definedName>
    <definedName name="Z_C1FE1A1A_99F3_4F27_A8EA_DE93B0C5A2B7_.wvu.Rows" localSheetId="6" hidden="1">'6 2015 год '!#REF!</definedName>
    <definedName name="Z_D1825583_090D_414C_8BED_CF3013019234_.wvu.Rows" localSheetId="6" hidden="1">'6 2015 год '!#REF!</definedName>
    <definedName name="Z_E8E7A2BB_ACF4_4E40_B74E_E0A17321413E_.wvu.Cols" localSheetId="12" hidden="1">'1.25'!$D:$H</definedName>
    <definedName name="Z_E8E7A2BB_ACF4_4E40_B74E_E0A17321413E_.wvu.Cols" localSheetId="2" hidden="1">'2'!$D:$D,'2'!$G:$J</definedName>
    <definedName name="Z_E8E7A2BB_ACF4_4E40_B74E_E0A17321413E_.wvu.PrintArea" localSheetId="1" hidden="1">'1'!$A$1:$I$42</definedName>
    <definedName name="Z_E8E7A2BB_ACF4_4E40_B74E_E0A17321413E_.wvu.PrintArea" localSheetId="12" hidden="1">'1.25'!$A$1:$M$42</definedName>
    <definedName name="Z_E8E7A2BB_ACF4_4E40_B74E_E0A17321413E_.wvu.PrintArea" localSheetId="2" hidden="1">'2'!$A$1:$O$53</definedName>
    <definedName name="Z_E8E7A2BB_ACF4_4E40_B74E_E0A17321413E_.wvu.PrintArea" localSheetId="14" hidden="1">'2.2'!$A$1:$G$76</definedName>
    <definedName name="Z_E8E7A2BB_ACF4_4E40_B74E_E0A17321413E_.wvu.PrintArea" localSheetId="4" hidden="1">'4 '!$A$1:$AK$34</definedName>
    <definedName name="Z_E8E7A2BB_ACF4_4E40_B74E_E0A17321413E_.wvu.PrintArea" localSheetId="5" hidden="1">'5 '!$A$1:$AF$33</definedName>
    <definedName name="Z_E8E7A2BB_ACF4_4E40_B74E_E0A17321413E_.wvu.PrintArea" localSheetId="6" hidden="1">'6 2015 год '!$A$1:$R$24</definedName>
    <definedName name="Z_E8E7A2BB_ACF4_4E40_B74E_E0A17321413E_.wvu.PrintArea" localSheetId="3" hidden="1">'П1.3 2015 г.'!$A$1:$AB$40</definedName>
    <definedName name="Z_E8E7A2BB_ACF4_4E40_B74E_E0A17321413E_.wvu.PrintTitles" localSheetId="6" hidden="1">'6 2015 год '!$6:$8</definedName>
    <definedName name="Z_E8E7A2BB_ACF4_4E40_B74E_E0A17321413E_.wvu.Rows" localSheetId="1" hidden="1">'1'!$2:$18</definedName>
    <definedName name="Z_E8E7A2BB_ACF4_4E40_B74E_E0A17321413E_.wvu.Rows" localSheetId="2" hidden="1">'2'!$2:$25,'2'!$45:$45,'2'!$50:$50</definedName>
    <definedName name="Z_E8E7A2BB_ACF4_4E40_B74E_E0A17321413E_.wvu.Rows" localSheetId="4" hidden="1">'4 '!$24:$24,'4 '!$26:$26</definedName>
    <definedName name="Z_E8E7A2BB_ACF4_4E40_B74E_E0A17321413E_.wvu.Rows" localSheetId="5" hidden="1">'5 '!$21:$22</definedName>
    <definedName name="Z_E8E7A2BB_ACF4_4E40_B74E_E0A17321413E_.wvu.Rows" localSheetId="6" hidden="1">'6 2015 год '!#REF!,'6 2015 год '!$14:$15,'6 2015 год '!#REF!,'6 2015 год '!#REF!,'6 2015 год '!#REF!</definedName>
    <definedName name="_xlnm.Print_Titles" localSheetId="6">'6 2015 год '!$6:$8</definedName>
    <definedName name="_xlnm.Print_Area" localSheetId="1">'1'!$A$1:$J$46</definedName>
    <definedName name="_xlnm.Print_Area" localSheetId="7">'1.15'!$A$1:$P$36</definedName>
    <definedName name="_xlnm.Print_Area" localSheetId="8">'1.16'!$A$1:$P$56</definedName>
    <definedName name="_xlnm.Print_Area" localSheetId="9">'1.17'!$A$1:$G$21</definedName>
    <definedName name="_xlnm.Print_Area" localSheetId="11">'1.24'!$A$1:$I$42</definedName>
    <definedName name="_xlnm.Print_Area" localSheetId="12">'1.25'!$A$1:$N$45</definedName>
    <definedName name="_xlnm.Print_Area" localSheetId="2">'2'!$A$1:$O$54</definedName>
    <definedName name="_xlnm.Print_Area" localSheetId="13">'2.1'!$A$1:$G$70</definedName>
    <definedName name="_xlnm.Print_Area" localSheetId="14">'2.2'!$A$1:$G$80</definedName>
    <definedName name="_xlnm.Print_Area" localSheetId="4">'4 '!$A$1:$AK$36</definedName>
    <definedName name="_xlnm.Print_Area" localSheetId="5">'5 '!$A$1:$AK$33</definedName>
    <definedName name="_xlnm.Print_Area" localSheetId="6">'6 2015 год '!$A$1:$R$64</definedName>
    <definedName name="_xlnm.Print_Area" localSheetId="3">'П1.3 2015 г.'!$A$1:$AL$44</definedName>
    <definedName name="_xlnm.Print_Area" localSheetId="0">'Реестр'!$A$1:$C$24</definedName>
  </definedNames>
  <calcPr fullCalcOnLoad="1"/>
</workbook>
</file>

<file path=xl/comments3.xml><?xml version="1.0" encoding="utf-8"?>
<comments xmlns="http://schemas.openxmlformats.org/spreadsheetml/2006/main">
  <authors>
    <author>Пользователь</author>
  </authors>
  <commentList>
    <comment ref="D16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1112
</t>
        </r>
      </text>
    </comment>
    <comment ref="C16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1151,977
</t>
        </r>
      </text>
    </comment>
    <comment ref="F16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1191,411
</t>
        </r>
      </text>
    </comment>
    <comment ref="F22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откорректировано по факту 2005
</t>
        </r>
      </text>
    </comment>
  </commentList>
</comments>
</file>

<file path=xl/sharedStrings.xml><?xml version="1.0" encoding="utf-8"?>
<sst xmlns="http://schemas.openxmlformats.org/spreadsheetml/2006/main" count="1160" uniqueCount="546">
  <si>
    <t>Расчет полезного отпуска электрической энергии по ПЭ</t>
  </si>
  <si>
    <t>Центральный энергоузел</t>
  </si>
  <si>
    <t>млн.кВтч</t>
  </si>
  <si>
    <t>п.п.</t>
  </si>
  <si>
    <t>Показатели</t>
  </si>
  <si>
    <t>Базовый период               2005 г.</t>
  </si>
  <si>
    <t>Утверждено УРТ АКО на 2005 год</t>
  </si>
  <si>
    <t>Период регулирования    2007 г.</t>
  </si>
  <si>
    <t>1.</t>
  </si>
  <si>
    <t>Выработка электроэнергии , всего</t>
  </si>
  <si>
    <t>в т.ч. ТЭС</t>
  </si>
  <si>
    <t xml:space="preserve">           ГЭС</t>
  </si>
  <si>
    <t>2.</t>
  </si>
  <si>
    <t>Покупная электроэнергия от других собственников</t>
  </si>
  <si>
    <t>3.</t>
  </si>
  <si>
    <t>Расход электроэнергии на собственные нужды</t>
  </si>
  <si>
    <t>в том числе:                                                                                                   на ТЭС</t>
  </si>
  <si>
    <t xml:space="preserve">                                                                                                                             - на производство электроэнергии</t>
  </si>
  <si>
    <t>то же в %</t>
  </si>
  <si>
    <t>- на производство теплоэнергии</t>
  </si>
  <si>
    <t>то же в кВт.ч/Гкал</t>
  </si>
  <si>
    <t>на ГЭС</t>
  </si>
  <si>
    <t>4.</t>
  </si>
  <si>
    <t>Отпуск электроэнергии с шин (п.1-п.3), всего</t>
  </si>
  <si>
    <t>5.</t>
  </si>
  <si>
    <t>Расход электроэнергии на производственные  и хозяйственные нужды ПЭ</t>
  </si>
  <si>
    <t>6.</t>
  </si>
  <si>
    <t>Потери электроэнергии в пристанционных узлах</t>
  </si>
  <si>
    <t>7.</t>
  </si>
  <si>
    <t>Полезный отпуск ПЭ,  (п.4+п.2-п.5-п.6)</t>
  </si>
  <si>
    <t>в том числе:                                                                                                     на генераторном напряжении</t>
  </si>
  <si>
    <t>Таблица № П1.2.2</t>
  </si>
  <si>
    <t>Расчет полезного отпуска электрической энергии по ЭСО</t>
  </si>
  <si>
    <t>Полезный отпуск ПЭ,  (строка 7 т.1.2.1)</t>
  </si>
  <si>
    <t xml:space="preserve">Покупная электроэнергия </t>
  </si>
  <si>
    <t>2.1.</t>
  </si>
  <si>
    <t>с оптового рынка</t>
  </si>
  <si>
    <t>2.2</t>
  </si>
  <si>
    <t>от блок-станций</t>
  </si>
  <si>
    <t>2.3.</t>
  </si>
  <si>
    <t>Потери электроэнергии в сетях</t>
  </si>
  <si>
    <t>то же в % к отпуску в сеть</t>
  </si>
  <si>
    <t>Расход электроэнергии на производственные и хозяйственные нужды</t>
  </si>
  <si>
    <t>в том числе производственные нужды:                                                                                                 на холодный резерв станций</t>
  </si>
  <si>
    <t>для ЦТП</t>
  </si>
  <si>
    <t>для ПНС</t>
  </si>
  <si>
    <t>Полезный отпуск электроэнергии ЭСО , всего</t>
  </si>
  <si>
    <t>в том числе:</t>
  </si>
  <si>
    <t>5.1.</t>
  </si>
  <si>
    <t>5.2.</t>
  </si>
  <si>
    <t>Отпуск электроэнергии по прямым договорам (транзит)</t>
  </si>
  <si>
    <t>5.3.</t>
  </si>
  <si>
    <t xml:space="preserve"> Баланс мощности ПЭ в годовом совмещенном максимуме  графика электрической нагрузки ОЭС</t>
  </si>
  <si>
    <t>Единица измерения</t>
  </si>
  <si>
    <t xml:space="preserve">Установленная мощность эл. станций ПЭ </t>
  </si>
  <si>
    <t>тыс. кВт</t>
  </si>
  <si>
    <t>Снижение мощности из-за вывода оборудования в консервацию</t>
  </si>
  <si>
    <t>-</t>
  </si>
  <si>
    <t>Нормативные, согласованные с ОРГРЭС ограничения мощности</t>
  </si>
  <si>
    <t>Прочие ограничения</t>
  </si>
  <si>
    <t>Располагаемая мощность ПЭ</t>
  </si>
  <si>
    <t>Снижение мощности из-за вывода оборудования в реконструкцию и во все виды ремонтов</t>
  </si>
  <si>
    <t>Рабочая мощность ПЭ</t>
  </si>
  <si>
    <t>Мощность на собственнные нужды</t>
  </si>
  <si>
    <t>Полезная мощность ПЭ</t>
  </si>
  <si>
    <t>в том числе:
на генераторном напряжении</t>
  </si>
  <si>
    <t xml:space="preserve"> Баланс мощности ЭСО в годовом совмещенном максимуме  графика электрической нагрузки ОЭС</t>
  </si>
  <si>
    <t xml:space="preserve">Поступление мощности в сеть ЭСО от ПЭ </t>
  </si>
  <si>
    <t>1.1.</t>
  </si>
  <si>
    <t>Собственных станций</t>
  </si>
  <si>
    <t>1.2.</t>
  </si>
  <si>
    <t>От блокстанций</t>
  </si>
  <si>
    <t>1.3.</t>
  </si>
  <si>
    <t>С оптового рынка</t>
  </si>
  <si>
    <t>1.4.</t>
  </si>
  <si>
    <t>1.4.1.</t>
  </si>
  <si>
    <t xml:space="preserve">Потери в сети </t>
  </si>
  <si>
    <t>Полезный отпуск мощности ЭСО</t>
  </si>
  <si>
    <t>в том числе</t>
  </si>
  <si>
    <t>Максимум нагрузки собственных потребителей ЭСО</t>
  </si>
  <si>
    <t>Передача мощности другим ЭСО</t>
  </si>
  <si>
    <t xml:space="preserve">Передача мощности на оптовый рынок </t>
  </si>
  <si>
    <t>Таблица № П1.3.</t>
  </si>
  <si>
    <t>Ед.изм.</t>
  </si>
  <si>
    <t>ВН</t>
  </si>
  <si>
    <t>СН1</t>
  </si>
  <si>
    <t>СН11</t>
  </si>
  <si>
    <t>НН</t>
  </si>
  <si>
    <t>Всего</t>
  </si>
  <si>
    <t>Технические потери</t>
  </si>
  <si>
    <t>Потери холостого хода в трансформаторах (а*б*в)</t>
  </si>
  <si>
    <t>а</t>
  </si>
  <si>
    <t>Норматив потерь</t>
  </si>
  <si>
    <t>б</t>
  </si>
  <si>
    <t>Суммарная мощность трансформаторов</t>
  </si>
  <si>
    <t>в</t>
  </si>
  <si>
    <t>Продолжительность периода</t>
  </si>
  <si>
    <t>тыс.кВтч в год/шт.</t>
  </si>
  <si>
    <t>Количество</t>
  </si>
  <si>
    <t>шт.</t>
  </si>
  <si>
    <t xml:space="preserve">тыс. кВтч в год/км </t>
  </si>
  <si>
    <t>Протяженность линий</t>
  </si>
  <si>
    <t>км</t>
  </si>
  <si>
    <t xml:space="preserve">Потери электрической энергии на корону, всего </t>
  </si>
  <si>
    <t>1.5.</t>
  </si>
  <si>
    <t>1.5.1.</t>
  </si>
  <si>
    <t>1.6.</t>
  </si>
  <si>
    <t>Нагрузочные потери, всего</t>
  </si>
  <si>
    <t>1.6.1.</t>
  </si>
  <si>
    <t>%</t>
  </si>
  <si>
    <t>Отпуск в сеть ВН, СН1 и СН11</t>
  </si>
  <si>
    <t>1.6.2.</t>
  </si>
  <si>
    <t>Нагрузочные потери в сети НН (а*б)</t>
  </si>
  <si>
    <t xml:space="preserve">Протяженность линий 0,4 кВ </t>
  </si>
  <si>
    <t>Расход электроэнергии на собственные нужды подстанций</t>
  </si>
  <si>
    <t>Потери, обусловленные погрешностями приборов учета</t>
  </si>
  <si>
    <t>Итого</t>
  </si>
  <si>
    <t>Таблица № П1.4.</t>
  </si>
  <si>
    <t>Баланс электрической энергии по сетям ВН, СН1, СН11 и НН  по ЭСО (по региональным электрическим сетям)</t>
  </si>
  <si>
    <t/>
  </si>
  <si>
    <t xml:space="preserve">Поступление эл.энергии в сеть , ВСЕГО </t>
  </si>
  <si>
    <t>из смежной сети, всего</t>
  </si>
  <si>
    <t>в том числе из сети</t>
  </si>
  <si>
    <t>СН2</t>
  </si>
  <si>
    <t>от электростанций ПЭ (ЭСО)</t>
  </si>
  <si>
    <t>от других поставщиков (в т.ч. с оптового рынка)</t>
  </si>
  <si>
    <t xml:space="preserve">поступление эл. энергии от других организаций </t>
  </si>
  <si>
    <t xml:space="preserve">Потери электроэнергии в сети </t>
  </si>
  <si>
    <t>то же в % (п.1.1/п.1.3)</t>
  </si>
  <si>
    <t>в т.ч. на нужды тепловых сетей</t>
  </si>
  <si>
    <t xml:space="preserve">Полезный отпуск из сети </t>
  </si>
  <si>
    <t>то же с учетом энергии на нужды тепловых сетей</t>
  </si>
  <si>
    <t>4.1.</t>
  </si>
  <si>
    <t>в т.ч.                                                                                    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</si>
  <si>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</si>
  <si>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</si>
  <si>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</si>
  <si>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4.2.</t>
  </si>
  <si>
    <t>4.3.</t>
  </si>
  <si>
    <t>сальдо переток в другие организации</t>
  </si>
  <si>
    <t>Таблица № П1.6.</t>
  </si>
  <si>
    <t>Структура полезного отпуска электрической энергии (мощности) по группам потребителей</t>
  </si>
  <si>
    <t>Группа потребителей</t>
  </si>
  <si>
    <t>Число часов использо-вания, час</t>
  </si>
  <si>
    <t xml:space="preserve">Доля потребления на разных диапазонах напряжений, % </t>
  </si>
  <si>
    <t xml:space="preserve">Всего </t>
  </si>
  <si>
    <t>Население</t>
  </si>
  <si>
    <t>ВСЕГО</t>
  </si>
  <si>
    <t>Прочие потребители</t>
  </si>
  <si>
    <t>2005г. утверждено</t>
  </si>
  <si>
    <t>2005г. факт</t>
  </si>
  <si>
    <t>2006г. утверждено</t>
  </si>
  <si>
    <t>2006г. I кв факт</t>
  </si>
  <si>
    <t>Мощность на производственные и хозяйственные нужды</t>
  </si>
  <si>
    <t>СН</t>
  </si>
  <si>
    <t>2.2.</t>
  </si>
  <si>
    <t>6.1.</t>
  </si>
  <si>
    <t>6.2.</t>
  </si>
  <si>
    <t>6.3.</t>
  </si>
  <si>
    <t>Таблица N П1.25</t>
  </si>
  <si>
    <t>Расчет ставки по оплате</t>
  </si>
  <si>
    <t>технологического расхода (потерь) электрической</t>
  </si>
  <si>
    <t>энергии на ее передачу по сетям</t>
  </si>
  <si>
    <t>Ожидаемое 2006г.</t>
  </si>
  <si>
    <t>Средневзвешенный тариф на электрическую энергию</t>
  </si>
  <si>
    <t>руб/МВт.ч</t>
  </si>
  <si>
    <t>Отпуск электрической энергии в  сеть  с учетом    величины      сальдо-перетока электроэнергии</t>
  </si>
  <si>
    <t xml:space="preserve">млн.кВт.ч      </t>
  </si>
  <si>
    <t xml:space="preserve">ВН  </t>
  </si>
  <si>
    <t>в т.ч. СНI.</t>
  </si>
  <si>
    <t xml:space="preserve">НН </t>
  </si>
  <si>
    <t xml:space="preserve">Потери электрической энергии           </t>
  </si>
  <si>
    <t>3.1.</t>
  </si>
  <si>
    <t>3.2.</t>
  </si>
  <si>
    <t>Полезный отпуск электроэнергии.</t>
  </si>
  <si>
    <t>Расходы на компенсацию потерь.</t>
  </si>
  <si>
    <t>тыс. руб</t>
  </si>
  <si>
    <t xml:space="preserve">Ставка на оплату технологического расхода (потерь)  электрической энергии на ее передачу по сетям                </t>
  </si>
  <si>
    <t xml:space="preserve">ВН </t>
  </si>
  <si>
    <t xml:space="preserve">СН  </t>
  </si>
  <si>
    <t>Таблица № П1.5.</t>
  </si>
  <si>
    <t xml:space="preserve">Поступление мощности в сеть , ВСЕГО </t>
  </si>
  <si>
    <t xml:space="preserve">от электростанций ПЭ </t>
  </si>
  <si>
    <t xml:space="preserve">от других организаций </t>
  </si>
  <si>
    <t>полезный отпуск мощности из сети</t>
  </si>
  <si>
    <t>полезный отпуск из сети (с учетом нужд ТС)</t>
  </si>
  <si>
    <t>Полезный отпуск мощности потребителям</t>
  </si>
  <si>
    <t xml:space="preserve">в т.ч.                                                                                                                      Заявленная (расчетная) мощность собственных потребителей, пользующихся региональными электрическими сетями </t>
  </si>
  <si>
    <t>Заявленная (расчетная) мощность потребителей оптового рынка</t>
  </si>
  <si>
    <t>Потребителям, рассчитывающимся по прямым договорам</t>
  </si>
  <si>
    <t>тыс.кВтч в год/км.</t>
  </si>
  <si>
    <t>Потери на корону в линиях напряжением _110_кВ (а*б)</t>
  </si>
  <si>
    <t>Нагрузочные потери в сети ВН, СН1, СН11 (а*б*в)</t>
  </si>
  <si>
    <t>Поправочный коэффициент</t>
  </si>
  <si>
    <t>14.</t>
  </si>
  <si>
    <t xml:space="preserve">СН </t>
  </si>
  <si>
    <t>Объем полезного отпуска электроэнергии, млн.кВтч.</t>
  </si>
  <si>
    <t xml:space="preserve">Заявленная (расчетная) мощность, млн.кВт. </t>
  </si>
  <si>
    <t xml:space="preserve"> - " -</t>
  </si>
  <si>
    <t>Наименование</t>
  </si>
  <si>
    <t>млн. кВтч</t>
  </si>
  <si>
    <t>кВт/МВА</t>
  </si>
  <si>
    <t>МВА</t>
  </si>
  <si>
    <t>час</t>
  </si>
  <si>
    <t>Потери в шунтирующих реакторах (а*б)</t>
  </si>
  <si>
    <t>Потери в БСК и СТК (а*б)</t>
  </si>
  <si>
    <t>Потери в синхронных компенсаторах (СК)</t>
  </si>
  <si>
    <t>Базовые потребители</t>
  </si>
  <si>
    <t>в том числе                     Бюджетные потребители</t>
  </si>
  <si>
    <t>ПРИЛОЖЕНИЕ 2.</t>
  </si>
  <si>
    <t>Таблица № П2.1</t>
  </si>
  <si>
    <t xml:space="preserve">Система условных единиц для распределения общей суммы тарифной выручки по классам напряжения. </t>
  </si>
  <si>
    <t xml:space="preserve">Объем воздушных линий электропередач (ВЛЭП) и кабельных линий электропередач (КЛЭП) в условных единицах в зависимости от протяженности, напряжения, конструктивного использования и материала опор.  </t>
  </si>
  <si>
    <t xml:space="preserve">Напряжение, кВ </t>
  </si>
  <si>
    <t>Количество цепей на опоре</t>
  </si>
  <si>
    <t>Материал опор</t>
  </si>
  <si>
    <t>Количество условных единиц (у) на 100 км трассы ЛЭП</t>
  </si>
  <si>
    <t>Протяженность</t>
  </si>
  <si>
    <t>Объем условных единиц</t>
  </si>
  <si>
    <t>у/100км</t>
  </si>
  <si>
    <t>у</t>
  </si>
  <si>
    <t xml:space="preserve">7 = 5 * 6 </t>
  </si>
  <si>
    <t>ВЛЭП</t>
  </si>
  <si>
    <t>металл</t>
  </si>
  <si>
    <t>400-500</t>
  </si>
  <si>
    <t>ж/бетон</t>
  </si>
  <si>
    <t>дерево</t>
  </si>
  <si>
    <t>110-150</t>
  </si>
  <si>
    <t>КЛЭП</t>
  </si>
  <si>
    <t xml:space="preserve">ВН, всего </t>
  </si>
  <si>
    <t xml:space="preserve"> 1 - 20 </t>
  </si>
  <si>
    <t>дерево на ж/б пасынках</t>
  </si>
  <si>
    <t>ж/бетон, металл</t>
  </si>
  <si>
    <t xml:space="preserve"> 20 -35</t>
  </si>
  <si>
    <t xml:space="preserve"> 3 - 10</t>
  </si>
  <si>
    <t>СН, всего</t>
  </si>
  <si>
    <t>СН1, всего</t>
  </si>
  <si>
    <t>СН2, всего</t>
  </si>
  <si>
    <t>Продолжение Таблицы № П2.1</t>
  </si>
  <si>
    <t xml:space="preserve">0,4 кВ </t>
  </si>
  <si>
    <t xml:space="preserve">до 1 кВ </t>
  </si>
  <si>
    <t>НН, всего</t>
  </si>
  <si>
    <t>Примечание:</t>
  </si>
  <si>
    <t xml:space="preserve"> - При расчете условных единиц протяженность ВЛЭП-0,4 кВ от линии до ввода в здании не учитывается.</t>
  </si>
  <si>
    <t xml:space="preserve"> - Условные единицы по ВЛЭП-0,4 кВ учитывают трудозатраты на обслуживание и ремонт:                         </t>
  </si>
  <si>
    <t xml:space="preserve">а) воздушных линий в здание и                                                                                                                                      </t>
  </si>
  <si>
    <t>б) линий с совместной подвеской проводов.</t>
  </si>
  <si>
    <t xml:space="preserve"> - Условные единицы по ВЛЭП 0,4-20 кВ учитывают трудозатраты оперативного персонала распределительных сетей 0,4-20 кВ..</t>
  </si>
  <si>
    <t xml:space="preserve"> - Кабельные вводы учтены в условных единицах КЛЭП напряжением до 1 кВ.</t>
  </si>
  <si>
    <t>Таблица № П2.2</t>
  </si>
  <si>
    <t xml:space="preserve">Объем подстанций 35-1150 кВ, трансформаторных подстанций (ТП), комплексных трансформаторных подстанций (КТП) и распределительных пунктов(РП) 0,4-20 кВ в условных единицах. </t>
  </si>
  <si>
    <t>п/п</t>
  </si>
  <si>
    <t>Количество условных единиц (у) на единицу измерения</t>
  </si>
  <si>
    <t>Количество единиц измерения</t>
  </si>
  <si>
    <t>у/ед.изм.</t>
  </si>
  <si>
    <t>ед.изм.</t>
  </si>
  <si>
    <t>7=5*6</t>
  </si>
  <si>
    <t>Подстанция</t>
  </si>
  <si>
    <t>П/ст</t>
  </si>
  <si>
    <t xml:space="preserve"> 400 - 500</t>
  </si>
  <si>
    <t xml:space="preserve"> 110 - 150</t>
  </si>
  <si>
    <t>Силовой трансформатор или реактор (одно- или трехфазный), или вольтодобавочный трансформатор</t>
  </si>
  <si>
    <t>Единица оборудования</t>
  </si>
  <si>
    <t xml:space="preserve"> 1 - 20</t>
  </si>
  <si>
    <t>Воздушный выключатель</t>
  </si>
  <si>
    <t>3 фазы</t>
  </si>
  <si>
    <t>Масляный выключатель</t>
  </si>
  <si>
    <t>Отделитель с короткозамыкателем</t>
  </si>
  <si>
    <t>Выключатель нагрузки</t>
  </si>
  <si>
    <t>Синхронный компенсатор мощн. 50 Мвар</t>
  </si>
  <si>
    <t>То же, 50 Мвар и более</t>
  </si>
  <si>
    <t>Продолжение Таблицы № П2.2</t>
  </si>
  <si>
    <t>Статические конденсаторы</t>
  </si>
  <si>
    <t>100 конд.</t>
  </si>
  <si>
    <t>Мачтовая (столбовая) ТП</t>
  </si>
  <si>
    <t>ТП</t>
  </si>
  <si>
    <t>Однотрансфор-маторная ТП, КТП</t>
  </si>
  <si>
    <t>ТП, КТП</t>
  </si>
  <si>
    <t>Двухтрансформаторная ТП, КТП</t>
  </si>
  <si>
    <t xml:space="preserve">Однотрансфор-маторная подстанция 34/0,4 кВ </t>
  </si>
  <si>
    <t>п/ст</t>
  </si>
  <si>
    <t>15.</t>
  </si>
  <si>
    <t xml:space="preserve">В п.1 учтены трудозатраты оперативного персонала подстанций напряжением 35-1150 кВ. </t>
  </si>
  <si>
    <t>Условные единицы по пп.2-9 учитывают трудозатраты по обслуживанию и ремонту оборудования, не включенного в номенклатуру условных единиц (трансформаторы напряжения, аккумуляторные батареи, сборные шины и т.д.), резервного оборудования.</t>
  </si>
  <si>
    <t xml:space="preserve">Условные единицы по п 2 "Силовые трансформаторы 1-20 кВ" определяются только для трансформаторов, используемых для собственных нужд подстанций 35-1150 кВ.  </t>
  </si>
  <si>
    <t>По пп. 3-6 учтены дополнительные трудозатраты на обслуживание и ремонт устройств релейной защиты  и автоматики, а для воздушных выключателей (п.3) - дополнительно трудозатраты по обслуживанию и ремонту компрессорных установок.</t>
  </si>
  <si>
    <t>Значение условных единиц пп.4 и 6  "Масляные выключатели  1-20 кВ" и "Выключатели нагрузки 1-20 кВ" относятся к коммутационным аппаратам, установленным в распределительных устройствах  1-20 кВ подстанций 35-1150 кВ , ТП, КТП и РП 1-20 кВ , а так же к секц</t>
  </si>
  <si>
    <t>Объем РП 1-20 кВ в условных единицах определяется по количеству установленных масляных выключателей (п.4) и выключателей нагрузки (п.6). При установке в РП трансформаторов 1-20/0,4 кВ дополнительные объемы обслуживания определяются по п.11 или  12.</t>
  </si>
  <si>
    <t>По пп.10-12 дополнительно учтены трудозатраты оперативного персонала распределительных сетей 0,4-20 кВ.</t>
  </si>
  <si>
    <t xml:space="preserve">По пп.1,2 условные единицы относятся на уровень напряжения, соответствующий первичному напряжению (нижней границе номинального напряжения).  </t>
  </si>
  <si>
    <t>Условные единицы электооборудования понизительных подстанций относятся на уровень высшего напряжения подстанций</t>
  </si>
  <si>
    <t>млн.кВт</t>
  </si>
  <si>
    <r>
      <t xml:space="preserve">Мощность на производственные и </t>
    </r>
    <r>
      <rPr>
        <sz val="12"/>
        <rFont val="Times New Roman"/>
        <family val="1"/>
      </rPr>
      <t>хозяйственные</t>
    </r>
    <r>
      <rPr>
        <sz val="12"/>
        <rFont val="Times New Roman"/>
        <family val="1"/>
      </rPr>
      <t xml:space="preserve"> нужды</t>
    </r>
  </si>
  <si>
    <t>Полезный отпуск электроэнергии на передачу тепловой энергии</t>
  </si>
  <si>
    <t xml:space="preserve">хозяйственные нужды </t>
  </si>
  <si>
    <t>в том числе  хоз.нужды отнесенные на передачу электроэнергии сторонним потребителям</t>
  </si>
  <si>
    <t>№                                                  п.п.</t>
  </si>
  <si>
    <t>№          п.п.</t>
  </si>
  <si>
    <t>Электрическая мощность по диапазонам напряжения ЭСО (региональной электрической сети)</t>
  </si>
  <si>
    <t xml:space="preserve">          СНII</t>
  </si>
  <si>
    <t>№    п/п</t>
  </si>
  <si>
    <t>№ п.п.</t>
  </si>
  <si>
    <t>Собственным потребителям</t>
  </si>
  <si>
    <t>в т.ч. с календарной разбивкой</t>
  </si>
  <si>
    <t>в том числе с календарной разбивкой</t>
  </si>
  <si>
    <t>в т.ч.  календарной разбивкой</t>
  </si>
  <si>
    <t>Таблица № П1.1.2</t>
  </si>
  <si>
    <t xml:space="preserve">Расчет платы за услуги по содержанию электрических сетей </t>
  </si>
  <si>
    <t>Таблица № П1.24.</t>
  </si>
  <si>
    <t>Таблица № П1.17</t>
  </si>
  <si>
    <t>Расчёт амортизационных отчислений на восстановленги е основных производственных фондов</t>
  </si>
  <si>
    <t>Таблица № П1.16.</t>
  </si>
  <si>
    <t>Расчет расходов на оплату труда ЗАО РП "АКРОС" - услуги по передаче электрической энергии с общехозяйственными расходами (АУП и цеховые)</t>
  </si>
  <si>
    <t>Таблица № П1.15.</t>
  </si>
  <si>
    <t xml:space="preserve">Смета затрат на передачу электрической энергии                                                                                                                </t>
  </si>
  <si>
    <t>Таблица № П1.5</t>
  </si>
  <si>
    <t>Таблица № П 1.4</t>
  </si>
  <si>
    <t>Таблица № П1.3</t>
  </si>
  <si>
    <t xml:space="preserve">Расчёт технологического расхода электрической энергии (потерь) в электрических сетях </t>
  </si>
  <si>
    <t>Р Е Е С Т Р</t>
  </si>
  <si>
    <t>Тыс.руб.</t>
  </si>
  <si>
    <t>№                            п/п</t>
  </si>
  <si>
    <t>Наименование показателей</t>
  </si>
  <si>
    <t>Утверждено Региональной службой по тарифам и ценам Камчатского края на 2006 г.</t>
  </si>
  <si>
    <t>Факт           1 полугодие 2006г.</t>
  </si>
  <si>
    <t>Базовый период- факт 2006 г.</t>
  </si>
  <si>
    <t>Утверждено Региональной службой по тарифам и ценам Камчатского края на 2007 г.</t>
  </si>
  <si>
    <t>Базовый период- факт 2007 г.</t>
  </si>
  <si>
    <t>Утверждено Региональной службой по тарифам и ценам Камчатского края на 2008 г.</t>
  </si>
  <si>
    <t>Базовый период - факт 6 месяцев 2008 г.</t>
  </si>
  <si>
    <t>Базовый период - ожидаемый 2008 г.</t>
  </si>
  <si>
    <t>Период регулирования - план энергоснабжающей организации на 2009 г.</t>
  </si>
  <si>
    <t>в т.ч. с календаоной разбивкой</t>
  </si>
  <si>
    <t>Вспомогательные материалы</t>
  </si>
  <si>
    <t>Работы и услуги производственного характера в т.ч.</t>
  </si>
  <si>
    <t>Хозяйственным способом</t>
  </si>
  <si>
    <t>Подрядным способом</t>
  </si>
  <si>
    <t>Энергия, всего</t>
  </si>
  <si>
    <t>Энергия на технологические цели (компенсация потерь)</t>
  </si>
  <si>
    <t>Энергия на хозяйственные нужды</t>
  </si>
  <si>
    <t>Средства на оплату труда, в т.ч.</t>
  </si>
  <si>
    <t>Фонд оплаты труда</t>
  </si>
  <si>
    <t>Проезд в отпуск</t>
  </si>
  <si>
    <t>Отчисления на социальные нужды</t>
  </si>
  <si>
    <t>Амортизация</t>
  </si>
  <si>
    <t>Производственные  расходы (общехозяйственные)</t>
  </si>
  <si>
    <t>8.</t>
  </si>
  <si>
    <t>Прочие расходы, в т.ч.</t>
  </si>
  <si>
    <t>8.1.</t>
  </si>
  <si>
    <t>Спецодежда</t>
  </si>
  <si>
    <t>8.2.</t>
  </si>
  <si>
    <t>Арендная плата за землю, налог на имущество и др.расходы</t>
  </si>
  <si>
    <t>9.</t>
  </si>
  <si>
    <t>Всего расходов на передачу электрической энергии</t>
  </si>
  <si>
    <t>10.</t>
  </si>
  <si>
    <t>Полезный отпуск электрической энергии, тыс.кВт*ч</t>
  </si>
  <si>
    <t>11.</t>
  </si>
  <si>
    <t>Себестоимость руб/кВт*ч</t>
  </si>
  <si>
    <t>12.</t>
  </si>
  <si>
    <t>Расчетная прибыль</t>
  </si>
  <si>
    <t>13.</t>
  </si>
  <si>
    <t>Товарная продукция</t>
  </si>
  <si>
    <t>14.1.</t>
  </si>
  <si>
    <t>14.2.</t>
  </si>
  <si>
    <t>Ставка на компенсацию потерь, руб/кВт*ч</t>
  </si>
  <si>
    <t>№                    п-п</t>
  </si>
  <si>
    <t>Ед.    изм.</t>
  </si>
  <si>
    <t>Факт 2006г.</t>
  </si>
  <si>
    <t>Утверждено Региональной службой по тарифам и ценам Камчатского края на 2007г.</t>
  </si>
  <si>
    <t>Базовый период - факт 2007 г.</t>
  </si>
  <si>
    <t>Утверждено Региональной службой по тарифам и ценам Камчатского края на 2008г.</t>
  </si>
  <si>
    <t>Базовый период - факт 6 мес. 2008г.</t>
  </si>
  <si>
    <t>Базовый период - ожидаемый 2008г.</t>
  </si>
  <si>
    <t>Численность всего (с общехозяйственными расходами)</t>
  </si>
  <si>
    <t>чел.</t>
  </si>
  <si>
    <t>Численность по основному производству - рабочие</t>
  </si>
  <si>
    <t>Средняя оплата труда.</t>
  </si>
  <si>
    <t>Тарифная ставка рабочего 1 разряда</t>
  </si>
  <si>
    <t>руб.</t>
  </si>
  <si>
    <t>Дефлятор по заработной плате</t>
  </si>
  <si>
    <t>Тарифная ставка рабочего 1 разряда с учетом дефлятора</t>
  </si>
  <si>
    <t>2.4.</t>
  </si>
  <si>
    <t>Средняя ступень оплаты</t>
  </si>
  <si>
    <t>2.5.</t>
  </si>
  <si>
    <t>Тарифный коэффициент соответствующий ступени по оплате труда</t>
  </si>
  <si>
    <t>Среднемесячная тарифная ставка ППП</t>
  </si>
  <si>
    <t>2.7.</t>
  </si>
  <si>
    <t>Выплаты, связанные с режимом работы с условиями труда 1 работника</t>
  </si>
  <si>
    <t>2.7.1.</t>
  </si>
  <si>
    <t>процент выплаты</t>
  </si>
  <si>
    <t>2.7.2.</t>
  </si>
  <si>
    <t>сумма выплат</t>
  </si>
  <si>
    <t>Текущее премирование</t>
  </si>
  <si>
    <t>2.9.</t>
  </si>
  <si>
    <t>Вознаграждение за выслугу лет</t>
  </si>
  <si>
    <t>2.9.1.</t>
  </si>
  <si>
    <t>2.9.2.</t>
  </si>
  <si>
    <t>2.10.</t>
  </si>
  <si>
    <t>Выплаты по итогам года</t>
  </si>
  <si>
    <t>2.10.1.</t>
  </si>
  <si>
    <t>2.10.2.</t>
  </si>
  <si>
    <t>Выплаты по районному коэффициенту и северные надбавки</t>
  </si>
  <si>
    <t>Итого среднемесячная оплата труда на 1 работника</t>
  </si>
  <si>
    <t>Расчет средств на оплату труда ППП (включенного в себестоимость)</t>
  </si>
  <si>
    <t>тыс.руб</t>
  </si>
  <si>
    <t>Льготный проезд к месту отдыха</t>
  </si>
  <si>
    <t xml:space="preserve"> -" -</t>
  </si>
  <si>
    <t>в том числе иждивенцев</t>
  </si>
  <si>
    <t>3.3.</t>
  </si>
  <si>
    <t>Итого средства на оплату труда ППП</t>
  </si>
  <si>
    <t>Расчет средств на оплату труда непромышленного персонала (включенного в балансовую прибыль)</t>
  </si>
  <si>
    <t>Численность, принятая для расчета (базовый период - фактическая)</t>
  </si>
  <si>
    <t>Среднемесячная оплата труда на 1 работника</t>
  </si>
  <si>
    <t>тыс.руб.</t>
  </si>
  <si>
    <t>4.4.</t>
  </si>
  <si>
    <t>По постановлению от 03.11.94 г. №1206</t>
  </si>
  <si>
    <t>4.5.</t>
  </si>
  <si>
    <t>Итого средства на оплату труда непромышленного персонала</t>
  </si>
  <si>
    <t>Расчет по денежным выплатам</t>
  </si>
  <si>
    <t>Численность всего, принятая для расчета (базовый период - фактическая)</t>
  </si>
  <si>
    <t>Денежные выплаты на 1 работника</t>
  </si>
  <si>
    <t>Итого по денежным выплатам</t>
  </si>
  <si>
    <t xml:space="preserve">6. </t>
  </si>
  <si>
    <t>Итого средства на потребление</t>
  </si>
  <si>
    <t>Среднемесячный доход на 1 работника</t>
  </si>
  <si>
    <t>РАСЧЁТ</t>
  </si>
  <si>
    <t>амртизационных отчисление на восстановление</t>
  </si>
  <si>
    <t>основных производственных фондов</t>
  </si>
  <si>
    <t>№               п/п</t>
  </si>
  <si>
    <t>Балансовая стоимость основных производственных фондов</t>
  </si>
  <si>
    <t xml:space="preserve"> Ввод основных производственных фондов</t>
  </si>
  <si>
    <t xml:space="preserve"> -</t>
  </si>
  <si>
    <t xml:space="preserve"> Выбытие основных производственных фондов</t>
  </si>
  <si>
    <t>Средняя за отчетный период стоимость основных производственных фондов</t>
  </si>
  <si>
    <t>Средняя норма амортизации</t>
  </si>
  <si>
    <t>Сумма амортизационных  отчислений</t>
  </si>
  <si>
    <t>Таблица № П.1.21.3</t>
  </si>
  <si>
    <t>Расчет балансовой прибыли, принимаемой при установлении</t>
  </si>
  <si>
    <t>тарифов на передачу электрической энергии</t>
  </si>
  <si>
    <t xml:space="preserve">по распределительным сетям </t>
  </si>
  <si>
    <t>Прибыль на развитие производства</t>
  </si>
  <si>
    <t xml:space="preserve">    в том числе:</t>
  </si>
  <si>
    <t xml:space="preserve">  - капитальные вложения</t>
  </si>
  <si>
    <t xml:space="preserve">Прибыль на социальное развитие </t>
  </si>
  <si>
    <t>Прибыль на прочие цели</t>
  </si>
  <si>
    <t xml:space="preserve"> - реструктуризация налогов</t>
  </si>
  <si>
    <t xml:space="preserve"> - списание дебиторской задолженности</t>
  </si>
  <si>
    <t xml:space="preserve"> - налог на имущество</t>
  </si>
  <si>
    <t xml:space="preserve"> - услуги банка</t>
  </si>
  <si>
    <t xml:space="preserve"> - погашение убытков прошлых лет</t>
  </si>
  <si>
    <t xml:space="preserve"> - прочие расходы</t>
  </si>
  <si>
    <t>Прибыль, облагаемая налогом</t>
  </si>
  <si>
    <t>Налоги, сборы, платежи - всего</t>
  </si>
  <si>
    <t xml:space="preserve"> - на прибыль</t>
  </si>
  <si>
    <t xml:space="preserve"> - пени</t>
  </si>
  <si>
    <t xml:space="preserve"> - отложенные налоги</t>
  </si>
  <si>
    <t xml:space="preserve"> Прибыль от товарной продукции </t>
  </si>
  <si>
    <t>Единицы измерения</t>
  </si>
  <si>
    <t xml:space="preserve">Расходы, отнесенные на передачу электрической энергии </t>
  </si>
  <si>
    <t>тыс. руб.</t>
  </si>
  <si>
    <t>в т.ч. СН1</t>
  </si>
  <si>
    <t xml:space="preserve">          СН11</t>
  </si>
  <si>
    <t>Прибыль, отнесенная на передачу электрической энергии (п.8 табл.П.1.21.3)</t>
  </si>
  <si>
    <t>Рентабельность (п.2 / п.1 * 100%)</t>
  </si>
  <si>
    <t>Необходимая валовая выручка, отнесенная на передачу электрической энергии (п.1 + п.2)</t>
  </si>
  <si>
    <t>Плата за услуги на содержание электрических сетей по диапазонам напряжения в расчете на 1 МВт согласно формулам (12)</t>
  </si>
  <si>
    <t>руб/МВт        в мес.</t>
  </si>
  <si>
    <r>
      <t xml:space="preserve">Плата за услуги на содержание электрических сетей по диапазонам напряжения в расчете на 1 МВтч согласно формулам </t>
    </r>
    <r>
      <rPr>
        <sz val="10"/>
        <rFont val="Times New Roman"/>
        <family val="1"/>
      </rPr>
      <t>(13)</t>
    </r>
  </si>
  <si>
    <t>руб/МВтч</t>
  </si>
  <si>
    <t>Приложение 2.2</t>
  </si>
  <si>
    <t>Приложение 2.1</t>
  </si>
  <si>
    <t>ООО "АЛЕИР"</t>
  </si>
  <si>
    <t>Расчёт технологического расхода электрической энергии (потерь) в электрических сетях ООО "АЛЕИР"</t>
  </si>
  <si>
    <t>Расчет расходов на оплату труда ООО "АЛЕИР" - услуги по передаче электрической энергии с общехозяйственными расходами (АУП и цеховые)</t>
  </si>
  <si>
    <t>Генеральный директор                                            А.С. Букша</t>
  </si>
  <si>
    <t>Генеральный директор                                      А.С. Букша</t>
  </si>
  <si>
    <t>Генеральный директор                                   А.С. Букша</t>
  </si>
  <si>
    <t>Генеральный директор                                              А.С. Букша</t>
  </si>
  <si>
    <t>Генеральный директор                                                                А.С. Букша</t>
  </si>
  <si>
    <t>Ставка на содержание сетей ООО "АЛЕИР", руб/кВт*ч</t>
  </si>
  <si>
    <t>Расчет балансовой прибыли, принимаемой при установлении тарифов на передачу электрической энергии по распределительным сетям</t>
  </si>
  <si>
    <t>Таблица № П1.21.3</t>
  </si>
  <si>
    <t>Отчисления в ФБ Постановление      № 228</t>
  </si>
  <si>
    <t>№  п.п.</t>
  </si>
  <si>
    <t>№    п-п</t>
  </si>
  <si>
    <t>в том числе собственные потребители</t>
  </si>
  <si>
    <t>транзит сторонним организациям</t>
  </si>
  <si>
    <t>Утверждено Региональной службой по тарифам и ценам Камчатского края на 2015 год</t>
  </si>
  <si>
    <t>Транзит сторонним организациям</t>
  </si>
  <si>
    <t>Утверждено - I полугодие 2016 года</t>
  </si>
  <si>
    <t>Утверждено - II полугодие 2016 года</t>
  </si>
  <si>
    <t>Таблица № П1.24</t>
  </si>
  <si>
    <t>Утверждено на 2016 год</t>
  </si>
  <si>
    <t>документов к письму ООО "АЛЕИР" № __/___ от 30 апреля 2016 года</t>
  </si>
  <si>
    <t xml:space="preserve">Факт 2015 года          </t>
  </si>
  <si>
    <t>Утверждено Региональной службой по тарифам и ценам Камчатского края на 2016 год</t>
  </si>
  <si>
    <t>Ожидаемый факт    2016 года</t>
  </si>
  <si>
    <t>Период регулирования                2017 год</t>
  </si>
  <si>
    <t>I полугодие 2017 года</t>
  </si>
  <si>
    <t>II полугодие 2017 года</t>
  </si>
  <si>
    <t>Утверждено Региональной службой по тарифам и ценам Камчатского края на 2015 года</t>
  </si>
  <si>
    <t xml:space="preserve">Факт 2015 года           </t>
  </si>
  <si>
    <t>Ожидаемый факт 2016 года</t>
  </si>
  <si>
    <t>Период регулирования                2017год</t>
  </si>
  <si>
    <t>Утверждено Региональной службой по тарифам и ценам Камчатского края на 2015 год.</t>
  </si>
  <si>
    <t>Факт 2015 года</t>
  </si>
  <si>
    <t>Утвержелно Региональной службой по тарифам и Ценам Камчатского края на 2016 год</t>
  </si>
  <si>
    <t>Период регулирования           2017 год</t>
  </si>
  <si>
    <t>от других поставщиков (ПАО "Камчатскэнерго")</t>
  </si>
  <si>
    <t>Транзит ПАО "Камчатскэнерго"</t>
  </si>
  <si>
    <t>Других ПЭ и ЭСО (ПАО "Камчатскэнерго")</t>
  </si>
  <si>
    <t>Тариф на передачу электрической энергии с учетом покупки эл/эн произв-ва ПАО "Камчатскэнерго" на компенсацию потерь, руб/кВт*ч</t>
  </si>
  <si>
    <t>Факт 2015 года.</t>
  </si>
  <si>
    <t>Утверждено Региональной службой по тарифам и ценам Камчатскогго края на 2016 год.</t>
  </si>
  <si>
    <t>Ожидаемый факт 2016 года.</t>
  </si>
  <si>
    <t>Период регулирования 2017 год</t>
  </si>
  <si>
    <t>I полугодие 2017 года.</t>
  </si>
  <si>
    <t>II полугодие 2017 года.</t>
  </si>
  <si>
    <t>Период регулирования на 2017года</t>
  </si>
  <si>
    <t>Утверждено - I полугодие 2017 года</t>
  </si>
  <si>
    <t>Утверждено - II полугодие 2017 года</t>
  </si>
  <si>
    <t>Утверждено                 на 2016 г.</t>
  </si>
  <si>
    <t>Ожидаемый факт 2016 г.</t>
  </si>
  <si>
    <t>Период регулирования 2017 г.</t>
  </si>
  <si>
    <t>I полугодие 2017 г.</t>
  </si>
  <si>
    <t>II полугодие 2017 г.</t>
  </si>
  <si>
    <t>8.3.</t>
  </si>
  <si>
    <t>Спецтехника, обслуживание проезда к ТП 482</t>
  </si>
  <si>
    <t>Утверждено                                на 2016 г.</t>
  </si>
  <si>
    <t>Ожидаемый факт на 2016 г.</t>
  </si>
  <si>
    <t>Период регулирования            2017 г.</t>
  </si>
  <si>
    <t>Утверждено Региональной службой по тарифам и             ценам Камчатского              края на 2017 г.</t>
  </si>
  <si>
    <t>Утверждено на 2017 год</t>
  </si>
  <si>
    <t>1 полугодие 2017 года</t>
  </si>
  <si>
    <t>2 полугодие 2017 года</t>
  </si>
  <si>
    <t>Утверждено                               Региональной службой по тарифам и ценам Камчатского края на 2016 год</t>
  </si>
  <si>
    <t>2 п/г 2016 года</t>
  </si>
  <si>
    <t>Период регулирования -  2017 год</t>
  </si>
  <si>
    <t>Факт  2016 год</t>
  </si>
  <si>
    <t>Период регулирования -  I полугодие 2017 года</t>
  </si>
  <si>
    <t>Период регулирования -  II полугодие 2017 года</t>
  </si>
  <si>
    <t>Главный бухгалтер                                 И.В. Никитина</t>
  </si>
  <si>
    <t>Главный бухгалтер                                И.В. Никитина</t>
  </si>
  <si>
    <t>Главный бухгалтер                                                                                                    И.В. Никитина</t>
  </si>
  <si>
    <t>Главный бухгалтер                                                                                             И.В. Никитина</t>
  </si>
  <si>
    <t>Главный бухгалтер                                                                                        И.В. Никитина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</si>
</sst>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#,##0.000"/>
    <numFmt numFmtId="168" formatCode="0.000"/>
    <numFmt numFmtId="169" formatCode="0.000%"/>
    <numFmt numFmtId="170" formatCode="#,##0.0000"/>
    <numFmt numFmtId="171" formatCode="0.0000"/>
    <numFmt numFmtId="172" formatCode="0.00000"/>
    <numFmt numFmtId="173" formatCode="#,##0.00000"/>
    <numFmt numFmtId="174" formatCode="#,##0.000000"/>
    <numFmt numFmtId="175" formatCode="#,##0.0000000"/>
    <numFmt numFmtId="176" formatCode="#,##0.00000000"/>
    <numFmt numFmtId="177" formatCode="#,##0.000_р_."/>
    <numFmt numFmtId="178" formatCode="#,##0_р_."/>
  </numFmts>
  <fonts count="76">
    <font>
      <sz val="10"/>
      <name val="Times New Roman Cyr"/>
      <family val="0"/>
    </font>
    <font>
      <sz val="12"/>
      <color indexed="8"/>
      <name val="Times New Roman"/>
      <family val="2"/>
    </font>
    <font>
      <b/>
      <sz val="14"/>
      <name val="Times New Roman Cyr"/>
      <family val="1"/>
    </font>
    <font>
      <sz val="12"/>
      <color indexed="12"/>
      <name val="Times New Roman Cyr"/>
      <family val="1"/>
    </font>
    <font>
      <sz val="9"/>
      <name val="Times New Roman Cyr"/>
      <family val="1"/>
    </font>
    <font>
      <sz val="10"/>
      <color indexed="10"/>
      <name val="Times New Roman Cyr"/>
      <family val="1"/>
    </font>
    <font>
      <sz val="10"/>
      <color indexed="8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sz val="10"/>
      <name val="Arial Cyr"/>
      <family val="0"/>
    </font>
    <font>
      <sz val="10"/>
      <color indexed="10"/>
      <name val="Times New Roman"/>
      <family val="1"/>
    </font>
    <font>
      <b/>
      <sz val="13"/>
      <name val="Times New Roman Cyr"/>
      <family val="1"/>
    </font>
    <font>
      <sz val="10"/>
      <name val="Arial"/>
      <family val="2"/>
    </font>
    <font>
      <sz val="12"/>
      <name val="Times New Roman"/>
      <family val="1"/>
    </font>
    <font>
      <i/>
      <sz val="10"/>
      <name val="Times New Roman Cyr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10"/>
      <name val="Times New Roman"/>
      <family val="1"/>
    </font>
    <font>
      <sz val="20"/>
      <name val="Times New Roman Cyr"/>
      <family val="1"/>
    </font>
    <font>
      <b/>
      <sz val="16"/>
      <name val="Times New Roman Cyr"/>
      <family val="1"/>
    </font>
    <font>
      <sz val="16"/>
      <name val="Times New Roman CYR"/>
      <family val="0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sz val="20"/>
      <name val="Times New Roman Cyr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b/>
      <sz val="11"/>
      <name val="Times New Roman Cyr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b/>
      <sz val="14"/>
      <name val="Times New Roman"/>
      <family val="1"/>
    </font>
    <font>
      <i/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8"/>
      <name val="Times New Roman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 style="medium"/>
      <bottom style="medium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 style="medium"/>
      <bottom style="medium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857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Font="1" applyAlignment="1">
      <alignment horizontal="center"/>
      <protection/>
    </xf>
    <xf numFmtId="0" fontId="0" fillId="0" borderId="0" xfId="56" applyFont="1" applyAlignment="1">
      <alignment horizontal="right" vertical="center"/>
      <protection/>
    </xf>
    <xf numFmtId="0" fontId="3" fillId="0" borderId="0" xfId="56" applyFont="1">
      <alignment/>
      <protection/>
    </xf>
    <xf numFmtId="0" fontId="0" fillId="0" borderId="0" xfId="56" applyFont="1" applyAlignment="1">
      <alignment horizontal="right"/>
      <protection/>
    </xf>
    <xf numFmtId="0" fontId="0" fillId="0" borderId="10" xfId="57" applyFont="1" applyBorder="1" applyAlignment="1">
      <alignment horizontal="center" vertical="center" wrapText="1"/>
      <protection/>
    </xf>
    <xf numFmtId="0" fontId="0" fillId="0" borderId="11" xfId="57" applyFont="1" applyBorder="1" applyAlignment="1">
      <alignment horizontal="center" vertical="center" wrapText="1"/>
      <protection/>
    </xf>
    <xf numFmtId="0" fontId="4" fillId="0" borderId="12" xfId="56" applyFont="1" applyBorder="1" applyAlignment="1">
      <alignment horizontal="center"/>
      <protection/>
    </xf>
    <xf numFmtId="49" fontId="4" fillId="0" borderId="12" xfId="56" applyNumberFormat="1" applyFont="1" applyBorder="1" applyAlignment="1">
      <alignment horizontal="center"/>
      <protection/>
    </xf>
    <xf numFmtId="49" fontId="0" fillId="0" borderId="12" xfId="56" applyNumberFormat="1" applyFont="1" applyBorder="1" applyAlignment="1">
      <alignment wrapText="1"/>
      <protection/>
    </xf>
    <xf numFmtId="4" fontId="0" fillId="0" borderId="12" xfId="56" applyNumberFormat="1" applyFont="1" applyBorder="1">
      <alignment/>
      <protection/>
    </xf>
    <xf numFmtId="165" fontId="0" fillId="0" borderId="12" xfId="56" applyNumberFormat="1" applyFont="1" applyBorder="1">
      <alignment/>
      <protection/>
    </xf>
    <xf numFmtId="49" fontId="4" fillId="0" borderId="12" xfId="56" applyNumberFormat="1" applyFont="1" applyBorder="1" applyAlignment="1">
      <alignment horizontal="center" vertical="top"/>
      <protection/>
    </xf>
    <xf numFmtId="49" fontId="0" fillId="0" borderId="12" xfId="56" applyNumberFormat="1" applyFont="1" applyBorder="1" applyAlignment="1">
      <alignment vertical="justify" wrapText="1"/>
      <protection/>
    </xf>
    <xf numFmtId="49" fontId="0" fillId="0" borderId="12" xfId="56" applyNumberFormat="1" applyFont="1" applyBorder="1" applyAlignment="1">
      <alignment vertical="top" wrapText="1"/>
      <protection/>
    </xf>
    <xf numFmtId="49" fontId="4" fillId="0" borderId="12" xfId="56" applyNumberFormat="1" applyFont="1" applyBorder="1" applyAlignment="1">
      <alignment horizontal="center" vertical="top" wrapText="1"/>
      <protection/>
    </xf>
    <xf numFmtId="0" fontId="0" fillId="0" borderId="12" xfId="56" applyFont="1" applyBorder="1" applyAlignment="1">
      <alignment vertical="top" wrapText="1"/>
      <protection/>
    </xf>
    <xf numFmtId="4" fontId="5" fillId="0" borderId="12" xfId="56" applyNumberFormat="1" applyFont="1" applyBorder="1">
      <alignment/>
      <protection/>
    </xf>
    <xf numFmtId="10" fontId="0" fillId="0" borderId="12" xfId="56" applyNumberFormat="1" applyFont="1" applyBorder="1">
      <alignment/>
      <protection/>
    </xf>
    <xf numFmtId="4" fontId="0" fillId="33" borderId="12" xfId="56" applyNumberFormat="1" applyFont="1" applyFill="1" applyBorder="1">
      <alignment/>
      <protection/>
    </xf>
    <xf numFmtId="49" fontId="0" fillId="0" borderId="0" xfId="56" applyNumberFormat="1" applyFont="1" applyBorder="1" applyAlignment="1">
      <alignment horizontal="center" vertical="center" wrapText="1"/>
      <protection/>
    </xf>
    <xf numFmtId="49" fontId="0" fillId="0" borderId="0" xfId="56" applyNumberFormat="1" applyFont="1" applyBorder="1" applyAlignment="1">
      <alignment wrapText="1"/>
      <protection/>
    </xf>
    <xf numFmtId="0" fontId="0" fillId="0" borderId="0" xfId="56" applyFont="1" applyBorder="1" applyAlignment="1">
      <alignment horizontal="center"/>
      <protection/>
    </xf>
    <xf numFmtId="0" fontId="7" fillId="0" borderId="0" xfId="56" applyFont="1">
      <alignment/>
      <protection/>
    </xf>
    <xf numFmtId="0" fontId="7" fillId="0" borderId="0" xfId="56" applyFont="1" applyAlignment="1">
      <alignment horizontal="center"/>
      <protection/>
    </xf>
    <xf numFmtId="4" fontId="0" fillId="0" borderId="0" xfId="56" applyNumberFormat="1" applyFont="1" applyAlignment="1">
      <alignment horizontal="center"/>
      <protection/>
    </xf>
    <xf numFmtId="0" fontId="10" fillId="0" borderId="0" xfId="56" applyFont="1">
      <alignment/>
      <protection/>
    </xf>
    <xf numFmtId="0" fontId="4" fillId="0" borderId="0" xfId="56" applyFont="1">
      <alignment/>
      <protection/>
    </xf>
    <xf numFmtId="0" fontId="0" fillId="0" borderId="0" xfId="54">
      <alignment/>
      <protection/>
    </xf>
    <xf numFmtId="0" fontId="4" fillId="0" borderId="0" xfId="54" applyFont="1">
      <alignment/>
      <protection/>
    </xf>
    <xf numFmtId="0" fontId="0" fillId="0" borderId="0" xfId="54" applyAlignment="1">
      <alignment wrapText="1"/>
      <protection/>
    </xf>
    <xf numFmtId="0" fontId="0" fillId="0" borderId="0" xfId="54" applyFont="1">
      <alignment/>
      <protection/>
    </xf>
    <xf numFmtId="0" fontId="7" fillId="0" borderId="0" xfId="54" applyFont="1">
      <alignment/>
      <protection/>
    </xf>
    <xf numFmtId="0" fontId="0" fillId="0" borderId="0" xfId="58" applyNumberFormat="1" applyFont="1" applyFill="1" applyBorder="1" applyAlignment="1" applyProtection="1">
      <alignment vertical="top"/>
      <protection/>
    </xf>
    <xf numFmtId="0" fontId="0" fillId="0" borderId="0" xfId="54" applyBorder="1">
      <alignment/>
      <protection/>
    </xf>
    <xf numFmtId="0" fontId="0" fillId="0" borderId="0" xfId="58" applyNumberFormat="1" applyFont="1" applyFill="1" applyBorder="1" applyAlignment="1" applyProtection="1">
      <alignment horizontal="right" vertical="top"/>
      <protection/>
    </xf>
    <xf numFmtId="0" fontId="0" fillId="0" borderId="0" xfId="58" applyNumberFormat="1" applyFont="1" applyFill="1" applyBorder="1" applyAlignment="1" applyProtection="1">
      <alignment vertical="top" wrapText="1"/>
      <protection/>
    </xf>
    <xf numFmtId="0" fontId="0" fillId="0" borderId="0" xfId="54" applyNumberFormat="1" applyFont="1" applyFill="1" applyBorder="1" applyAlignment="1" applyProtection="1">
      <alignment vertical="top"/>
      <protection/>
    </xf>
    <xf numFmtId="0" fontId="0" fillId="0" borderId="0" xfId="54" applyFill="1" applyBorder="1">
      <alignment/>
      <protection/>
    </xf>
    <xf numFmtId="0" fontId="0" fillId="0" borderId="0" xfId="54" applyBorder="1" applyAlignment="1">
      <alignment wrapText="1"/>
      <protection/>
    </xf>
    <xf numFmtId="0" fontId="0" fillId="0" borderId="0" xfId="54" applyFont="1" applyBorder="1" applyAlignment="1">
      <alignment horizontal="right" wrapText="1"/>
      <protection/>
    </xf>
    <xf numFmtId="0" fontId="0" fillId="0" borderId="0" xfId="54" applyFont="1" applyBorder="1">
      <alignment/>
      <protection/>
    </xf>
    <xf numFmtId="0" fontId="0" fillId="0" borderId="0" xfId="0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167" fontId="0" fillId="0" borderId="0" xfId="56" applyNumberFormat="1" applyFont="1">
      <alignment/>
      <protection/>
    </xf>
    <xf numFmtId="0" fontId="18" fillId="0" borderId="0" xfId="63">
      <alignment/>
      <protection/>
    </xf>
    <xf numFmtId="0" fontId="19" fillId="0" borderId="0" xfId="63" applyFont="1">
      <alignment/>
      <protection/>
    </xf>
    <xf numFmtId="0" fontId="12" fillId="0" borderId="0" xfId="63" applyFont="1">
      <alignment/>
      <protection/>
    </xf>
    <xf numFmtId="0" fontId="18" fillId="0" borderId="0" xfId="63" applyAlignment="1">
      <alignment horizontal="center"/>
      <protection/>
    </xf>
    <xf numFmtId="0" fontId="19" fillId="0" borderId="0" xfId="63" applyFont="1" applyAlignment="1">
      <alignment horizontal="center"/>
      <protection/>
    </xf>
    <xf numFmtId="0" fontId="12" fillId="0" borderId="0" xfId="63" applyFont="1" applyAlignment="1">
      <alignment horizontal="center"/>
      <protection/>
    </xf>
    <xf numFmtId="0" fontId="12" fillId="0" borderId="0" xfId="63" applyFont="1" applyAlignment="1">
      <alignment horizontal="left" wrapText="1"/>
      <protection/>
    </xf>
    <xf numFmtId="0" fontId="0" fillId="0" borderId="0" xfId="54" applyNumberFormat="1" applyFont="1" applyFill="1" applyBorder="1" applyAlignment="1" applyProtection="1">
      <alignment vertical="top" wrapText="1"/>
      <protection/>
    </xf>
    <xf numFmtId="0" fontId="7" fillId="0" borderId="0" xfId="54" applyFont="1" applyAlignment="1">
      <alignment wrapText="1"/>
      <protection/>
    </xf>
    <xf numFmtId="0" fontId="0" fillId="0" borderId="0" xfId="54" applyFont="1">
      <alignment/>
      <protection/>
    </xf>
    <xf numFmtId="0" fontId="0" fillId="0" borderId="0" xfId="54" applyFill="1" applyAlignment="1">
      <alignment horizontal="center" vertical="center" wrapText="1"/>
      <protection/>
    </xf>
    <xf numFmtId="0" fontId="0" fillId="0" borderId="0" xfId="54" applyFill="1" applyAlignment="1">
      <alignment vertical="center" wrapText="1"/>
      <protection/>
    </xf>
    <xf numFmtId="0" fontId="0" fillId="0" borderId="0" xfId="54" applyFill="1">
      <alignment/>
      <protection/>
    </xf>
    <xf numFmtId="0" fontId="4" fillId="0" borderId="0" xfId="54" applyFont="1" applyFill="1">
      <alignment/>
      <protection/>
    </xf>
    <xf numFmtId="0" fontId="0" fillId="0" borderId="0" xfId="54" applyFont="1" applyFill="1" applyAlignment="1">
      <alignment horizontal="center" vertical="center" wrapText="1"/>
      <protection/>
    </xf>
    <xf numFmtId="0" fontId="4" fillId="0" borderId="13" xfId="54" applyFont="1" applyFill="1" applyBorder="1" applyAlignment="1">
      <alignment horizontal="center" vertical="center" wrapText="1"/>
      <protection/>
    </xf>
    <xf numFmtId="0" fontId="4" fillId="0" borderId="14" xfId="54" applyFont="1" applyFill="1" applyBorder="1" applyAlignment="1">
      <alignment horizontal="center" vertical="center" wrapText="1"/>
      <protection/>
    </xf>
    <xf numFmtId="0" fontId="0" fillId="0" borderId="0" xfId="64" applyFont="1" applyAlignment="1">
      <alignment horizontal="right"/>
      <protection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 indent="1"/>
    </xf>
    <xf numFmtId="164" fontId="14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indent="1"/>
    </xf>
    <xf numFmtId="17" fontId="0" fillId="0" borderId="12" xfId="0" applyNumberFormat="1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indent="1"/>
    </xf>
    <xf numFmtId="0" fontId="14" fillId="0" borderId="10" xfId="0" applyFon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7" fontId="0" fillId="0" borderId="0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17" fontId="0" fillId="0" borderId="0" xfId="0" applyNumberFormat="1" applyAlignment="1">
      <alignment horizontal="center"/>
    </xf>
    <xf numFmtId="164" fontId="0" fillId="0" borderId="12" xfId="0" applyNumberFormat="1" applyBorder="1" applyAlignment="1">
      <alignment horizontal="center" vertical="center"/>
    </xf>
    <xf numFmtId="17" fontId="0" fillId="0" borderId="12" xfId="0" applyNumberFormat="1" applyBorder="1" applyAlignment="1">
      <alignment horizontal="center" vertical="center"/>
    </xf>
    <xf numFmtId="17" fontId="0" fillId="0" borderId="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20" fillId="0" borderId="1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4" fillId="0" borderId="0" xfId="56" applyFont="1">
      <alignment/>
      <protection/>
    </xf>
    <xf numFmtId="167" fontId="0" fillId="0" borderId="0" xfId="56" applyNumberFormat="1" applyFont="1" applyAlignment="1">
      <alignment horizontal="center"/>
      <protection/>
    </xf>
    <xf numFmtId="49" fontId="10" fillId="0" borderId="15" xfId="56" applyNumberFormat="1" applyFont="1" applyFill="1" applyBorder="1" applyAlignment="1">
      <alignment vertical="center" wrapText="1"/>
      <protection/>
    </xf>
    <xf numFmtId="49" fontId="10" fillId="0" borderId="16" xfId="56" applyNumberFormat="1" applyFont="1" applyFill="1" applyBorder="1" applyAlignment="1">
      <alignment vertical="center" wrapText="1"/>
      <protection/>
    </xf>
    <xf numFmtId="0" fontId="0" fillId="0" borderId="13" xfId="54" applyFont="1" applyFill="1" applyBorder="1" applyAlignment="1">
      <alignment horizontal="center" vertical="center" wrapText="1"/>
      <protection/>
    </xf>
    <xf numFmtId="0" fontId="0" fillId="0" borderId="14" xfId="54" applyFont="1" applyFill="1" applyBorder="1" applyAlignment="1">
      <alignment horizontal="center" vertical="center" wrapText="1"/>
      <protection/>
    </xf>
    <xf numFmtId="0" fontId="10" fillId="0" borderId="0" xfId="54" applyFont="1">
      <alignment/>
      <protection/>
    </xf>
    <xf numFmtId="0" fontId="0" fillId="0" borderId="0" xfId="56" applyFont="1" applyAlignment="1">
      <alignment horizontal="center" vertical="center"/>
      <protection/>
    </xf>
    <xf numFmtId="0" fontId="8" fillId="0" borderId="0" xfId="56" applyFont="1" applyAlignment="1">
      <alignment horizontal="center" vertical="center"/>
      <protection/>
    </xf>
    <xf numFmtId="0" fontId="3" fillId="0" borderId="0" xfId="56" applyFont="1" applyAlignment="1">
      <alignment horizontal="center" vertical="center"/>
      <protection/>
    </xf>
    <xf numFmtId="0" fontId="10" fillId="0" borderId="0" xfId="56" applyFont="1" applyAlignment="1">
      <alignment horizontal="center" vertical="center"/>
      <protection/>
    </xf>
    <xf numFmtId="0" fontId="4" fillId="0" borderId="12" xfId="56" applyFont="1" applyBorder="1" applyAlignment="1">
      <alignment horizontal="center" vertical="center"/>
      <protection/>
    </xf>
    <xf numFmtId="0" fontId="4" fillId="0" borderId="0" xfId="56" applyFont="1" applyAlignment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56" applyFont="1" applyFill="1" applyBorder="1" applyAlignment="1">
      <alignment horizontal="center" vertical="center"/>
      <protection/>
    </xf>
    <xf numFmtId="0" fontId="10" fillId="0" borderId="12" xfId="56" applyFont="1" applyFill="1" applyBorder="1" applyAlignment="1">
      <alignment horizontal="left" vertical="center" wrapText="1"/>
      <protection/>
    </xf>
    <xf numFmtId="0" fontId="10" fillId="0" borderId="12" xfId="56" applyFont="1" applyFill="1" applyBorder="1" applyAlignment="1">
      <alignment horizontal="left" vertical="center"/>
      <protection/>
    </xf>
    <xf numFmtId="0" fontId="19" fillId="0" borderId="12" xfId="54" applyFont="1" applyBorder="1" applyAlignment="1">
      <alignment horizontal="left" vertical="center" wrapText="1"/>
      <protection/>
    </xf>
    <xf numFmtId="0" fontId="19" fillId="0" borderId="12" xfId="0" applyNumberFormat="1" applyFont="1" applyFill="1" applyBorder="1" applyAlignment="1" applyProtection="1">
      <alignment horizontal="left" vertical="center" wrapText="1"/>
      <protection/>
    </xf>
    <xf numFmtId="168" fontId="10" fillId="0" borderId="12" xfId="56" applyNumberFormat="1" applyFont="1" applyBorder="1" applyAlignment="1">
      <alignment horizontal="center" vertical="center"/>
      <protection/>
    </xf>
    <xf numFmtId="168" fontId="10" fillId="0" borderId="12" xfId="56" applyNumberFormat="1" applyFont="1" applyFill="1" applyBorder="1" applyAlignment="1">
      <alignment horizontal="center" vertical="center"/>
      <protection/>
    </xf>
    <xf numFmtId="49" fontId="0" fillId="0" borderId="12" xfId="56" applyNumberFormat="1" applyFont="1" applyBorder="1" applyAlignment="1">
      <alignment horizontal="left" vertical="center" wrapText="1"/>
      <protection/>
    </xf>
    <xf numFmtId="49" fontId="6" fillId="0" borderId="12" xfId="56" applyNumberFormat="1" applyFont="1" applyBorder="1" applyAlignment="1">
      <alignment horizontal="left" vertical="center" wrapText="1"/>
      <protection/>
    </xf>
    <xf numFmtId="0" fontId="0" fillId="0" borderId="12" xfId="56" applyFont="1" applyBorder="1" applyAlignment="1">
      <alignment horizontal="center"/>
      <protection/>
    </xf>
    <xf numFmtId="0" fontId="4" fillId="0" borderId="17" xfId="56" applyFont="1" applyBorder="1" applyAlignment="1">
      <alignment horizontal="center" vertical="center"/>
      <protection/>
    </xf>
    <xf numFmtId="0" fontId="0" fillId="0" borderId="17" xfId="56" applyFont="1" applyFill="1" applyBorder="1" applyAlignment="1">
      <alignment horizontal="center" vertical="center"/>
      <protection/>
    </xf>
    <xf numFmtId="0" fontId="4" fillId="0" borderId="17" xfId="54" applyFont="1" applyBorder="1" applyAlignment="1">
      <alignment horizontal="center" vertical="center" wrapText="1"/>
      <protection/>
    </xf>
    <xf numFmtId="16" fontId="0" fillId="0" borderId="17" xfId="56" applyNumberFormat="1" applyFont="1" applyFill="1" applyBorder="1" applyAlignment="1">
      <alignment horizontal="center" vertical="center"/>
      <protection/>
    </xf>
    <xf numFmtId="0" fontId="0" fillId="0" borderId="18" xfId="56" applyFont="1" applyFill="1" applyBorder="1" applyAlignment="1">
      <alignment horizontal="center" vertical="center"/>
      <protection/>
    </xf>
    <xf numFmtId="0" fontId="10" fillId="0" borderId="19" xfId="56" applyFont="1" applyFill="1" applyBorder="1" applyAlignment="1">
      <alignment horizontal="left" vertical="center"/>
      <protection/>
    </xf>
    <xf numFmtId="0" fontId="10" fillId="0" borderId="19" xfId="56" applyFont="1" applyFill="1" applyBorder="1" applyAlignment="1">
      <alignment horizontal="center" vertical="center"/>
      <protection/>
    </xf>
    <xf numFmtId="168" fontId="10" fillId="0" borderId="19" xfId="56" applyNumberFormat="1" applyFont="1" applyBorder="1" applyAlignment="1">
      <alignment horizontal="center" vertical="center"/>
      <protection/>
    </xf>
    <xf numFmtId="49" fontId="4" fillId="0" borderId="11" xfId="56" applyNumberFormat="1" applyFont="1" applyBorder="1" applyAlignment="1">
      <alignment horizontal="center" vertical="top" wrapText="1"/>
      <protection/>
    </xf>
    <xf numFmtId="49" fontId="0" fillId="0" borderId="11" xfId="56" applyNumberFormat="1" applyFont="1" applyBorder="1" applyAlignment="1">
      <alignment wrapText="1"/>
      <protection/>
    </xf>
    <xf numFmtId="168" fontId="10" fillId="0" borderId="11" xfId="56" applyNumberFormat="1" applyFont="1" applyBorder="1">
      <alignment/>
      <protection/>
    </xf>
    <xf numFmtId="167" fontId="10" fillId="0" borderId="11" xfId="56" applyNumberFormat="1" applyFont="1" applyBorder="1">
      <alignment/>
      <protection/>
    </xf>
    <xf numFmtId="0" fontId="4" fillId="0" borderId="17" xfId="56" applyFont="1" applyBorder="1" applyAlignment="1">
      <alignment horizontal="center"/>
      <protection/>
    </xf>
    <xf numFmtId="49" fontId="4" fillId="0" borderId="17" xfId="56" applyNumberFormat="1" applyFont="1" applyBorder="1" applyAlignment="1">
      <alignment horizontal="center" vertical="center" wrapText="1"/>
      <protection/>
    </xf>
    <xf numFmtId="49" fontId="4" fillId="0" borderId="18" xfId="56" applyNumberFormat="1" applyFont="1" applyBorder="1" applyAlignment="1">
      <alignment horizontal="center" vertical="center" wrapText="1"/>
      <protection/>
    </xf>
    <xf numFmtId="49" fontId="0" fillId="0" borderId="19" xfId="56" applyNumberFormat="1" applyFont="1" applyBorder="1" applyAlignment="1">
      <alignment horizontal="left" vertical="center" wrapText="1"/>
      <protection/>
    </xf>
    <xf numFmtId="0" fontId="4" fillId="0" borderId="20" xfId="54" applyNumberFormat="1" applyFont="1" applyFill="1" applyBorder="1" applyAlignment="1" applyProtection="1">
      <alignment horizontal="center" vertical="top"/>
      <protection/>
    </xf>
    <xf numFmtId="0" fontId="4" fillId="0" borderId="17" xfId="54" applyNumberFormat="1" applyFont="1" applyFill="1" applyBorder="1" applyAlignment="1" applyProtection="1">
      <alignment horizontal="center" vertical="top"/>
      <protection/>
    </xf>
    <xf numFmtId="0" fontId="4" fillId="0" borderId="12" xfId="54" applyNumberFormat="1" applyFont="1" applyFill="1" applyBorder="1" applyAlignment="1" applyProtection="1">
      <alignment horizontal="center" vertical="top"/>
      <protection/>
    </xf>
    <xf numFmtId="0" fontId="29" fillId="0" borderId="0" xfId="56" applyFont="1">
      <alignment/>
      <protection/>
    </xf>
    <xf numFmtId="0" fontId="10" fillId="0" borderId="11" xfId="56" applyFont="1" applyFill="1" applyBorder="1" applyAlignment="1">
      <alignment horizontal="center" vertical="center"/>
      <protection/>
    </xf>
    <xf numFmtId="0" fontId="4" fillId="0" borderId="18" xfId="54" applyFont="1" applyBorder="1" applyAlignment="1">
      <alignment horizontal="center" vertical="center" wrapText="1"/>
      <protection/>
    </xf>
    <xf numFmtId="0" fontId="4" fillId="0" borderId="13" xfId="54" applyFont="1" applyBorder="1" applyAlignment="1">
      <alignment horizontal="center" vertical="center" wrapText="1"/>
      <protection/>
    </xf>
    <xf numFmtId="0" fontId="4" fillId="0" borderId="14" xfId="54" applyFont="1" applyBorder="1" applyAlignment="1">
      <alignment horizontal="center" vertical="center" wrapText="1"/>
      <protection/>
    </xf>
    <xf numFmtId="0" fontId="12" fillId="0" borderId="15" xfId="54" applyFont="1" applyBorder="1" applyAlignment="1">
      <alignment horizontal="left" vertical="center" wrapText="1"/>
      <protection/>
    </xf>
    <xf numFmtId="0" fontId="12" fillId="0" borderId="16" xfId="54" applyFont="1" applyBorder="1" applyAlignment="1">
      <alignment horizontal="left" vertical="center" wrapText="1"/>
      <protection/>
    </xf>
    <xf numFmtId="0" fontId="0" fillId="0" borderId="21" xfId="57" applyFont="1" applyBorder="1" applyAlignment="1">
      <alignment horizontal="center" vertical="center" wrapText="1"/>
      <protection/>
    </xf>
    <xf numFmtId="169" fontId="9" fillId="0" borderId="0" xfId="56" applyNumberFormat="1" applyFont="1" applyAlignment="1">
      <alignment vertical="center"/>
      <protection/>
    </xf>
    <xf numFmtId="0" fontId="26" fillId="0" borderId="0" xfId="54" applyFont="1" applyFill="1" applyAlignment="1">
      <alignment horizontal="right" vertical="center"/>
      <protection/>
    </xf>
    <xf numFmtId="0" fontId="4" fillId="0" borderId="22" xfId="54" applyNumberFormat="1" applyFont="1" applyFill="1" applyBorder="1" applyAlignment="1" applyProtection="1">
      <alignment horizontal="center" vertical="top"/>
      <protection/>
    </xf>
    <xf numFmtId="0" fontId="12" fillId="0" borderId="0" xfId="63" applyFont="1" applyAlignment="1">
      <alignment horizontal="center" vertical="center"/>
      <protection/>
    </xf>
    <xf numFmtId="0" fontId="18" fillId="0" borderId="0" xfId="63" applyAlignment="1">
      <alignment vertical="center"/>
      <protection/>
    </xf>
    <xf numFmtId="0" fontId="12" fillId="0" borderId="0" xfId="63" applyFont="1" applyAlignment="1">
      <alignment vertical="center"/>
      <protection/>
    </xf>
    <xf numFmtId="0" fontId="0" fillId="0" borderId="0" xfId="0" applyAlignment="1">
      <alignment vertical="center"/>
    </xf>
    <xf numFmtId="0" fontId="4" fillId="0" borderId="20" xfId="54" applyNumberFormat="1" applyFont="1" applyFill="1" applyBorder="1" applyAlignment="1" applyProtection="1">
      <alignment horizontal="center" vertical="top" wrapText="1"/>
      <protection/>
    </xf>
    <xf numFmtId="49" fontId="4" fillId="0" borderId="23" xfId="56" applyNumberFormat="1" applyFont="1" applyBorder="1" applyAlignment="1">
      <alignment horizontal="center" vertical="center" wrapText="1"/>
      <protection/>
    </xf>
    <xf numFmtId="49" fontId="0" fillId="0" borderId="24" xfId="56" applyNumberFormat="1" applyFont="1" applyBorder="1" applyAlignment="1">
      <alignment horizontal="left" vertical="center" wrapText="1"/>
      <protection/>
    </xf>
    <xf numFmtId="0" fontId="10" fillId="0" borderId="24" xfId="56" applyFont="1" applyFill="1" applyBorder="1" applyAlignment="1">
      <alignment horizontal="center" vertical="center"/>
      <protection/>
    </xf>
    <xf numFmtId="168" fontId="10" fillId="0" borderId="24" xfId="56" applyNumberFormat="1" applyFont="1" applyBorder="1" applyAlignment="1">
      <alignment horizontal="center" vertical="center"/>
      <protection/>
    </xf>
    <xf numFmtId="0" fontId="4" fillId="0" borderId="25" xfId="54" applyNumberFormat="1" applyFont="1" applyFill="1" applyBorder="1" applyAlignment="1" applyProtection="1">
      <alignment horizontal="center" vertical="top" wrapText="1"/>
      <protection/>
    </xf>
    <xf numFmtId="0" fontId="12" fillId="0" borderId="25" xfId="54" applyFont="1" applyBorder="1" applyAlignment="1">
      <alignment vertical="center" wrapText="1"/>
      <protection/>
    </xf>
    <xf numFmtId="0" fontId="12" fillId="0" borderId="25" xfId="54" applyFont="1" applyBorder="1" applyAlignment="1">
      <alignment horizontal="justify" vertical="center" wrapText="1"/>
      <protection/>
    </xf>
    <xf numFmtId="0" fontId="16" fillId="0" borderId="25" xfId="54" applyFont="1" applyBorder="1" applyAlignment="1">
      <alignment vertical="center" wrapText="1"/>
      <protection/>
    </xf>
    <xf numFmtId="0" fontId="12" fillId="0" borderId="26" xfId="54" applyFont="1" applyBorder="1" applyAlignment="1">
      <alignment vertical="center" wrapText="1"/>
      <protection/>
    </xf>
    <xf numFmtId="0" fontId="14" fillId="0" borderId="19" xfId="0" applyFont="1" applyBorder="1" applyAlignment="1">
      <alignment horizontal="center" vertical="center" wrapText="1"/>
    </xf>
    <xf numFmtId="0" fontId="4" fillId="0" borderId="15" xfId="54" applyFont="1" applyFill="1" applyBorder="1" applyAlignment="1">
      <alignment horizontal="center" vertical="center" wrapText="1"/>
      <protection/>
    </xf>
    <xf numFmtId="0" fontId="4" fillId="0" borderId="17" xfId="54" applyFont="1" applyFill="1" applyBorder="1" applyAlignment="1">
      <alignment horizontal="center"/>
      <protection/>
    </xf>
    <xf numFmtId="0" fontId="4" fillId="0" borderId="12" xfId="54" applyFont="1" applyFill="1" applyBorder="1" applyAlignment="1">
      <alignment horizontal="center"/>
      <protection/>
    </xf>
    <xf numFmtId="0" fontId="4" fillId="0" borderId="22" xfId="54" applyFont="1" applyFill="1" applyBorder="1" applyAlignment="1">
      <alignment horizontal="center"/>
      <protection/>
    </xf>
    <xf numFmtId="0" fontId="4" fillId="0" borderId="17" xfId="54" applyFont="1" applyFill="1" applyBorder="1" applyAlignment="1">
      <alignment horizontal="center" vertical="center"/>
      <protection/>
    </xf>
    <xf numFmtId="0" fontId="4" fillId="0" borderId="12" xfId="54" applyFont="1" applyFill="1" applyBorder="1" applyAlignment="1">
      <alignment horizontal="center" vertical="center"/>
      <protection/>
    </xf>
    <xf numFmtId="0" fontId="4" fillId="0" borderId="22" xfId="54" applyFont="1" applyFill="1" applyBorder="1" applyAlignment="1">
      <alignment horizontal="center" vertical="center"/>
      <protection/>
    </xf>
    <xf numFmtId="0" fontId="12" fillId="0" borderId="27" xfId="54" applyNumberFormat="1" applyFont="1" applyFill="1" applyBorder="1" applyAlignment="1" applyProtection="1">
      <alignment horizontal="center" vertical="center" wrapText="1"/>
      <protection/>
    </xf>
    <xf numFmtId="0" fontId="12" fillId="0" borderId="11" xfId="54" applyNumberFormat="1" applyFont="1" applyFill="1" applyBorder="1" applyAlignment="1" applyProtection="1">
      <alignment horizontal="center" vertical="center" wrapText="1"/>
      <protection/>
    </xf>
    <xf numFmtId="0" fontId="12" fillId="0" borderId="28" xfId="54" applyNumberFormat="1" applyFont="1" applyFill="1" applyBorder="1" applyAlignment="1" applyProtection="1">
      <alignment horizontal="center" vertical="center" wrapText="1"/>
      <protection/>
    </xf>
    <xf numFmtId="167" fontId="21" fillId="34" borderId="12" xfId="54" applyNumberFormat="1" applyFont="1" applyFill="1" applyBorder="1" applyAlignment="1">
      <alignment horizontal="center" vertical="center"/>
      <protection/>
    </xf>
    <xf numFmtId="0" fontId="8" fillId="0" borderId="0" xfId="56" applyFont="1" applyAlignment="1">
      <alignment horizontal="left" vertical="center"/>
      <protection/>
    </xf>
    <xf numFmtId="0" fontId="0" fillId="34" borderId="12" xfId="56" applyFont="1" applyFill="1" applyBorder="1" applyAlignment="1">
      <alignment horizontal="center" vertical="center"/>
      <protection/>
    </xf>
    <xf numFmtId="0" fontId="0" fillId="34" borderId="12" xfId="56" applyFont="1" applyFill="1" applyBorder="1" applyAlignment="1">
      <alignment horizontal="center"/>
      <protection/>
    </xf>
    <xf numFmtId="168" fontId="10" fillId="34" borderId="12" xfId="56" applyNumberFormat="1" applyFont="1" applyFill="1" applyBorder="1" applyAlignment="1">
      <alignment horizontal="center" vertical="center"/>
      <protection/>
    </xf>
    <xf numFmtId="168" fontId="10" fillId="34" borderId="12" xfId="56" applyNumberFormat="1" applyFont="1" applyFill="1" applyBorder="1" applyAlignment="1">
      <alignment horizontal="center" vertical="center" wrapText="1" shrinkToFit="1"/>
      <protection/>
    </xf>
    <xf numFmtId="168" fontId="10" fillId="34" borderId="19" xfId="56" applyNumberFormat="1" applyFont="1" applyFill="1" applyBorder="1" applyAlignment="1">
      <alignment horizontal="center" vertical="center"/>
      <protection/>
    </xf>
    <xf numFmtId="168" fontId="11" fillId="34" borderId="17" xfId="54" applyNumberFormat="1" applyFont="1" applyFill="1" applyBorder="1" applyAlignment="1">
      <alignment horizontal="center" vertical="center"/>
      <protection/>
    </xf>
    <xf numFmtId="168" fontId="11" fillId="34" borderId="12" xfId="54" applyNumberFormat="1" applyFont="1" applyFill="1" applyBorder="1" applyAlignment="1">
      <alignment horizontal="center" vertical="center"/>
      <protection/>
    </xf>
    <xf numFmtId="168" fontId="11" fillId="34" borderId="22" xfId="54" applyNumberFormat="1" applyFont="1" applyFill="1" applyBorder="1" applyAlignment="1">
      <alignment horizontal="center" vertical="center"/>
      <protection/>
    </xf>
    <xf numFmtId="1" fontId="11" fillId="34" borderId="17" xfId="54" applyNumberFormat="1" applyFont="1" applyFill="1" applyBorder="1" applyAlignment="1">
      <alignment horizontal="center" vertical="center"/>
      <protection/>
    </xf>
    <xf numFmtId="1" fontId="11" fillId="34" borderId="12" xfId="54" applyNumberFormat="1" applyFont="1" applyFill="1" applyBorder="1" applyAlignment="1">
      <alignment horizontal="center" vertical="center"/>
      <protection/>
    </xf>
    <xf numFmtId="1" fontId="11" fillId="34" borderId="22" xfId="54" applyNumberFormat="1" applyFont="1" applyFill="1" applyBorder="1" applyAlignment="1">
      <alignment horizontal="center" vertical="center"/>
      <protection/>
    </xf>
    <xf numFmtId="168" fontId="27" fillId="34" borderId="17" xfId="54" applyNumberFormat="1" applyFont="1" applyFill="1" applyBorder="1" applyAlignment="1">
      <alignment horizontal="center" vertical="center"/>
      <protection/>
    </xf>
    <xf numFmtId="1" fontId="27" fillId="34" borderId="12" xfId="54" applyNumberFormat="1" applyFont="1" applyFill="1" applyBorder="1" applyAlignment="1">
      <alignment horizontal="center" vertical="center"/>
      <protection/>
    </xf>
    <xf numFmtId="168" fontId="27" fillId="34" borderId="12" xfId="54" applyNumberFormat="1" applyFont="1" applyFill="1" applyBorder="1" applyAlignment="1">
      <alignment horizontal="center" vertical="center"/>
      <protection/>
    </xf>
    <xf numFmtId="168" fontId="27" fillId="34" borderId="22" xfId="54" applyNumberFormat="1" applyFont="1" applyFill="1" applyBorder="1" applyAlignment="1">
      <alignment horizontal="center" vertical="center"/>
      <protection/>
    </xf>
    <xf numFmtId="2" fontId="11" fillId="34" borderId="17" xfId="54" applyNumberFormat="1" applyFont="1" applyFill="1" applyBorder="1" applyAlignment="1">
      <alignment horizontal="center" vertical="center"/>
      <protection/>
    </xf>
    <xf numFmtId="2" fontId="11" fillId="34" borderId="12" xfId="54" applyNumberFormat="1" applyFont="1" applyFill="1" applyBorder="1" applyAlignment="1">
      <alignment horizontal="center" vertical="center"/>
      <protection/>
    </xf>
    <xf numFmtId="2" fontId="11" fillId="34" borderId="22" xfId="54" applyNumberFormat="1" applyFont="1" applyFill="1" applyBorder="1" applyAlignment="1">
      <alignment horizontal="center" vertical="center"/>
      <protection/>
    </xf>
    <xf numFmtId="168" fontId="28" fillId="34" borderId="17" xfId="54" applyNumberFormat="1" applyFont="1" applyFill="1" applyBorder="1" applyAlignment="1">
      <alignment horizontal="center" vertical="center"/>
      <protection/>
    </xf>
    <xf numFmtId="1" fontId="28" fillId="34" borderId="12" xfId="54" applyNumberFormat="1" applyFont="1" applyFill="1" applyBorder="1" applyAlignment="1">
      <alignment horizontal="center" vertical="center"/>
      <protection/>
    </xf>
    <xf numFmtId="168" fontId="28" fillId="34" borderId="12" xfId="54" applyNumberFormat="1" applyFont="1" applyFill="1" applyBorder="1" applyAlignment="1">
      <alignment horizontal="center" vertical="center"/>
      <protection/>
    </xf>
    <xf numFmtId="168" fontId="28" fillId="34" borderId="22" xfId="54" applyNumberFormat="1" applyFont="1" applyFill="1" applyBorder="1" applyAlignment="1">
      <alignment horizontal="center" vertical="center"/>
      <protection/>
    </xf>
    <xf numFmtId="168" fontId="27" fillId="34" borderId="17" xfId="54" applyNumberFormat="1" applyFont="1" applyFill="1" applyBorder="1" applyAlignment="1">
      <alignment vertical="center"/>
      <protection/>
    </xf>
    <xf numFmtId="168" fontId="27" fillId="34" borderId="12" xfId="54" applyNumberFormat="1" applyFont="1" applyFill="1" applyBorder="1" applyAlignment="1">
      <alignment vertical="center"/>
      <protection/>
    </xf>
    <xf numFmtId="168" fontId="27" fillId="34" borderId="22" xfId="54" applyNumberFormat="1" applyFont="1" applyFill="1" applyBorder="1" applyAlignment="1">
      <alignment vertical="center"/>
      <protection/>
    </xf>
    <xf numFmtId="168" fontId="11" fillId="34" borderId="17" xfId="54" applyNumberFormat="1" applyFont="1" applyFill="1" applyBorder="1" applyAlignment="1">
      <alignment vertical="center"/>
      <protection/>
    </xf>
    <xf numFmtId="168" fontId="11" fillId="34" borderId="12" xfId="54" applyNumberFormat="1" applyFont="1" applyFill="1" applyBorder="1" applyAlignment="1">
      <alignment vertical="center"/>
      <protection/>
    </xf>
    <xf numFmtId="168" fontId="11" fillId="34" borderId="22" xfId="54" applyNumberFormat="1" applyFont="1" applyFill="1" applyBorder="1" applyAlignment="1">
      <alignment vertical="center"/>
      <protection/>
    </xf>
    <xf numFmtId="168" fontId="11" fillId="34" borderId="18" xfId="54" applyNumberFormat="1" applyFont="1" applyFill="1" applyBorder="1" applyAlignment="1">
      <alignment vertical="center"/>
      <protection/>
    </xf>
    <xf numFmtId="168" fontId="11" fillId="34" borderId="19" xfId="54" applyNumberFormat="1" applyFont="1" applyFill="1" applyBorder="1" applyAlignment="1">
      <alignment vertical="center"/>
      <protection/>
    </xf>
    <xf numFmtId="168" fontId="11" fillId="34" borderId="29" xfId="54" applyNumberFormat="1" applyFont="1" applyFill="1" applyBorder="1" applyAlignment="1">
      <alignment vertical="center"/>
      <protection/>
    </xf>
    <xf numFmtId="0" fontId="12" fillId="34" borderId="18" xfId="54" applyNumberFormat="1" applyFont="1" applyFill="1" applyBorder="1" applyAlignment="1" applyProtection="1">
      <alignment horizontal="center" vertical="center" wrapText="1"/>
      <protection/>
    </xf>
    <xf numFmtId="0" fontId="12" fillId="34" borderId="19" xfId="54" applyNumberFormat="1" applyFont="1" applyFill="1" applyBorder="1" applyAlignment="1" applyProtection="1">
      <alignment horizontal="center" vertical="center" wrapText="1"/>
      <protection/>
    </xf>
    <xf numFmtId="0" fontId="12" fillId="34" borderId="29" xfId="54" applyNumberFormat="1" applyFont="1" applyFill="1" applyBorder="1" applyAlignment="1" applyProtection="1">
      <alignment horizontal="center" vertical="center" wrapText="1"/>
      <protection/>
    </xf>
    <xf numFmtId="0" fontId="4" fillId="34" borderId="30" xfId="54" applyNumberFormat="1" applyFont="1" applyFill="1" applyBorder="1" applyAlignment="1" applyProtection="1">
      <alignment horizontal="center" vertical="top" wrapText="1"/>
      <protection/>
    </xf>
    <xf numFmtId="0" fontId="4" fillId="34" borderId="21" xfId="54" applyNumberFormat="1" applyFont="1" applyFill="1" applyBorder="1" applyAlignment="1" applyProtection="1">
      <alignment horizontal="center" vertical="top"/>
      <protection/>
    </xf>
    <xf numFmtId="0" fontId="4" fillId="34" borderId="21" xfId="54" applyNumberFormat="1" applyFont="1" applyFill="1" applyBorder="1" applyAlignment="1" applyProtection="1">
      <alignment horizontal="center" vertical="top" wrapText="1"/>
      <protection/>
    </xf>
    <xf numFmtId="0" fontId="4" fillId="34" borderId="31" xfId="54" applyNumberFormat="1" applyFont="1" applyFill="1" applyBorder="1" applyAlignment="1" applyProtection="1">
      <alignment horizontal="center" vertical="top" wrapText="1"/>
      <protection/>
    </xf>
    <xf numFmtId="167" fontId="21" fillId="34" borderId="17" xfId="54" applyNumberFormat="1" applyFont="1" applyFill="1" applyBorder="1" applyAlignment="1">
      <alignment horizontal="center" vertical="center"/>
      <protection/>
    </xf>
    <xf numFmtId="167" fontId="21" fillId="34" borderId="22" xfId="54" applyNumberFormat="1" applyFont="1" applyFill="1" applyBorder="1" applyAlignment="1">
      <alignment horizontal="center" vertical="center"/>
      <protection/>
    </xf>
    <xf numFmtId="0" fontId="18" fillId="34" borderId="30" xfId="63" applyFont="1" applyFill="1" applyBorder="1" applyAlignment="1">
      <alignment horizontal="center" vertical="center" wrapText="1" shrinkToFit="1"/>
      <protection/>
    </xf>
    <xf numFmtId="0" fontId="18" fillId="34" borderId="21" xfId="63" applyFill="1" applyBorder="1" applyAlignment="1">
      <alignment vertical="center"/>
      <protection/>
    </xf>
    <xf numFmtId="0" fontId="12" fillId="34" borderId="21" xfId="63" applyFont="1" applyFill="1" applyBorder="1" applyAlignment="1">
      <alignment horizontal="center" vertical="center" wrapText="1"/>
      <protection/>
    </xf>
    <xf numFmtId="0" fontId="12" fillId="34" borderId="17" xfId="63" applyFont="1" applyFill="1" applyBorder="1" applyAlignment="1">
      <alignment horizontal="center" vertical="center"/>
      <protection/>
    </xf>
    <xf numFmtId="0" fontId="12" fillId="34" borderId="12" xfId="63" applyFont="1" applyFill="1" applyBorder="1" applyAlignment="1">
      <alignment horizontal="center" vertical="center"/>
      <protection/>
    </xf>
    <xf numFmtId="0" fontId="18" fillId="34" borderId="12" xfId="63" applyFont="1" applyFill="1" applyBorder="1" applyAlignment="1">
      <alignment horizontal="center" vertical="center"/>
      <protection/>
    </xf>
    <xf numFmtId="0" fontId="18" fillId="34" borderId="22" xfId="63" applyFont="1" applyFill="1" applyBorder="1" applyAlignment="1">
      <alignment horizontal="center" vertical="center"/>
      <protection/>
    </xf>
    <xf numFmtId="0" fontId="12" fillId="34" borderId="12" xfId="63" applyFont="1" applyFill="1" applyBorder="1" applyAlignment="1">
      <alignment horizontal="left" vertical="center" wrapText="1"/>
      <protection/>
    </xf>
    <xf numFmtId="0" fontId="12" fillId="34" borderId="12" xfId="63" applyFont="1" applyFill="1" applyBorder="1" applyAlignment="1">
      <alignment vertical="center"/>
      <protection/>
    </xf>
    <xf numFmtId="0" fontId="12" fillId="34" borderId="12" xfId="63" applyFont="1" applyFill="1" applyBorder="1" applyAlignment="1">
      <alignment horizontal="center" vertical="center" wrapText="1"/>
      <protection/>
    </xf>
    <xf numFmtId="2" fontId="12" fillId="34" borderId="12" xfId="63" applyNumberFormat="1" applyFont="1" applyFill="1" applyBorder="1" applyAlignment="1">
      <alignment horizontal="center" vertical="center"/>
      <protection/>
    </xf>
    <xf numFmtId="2" fontId="12" fillId="34" borderId="12" xfId="63" applyNumberFormat="1" applyFont="1" applyFill="1" applyBorder="1" applyAlignment="1">
      <alignment vertical="center"/>
      <protection/>
    </xf>
    <xf numFmtId="164" fontId="12" fillId="34" borderId="12" xfId="63" applyNumberFormat="1" applyFont="1" applyFill="1" applyBorder="1" applyAlignment="1">
      <alignment horizontal="center" vertical="center"/>
      <protection/>
    </xf>
    <xf numFmtId="164" fontId="12" fillId="34" borderId="12" xfId="63" applyNumberFormat="1" applyFont="1" applyFill="1" applyBorder="1" applyAlignment="1">
      <alignment vertical="center"/>
      <protection/>
    </xf>
    <xf numFmtId="2" fontId="12" fillId="34" borderId="12" xfId="63" applyNumberFormat="1" applyFont="1" applyFill="1" applyBorder="1" applyAlignment="1">
      <alignment horizontal="center" vertical="center" wrapText="1"/>
      <protection/>
    </xf>
    <xf numFmtId="0" fontId="12" fillId="34" borderId="12" xfId="63" applyFont="1" applyFill="1" applyBorder="1" applyAlignment="1">
      <alignment vertical="center" wrapText="1"/>
      <protection/>
    </xf>
    <xf numFmtId="16" fontId="12" fillId="34" borderId="17" xfId="63" applyNumberFormat="1" applyFont="1" applyFill="1" applyBorder="1" applyAlignment="1">
      <alignment horizontal="center" vertical="center"/>
      <protection/>
    </xf>
    <xf numFmtId="0" fontId="12" fillId="34" borderId="18" xfId="63" applyFont="1" applyFill="1" applyBorder="1" applyAlignment="1">
      <alignment horizontal="center" vertical="center"/>
      <protection/>
    </xf>
    <xf numFmtId="0" fontId="12" fillId="34" borderId="19" xfId="63" applyFont="1" applyFill="1" applyBorder="1" applyAlignment="1">
      <alignment horizontal="left" vertical="center" wrapText="1"/>
      <protection/>
    </xf>
    <xf numFmtId="0" fontId="12" fillId="34" borderId="19" xfId="63" applyFont="1" applyFill="1" applyBorder="1" applyAlignment="1">
      <alignment horizontal="center" vertical="center"/>
      <protection/>
    </xf>
    <xf numFmtId="0" fontId="12" fillId="34" borderId="19" xfId="63" applyFont="1" applyFill="1" applyBorder="1" applyAlignment="1">
      <alignment vertical="center"/>
      <protection/>
    </xf>
    <xf numFmtId="0" fontId="0" fillId="0" borderId="22" xfId="0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10" fillId="0" borderId="0" xfId="56" applyFont="1" applyFill="1" applyBorder="1" applyAlignment="1">
      <alignment wrapText="1"/>
      <protection/>
    </xf>
    <xf numFmtId="0" fontId="10" fillId="0" borderId="0" xfId="56" applyFont="1" applyAlignment="1">
      <alignment vertical="center" wrapText="1"/>
      <protection/>
    </xf>
    <xf numFmtId="0" fontId="10" fillId="0" borderId="12" xfId="56" applyFont="1" applyBorder="1" applyAlignment="1">
      <alignment vertical="center" wrapText="1"/>
      <protection/>
    </xf>
    <xf numFmtId="0" fontId="19" fillId="0" borderId="0" xfId="61" applyFont="1" applyFill="1">
      <alignment/>
      <protection/>
    </xf>
    <xf numFmtId="0" fontId="19" fillId="0" borderId="0" xfId="64" applyFont="1" applyFill="1" applyAlignment="1">
      <alignment horizontal="right"/>
      <protection/>
    </xf>
    <xf numFmtId="0" fontId="12" fillId="0" borderId="0" xfId="61" applyFont="1" applyFill="1">
      <alignment/>
      <protection/>
    </xf>
    <xf numFmtId="0" fontId="12" fillId="0" borderId="0" xfId="61" applyFont="1" applyFill="1" applyAlignment="1">
      <alignment horizontal="right"/>
      <protection/>
    </xf>
    <xf numFmtId="0" fontId="12" fillId="0" borderId="0" xfId="61" applyFont="1" applyFill="1" applyAlignment="1">
      <alignment/>
      <protection/>
    </xf>
    <xf numFmtId="0" fontId="12" fillId="0" borderId="0" xfId="61" applyFont="1" applyFill="1" applyAlignment="1">
      <alignment horizontal="right" vertical="center"/>
      <protection/>
    </xf>
    <xf numFmtId="0" fontId="34" fillId="0" borderId="0" xfId="61" applyFont="1" applyFill="1" applyAlignment="1">
      <alignment horizontal="center" wrapText="1"/>
      <protection/>
    </xf>
    <xf numFmtId="0" fontId="12" fillId="0" borderId="0" xfId="61" applyFont="1" applyFill="1" applyBorder="1" applyAlignment="1">
      <alignment horizontal="right"/>
      <protection/>
    </xf>
    <xf numFmtId="0" fontId="12" fillId="0" borderId="21" xfId="61" applyFont="1" applyFill="1" applyBorder="1" applyAlignment="1">
      <alignment horizontal="center" vertical="center" wrapText="1"/>
      <protection/>
    </xf>
    <xf numFmtId="0" fontId="0" fillId="0" borderId="21" xfId="54" applyFont="1" applyFill="1" applyBorder="1" applyAlignment="1">
      <alignment horizontal="center" vertical="center" wrapText="1" shrinkToFit="1"/>
      <protection/>
    </xf>
    <xf numFmtId="0" fontId="9" fillId="0" borderId="0" xfId="0" applyFont="1" applyFill="1" applyBorder="1" applyAlignment="1">
      <alignment horizontal="center" vertical="center" wrapText="1" shrinkToFit="1"/>
    </xf>
    <xf numFmtId="0" fontId="12" fillId="0" borderId="0" xfId="61" applyFont="1" applyFill="1" applyBorder="1">
      <alignment/>
      <protection/>
    </xf>
    <xf numFmtId="0" fontId="12" fillId="0" borderId="17" xfId="61" applyFont="1" applyFill="1" applyBorder="1" applyAlignment="1">
      <alignment horizontal="center" vertical="center"/>
      <protection/>
    </xf>
    <xf numFmtId="0" fontId="12" fillId="0" borderId="12" xfId="61" applyFont="1" applyFill="1" applyBorder="1" applyAlignment="1">
      <alignment horizontal="center" vertical="center"/>
      <protection/>
    </xf>
    <xf numFmtId="0" fontId="12" fillId="0" borderId="12" xfId="61" applyFont="1" applyFill="1" applyBorder="1" applyAlignment="1">
      <alignment horizontal="center" vertical="center" wrapText="1"/>
      <protection/>
    </xf>
    <xf numFmtId="0" fontId="0" fillId="0" borderId="12" xfId="60" applyFont="1" applyFill="1" applyBorder="1" applyAlignment="1">
      <alignment horizontal="center" vertical="center" wrapText="1"/>
      <protection/>
    </xf>
    <xf numFmtId="0" fontId="0" fillId="0" borderId="12" xfId="60" applyFont="1" applyFill="1" applyBorder="1" applyAlignment="1">
      <alignment horizontal="center" vertical="center" wrapText="1"/>
      <protection/>
    </xf>
    <xf numFmtId="0" fontId="0" fillId="0" borderId="22" xfId="60" applyFont="1" applyFill="1" applyBorder="1" applyAlignment="1">
      <alignment horizontal="center" vertical="center" wrapText="1"/>
      <protection/>
    </xf>
    <xf numFmtId="0" fontId="12" fillId="0" borderId="0" xfId="61" applyFont="1" applyFill="1" applyAlignment="1">
      <alignment horizontal="center"/>
      <protection/>
    </xf>
    <xf numFmtId="0" fontId="35" fillId="0" borderId="17" xfId="61" applyFont="1" applyFill="1" applyBorder="1" applyAlignment="1">
      <alignment horizontal="center" vertical="center"/>
      <protection/>
    </xf>
    <xf numFmtId="0" fontId="35" fillId="0" borderId="12" xfId="61" applyFont="1" applyFill="1" applyBorder="1" applyAlignment="1">
      <alignment horizontal="left" vertical="center"/>
      <protection/>
    </xf>
    <xf numFmtId="0" fontId="35" fillId="0" borderId="12" xfId="61" applyFont="1" applyFill="1" applyBorder="1" applyAlignment="1">
      <alignment horizontal="center" vertical="center" wrapText="1"/>
      <protection/>
    </xf>
    <xf numFmtId="1" fontId="35" fillId="0" borderId="12" xfId="61" applyNumberFormat="1" applyFont="1" applyFill="1" applyBorder="1" applyAlignment="1">
      <alignment horizontal="center" vertical="center" wrapText="1"/>
      <protection/>
    </xf>
    <xf numFmtId="0" fontId="35" fillId="0" borderId="12" xfId="61" applyFont="1" applyFill="1" applyBorder="1" applyAlignment="1">
      <alignment horizontal="center" vertical="center"/>
      <protection/>
    </xf>
    <xf numFmtId="3" fontId="35" fillId="0" borderId="12" xfId="61" applyNumberFormat="1" applyFont="1" applyFill="1" applyBorder="1" applyAlignment="1">
      <alignment horizontal="center" vertical="center"/>
      <protection/>
    </xf>
    <xf numFmtId="3" fontId="35" fillId="0" borderId="22" xfId="61" applyNumberFormat="1" applyFont="1" applyFill="1" applyBorder="1" applyAlignment="1">
      <alignment horizontal="center" vertical="center"/>
      <protection/>
    </xf>
    <xf numFmtId="3" fontId="35" fillId="0" borderId="0" xfId="61" applyNumberFormat="1" applyFont="1" applyFill="1">
      <alignment/>
      <protection/>
    </xf>
    <xf numFmtId="0" fontId="35" fillId="0" borderId="0" xfId="61" applyFont="1" applyFill="1">
      <alignment/>
      <protection/>
    </xf>
    <xf numFmtId="1" fontId="35" fillId="0" borderId="12" xfId="61" applyNumberFormat="1" applyFont="1" applyFill="1" applyBorder="1" applyAlignment="1">
      <alignment horizontal="center" vertical="center"/>
      <protection/>
    </xf>
    <xf numFmtId="3" fontId="12" fillId="0" borderId="12" xfId="61" applyNumberFormat="1" applyFont="1" applyFill="1" applyBorder="1" applyAlignment="1">
      <alignment horizontal="center" vertical="center"/>
      <protection/>
    </xf>
    <xf numFmtId="3" fontId="12" fillId="0" borderId="22" xfId="61" applyNumberFormat="1" applyFont="1" applyFill="1" applyBorder="1" applyAlignment="1">
      <alignment horizontal="center" vertical="center"/>
      <protection/>
    </xf>
    <xf numFmtId="0" fontId="12" fillId="0" borderId="12" xfId="61" applyFont="1" applyFill="1" applyBorder="1" applyAlignment="1">
      <alignment horizontal="left" vertical="center"/>
      <protection/>
    </xf>
    <xf numFmtId="1" fontId="12" fillId="0" borderId="12" xfId="61" applyNumberFormat="1" applyFont="1" applyFill="1" applyBorder="1" applyAlignment="1">
      <alignment horizontal="center" vertical="center" wrapText="1"/>
      <protection/>
    </xf>
    <xf numFmtId="1" fontId="12" fillId="0" borderId="12" xfId="61" applyNumberFormat="1" applyFont="1" applyFill="1" applyBorder="1" applyAlignment="1">
      <alignment horizontal="center" vertical="center"/>
      <protection/>
    </xf>
    <xf numFmtId="0" fontId="12" fillId="0" borderId="12" xfId="61" applyFont="1" applyFill="1" applyBorder="1" applyAlignment="1">
      <alignment horizontal="left" vertical="center" wrapText="1" shrinkToFit="1"/>
      <protection/>
    </xf>
    <xf numFmtId="0" fontId="35" fillId="0" borderId="12" xfId="61" applyFont="1" applyFill="1" applyBorder="1" applyAlignment="1">
      <alignment horizontal="left" vertical="center" wrapText="1"/>
      <protection/>
    </xf>
    <xf numFmtId="0" fontId="12" fillId="0" borderId="12" xfId="61" applyFont="1" applyFill="1" applyBorder="1" applyAlignment="1">
      <alignment horizontal="left" vertical="center" wrapText="1"/>
      <protection/>
    </xf>
    <xf numFmtId="2" fontId="35" fillId="0" borderId="12" xfId="61" applyNumberFormat="1" applyFont="1" applyFill="1" applyBorder="1" applyAlignment="1">
      <alignment horizontal="center" vertical="center"/>
      <protection/>
    </xf>
    <xf numFmtId="167" fontId="35" fillId="0" borderId="12" xfId="61" applyNumberFormat="1" applyFont="1" applyFill="1" applyBorder="1" applyAlignment="1">
      <alignment horizontal="center" vertical="center"/>
      <protection/>
    </xf>
    <xf numFmtId="168" fontId="35" fillId="0" borderId="12" xfId="61" applyNumberFormat="1" applyFont="1" applyFill="1" applyBorder="1" applyAlignment="1">
      <alignment horizontal="center" vertical="center"/>
      <protection/>
    </xf>
    <xf numFmtId="2" fontId="12" fillId="0" borderId="12" xfId="61" applyNumberFormat="1" applyFont="1" applyFill="1" applyBorder="1" applyAlignment="1">
      <alignment horizontal="left" vertical="center"/>
      <protection/>
    </xf>
    <xf numFmtId="2" fontId="12" fillId="0" borderId="12" xfId="61" applyNumberFormat="1" applyFont="1" applyFill="1" applyBorder="1" applyAlignment="1">
      <alignment horizontal="center" vertical="center"/>
      <protection/>
    </xf>
    <xf numFmtId="0" fontId="12" fillId="0" borderId="18" xfId="61" applyFont="1" applyFill="1" applyBorder="1" applyAlignment="1">
      <alignment horizontal="center" vertical="center"/>
      <protection/>
    </xf>
    <xf numFmtId="2" fontId="12" fillId="0" borderId="19" xfId="61" applyNumberFormat="1" applyFont="1" applyFill="1" applyBorder="1" applyAlignment="1">
      <alignment horizontal="left" vertical="center"/>
      <protection/>
    </xf>
    <xf numFmtId="2" fontId="12" fillId="0" borderId="19" xfId="61" applyNumberFormat="1" applyFont="1" applyFill="1" applyBorder="1" applyAlignment="1">
      <alignment horizontal="center" vertical="center"/>
      <protection/>
    </xf>
    <xf numFmtId="0" fontId="35" fillId="0" borderId="0" xfId="61" applyFont="1" applyFill="1" applyBorder="1" applyAlignment="1">
      <alignment horizontal="center"/>
      <protection/>
    </xf>
    <xf numFmtId="0" fontId="35" fillId="0" borderId="0" xfId="61" applyFont="1" applyFill="1" applyBorder="1">
      <alignment/>
      <protection/>
    </xf>
    <xf numFmtId="2" fontId="35" fillId="0" borderId="0" xfId="61" applyNumberFormat="1" applyFont="1" applyFill="1" applyBorder="1">
      <alignment/>
      <protection/>
    </xf>
    <xf numFmtId="3" fontId="12" fillId="0" borderId="0" xfId="61" applyNumberFormat="1" applyFont="1" applyFill="1">
      <alignment/>
      <protection/>
    </xf>
    <xf numFmtId="0" fontId="7" fillId="0" borderId="0" xfId="56" applyFont="1" applyFill="1">
      <alignment/>
      <protection/>
    </xf>
    <xf numFmtId="0" fontId="12" fillId="0" borderId="0" xfId="61" applyFont="1" applyFill="1" applyAlignment="1">
      <alignment horizontal="left"/>
      <protection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64" applyFont="1" applyFill="1" applyAlignment="1">
      <alignment horizontal="right"/>
      <protection/>
    </xf>
    <xf numFmtId="2" fontId="1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1" fillId="0" borderId="21" xfId="61" applyFont="1" applyFill="1" applyBorder="1" applyAlignment="1">
      <alignment horizontal="center" vertical="center" wrapText="1"/>
      <protection/>
    </xf>
    <xf numFmtId="0" fontId="7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/>
    </xf>
    <xf numFmtId="0" fontId="21" fillId="0" borderId="12" xfId="61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right" vertical="center" wrapText="1"/>
    </xf>
    <xf numFmtId="0" fontId="36" fillId="0" borderId="11" xfId="0" applyFont="1" applyFill="1" applyBorder="1" applyAlignment="1">
      <alignment wrapText="1"/>
    </xf>
    <xf numFmtId="0" fontId="36" fillId="0" borderId="11" xfId="0" applyFont="1" applyFill="1" applyBorder="1" applyAlignment="1">
      <alignment horizontal="center" wrapText="1"/>
    </xf>
    <xf numFmtId="3" fontId="36" fillId="0" borderId="11" xfId="0" applyNumberFormat="1" applyFont="1" applyFill="1" applyBorder="1" applyAlignment="1">
      <alignment horizontal="right" wrapText="1"/>
    </xf>
    <xf numFmtId="3" fontId="36" fillId="0" borderId="11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7" fillId="0" borderId="17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3" fontId="7" fillId="0" borderId="12" xfId="0" applyNumberFormat="1" applyFont="1" applyFill="1" applyBorder="1" applyAlignment="1">
      <alignment horizontal="right" vertical="center" wrapText="1"/>
    </xf>
    <xf numFmtId="3" fontId="7" fillId="0" borderId="12" xfId="0" applyNumberFormat="1" applyFont="1" applyFill="1" applyBorder="1" applyAlignment="1">
      <alignment horizontal="right"/>
    </xf>
    <xf numFmtId="0" fontId="37" fillId="0" borderId="12" xfId="0" applyFont="1" applyFill="1" applyBorder="1" applyAlignment="1">
      <alignment vertical="center" wrapText="1"/>
    </xf>
    <xf numFmtId="16" fontId="7" fillId="0" borderId="17" xfId="0" applyNumberFormat="1" applyFont="1" applyFill="1" applyBorder="1" applyAlignment="1">
      <alignment vertical="center" wrapText="1"/>
    </xf>
    <xf numFmtId="10" fontId="7" fillId="0" borderId="12" xfId="0" applyNumberFormat="1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vertical="center" wrapText="1"/>
    </xf>
    <xf numFmtId="2" fontId="7" fillId="0" borderId="12" xfId="0" applyNumberFormat="1" applyFont="1" applyFill="1" applyBorder="1" applyAlignment="1">
      <alignment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vertical="center" wrapText="1"/>
    </xf>
    <xf numFmtId="0" fontId="38" fillId="0" borderId="35" xfId="0" applyNumberFormat="1" applyFont="1" applyFill="1" applyBorder="1" applyAlignment="1">
      <alignment horizontal="righ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right" vertical="center" wrapText="1"/>
    </xf>
    <xf numFmtId="1" fontId="38" fillId="0" borderId="10" xfId="0" applyNumberFormat="1" applyFont="1" applyFill="1" applyBorder="1" applyAlignment="1">
      <alignment horizontal="right" vertical="center" wrapText="1"/>
    </xf>
    <xf numFmtId="3" fontId="38" fillId="0" borderId="10" xfId="0" applyNumberFormat="1" applyFont="1" applyFill="1" applyBorder="1" applyAlignment="1">
      <alignment horizontal="right" vertical="center" wrapText="1"/>
    </xf>
    <xf numFmtId="0" fontId="39" fillId="0" borderId="0" xfId="0" applyFont="1" applyFill="1" applyAlignment="1">
      <alignment horizontal="right" vertical="center"/>
    </xf>
    <xf numFmtId="0" fontId="36" fillId="0" borderId="36" xfId="0" applyNumberFormat="1" applyFont="1" applyFill="1" applyBorder="1" applyAlignment="1">
      <alignment horizontal="right" vertical="center" wrapText="1"/>
    </xf>
    <xf numFmtId="0" fontId="36" fillId="0" borderId="37" xfId="0" applyFont="1" applyFill="1" applyBorder="1" applyAlignment="1">
      <alignment horizontal="left" vertical="center" wrapText="1"/>
    </xf>
    <xf numFmtId="0" fontId="36" fillId="0" borderId="37" xfId="0" applyFont="1" applyFill="1" applyBorder="1" applyAlignment="1">
      <alignment horizontal="right" vertical="center" wrapText="1"/>
    </xf>
    <xf numFmtId="1" fontId="36" fillId="0" borderId="37" xfId="0" applyNumberFormat="1" applyFont="1" applyFill="1" applyBorder="1" applyAlignment="1">
      <alignment horizontal="right" vertical="center" wrapText="1"/>
    </xf>
    <xf numFmtId="3" fontId="36" fillId="0" borderId="37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right" vertical="center"/>
    </xf>
    <xf numFmtId="0" fontId="7" fillId="0" borderId="27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1" fontId="7" fillId="0" borderId="11" xfId="0" applyNumberFormat="1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3" fontId="7" fillId="0" borderId="19" xfId="0" applyNumberFormat="1" applyFont="1" applyFill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60" applyAlignment="1">
      <alignment/>
      <protection/>
    </xf>
    <xf numFmtId="0" fontId="0" fillId="0" borderId="0" xfId="60" applyBorder="1">
      <alignment/>
      <protection/>
    </xf>
    <xf numFmtId="0" fontId="0" fillId="0" borderId="0" xfId="60">
      <alignment/>
      <protection/>
    </xf>
    <xf numFmtId="0" fontId="0" fillId="0" borderId="0" xfId="60" applyBorder="1" applyAlignment="1">
      <alignment horizontal="center"/>
      <protection/>
    </xf>
    <xf numFmtId="0" fontId="0" fillId="0" borderId="38" xfId="60" applyFont="1" applyBorder="1" applyAlignment="1">
      <alignment wrapText="1"/>
      <protection/>
    </xf>
    <xf numFmtId="0" fontId="0" fillId="0" borderId="39" xfId="60" applyFont="1" applyBorder="1" applyAlignment="1">
      <alignment wrapText="1"/>
      <protection/>
    </xf>
    <xf numFmtId="0" fontId="0" fillId="0" borderId="0" xfId="60" applyAlignment="1">
      <alignment wrapText="1"/>
      <protection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vertical="center"/>
    </xf>
    <xf numFmtId="0" fontId="0" fillId="34" borderId="21" xfId="56" applyFont="1" applyFill="1" applyBorder="1" applyAlignment="1">
      <alignment horizontal="center" vertical="center"/>
      <protection/>
    </xf>
    <xf numFmtId="0" fontId="0" fillId="34" borderId="11" xfId="56" applyFont="1" applyFill="1" applyBorder="1" applyAlignment="1">
      <alignment horizontal="center" vertical="center"/>
      <protection/>
    </xf>
    <xf numFmtId="0" fontId="0" fillId="34" borderId="28" xfId="56" applyFont="1" applyFill="1" applyBorder="1" applyAlignment="1">
      <alignment horizontal="center" vertical="center" wrapText="1" shrinkToFit="1"/>
      <protection/>
    </xf>
    <xf numFmtId="0" fontId="4" fillId="34" borderId="12" xfId="56" applyFont="1" applyFill="1" applyBorder="1" applyAlignment="1">
      <alignment horizontal="center"/>
      <protection/>
    </xf>
    <xf numFmtId="0" fontId="0" fillId="34" borderId="12" xfId="57" applyFont="1" applyFill="1" applyBorder="1" applyAlignment="1">
      <alignment horizontal="center" vertical="center" wrapText="1"/>
      <protection/>
    </xf>
    <xf numFmtId="0" fontId="0" fillId="34" borderId="12" xfId="56" applyFont="1" applyFill="1" applyBorder="1" applyAlignment="1">
      <alignment horizontal="center" vertical="center" wrapText="1" shrinkToFit="1"/>
      <protection/>
    </xf>
    <xf numFmtId="1" fontId="0" fillId="34" borderId="12" xfId="56" applyNumberFormat="1" applyFont="1" applyFill="1" applyBorder="1" applyAlignment="1">
      <alignment horizontal="center" vertical="center"/>
      <protection/>
    </xf>
    <xf numFmtId="1" fontId="0" fillId="34" borderId="22" xfId="56" applyNumberFormat="1" applyFont="1" applyFill="1" applyBorder="1" applyAlignment="1">
      <alignment horizontal="center" vertical="center"/>
      <protection/>
    </xf>
    <xf numFmtId="0" fontId="0" fillId="34" borderId="12" xfId="56" applyFont="1" applyFill="1" applyBorder="1">
      <alignment/>
      <protection/>
    </xf>
    <xf numFmtId="167" fontId="0" fillId="34" borderId="12" xfId="56" applyNumberFormat="1" applyFont="1" applyFill="1" applyBorder="1">
      <alignment/>
      <protection/>
    </xf>
    <xf numFmtId="168" fontId="10" fillId="34" borderId="22" xfId="56" applyNumberFormat="1" applyFont="1" applyFill="1" applyBorder="1" applyAlignment="1">
      <alignment horizontal="center" vertical="center"/>
      <protection/>
    </xf>
    <xf numFmtId="167" fontId="10" fillId="34" borderId="12" xfId="56" applyNumberFormat="1" applyFont="1" applyFill="1" applyBorder="1" applyAlignment="1">
      <alignment horizontal="center" vertical="center"/>
      <protection/>
    </xf>
    <xf numFmtId="4" fontId="0" fillId="34" borderId="12" xfId="56" applyNumberFormat="1" applyFont="1" applyFill="1" applyBorder="1">
      <alignment/>
      <protection/>
    </xf>
    <xf numFmtId="0" fontId="10" fillId="34" borderId="12" xfId="56" applyFont="1" applyFill="1" applyBorder="1" applyAlignment="1">
      <alignment horizontal="center" vertical="center"/>
      <protection/>
    </xf>
    <xf numFmtId="0" fontId="0" fillId="34" borderId="19" xfId="56" applyFont="1" applyFill="1" applyBorder="1">
      <alignment/>
      <protection/>
    </xf>
    <xf numFmtId="168" fontId="10" fillId="34" borderId="24" xfId="56" applyNumberFormat="1" applyFont="1" applyFill="1" applyBorder="1" applyAlignment="1">
      <alignment horizontal="center" vertical="center"/>
      <protection/>
    </xf>
    <xf numFmtId="168" fontId="10" fillId="34" borderId="24" xfId="56" applyNumberFormat="1" applyFont="1" applyFill="1" applyBorder="1">
      <alignment/>
      <protection/>
    </xf>
    <xf numFmtId="168" fontId="10" fillId="34" borderId="40" xfId="56" applyNumberFormat="1" applyFont="1" applyFill="1" applyBorder="1" applyAlignment="1">
      <alignment horizontal="center" vertical="center"/>
      <protection/>
    </xf>
    <xf numFmtId="168" fontId="10" fillId="34" borderId="17" xfId="54" applyNumberFormat="1" applyFont="1" applyFill="1" applyBorder="1" applyAlignment="1">
      <alignment horizontal="center"/>
      <protection/>
    </xf>
    <xf numFmtId="168" fontId="10" fillId="34" borderId="12" xfId="54" applyNumberFormat="1" applyFont="1" applyFill="1" applyBorder="1" applyAlignment="1">
      <alignment horizontal="center"/>
      <protection/>
    </xf>
    <xf numFmtId="168" fontId="10" fillId="34" borderId="22" xfId="54" applyNumberFormat="1" applyFont="1" applyFill="1" applyBorder="1" applyAlignment="1">
      <alignment horizontal="center"/>
      <protection/>
    </xf>
    <xf numFmtId="1" fontId="10" fillId="34" borderId="12" xfId="54" applyNumberFormat="1" applyFont="1" applyFill="1" applyBorder="1" applyAlignment="1">
      <alignment horizontal="center"/>
      <protection/>
    </xf>
    <xf numFmtId="1" fontId="10" fillId="34" borderId="22" xfId="54" applyNumberFormat="1" applyFont="1" applyFill="1" applyBorder="1" applyAlignment="1">
      <alignment horizontal="center"/>
      <protection/>
    </xf>
    <xf numFmtId="1" fontId="10" fillId="34" borderId="17" xfId="54" applyNumberFormat="1" applyFont="1" applyFill="1" applyBorder="1" applyAlignment="1">
      <alignment horizontal="center"/>
      <protection/>
    </xf>
    <xf numFmtId="168" fontId="10" fillId="34" borderId="18" xfId="54" applyNumberFormat="1" applyFont="1" applyFill="1" applyBorder="1" applyAlignment="1">
      <alignment horizontal="center"/>
      <protection/>
    </xf>
    <xf numFmtId="168" fontId="10" fillId="34" borderId="19" xfId="54" applyNumberFormat="1" applyFont="1" applyFill="1" applyBorder="1" applyAlignment="1">
      <alignment horizontal="center"/>
      <protection/>
    </xf>
    <xf numFmtId="168" fontId="10" fillId="34" borderId="29" xfId="54" applyNumberFormat="1" applyFont="1" applyFill="1" applyBorder="1" applyAlignment="1">
      <alignment horizontal="center"/>
      <protection/>
    </xf>
    <xf numFmtId="0" fontId="24" fillId="0" borderId="0" xfId="56" applyFont="1" applyAlignment="1">
      <alignment vertical="top"/>
      <protection/>
    </xf>
    <xf numFmtId="0" fontId="12" fillId="0" borderId="0" xfId="64" applyFont="1">
      <alignment/>
      <protection/>
    </xf>
    <xf numFmtId="0" fontId="12" fillId="0" borderId="0" xfId="53" applyFont="1">
      <alignment/>
      <protection/>
    </xf>
    <xf numFmtId="0" fontId="12" fillId="0" borderId="0" xfId="59" applyFont="1">
      <alignment/>
      <protection/>
    </xf>
    <xf numFmtId="0" fontId="19" fillId="0" borderId="0" xfId="56" applyFont="1">
      <alignment/>
      <protection/>
    </xf>
    <xf numFmtId="0" fontId="12" fillId="34" borderId="19" xfId="64" applyFont="1" applyFill="1" applyBorder="1" applyAlignment="1">
      <alignment horizontal="center" vertical="center" wrapText="1"/>
      <protection/>
    </xf>
    <xf numFmtId="0" fontId="12" fillId="34" borderId="17" xfId="64" applyFont="1" applyFill="1" applyBorder="1" applyAlignment="1">
      <alignment horizontal="center" vertical="center"/>
      <protection/>
    </xf>
    <xf numFmtId="0" fontId="11" fillId="34" borderId="12" xfId="64" applyFont="1" applyFill="1" applyBorder="1" applyAlignment="1">
      <alignment horizontal="center" vertical="center"/>
      <protection/>
    </xf>
    <xf numFmtId="0" fontId="12" fillId="34" borderId="12" xfId="64" applyFont="1" applyFill="1" applyBorder="1" applyAlignment="1">
      <alignment horizontal="center" vertical="center" wrapText="1"/>
      <protection/>
    </xf>
    <xf numFmtId="0" fontId="41" fillId="34" borderId="12" xfId="64" applyFont="1" applyFill="1" applyBorder="1" applyAlignment="1">
      <alignment horizontal="center" vertical="center" wrapText="1"/>
      <protection/>
    </xf>
    <xf numFmtId="0" fontId="41" fillId="34" borderId="17" xfId="64" applyFont="1" applyFill="1" applyBorder="1" applyAlignment="1">
      <alignment horizontal="center" vertical="center"/>
      <protection/>
    </xf>
    <xf numFmtId="0" fontId="12" fillId="34" borderId="18" xfId="64" applyFont="1" applyFill="1" applyBorder="1" applyAlignment="1">
      <alignment horizontal="center" vertical="center"/>
      <protection/>
    </xf>
    <xf numFmtId="0" fontId="12" fillId="34" borderId="0" xfId="53" applyFont="1" applyFill="1">
      <alignment/>
      <protection/>
    </xf>
    <xf numFmtId="0" fontId="11" fillId="34" borderId="22" xfId="64" applyFont="1" applyFill="1" applyBorder="1" applyAlignment="1">
      <alignment horizontal="center" vertical="center"/>
      <protection/>
    </xf>
    <xf numFmtId="2" fontId="12" fillId="34" borderId="22" xfId="63" applyNumberFormat="1" applyFont="1" applyFill="1" applyBorder="1" applyAlignment="1">
      <alignment horizontal="center" vertical="center"/>
      <protection/>
    </xf>
    <xf numFmtId="2" fontId="12" fillId="34" borderId="22" xfId="63" applyNumberFormat="1" applyFont="1" applyFill="1" applyBorder="1" applyAlignment="1">
      <alignment horizontal="center" vertical="center" wrapText="1"/>
      <protection/>
    </xf>
    <xf numFmtId="0" fontId="10" fillId="0" borderId="12" xfId="56" applyFont="1" applyFill="1" applyBorder="1" applyAlignment="1">
      <alignment vertical="center" wrapText="1"/>
      <protection/>
    </xf>
    <xf numFmtId="0" fontId="0" fillId="0" borderId="12" xfId="0" applyFont="1" applyBorder="1" applyAlignment="1">
      <alignment vertical="center"/>
    </xf>
    <xf numFmtId="0" fontId="0" fillId="34" borderId="11" xfId="56" applyFont="1" applyFill="1" applyBorder="1" applyAlignment="1">
      <alignment horizontal="center" vertical="center" wrapText="1" shrinkToFit="1"/>
      <protection/>
    </xf>
    <xf numFmtId="0" fontId="12" fillId="34" borderId="21" xfId="53" applyFont="1" applyFill="1" applyBorder="1" applyAlignment="1">
      <alignment horizontal="center" vertical="center" wrapText="1" shrinkToFit="1"/>
      <protection/>
    </xf>
    <xf numFmtId="0" fontId="12" fillId="34" borderId="31" xfId="53" applyFont="1" applyFill="1" applyBorder="1" applyAlignment="1">
      <alignment horizontal="center" vertical="center" wrapText="1" shrinkToFit="1"/>
      <protection/>
    </xf>
    <xf numFmtId="0" fontId="12" fillId="34" borderId="21" xfId="64" applyFont="1" applyFill="1" applyBorder="1" applyAlignment="1" applyProtection="1">
      <alignment horizontal="center" vertical="center" wrapText="1"/>
      <protection locked="0"/>
    </xf>
    <xf numFmtId="0" fontId="0" fillId="0" borderId="22" xfId="60" applyFont="1" applyFill="1" applyBorder="1" applyAlignment="1">
      <alignment horizontal="center" vertical="center" wrapText="1"/>
      <protection/>
    </xf>
    <xf numFmtId="0" fontId="0" fillId="0" borderId="10" xfId="60" applyFont="1" applyFill="1" applyBorder="1" applyAlignment="1">
      <alignment horizontal="center" vertical="center" wrapText="1"/>
      <protection/>
    </xf>
    <xf numFmtId="0" fontId="0" fillId="0" borderId="41" xfId="60" applyFont="1" applyFill="1" applyBorder="1" applyAlignment="1">
      <alignment horizontal="center" vertical="center" wrapText="1"/>
      <protection/>
    </xf>
    <xf numFmtId="171" fontId="10" fillId="34" borderId="12" xfId="56" applyNumberFormat="1" applyFont="1" applyFill="1" applyBorder="1" applyAlignment="1">
      <alignment horizontal="center" vertical="center"/>
      <protection/>
    </xf>
    <xf numFmtId="171" fontId="10" fillId="34" borderId="22" xfId="56" applyNumberFormat="1" applyFont="1" applyFill="1" applyBorder="1" applyAlignment="1">
      <alignment horizontal="center" vertical="center"/>
      <protection/>
    </xf>
    <xf numFmtId="168" fontId="10" fillId="35" borderId="12" xfId="55" applyNumberFormat="1" applyFont="1" applyFill="1" applyBorder="1" applyAlignment="1">
      <alignment horizontal="center"/>
      <protection/>
    </xf>
    <xf numFmtId="168" fontId="10" fillId="36" borderId="12" xfId="55" applyNumberFormat="1" applyFont="1" applyFill="1" applyBorder="1" applyAlignment="1">
      <alignment horizontal="center"/>
      <protection/>
    </xf>
    <xf numFmtId="168" fontId="10" fillId="34" borderId="12" xfId="55" applyNumberFormat="1" applyFont="1" applyFill="1" applyBorder="1" applyAlignment="1">
      <alignment horizontal="center"/>
      <protection/>
    </xf>
    <xf numFmtId="168" fontId="10" fillId="37" borderId="12" xfId="55" applyNumberFormat="1" applyFont="1" applyFill="1" applyBorder="1" applyAlignment="1">
      <alignment horizontal="center"/>
      <protection/>
    </xf>
    <xf numFmtId="1" fontId="10" fillId="34" borderId="12" xfId="55" applyNumberFormat="1" applyFont="1" applyFill="1" applyBorder="1" applyAlignment="1">
      <alignment horizontal="center"/>
      <protection/>
    </xf>
    <xf numFmtId="168" fontId="10" fillId="38" borderId="12" xfId="55" applyNumberFormat="1" applyFont="1" applyFill="1" applyBorder="1" applyAlignment="1">
      <alignment horizontal="center"/>
      <protection/>
    </xf>
    <xf numFmtId="168" fontId="10" fillId="35" borderId="17" xfId="55" applyNumberFormat="1" applyFont="1" applyFill="1" applyBorder="1" applyAlignment="1">
      <alignment horizontal="center"/>
      <protection/>
    </xf>
    <xf numFmtId="168" fontId="10" fillId="36" borderId="17" xfId="55" applyNumberFormat="1" applyFont="1" applyFill="1" applyBorder="1" applyAlignment="1">
      <alignment horizontal="center"/>
      <protection/>
    </xf>
    <xf numFmtId="168" fontId="10" fillId="34" borderId="17" xfId="55" applyNumberFormat="1" applyFont="1" applyFill="1" applyBorder="1" applyAlignment="1">
      <alignment horizontal="center"/>
      <protection/>
    </xf>
    <xf numFmtId="168" fontId="10" fillId="37" borderId="17" xfId="55" applyNumberFormat="1" applyFont="1" applyFill="1" applyBorder="1" applyAlignment="1">
      <alignment horizontal="center"/>
      <protection/>
    </xf>
    <xf numFmtId="1" fontId="10" fillId="34" borderId="17" xfId="55" applyNumberFormat="1" applyFont="1" applyFill="1" applyBorder="1" applyAlignment="1">
      <alignment horizontal="center"/>
      <protection/>
    </xf>
    <xf numFmtId="168" fontId="10" fillId="38" borderId="17" xfId="55" applyNumberFormat="1" applyFont="1" applyFill="1" applyBorder="1" applyAlignment="1">
      <alignment horizontal="center"/>
      <protection/>
    </xf>
    <xf numFmtId="167" fontId="23" fillId="34" borderId="12" xfId="54" applyNumberFormat="1" applyFont="1" applyFill="1" applyBorder="1" applyAlignment="1">
      <alignment horizontal="center" vertical="center"/>
      <protection/>
    </xf>
    <xf numFmtId="167" fontId="23" fillId="34" borderId="17" xfId="54" applyNumberFormat="1" applyFont="1" applyFill="1" applyBorder="1" applyAlignment="1">
      <alignment horizontal="center" vertical="center"/>
      <protection/>
    </xf>
    <xf numFmtId="167" fontId="21" fillId="34" borderId="17" xfId="54" applyNumberFormat="1" applyFont="1" applyFill="1" applyBorder="1" applyAlignment="1">
      <alignment horizontal="center" vertical="center"/>
      <protection/>
    </xf>
    <xf numFmtId="167" fontId="21" fillId="34" borderId="18" xfId="54" applyNumberFormat="1" applyFont="1" applyFill="1" applyBorder="1" applyAlignment="1">
      <alignment horizontal="center" vertical="center"/>
      <protection/>
    </xf>
    <xf numFmtId="167" fontId="21" fillId="34" borderId="19" xfId="54" applyNumberFormat="1" applyFont="1" applyFill="1" applyBorder="1" applyAlignment="1">
      <alignment horizontal="center" vertical="center"/>
      <protection/>
    </xf>
    <xf numFmtId="167" fontId="21" fillId="34" borderId="29" xfId="54" applyNumberFormat="1" applyFont="1" applyFill="1" applyBorder="1" applyAlignment="1">
      <alignment horizontal="center" vertical="center"/>
      <protection/>
    </xf>
    <xf numFmtId="0" fontId="9" fillId="34" borderId="19" xfId="0" applyFont="1" applyFill="1" applyBorder="1" applyAlignment="1">
      <alignment vertical="center" wrapText="1"/>
    </xf>
    <xf numFmtId="168" fontId="12" fillId="0" borderId="12" xfId="61" applyNumberFormat="1" applyFont="1" applyFill="1" applyBorder="1" applyAlignment="1">
      <alignment horizontal="center" vertical="center"/>
      <protection/>
    </xf>
    <xf numFmtId="168" fontId="12" fillId="0" borderId="19" xfId="61" applyNumberFormat="1" applyFont="1" applyFill="1" applyBorder="1" applyAlignment="1">
      <alignment horizontal="center" vertical="center"/>
      <protection/>
    </xf>
    <xf numFmtId="3" fontId="0" fillId="0" borderId="0" xfId="0" applyNumberFormat="1" applyFill="1" applyAlignment="1">
      <alignment/>
    </xf>
    <xf numFmtId="3" fontId="0" fillId="0" borderId="38" xfId="60" applyNumberFormat="1" applyFill="1" applyBorder="1" applyAlignment="1">
      <alignment horizontal="center"/>
      <protection/>
    </xf>
    <xf numFmtId="0" fontId="0" fillId="0" borderId="39" xfId="60" applyFill="1" applyBorder="1" applyAlignment="1">
      <alignment horizontal="center"/>
      <protection/>
    </xf>
    <xf numFmtId="3" fontId="0" fillId="0" borderId="39" xfId="60" applyNumberFormat="1" applyFill="1" applyBorder="1" applyAlignment="1">
      <alignment horizontal="center"/>
      <protection/>
    </xf>
    <xf numFmtId="10" fontId="0" fillId="0" borderId="39" xfId="60" applyNumberFormat="1" applyFill="1" applyBorder="1" applyAlignment="1">
      <alignment horizontal="center"/>
      <protection/>
    </xf>
    <xf numFmtId="3" fontId="0" fillId="0" borderId="38" xfId="60" applyNumberFormat="1" applyFont="1" applyFill="1" applyBorder="1" applyAlignment="1">
      <alignment horizontal="center"/>
      <protection/>
    </xf>
    <xf numFmtId="0" fontId="0" fillId="0" borderId="39" xfId="60" applyFont="1" applyFill="1" applyBorder="1" applyAlignment="1">
      <alignment horizontal="center"/>
      <protection/>
    </xf>
    <xf numFmtId="3" fontId="0" fillId="0" borderId="39" xfId="60" applyNumberFormat="1" applyFont="1" applyFill="1" applyBorder="1" applyAlignment="1">
      <alignment horizontal="center"/>
      <protection/>
    </xf>
    <xf numFmtId="10" fontId="0" fillId="0" borderId="39" xfId="60" applyNumberFormat="1" applyFont="1" applyFill="1" applyBorder="1" applyAlignment="1">
      <alignment horizontal="center"/>
      <protection/>
    </xf>
    <xf numFmtId="0" fontId="13" fillId="0" borderId="0" xfId="0" applyFont="1" applyAlignment="1">
      <alignment horizontal="center" vertical="center" wrapText="1"/>
    </xf>
    <xf numFmtId="0" fontId="8" fillId="0" borderId="0" xfId="56" applyFont="1">
      <alignment/>
      <protection/>
    </xf>
    <xf numFmtId="0" fontId="8" fillId="0" borderId="0" xfId="0" applyFont="1" applyAlignment="1">
      <alignment vertical="center" wrapText="1"/>
    </xf>
    <xf numFmtId="4" fontId="21" fillId="34" borderId="17" xfId="54" applyNumberFormat="1" applyFont="1" applyFill="1" applyBorder="1" applyAlignment="1">
      <alignment horizontal="center" vertical="center"/>
      <protection/>
    </xf>
    <xf numFmtId="4" fontId="21" fillId="34" borderId="12" xfId="54" applyNumberFormat="1" applyFont="1" applyFill="1" applyBorder="1" applyAlignment="1">
      <alignment horizontal="center" vertical="center"/>
      <protection/>
    </xf>
    <xf numFmtId="4" fontId="21" fillId="34" borderId="22" xfId="54" applyNumberFormat="1" applyFont="1" applyFill="1" applyBorder="1" applyAlignment="1">
      <alignment horizontal="center" vertical="center"/>
      <protection/>
    </xf>
    <xf numFmtId="2" fontId="10" fillId="34" borderId="12" xfId="56" applyNumberFormat="1" applyFont="1" applyFill="1" applyBorder="1" applyAlignment="1">
      <alignment horizontal="center" vertical="center"/>
      <protection/>
    </xf>
    <xf numFmtId="2" fontId="10" fillId="34" borderId="22" xfId="56" applyNumberFormat="1" applyFont="1" applyFill="1" applyBorder="1" applyAlignment="1">
      <alignment horizontal="center" vertical="center"/>
      <protection/>
    </xf>
    <xf numFmtId="168" fontId="12" fillId="34" borderId="12" xfId="63" applyNumberFormat="1" applyFont="1" applyFill="1" applyBorder="1" applyAlignment="1">
      <alignment horizontal="center" vertical="center"/>
      <protection/>
    </xf>
    <xf numFmtId="168" fontId="12" fillId="34" borderId="22" xfId="63" applyNumberFormat="1" applyFont="1" applyFill="1" applyBorder="1" applyAlignment="1">
      <alignment horizontal="center" vertical="center"/>
      <protection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left" vertical="center"/>
    </xf>
    <xf numFmtId="166" fontId="0" fillId="0" borderId="11" xfId="60" applyNumberFormat="1" applyFont="1" applyFill="1" applyBorder="1" applyAlignment="1">
      <alignment horizontal="center" vertical="center" wrapText="1"/>
      <protection/>
    </xf>
    <xf numFmtId="166" fontId="0" fillId="0" borderId="28" xfId="60" applyNumberFormat="1" applyFont="1" applyFill="1" applyBorder="1" applyAlignment="1">
      <alignment horizontal="center" vertical="center" wrapText="1"/>
      <protection/>
    </xf>
    <xf numFmtId="166" fontId="7" fillId="0" borderId="12" xfId="0" applyNumberFormat="1" applyFont="1" applyFill="1" applyBorder="1" applyAlignment="1">
      <alignment horizontal="center"/>
    </xf>
    <xf numFmtId="166" fontId="7" fillId="0" borderId="22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/>
    </xf>
    <xf numFmtId="3" fontId="7" fillId="0" borderId="28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3" fontId="7" fillId="0" borderId="29" xfId="0" applyNumberFormat="1" applyFont="1" applyFill="1" applyBorder="1" applyAlignment="1">
      <alignment horizontal="center"/>
    </xf>
    <xf numFmtId="3" fontId="7" fillId="39" borderId="42" xfId="0" applyNumberFormat="1" applyFont="1" applyFill="1" applyBorder="1" applyAlignment="1">
      <alignment horizontal="center" vertical="center" wrapText="1"/>
    </xf>
    <xf numFmtId="3" fontId="38" fillId="39" borderId="43" xfId="0" applyNumberFormat="1" applyFont="1" applyFill="1" applyBorder="1" applyAlignment="1">
      <alignment horizontal="center" vertical="center" wrapText="1"/>
    </xf>
    <xf numFmtId="3" fontId="36" fillId="39" borderId="44" xfId="0" applyNumberFormat="1" applyFont="1" applyFill="1" applyBorder="1" applyAlignment="1">
      <alignment horizontal="center" vertical="center" wrapText="1"/>
    </xf>
    <xf numFmtId="166" fontId="7" fillId="0" borderId="12" xfId="0" applyNumberFormat="1" applyFont="1" applyFill="1" applyBorder="1" applyAlignment="1">
      <alignment horizontal="center" vertical="center" wrapText="1"/>
    </xf>
    <xf numFmtId="166" fontId="7" fillId="0" borderId="22" xfId="0" applyNumberFormat="1" applyFont="1" applyFill="1" applyBorder="1" applyAlignment="1">
      <alignment horizontal="center" vertical="center" wrapText="1"/>
    </xf>
    <xf numFmtId="3" fontId="0" fillId="39" borderId="38" xfId="60" applyNumberFormat="1" applyFont="1" applyFill="1" applyBorder="1" applyAlignment="1">
      <alignment horizontal="center"/>
      <protection/>
    </xf>
    <xf numFmtId="0" fontId="0" fillId="39" borderId="39" xfId="60" applyFont="1" applyFill="1" applyBorder="1" applyAlignment="1">
      <alignment horizontal="center"/>
      <protection/>
    </xf>
    <xf numFmtId="3" fontId="0" fillId="39" borderId="39" xfId="60" applyNumberFormat="1" applyFont="1" applyFill="1" applyBorder="1" applyAlignment="1">
      <alignment horizontal="center"/>
      <protection/>
    </xf>
    <xf numFmtId="10" fontId="0" fillId="39" borderId="39" xfId="60" applyNumberFormat="1" applyFont="1" applyFill="1" applyBorder="1" applyAlignment="1">
      <alignment horizontal="center"/>
      <protection/>
    </xf>
    <xf numFmtId="178" fontId="12" fillId="39" borderId="12" xfId="63" applyNumberFormat="1" applyFont="1" applyFill="1" applyBorder="1" applyAlignment="1">
      <alignment horizontal="center" vertical="center"/>
      <protection/>
    </xf>
    <xf numFmtId="178" fontId="12" fillId="39" borderId="22" xfId="63" applyNumberFormat="1" applyFont="1" applyFill="1" applyBorder="1" applyAlignment="1">
      <alignment horizontal="center" vertical="center"/>
      <protection/>
    </xf>
    <xf numFmtId="1" fontId="12" fillId="34" borderId="12" xfId="63" applyNumberFormat="1" applyFont="1" applyFill="1" applyBorder="1" applyAlignment="1">
      <alignment horizontal="center" vertical="center"/>
      <protection/>
    </xf>
    <xf numFmtId="1" fontId="12" fillId="34" borderId="22" xfId="63" applyNumberFormat="1" applyFont="1" applyFill="1" applyBorder="1" applyAlignment="1">
      <alignment horizontal="center" vertical="center"/>
      <protection/>
    </xf>
    <xf numFmtId="1" fontId="12" fillId="34" borderId="19" xfId="63" applyNumberFormat="1" applyFont="1" applyFill="1" applyBorder="1" applyAlignment="1">
      <alignment horizontal="center" vertical="center"/>
      <protection/>
    </xf>
    <xf numFmtId="1" fontId="12" fillId="34" borderId="29" xfId="63" applyNumberFormat="1" applyFont="1" applyFill="1" applyBorder="1" applyAlignment="1">
      <alignment horizontal="center" vertical="center"/>
      <protection/>
    </xf>
    <xf numFmtId="0" fontId="12" fillId="34" borderId="12" xfId="64" applyNumberFormat="1" applyFont="1" applyFill="1" applyBorder="1" applyAlignment="1">
      <alignment horizontal="center" vertical="center" shrinkToFit="1"/>
      <protection/>
    </xf>
    <xf numFmtId="0" fontId="12" fillId="34" borderId="22" xfId="64" applyNumberFormat="1" applyFont="1" applyFill="1" applyBorder="1" applyAlignment="1">
      <alignment horizontal="center" vertical="center" shrinkToFit="1"/>
      <protection/>
    </xf>
    <xf numFmtId="0" fontId="12" fillId="34" borderId="12" xfId="64" applyNumberFormat="1" applyFont="1" applyFill="1" applyBorder="1" applyAlignment="1">
      <alignment horizontal="center" vertical="center"/>
      <protection/>
    </xf>
    <xf numFmtId="0" fontId="12" fillId="34" borderId="22" xfId="64" applyNumberFormat="1" applyFont="1" applyFill="1" applyBorder="1" applyAlignment="1">
      <alignment horizontal="center" vertical="center"/>
      <protection/>
    </xf>
    <xf numFmtId="0" fontId="12" fillId="34" borderId="19" xfId="64" applyNumberFormat="1" applyFont="1" applyFill="1" applyBorder="1" applyAlignment="1">
      <alignment horizontal="center" vertical="center"/>
      <protection/>
    </xf>
    <xf numFmtId="0" fontId="12" fillId="34" borderId="29" xfId="64" applyNumberFormat="1" applyFont="1" applyFill="1" applyBorder="1" applyAlignment="1">
      <alignment horizontal="center" vertical="center"/>
      <protection/>
    </xf>
    <xf numFmtId="0" fontId="0" fillId="34" borderId="22" xfId="56" applyFont="1" applyFill="1" applyBorder="1" applyAlignment="1">
      <alignment horizontal="center"/>
      <protection/>
    </xf>
    <xf numFmtId="168" fontId="10" fillId="34" borderId="29" xfId="56" applyNumberFormat="1" applyFont="1" applyFill="1" applyBorder="1" applyAlignment="1">
      <alignment horizontal="center" vertical="center"/>
      <protection/>
    </xf>
    <xf numFmtId="3" fontId="7" fillId="39" borderId="45" xfId="0" applyNumberFormat="1" applyFont="1" applyFill="1" applyBorder="1" applyAlignment="1">
      <alignment horizontal="center" vertical="center" wrapText="1"/>
    </xf>
    <xf numFmtId="3" fontId="38" fillId="39" borderId="46" xfId="0" applyNumberFormat="1" applyFont="1" applyFill="1" applyBorder="1" applyAlignment="1">
      <alignment horizontal="center" vertical="center" wrapText="1"/>
    </xf>
    <xf numFmtId="3" fontId="36" fillId="39" borderId="47" xfId="0" applyNumberFormat="1" applyFont="1" applyFill="1" applyBorder="1" applyAlignment="1">
      <alignment horizontal="center" vertical="center" wrapText="1"/>
    </xf>
    <xf numFmtId="0" fontId="0" fillId="0" borderId="48" xfId="60" applyBorder="1" applyAlignment="1">
      <alignment horizontal="center"/>
      <protection/>
    </xf>
    <xf numFmtId="3" fontId="0" fillId="0" borderId="49" xfId="60" applyNumberFormat="1" applyFont="1" applyFill="1" applyBorder="1" applyAlignment="1">
      <alignment horizontal="center"/>
      <protection/>
    </xf>
    <xf numFmtId="0" fontId="0" fillId="0" borderId="50" xfId="60" applyBorder="1" applyAlignment="1">
      <alignment horizontal="center"/>
      <protection/>
    </xf>
    <xf numFmtId="0" fontId="0" fillId="0" borderId="51" xfId="60" applyFont="1" applyFill="1" applyBorder="1" applyAlignment="1">
      <alignment horizontal="center"/>
      <protection/>
    </xf>
    <xf numFmtId="3" fontId="0" fillId="0" borderId="51" xfId="60" applyNumberFormat="1" applyFont="1" applyFill="1" applyBorder="1" applyAlignment="1">
      <alignment horizontal="center"/>
      <protection/>
    </xf>
    <xf numFmtId="10" fontId="0" fillId="39" borderId="51" xfId="60" applyNumberFormat="1" applyFont="1" applyFill="1" applyBorder="1" applyAlignment="1">
      <alignment horizontal="center"/>
      <protection/>
    </xf>
    <xf numFmtId="0" fontId="0" fillId="0" borderId="52" xfId="60" applyBorder="1" applyAlignment="1">
      <alignment horizontal="center"/>
      <protection/>
    </xf>
    <xf numFmtId="0" fontId="0" fillId="0" borderId="53" xfId="60" applyFont="1" applyBorder="1" applyAlignment="1">
      <alignment wrapText="1"/>
      <protection/>
    </xf>
    <xf numFmtId="3" fontId="0" fillId="0" borderId="53" xfId="60" applyNumberFormat="1" applyFill="1" applyBorder="1" applyAlignment="1">
      <alignment horizontal="center"/>
      <protection/>
    </xf>
    <xf numFmtId="3" fontId="0" fillId="0" borderId="53" xfId="60" applyNumberFormat="1" applyFont="1" applyFill="1" applyBorder="1" applyAlignment="1">
      <alignment horizontal="center"/>
      <protection/>
    </xf>
    <xf numFmtId="3" fontId="0" fillId="39" borderId="53" xfId="60" applyNumberFormat="1" applyFont="1" applyFill="1" applyBorder="1" applyAlignment="1">
      <alignment horizontal="center"/>
      <protection/>
    </xf>
    <xf numFmtId="3" fontId="0" fillId="39" borderId="54" xfId="60" applyNumberFormat="1" applyFont="1" applyFill="1" applyBorder="1" applyAlignment="1">
      <alignment horizontal="center"/>
      <protection/>
    </xf>
    <xf numFmtId="0" fontId="4" fillId="34" borderId="18" xfId="0" applyFont="1" applyFill="1" applyBorder="1" applyAlignment="1">
      <alignment vertical="center"/>
    </xf>
    <xf numFmtId="4" fontId="10" fillId="34" borderId="12" xfId="56" applyNumberFormat="1" applyFont="1" applyFill="1" applyBorder="1" applyAlignment="1">
      <alignment horizontal="center" vertical="center"/>
      <protection/>
    </xf>
    <xf numFmtId="168" fontId="27" fillId="34" borderId="17" xfId="54" applyNumberFormat="1" applyFont="1" applyFill="1" applyBorder="1" applyAlignment="1">
      <alignment vertical="center"/>
      <protection/>
    </xf>
    <xf numFmtId="168" fontId="27" fillId="34" borderId="12" xfId="54" applyNumberFormat="1" applyFont="1" applyFill="1" applyBorder="1" applyAlignment="1">
      <alignment vertical="center"/>
      <protection/>
    </xf>
    <xf numFmtId="168" fontId="27" fillId="34" borderId="22" xfId="54" applyNumberFormat="1" applyFont="1" applyFill="1" applyBorder="1" applyAlignment="1">
      <alignment vertical="center"/>
      <protection/>
    </xf>
    <xf numFmtId="4" fontId="0" fillId="0" borderId="11" xfId="60" applyNumberFormat="1" applyFill="1" applyBorder="1" applyAlignment="1">
      <alignment horizontal="center" vertical="center" wrapText="1"/>
      <protection/>
    </xf>
    <xf numFmtId="3" fontId="7" fillId="0" borderId="12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38" fillId="0" borderId="10" xfId="0" applyNumberFormat="1" applyFont="1" applyFill="1" applyBorder="1" applyAlignment="1">
      <alignment horizontal="center" vertical="center" wrapText="1"/>
    </xf>
    <xf numFmtId="3" fontId="36" fillId="0" borderId="37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3" fontId="7" fillId="0" borderId="22" xfId="0" applyNumberFormat="1" applyFont="1" applyFill="1" applyBorder="1" applyAlignment="1">
      <alignment horizontal="center" vertical="center"/>
    </xf>
    <xf numFmtId="1" fontId="12" fillId="34" borderId="12" xfId="64" applyNumberFormat="1" applyFont="1" applyFill="1" applyBorder="1" applyAlignment="1">
      <alignment horizontal="center" vertical="center" shrinkToFit="1"/>
      <protection/>
    </xf>
    <xf numFmtId="1" fontId="18" fillId="34" borderId="12" xfId="63" applyNumberFormat="1" applyFont="1" applyFill="1" applyBorder="1" applyAlignment="1">
      <alignment horizontal="center" vertical="center"/>
      <protection/>
    </xf>
    <xf numFmtId="168" fontId="11" fillId="39" borderId="17" xfId="54" applyNumberFormat="1" applyFont="1" applyFill="1" applyBorder="1" applyAlignment="1">
      <alignment horizontal="center" vertical="center"/>
      <protection/>
    </xf>
    <xf numFmtId="0" fontId="4" fillId="39" borderId="30" xfId="0" applyFont="1" applyFill="1" applyBorder="1" applyAlignment="1">
      <alignment horizontal="center" vertical="center"/>
    </xf>
    <xf numFmtId="0" fontId="0" fillId="39" borderId="21" xfId="0" applyFont="1" applyFill="1" applyBorder="1" applyAlignment="1">
      <alignment vertical="center" wrapText="1"/>
    </xf>
    <xf numFmtId="0" fontId="4" fillId="39" borderId="17" xfId="0" applyFont="1" applyFill="1" applyBorder="1" applyAlignment="1">
      <alignment horizontal="center" vertical="center"/>
    </xf>
    <xf numFmtId="0" fontId="0" fillId="39" borderId="12" xfId="0" applyFont="1" applyFill="1" applyBorder="1" applyAlignment="1">
      <alignment vertical="center" wrapText="1"/>
    </xf>
    <xf numFmtId="0" fontId="0" fillId="39" borderId="12" xfId="0" applyFont="1" applyFill="1" applyBorder="1" applyAlignment="1">
      <alignment vertical="center" wrapText="1"/>
    </xf>
    <xf numFmtId="0" fontId="0" fillId="39" borderId="12" xfId="0" applyFill="1" applyBorder="1" applyAlignment="1">
      <alignment vertical="center" wrapText="1"/>
    </xf>
    <xf numFmtId="0" fontId="9" fillId="39" borderId="19" xfId="0" applyFont="1" applyFill="1" applyBorder="1" applyAlignment="1">
      <alignment vertical="center" wrapText="1"/>
    </xf>
    <xf numFmtId="0" fontId="4" fillId="39" borderId="55" xfId="0" applyFont="1" applyFill="1" applyBorder="1" applyAlignment="1">
      <alignment horizontal="center" vertical="center"/>
    </xf>
    <xf numFmtId="0" fontId="0" fillId="39" borderId="56" xfId="0" applyFill="1" applyBorder="1" applyAlignment="1">
      <alignment vertical="center" wrapText="1"/>
    </xf>
    <xf numFmtId="0" fontId="0" fillId="39" borderId="12" xfId="0" applyFont="1" applyFill="1" applyBorder="1" applyAlignment="1">
      <alignment vertical="center" wrapText="1"/>
    </xf>
    <xf numFmtId="0" fontId="4" fillId="39" borderId="18" xfId="0" applyFont="1" applyFill="1" applyBorder="1" applyAlignment="1">
      <alignment vertical="center"/>
    </xf>
    <xf numFmtId="167" fontId="0" fillId="39" borderId="12" xfId="0" applyNumberFormat="1" applyFill="1" applyBorder="1" applyAlignment="1">
      <alignment vertical="center"/>
    </xf>
    <xf numFmtId="168" fontId="0" fillId="39" borderId="12" xfId="0" applyNumberFormat="1" applyFill="1" applyBorder="1" applyAlignment="1">
      <alignment vertical="center"/>
    </xf>
    <xf numFmtId="1" fontId="0" fillId="39" borderId="12" xfId="0" applyNumberFormat="1" applyFill="1" applyBorder="1" applyAlignment="1">
      <alignment vertical="center"/>
    </xf>
    <xf numFmtId="1" fontId="0" fillId="39" borderId="22" xfId="0" applyNumberFormat="1" applyFill="1" applyBorder="1" applyAlignment="1">
      <alignment vertical="center"/>
    </xf>
    <xf numFmtId="4" fontId="0" fillId="39" borderId="12" xfId="0" applyNumberFormat="1" applyFill="1" applyBorder="1" applyAlignment="1">
      <alignment vertical="center"/>
    </xf>
    <xf numFmtId="1" fontId="9" fillId="39" borderId="12" xfId="0" applyNumberFormat="1" applyFont="1" applyFill="1" applyBorder="1" applyAlignment="1">
      <alignment vertical="center"/>
    </xf>
    <xf numFmtId="4" fontId="0" fillId="39" borderId="21" xfId="0" applyNumberFormat="1" applyFill="1" applyBorder="1" applyAlignment="1">
      <alignment vertical="center"/>
    </xf>
    <xf numFmtId="2" fontId="0" fillId="39" borderId="21" xfId="0" applyNumberFormat="1" applyFill="1" applyBorder="1" applyAlignment="1">
      <alignment vertical="center"/>
    </xf>
    <xf numFmtId="1" fontId="0" fillId="39" borderId="21" xfId="0" applyNumberFormat="1" applyFill="1" applyBorder="1" applyAlignment="1">
      <alignment vertical="center"/>
    </xf>
    <xf numFmtId="164" fontId="0" fillId="39" borderId="21" xfId="0" applyNumberFormat="1" applyFill="1" applyBorder="1" applyAlignment="1">
      <alignment vertical="center"/>
    </xf>
    <xf numFmtId="2" fontId="0" fillId="39" borderId="31" xfId="0" applyNumberFormat="1" applyFill="1" applyBorder="1" applyAlignment="1">
      <alignment vertical="center"/>
    </xf>
    <xf numFmtId="167" fontId="9" fillId="39" borderId="12" xfId="0" applyNumberFormat="1" applyFont="1" applyFill="1" applyBorder="1" applyAlignment="1">
      <alignment vertical="center"/>
    </xf>
    <xf numFmtId="168" fontId="9" fillId="39" borderId="12" xfId="0" applyNumberFormat="1" applyFont="1" applyFill="1" applyBorder="1" applyAlignment="1">
      <alignment vertical="center"/>
    </xf>
    <xf numFmtId="1" fontId="9" fillId="39" borderId="22" xfId="0" applyNumberFormat="1" applyFont="1" applyFill="1" applyBorder="1" applyAlignment="1">
      <alignment vertical="center"/>
    </xf>
    <xf numFmtId="167" fontId="9" fillId="39" borderId="19" xfId="0" applyNumberFormat="1" applyFont="1" applyFill="1" applyBorder="1" applyAlignment="1">
      <alignment vertical="center"/>
    </xf>
    <xf numFmtId="168" fontId="9" fillId="39" borderId="19" xfId="0" applyNumberFormat="1" applyFont="1" applyFill="1" applyBorder="1" applyAlignment="1">
      <alignment vertical="center"/>
    </xf>
    <xf numFmtId="1" fontId="9" fillId="39" borderId="19" xfId="0" applyNumberFormat="1" applyFont="1" applyFill="1" applyBorder="1" applyAlignment="1">
      <alignment vertical="center"/>
    </xf>
    <xf numFmtId="1" fontId="9" fillId="39" borderId="29" xfId="0" applyNumberFormat="1" applyFont="1" applyFill="1" applyBorder="1" applyAlignment="1">
      <alignment vertical="center"/>
    </xf>
    <xf numFmtId="4" fontId="9" fillId="39" borderId="12" xfId="0" applyNumberFormat="1" applyFont="1" applyFill="1" applyBorder="1" applyAlignment="1">
      <alignment vertical="center"/>
    </xf>
    <xf numFmtId="168" fontId="11" fillId="39" borderId="12" xfId="54" applyNumberFormat="1" applyFont="1" applyFill="1" applyBorder="1" applyAlignment="1">
      <alignment horizontal="center" vertical="center"/>
      <protection/>
    </xf>
    <xf numFmtId="1" fontId="11" fillId="39" borderId="12" xfId="54" applyNumberFormat="1" applyFont="1" applyFill="1" applyBorder="1" applyAlignment="1">
      <alignment horizontal="center" vertical="center"/>
      <protection/>
    </xf>
    <xf numFmtId="168" fontId="27" fillId="39" borderId="12" xfId="54" applyNumberFormat="1" applyFont="1" applyFill="1" applyBorder="1" applyAlignment="1">
      <alignment horizontal="center" vertical="center"/>
      <protection/>
    </xf>
    <xf numFmtId="1" fontId="27" fillId="39" borderId="12" xfId="54" applyNumberFormat="1" applyFont="1" applyFill="1" applyBorder="1" applyAlignment="1">
      <alignment horizontal="center" vertical="center"/>
      <protection/>
    </xf>
    <xf numFmtId="2" fontId="11" fillId="39" borderId="12" xfId="69" applyNumberFormat="1" applyFont="1" applyFill="1" applyBorder="1" applyAlignment="1">
      <alignment horizontal="center" vertical="center"/>
    </xf>
    <xf numFmtId="2" fontId="11" fillId="39" borderId="12" xfId="54" applyNumberFormat="1" applyFont="1" applyFill="1" applyBorder="1" applyAlignment="1">
      <alignment horizontal="center" vertical="center"/>
      <protection/>
    </xf>
    <xf numFmtId="168" fontId="28" fillId="39" borderId="12" xfId="54" applyNumberFormat="1" applyFont="1" applyFill="1" applyBorder="1" applyAlignment="1">
      <alignment horizontal="center" vertical="center"/>
      <protection/>
    </xf>
    <xf numFmtId="1" fontId="28" fillId="39" borderId="12" xfId="54" applyNumberFormat="1" applyFont="1" applyFill="1" applyBorder="1" applyAlignment="1">
      <alignment horizontal="center" vertical="center"/>
      <protection/>
    </xf>
    <xf numFmtId="168" fontId="27" fillId="39" borderId="12" xfId="54" applyNumberFormat="1" applyFont="1" applyFill="1" applyBorder="1" applyAlignment="1">
      <alignment vertical="center"/>
      <protection/>
    </xf>
    <xf numFmtId="168" fontId="11" fillId="39" borderId="12" xfId="54" applyNumberFormat="1" applyFont="1" applyFill="1" applyBorder="1" applyAlignment="1">
      <alignment vertical="center"/>
      <protection/>
    </xf>
    <xf numFmtId="168" fontId="27" fillId="39" borderId="12" xfId="54" applyNumberFormat="1" applyFont="1" applyFill="1" applyBorder="1" applyAlignment="1">
      <alignment vertical="center"/>
      <protection/>
    </xf>
    <xf numFmtId="168" fontId="11" fillId="39" borderId="18" xfId="54" applyNumberFormat="1" applyFont="1" applyFill="1" applyBorder="1" applyAlignment="1">
      <alignment vertical="center"/>
      <protection/>
    </xf>
    <xf numFmtId="168" fontId="11" fillId="39" borderId="19" xfId="54" applyNumberFormat="1" applyFont="1" applyFill="1" applyBorder="1" applyAlignment="1">
      <alignment vertical="center"/>
      <protection/>
    </xf>
    <xf numFmtId="168" fontId="11" fillId="39" borderId="29" xfId="54" applyNumberFormat="1" applyFont="1" applyFill="1" applyBorder="1" applyAlignment="1">
      <alignment vertical="center"/>
      <protection/>
    </xf>
    <xf numFmtId="0" fontId="12" fillId="39" borderId="57" xfId="55" applyFont="1" applyFill="1" applyBorder="1" applyAlignment="1">
      <alignment vertical="center" wrapText="1"/>
      <protection/>
    </xf>
    <xf numFmtId="168" fontId="27" fillId="39" borderId="35" xfId="54" applyNumberFormat="1" applyFont="1" applyFill="1" applyBorder="1" applyAlignment="1">
      <alignment vertical="center"/>
      <protection/>
    </xf>
    <xf numFmtId="168" fontId="27" fillId="39" borderId="10" xfId="54" applyNumberFormat="1" applyFont="1" applyFill="1" applyBorder="1" applyAlignment="1">
      <alignment vertical="center"/>
      <protection/>
    </xf>
    <xf numFmtId="168" fontId="27" fillId="39" borderId="41" xfId="54" applyNumberFormat="1" applyFont="1" applyFill="1" applyBorder="1" applyAlignment="1">
      <alignment vertical="center"/>
      <protection/>
    </xf>
    <xf numFmtId="168" fontId="11" fillId="39" borderId="42" xfId="54" applyNumberFormat="1" applyFont="1" applyFill="1" applyBorder="1" applyAlignment="1">
      <alignment horizontal="center" vertical="center"/>
      <protection/>
    </xf>
    <xf numFmtId="1" fontId="11" fillId="39" borderId="42" xfId="54" applyNumberFormat="1" applyFont="1" applyFill="1" applyBorder="1" applyAlignment="1">
      <alignment horizontal="center" vertical="center"/>
      <protection/>
    </xf>
    <xf numFmtId="168" fontId="27" fillId="39" borderId="42" xfId="54" applyNumberFormat="1" applyFont="1" applyFill="1" applyBorder="1" applyAlignment="1">
      <alignment horizontal="center" vertical="center"/>
      <protection/>
    </xf>
    <xf numFmtId="2" fontId="11" fillId="39" borderId="42" xfId="69" applyNumberFormat="1" applyFont="1" applyFill="1" applyBorder="1" applyAlignment="1">
      <alignment horizontal="center" vertical="center"/>
    </xf>
    <xf numFmtId="168" fontId="28" fillId="39" borderId="42" xfId="54" applyNumberFormat="1" applyFont="1" applyFill="1" applyBorder="1" applyAlignment="1">
      <alignment horizontal="center" vertical="center"/>
      <protection/>
    </xf>
    <xf numFmtId="168" fontId="27" fillId="39" borderId="42" xfId="54" applyNumberFormat="1" applyFont="1" applyFill="1" applyBorder="1" applyAlignment="1">
      <alignment vertical="center"/>
      <protection/>
    </xf>
    <xf numFmtId="168" fontId="11" fillId="39" borderId="42" xfId="54" applyNumberFormat="1" applyFont="1" applyFill="1" applyBorder="1" applyAlignment="1">
      <alignment vertical="center"/>
      <protection/>
    </xf>
    <xf numFmtId="168" fontId="27" fillId="39" borderId="42" xfId="54" applyNumberFormat="1" applyFont="1" applyFill="1" applyBorder="1" applyAlignment="1">
      <alignment vertical="center"/>
      <protection/>
    </xf>
    <xf numFmtId="168" fontId="11" fillId="39" borderId="58" xfId="54" applyNumberFormat="1" applyFont="1" applyFill="1" applyBorder="1" applyAlignment="1">
      <alignment vertical="center"/>
      <protection/>
    </xf>
    <xf numFmtId="168" fontId="11" fillId="39" borderId="22" xfId="54" applyNumberFormat="1" applyFont="1" applyFill="1" applyBorder="1" applyAlignment="1">
      <alignment horizontal="center" vertical="center"/>
      <protection/>
    </xf>
    <xf numFmtId="1" fontId="11" fillId="39" borderId="17" xfId="54" applyNumberFormat="1" applyFont="1" applyFill="1" applyBorder="1" applyAlignment="1">
      <alignment horizontal="center" vertical="center"/>
      <protection/>
    </xf>
    <xf numFmtId="1" fontId="11" fillId="39" borderId="22" xfId="54" applyNumberFormat="1" applyFont="1" applyFill="1" applyBorder="1" applyAlignment="1">
      <alignment horizontal="center" vertical="center"/>
      <protection/>
    </xf>
    <xf numFmtId="168" fontId="27" fillId="39" borderId="17" xfId="54" applyNumberFormat="1" applyFont="1" applyFill="1" applyBorder="1" applyAlignment="1">
      <alignment horizontal="center" vertical="center"/>
      <protection/>
    </xf>
    <xf numFmtId="168" fontId="27" fillId="39" borderId="22" xfId="54" applyNumberFormat="1" applyFont="1" applyFill="1" applyBorder="1" applyAlignment="1">
      <alignment horizontal="center" vertical="center"/>
      <protection/>
    </xf>
    <xf numFmtId="2" fontId="11" fillId="39" borderId="17" xfId="69" applyNumberFormat="1" applyFont="1" applyFill="1" applyBorder="1" applyAlignment="1">
      <alignment horizontal="center" vertical="center"/>
    </xf>
    <xf numFmtId="2" fontId="11" fillId="39" borderId="22" xfId="69" applyNumberFormat="1" applyFont="1" applyFill="1" applyBorder="1" applyAlignment="1">
      <alignment horizontal="center" vertical="center"/>
    </xf>
    <xf numFmtId="168" fontId="28" fillId="39" borderId="17" xfId="54" applyNumberFormat="1" applyFont="1" applyFill="1" applyBorder="1" applyAlignment="1">
      <alignment horizontal="center" vertical="center"/>
      <protection/>
    </xf>
    <xf numFmtId="168" fontId="28" fillId="39" borderId="22" xfId="54" applyNumberFormat="1" applyFont="1" applyFill="1" applyBorder="1" applyAlignment="1">
      <alignment horizontal="center" vertical="center"/>
      <protection/>
    </xf>
    <xf numFmtId="168" fontId="27" fillId="39" borderId="17" xfId="54" applyNumberFormat="1" applyFont="1" applyFill="1" applyBorder="1" applyAlignment="1">
      <alignment vertical="center"/>
      <protection/>
    </xf>
    <xf numFmtId="168" fontId="27" fillId="39" borderId="22" xfId="54" applyNumberFormat="1" applyFont="1" applyFill="1" applyBorder="1" applyAlignment="1">
      <alignment vertical="center"/>
      <protection/>
    </xf>
    <xf numFmtId="168" fontId="11" fillId="39" borderId="17" xfId="54" applyNumberFormat="1" applyFont="1" applyFill="1" applyBorder="1" applyAlignment="1">
      <alignment vertical="center"/>
      <protection/>
    </xf>
    <xf numFmtId="168" fontId="11" fillId="39" borderId="22" xfId="54" applyNumberFormat="1" applyFont="1" applyFill="1" applyBorder="1" applyAlignment="1">
      <alignment vertical="center"/>
      <protection/>
    </xf>
    <xf numFmtId="168" fontId="27" fillId="39" borderId="17" xfId="54" applyNumberFormat="1" applyFont="1" applyFill="1" applyBorder="1" applyAlignment="1">
      <alignment vertical="center"/>
      <protection/>
    </xf>
    <xf numFmtId="168" fontId="27" fillId="39" borderId="22" xfId="54" applyNumberFormat="1" applyFont="1" applyFill="1" applyBorder="1" applyAlignment="1">
      <alignment vertical="center"/>
      <protection/>
    </xf>
    <xf numFmtId="0" fontId="12" fillId="0" borderId="59" xfId="54" applyNumberFormat="1" applyFont="1" applyFill="1" applyBorder="1" applyAlignment="1" applyProtection="1">
      <alignment horizontal="center" vertical="center" wrapText="1"/>
      <protection/>
    </xf>
    <xf numFmtId="0" fontId="4" fillId="0" borderId="42" xfId="54" applyNumberFormat="1" applyFont="1" applyFill="1" applyBorder="1" applyAlignment="1" applyProtection="1">
      <alignment horizontal="center" vertical="top"/>
      <protection/>
    </xf>
    <xf numFmtId="0" fontId="12" fillId="0" borderId="30" xfId="54" applyNumberFormat="1" applyFont="1" applyFill="1" applyBorder="1" applyAlignment="1" applyProtection="1">
      <alignment horizontal="center" vertical="center" wrapText="1"/>
      <protection/>
    </xf>
    <xf numFmtId="0" fontId="12" fillId="0" borderId="21" xfId="54" applyNumberFormat="1" applyFont="1" applyFill="1" applyBorder="1" applyAlignment="1" applyProtection="1">
      <alignment horizontal="center" vertical="center" wrapText="1"/>
      <protection/>
    </xf>
    <xf numFmtId="0" fontId="12" fillId="0" borderId="31" xfId="54" applyNumberFormat="1" applyFont="1" applyFill="1" applyBorder="1" applyAlignment="1" applyProtection="1">
      <alignment horizontal="center" vertical="center" wrapText="1"/>
      <protection/>
    </xf>
    <xf numFmtId="168" fontId="27" fillId="39" borderId="43" xfId="54" applyNumberFormat="1" applyFont="1" applyFill="1" applyBorder="1" applyAlignment="1">
      <alignment vertical="center"/>
      <protection/>
    </xf>
    <xf numFmtId="168" fontId="19" fillId="39" borderId="12" xfId="54" applyNumberFormat="1" applyFont="1" applyFill="1" applyBorder="1" applyAlignment="1">
      <alignment horizontal="center" vertical="center"/>
      <protection/>
    </xf>
    <xf numFmtId="168" fontId="19" fillId="39" borderId="25" xfId="54" applyNumberFormat="1" applyFont="1" applyFill="1" applyBorder="1" applyAlignment="1">
      <alignment horizontal="center" vertical="center"/>
      <protection/>
    </xf>
    <xf numFmtId="0" fontId="12" fillId="34" borderId="23" xfId="54" applyNumberFormat="1" applyFont="1" applyFill="1" applyBorder="1" applyAlignment="1" applyProtection="1">
      <alignment horizontal="center" vertical="center" wrapText="1"/>
      <protection/>
    </xf>
    <xf numFmtId="0" fontId="12" fillId="34" borderId="24" xfId="54" applyNumberFormat="1" applyFont="1" applyFill="1" applyBorder="1" applyAlignment="1" applyProtection="1">
      <alignment horizontal="center" vertical="center" wrapText="1"/>
      <protection/>
    </xf>
    <xf numFmtId="0" fontId="12" fillId="34" borderId="40" xfId="54" applyNumberFormat="1" applyFont="1" applyFill="1" applyBorder="1" applyAlignment="1" applyProtection="1">
      <alignment horizontal="center" vertical="center" wrapText="1"/>
      <protection/>
    </xf>
    <xf numFmtId="167" fontId="21" fillId="34" borderId="25" xfId="54" applyNumberFormat="1" applyFont="1" applyFill="1" applyBorder="1" applyAlignment="1">
      <alignment horizontal="center" vertical="center"/>
      <protection/>
    </xf>
    <xf numFmtId="167" fontId="21" fillId="34" borderId="45" xfId="54" applyNumberFormat="1" applyFont="1" applyFill="1" applyBorder="1" applyAlignment="1">
      <alignment horizontal="center" vertical="center"/>
      <protection/>
    </xf>
    <xf numFmtId="167" fontId="9" fillId="39" borderId="10" xfId="0" applyNumberFormat="1" applyFont="1" applyFill="1" applyBorder="1" applyAlignment="1">
      <alignment vertical="center"/>
    </xf>
    <xf numFmtId="168" fontId="9" fillId="39" borderId="10" xfId="0" applyNumberFormat="1" applyFont="1" applyFill="1" applyBorder="1" applyAlignment="1">
      <alignment vertical="center"/>
    </xf>
    <xf numFmtId="1" fontId="9" fillId="39" borderId="10" xfId="0" applyNumberFormat="1" applyFont="1" applyFill="1" applyBorder="1" applyAlignment="1">
      <alignment vertical="center"/>
    </xf>
    <xf numFmtId="1" fontId="9" fillId="39" borderId="41" xfId="0" applyNumberFormat="1" applyFont="1" applyFill="1" applyBorder="1" applyAlignment="1">
      <alignment vertical="center"/>
    </xf>
    <xf numFmtId="0" fontId="0" fillId="39" borderId="12" xfId="62" applyFont="1" applyFill="1" applyBorder="1" applyAlignment="1">
      <alignment horizontal="center" vertical="center"/>
      <protection/>
    </xf>
    <xf numFmtId="0" fontId="0" fillId="39" borderId="12" xfId="62" applyFont="1" applyFill="1" applyBorder="1" applyAlignment="1">
      <alignment horizontal="left" vertical="center" wrapText="1"/>
      <protection/>
    </xf>
    <xf numFmtId="3" fontId="9" fillId="39" borderId="12" xfId="62" applyNumberFormat="1" applyFont="1" applyFill="1" applyBorder="1" applyAlignment="1">
      <alignment horizontal="center" vertical="center"/>
      <protection/>
    </xf>
    <xf numFmtId="3" fontId="0" fillId="0" borderId="12" xfId="62" applyNumberFormat="1" applyFont="1" applyFill="1" applyBorder="1" applyAlignment="1">
      <alignment horizontal="center" vertical="center"/>
      <protection/>
    </xf>
    <xf numFmtId="3" fontId="0" fillId="39" borderId="12" xfId="62" applyNumberFormat="1" applyFont="1" applyFill="1" applyBorder="1" applyAlignment="1">
      <alignment horizontal="center" vertical="center"/>
      <protection/>
    </xf>
    <xf numFmtId="3" fontId="20" fillId="39" borderId="12" xfId="62" applyNumberFormat="1" applyFont="1" applyFill="1" applyBorder="1" applyAlignment="1">
      <alignment horizontal="center" vertical="center"/>
      <protection/>
    </xf>
    <xf numFmtId="3" fontId="20" fillId="0" borderId="12" xfId="62" applyNumberFormat="1" applyFont="1" applyFill="1" applyBorder="1" applyAlignment="1">
      <alignment horizontal="center" vertical="center"/>
      <protection/>
    </xf>
    <xf numFmtId="0" fontId="20" fillId="39" borderId="12" xfId="62" applyFont="1" applyFill="1" applyBorder="1" applyAlignment="1">
      <alignment horizontal="center" vertical="center"/>
      <protection/>
    </xf>
    <xf numFmtId="0" fontId="20" fillId="39" borderId="12" xfId="62" applyFont="1" applyFill="1" applyBorder="1" applyAlignment="1">
      <alignment horizontal="left" vertical="center" wrapText="1"/>
      <protection/>
    </xf>
    <xf numFmtId="3" fontId="39" fillId="39" borderId="12" xfId="62" applyNumberFormat="1" applyFont="1" applyFill="1" applyBorder="1" applyAlignment="1">
      <alignment horizontal="center" vertical="center"/>
      <protection/>
    </xf>
    <xf numFmtId="165" fontId="20" fillId="39" borderId="12" xfId="69" applyNumberFormat="1" applyFont="1" applyFill="1" applyBorder="1" applyAlignment="1">
      <alignment horizontal="center" vertical="center"/>
    </xf>
    <xf numFmtId="3" fontId="9" fillId="0" borderId="12" xfId="62" applyNumberFormat="1" applyFont="1" applyFill="1" applyBorder="1" applyAlignment="1">
      <alignment horizontal="center" vertical="center"/>
      <protection/>
    </xf>
    <xf numFmtId="0" fontId="12" fillId="39" borderId="12" xfId="62" applyFont="1" applyFill="1" applyBorder="1" applyAlignment="1">
      <alignment horizontal="center" vertical="center" wrapText="1"/>
      <protection/>
    </xf>
    <xf numFmtId="0" fontId="12" fillId="39" borderId="12" xfId="62" applyFont="1" applyFill="1" applyBorder="1" applyAlignment="1">
      <alignment horizontal="left" vertical="center" wrapText="1"/>
      <protection/>
    </xf>
    <xf numFmtId="3" fontId="9" fillId="0" borderId="12" xfId="52" applyNumberFormat="1" applyFont="1" applyFill="1" applyBorder="1" applyAlignment="1">
      <alignment horizontal="center" vertical="center"/>
      <protection/>
    </xf>
    <xf numFmtId="2" fontId="12" fillId="39" borderId="12" xfId="62" applyNumberFormat="1" applyFont="1" applyFill="1" applyBorder="1" applyAlignment="1">
      <alignment horizontal="center" vertical="center" wrapText="1"/>
      <protection/>
    </xf>
    <xf numFmtId="2" fontId="0" fillId="39" borderId="12" xfId="62" applyNumberFormat="1" applyFont="1" applyFill="1" applyBorder="1" applyAlignment="1">
      <alignment horizontal="center" vertical="center"/>
      <protection/>
    </xf>
    <xf numFmtId="0" fontId="0" fillId="39" borderId="0" xfId="62" applyFont="1" applyFill="1" applyAlignment="1">
      <alignment horizontal="right"/>
      <protection/>
    </xf>
    <xf numFmtId="4" fontId="21" fillId="34" borderId="45" xfId="54" applyNumberFormat="1" applyFont="1" applyFill="1" applyBorder="1" applyAlignment="1">
      <alignment horizontal="center" vertical="center"/>
      <protection/>
    </xf>
    <xf numFmtId="1" fontId="9" fillId="39" borderId="28" xfId="0" applyNumberFormat="1" applyFont="1" applyFill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56" applyFont="1" applyAlignment="1">
      <alignment horizontal="right" vertical="center"/>
      <protection/>
    </xf>
    <xf numFmtId="0" fontId="29" fillId="0" borderId="0" xfId="56" applyFont="1" applyAlignment="1">
      <alignment horizontal="left" vertical="center" wrapText="1" shrinkToFit="1"/>
      <protection/>
    </xf>
    <xf numFmtId="0" fontId="2" fillId="0" borderId="0" xfId="56" applyFont="1" applyAlignment="1">
      <alignment horizontal="center" vertical="center" wrapText="1"/>
      <protection/>
    </xf>
    <xf numFmtId="0" fontId="0" fillId="0" borderId="12" xfId="57" applyFont="1" applyBorder="1" applyAlignment="1">
      <alignment horizontal="center" vertical="center"/>
      <protection/>
    </xf>
    <xf numFmtId="0" fontId="0" fillId="0" borderId="10" xfId="56" applyFont="1" applyBorder="1" applyAlignment="1">
      <alignment horizontal="center" vertical="center"/>
      <protection/>
    </xf>
    <xf numFmtId="0" fontId="0" fillId="0" borderId="11" xfId="56" applyFont="1" applyBorder="1" applyAlignment="1">
      <alignment horizontal="center" vertical="center"/>
      <protection/>
    </xf>
    <xf numFmtId="0" fontId="13" fillId="0" borderId="0" xfId="56" applyFont="1" applyFill="1" applyBorder="1" applyAlignment="1">
      <alignment horizontal="left" vertical="center" wrapText="1"/>
      <protection/>
    </xf>
    <xf numFmtId="0" fontId="0" fillId="0" borderId="12" xfId="57" applyFont="1" applyBorder="1" applyAlignment="1">
      <alignment horizontal="center" vertical="center" wrapText="1"/>
      <protection/>
    </xf>
    <xf numFmtId="0" fontId="0" fillId="34" borderId="60" xfId="56" applyFont="1" applyFill="1" applyBorder="1" applyAlignment="1">
      <alignment horizontal="center" vertical="center" wrapText="1" shrinkToFit="1"/>
      <protection/>
    </xf>
    <xf numFmtId="0" fontId="0" fillId="34" borderId="11" xfId="56" applyFont="1" applyFill="1" applyBorder="1" applyAlignment="1">
      <alignment horizontal="center" vertical="center" wrapText="1" shrinkToFit="1"/>
      <protection/>
    </xf>
    <xf numFmtId="0" fontId="0" fillId="34" borderId="61" xfId="56" applyFont="1" applyFill="1" applyBorder="1" applyAlignment="1">
      <alignment horizontal="center" vertical="center" wrapText="1" shrinkToFit="1"/>
      <protection/>
    </xf>
    <xf numFmtId="0" fontId="0" fillId="34" borderId="62" xfId="56" applyFont="1" applyFill="1" applyBorder="1" applyAlignment="1">
      <alignment horizontal="center" vertical="center" wrapText="1" shrinkToFit="1"/>
      <protection/>
    </xf>
    <xf numFmtId="0" fontId="0" fillId="0" borderId="63" xfId="56" applyFont="1" applyBorder="1" applyAlignment="1">
      <alignment horizontal="center" vertical="center" wrapText="1" shrinkToFit="1"/>
      <protection/>
    </xf>
    <xf numFmtId="0" fontId="0" fillId="0" borderId="27" xfId="56" applyFont="1" applyBorder="1" applyAlignment="1">
      <alignment horizontal="center" vertical="center" wrapText="1" shrinkToFit="1"/>
      <protection/>
    </xf>
    <xf numFmtId="0" fontId="0" fillId="0" borderId="60" xfId="57" applyFont="1" applyBorder="1" applyAlignment="1">
      <alignment horizontal="center" vertical="center"/>
      <protection/>
    </xf>
    <xf numFmtId="0" fontId="0" fillId="0" borderId="11" xfId="57" applyFont="1" applyBorder="1" applyAlignment="1">
      <alignment horizontal="center" vertical="center"/>
      <protection/>
    </xf>
    <xf numFmtId="0" fontId="0" fillId="0" borderId="60" xfId="57" applyFont="1" applyBorder="1" applyAlignment="1">
      <alignment horizontal="center" vertical="center" wrapText="1"/>
      <protection/>
    </xf>
    <xf numFmtId="0" fontId="0" fillId="0" borderId="11" xfId="57" applyFont="1" applyBorder="1" applyAlignment="1">
      <alignment horizontal="center" vertical="center" wrapText="1"/>
      <protection/>
    </xf>
    <xf numFmtId="0" fontId="0" fillId="34" borderId="60" xfId="57" applyFont="1" applyFill="1" applyBorder="1" applyAlignment="1">
      <alignment horizontal="center" vertical="center" wrapText="1"/>
      <protection/>
    </xf>
    <xf numFmtId="0" fontId="0" fillId="34" borderId="11" xfId="57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horizontal="center" vertical="center" wrapText="1"/>
    </xf>
    <xf numFmtId="0" fontId="29" fillId="0" borderId="0" xfId="56" applyFont="1" applyAlignment="1">
      <alignment horizontal="left" wrapText="1" shrinkToFit="1"/>
      <protection/>
    </xf>
    <xf numFmtId="0" fontId="2" fillId="0" borderId="0" xfId="56" applyFont="1" applyAlignment="1">
      <alignment horizontal="left" vertical="center" wrapText="1"/>
      <protection/>
    </xf>
    <xf numFmtId="0" fontId="0" fillId="0" borderId="10" xfId="57" applyFont="1" applyBorder="1" applyAlignment="1">
      <alignment horizontal="center" vertical="center" wrapText="1"/>
      <protection/>
    </xf>
    <xf numFmtId="0" fontId="0" fillId="0" borderId="12" xfId="56" applyFont="1" applyBorder="1" applyAlignment="1">
      <alignment horizontal="center" vertical="center"/>
      <protection/>
    </xf>
    <xf numFmtId="0" fontId="10" fillId="0" borderId="63" xfId="56" applyFont="1" applyBorder="1" applyAlignment="1">
      <alignment horizontal="center" vertical="center" wrapText="1" shrinkToFit="1"/>
      <protection/>
    </xf>
    <xf numFmtId="0" fontId="10" fillId="0" borderId="27" xfId="56" applyFont="1" applyBorder="1" applyAlignment="1">
      <alignment horizontal="center" vertical="center" wrapText="1" shrinkToFit="1"/>
      <protection/>
    </xf>
    <xf numFmtId="0" fontId="0" fillId="34" borderId="64" xfId="56" applyFont="1" applyFill="1" applyBorder="1" applyAlignment="1">
      <alignment horizontal="center" vertical="center" wrapText="1" shrinkToFit="1"/>
      <protection/>
    </xf>
    <xf numFmtId="0" fontId="0" fillId="34" borderId="65" xfId="56" applyFont="1" applyFill="1" applyBorder="1" applyAlignment="1">
      <alignment horizontal="center" vertical="center" wrapText="1" shrinkToFit="1"/>
      <protection/>
    </xf>
    <xf numFmtId="0" fontId="0" fillId="34" borderId="66" xfId="56" applyFont="1" applyFill="1" applyBorder="1" applyAlignment="1">
      <alignment horizontal="center" vertical="center" wrapText="1" shrinkToFit="1"/>
      <protection/>
    </xf>
    <xf numFmtId="0" fontId="25" fillId="0" borderId="0" xfId="0" applyFont="1" applyAlignment="1">
      <alignment horizontal="center" vertical="center" wrapText="1"/>
    </xf>
    <xf numFmtId="0" fontId="26" fillId="0" borderId="0" xfId="54" applyFont="1" applyFill="1" applyAlignment="1">
      <alignment horizontal="right" vertical="center"/>
      <protection/>
    </xf>
    <xf numFmtId="0" fontId="25" fillId="0" borderId="0" xfId="54" applyFont="1" applyFill="1" applyAlignment="1">
      <alignment horizontal="left" wrapText="1"/>
      <protection/>
    </xf>
    <xf numFmtId="0" fontId="0" fillId="0" borderId="64" xfId="54" applyFont="1" applyFill="1" applyBorder="1" applyAlignment="1">
      <alignment horizontal="center" vertical="center" wrapText="1" shrinkToFit="1"/>
      <protection/>
    </xf>
    <xf numFmtId="0" fontId="0" fillId="0" borderId="65" xfId="54" applyFont="1" applyFill="1" applyBorder="1" applyAlignment="1">
      <alignment horizontal="center" vertical="center" wrapText="1" shrinkToFit="1"/>
      <protection/>
    </xf>
    <xf numFmtId="0" fontId="0" fillId="0" borderId="66" xfId="54" applyFont="1" applyFill="1" applyBorder="1" applyAlignment="1">
      <alignment horizontal="center" vertical="center" wrapText="1" shrinkToFit="1"/>
      <protection/>
    </xf>
    <xf numFmtId="0" fontId="0" fillId="0" borderId="67" xfId="54" applyFont="1" applyFill="1" applyBorder="1" applyAlignment="1">
      <alignment horizontal="center" vertical="center" wrapText="1" shrinkToFit="1"/>
      <protection/>
    </xf>
    <xf numFmtId="0" fontId="0" fillId="0" borderId="0" xfId="54" applyFont="1" applyFill="1" applyBorder="1" applyAlignment="1">
      <alignment horizontal="center" vertical="center" wrapText="1" shrinkToFit="1"/>
      <protection/>
    </xf>
    <xf numFmtId="0" fontId="0" fillId="0" borderId="68" xfId="54" applyFont="1" applyFill="1" applyBorder="1" applyAlignment="1">
      <alignment horizontal="center" vertical="center" wrapText="1" shrinkToFit="1"/>
      <protection/>
    </xf>
    <xf numFmtId="0" fontId="0" fillId="0" borderId="69" xfId="54" applyFont="1" applyFill="1" applyBorder="1" applyAlignment="1" applyProtection="1">
      <alignment horizontal="center" vertical="center" wrapText="1" shrinkToFit="1"/>
      <protection locked="0"/>
    </xf>
    <xf numFmtId="0" fontId="0" fillId="0" borderId="70" xfId="54" applyFont="1" applyFill="1" applyBorder="1" applyAlignment="1" applyProtection="1">
      <alignment horizontal="center" vertical="center" wrapText="1" shrinkToFit="1"/>
      <protection locked="0"/>
    </xf>
    <xf numFmtId="0" fontId="0" fillId="0" borderId="62" xfId="54" applyFont="1" applyFill="1" applyBorder="1" applyAlignment="1" applyProtection="1">
      <alignment horizontal="center" vertical="center" wrapText="1" shrinkToFit="1"/>
      <protection locked="0"/>
    </xf>
    <xf numFmtId="0" fontId="10" fillId="0" borderId="71" xfId="54" applyFont="1" applyFill="1" applyBorder="1" applyAlignment="1">
      <alignment horizontal="center" vertical="center" wrapText="1"/>
      <protection/>
    </xf>
    <xf numFmtId="0" fontId="10" fillId="0" borderId="72" xfId="54" applyFont="1" applyFill="1" applyBorder="1" applyAlignment="1">
      <alignment horizontal="center" vertical="center" wrapText="1"/>
      <protection/>
    </xf>
    <xf numFmtId="0" fontId="0" fillId="0" borderId="71" xfId="54" applyFill="1" applyBorder="1" applyAlignment="1">
      <alignment horizontal="center" vertical="center" wrapText="1"/>
      <protection/>
    </xf>
    <xf numFmtId="0" fontId="0" fillId="0" borderId="72" xfId="54" applyFill="1" applyBorder="1" applyAlignment="1">
      <alignment horizontal="center" vertical="center" wrapText="1"/>
      <protection/>
    </xf>
    <xf numFmtId="0" fontId="0" fillId="0" borderId="64" xfId="54" applyFont="1" applyFill="1" applyBorder="1" applyAlignment="1">
      <alignment horizontal="center" vertical="center" wrapText="1"/>
      <protection/>
    </xf>
    <xf numFmtId="0" fontId="0" fillId="0" borderId="65" xfId="54" applyFont="1" applyFill="1" applyBorder="1" applyAlignment="1">
      <alignment horizontal="center" vertical="center" wrapText="1"/>
      <protection/>
    </xf>
    <xf numFmtId="0" fontId="0" fillId="0" borderId="66" xfId="54" applyFont="1" applyFill="1" applyBorder="1" applyAlignment="1">
      <alignment horizontal="center" vertical="center" wrapText="1"/>
      <protection/>
    </xf>
    <xf numFmtId="0" fontId="0" fillId="0" borderId="67" xfId="54" applyFont="1" applyFill="1" applyBorder="1" applyAlignment="1">
      <alignment horizontal="center" vertical="center" wrapText="1"/>
      <protection/>
    </xf>
    <xf numFmtId="0" fontId="0" fillId="0" borderId="0" xfId="54" applyFont="1" applyFill="1" applyBorder="1" applyAlignment="1">
      <alignment horizontal="center" vertical="center" wrapText="1"/>
      <protection/>
    </xf>
    <xf numFmtId="0" fontId="0" fillId="0" borderId="68" xfId="54" applyFont="1" applyFill="1" applyBorder="1" applyAlignment="1">
      <alignment horizontal="center" vertical="center" wrapText="1"/>
      <protection/>
    </xf>
    <xf numFmtId="0" fontId="8" fillId="0" borderId="0" xfId="58" applyNumberFormat="1" applyFont="1" applyFill="1" applyBorder="1" applyAlignment="1" applyProtection="1">
      <alignment horizontal="right" vertical="center" wrapText="1" shrinkToFit="1"/>
      <protection/>
    </xf>
    <xf numFmtId="0" fontId="0" fillId="0" borderId="0" xfId="0" applyAlignment="1">
      <alignment horizontal="center" vertical="center" wrapText="1"/>
    </xf>
    <xf numFmtId="0" fontId="0" fillId="0" borderId="73" xfId="54" applyFont="1" applyBorder="1" applyAlignment="1">
      <alignment horizontal="center" vertical="center"/>
      <protection/>
    </xf>
    <xf numFmtId="0" fontId="0" fillId="0" borderId="74" xfId="54" applyBorder="1" applyAlignment="1">
      <alignment horizontal="center" vertical="center"/>
      <protection/>
    </xf>
    <xf numFmtId="0" fontId="0" fillId="0" borderId="47" xfId="54" applyBorder="1" applyAlignment="1">
      <alignment horizontal="center" vertical="center"/>
      <protection/>
    </xf>
    <xf numFmtId="0" fontId="22" fillId="0" borderId="0" xfId="58" applyNumberFormat="1" applyFont="1" applyFill="1" applyBorder="1" applyAlignment="1" applyProtection="1">
      <alignment horizontal="center" vertical="top" wrapText="1"/>
      <protection/>
    </xf>
    <xf numFmtId="0" fontId="0" fillId="0" borderId="73" xfId="54" applyFont="1" applyFill="1" applyBorder="1" applyAlignment="1">
      <alignment horizontal="center" vertical="center" wrapText="1" shrinkToFit="1"/>
      <protection/>
    </xf>
    <xf numFmtId="0" fontId="0" fillId="0" borderId="74" xfId="54" applyFill="1" applyBorder="1" applyAlignment="1">
      <alignment horizontal="center" vertical="center" wrapText="1" shrinkToFit="1"/>
      <protection/>
    </xf>
    <xf numFmtId="0" fontId="0" fillId="0" borderId="47" xfId="54" applyFill="1" applyBorder="1" applyAlignment="1">
      <alignment horizontal="center" vertical="center" wrapText="1" shrinkToFit="1"/>
      <protection/>
    </xf>
    <xf numFmtId="0" fontId="0" fillId="0" borderId="75" xfId="54" applyFont="1" applyFill="1" applyBorder="1" applyAlignment="1">
      <alignment horizontal="center" vertical="center" wrapText="1" shrinkToFit="1"/>
      <protection/>
    </xf>
    <xf numFmtId="0" fontId="0" fillId="0" borderId="76" xfId="54" applyFont="1" applyFill="1" applyBorder="1" applyAlignment="1">
      <alignment horizontal="center" vertical="center" wrapText="1" shrinkToFit="1"/>
      <protection/>
    </xf>
    <xf numFmtId="0" fontId="0" fillId="0" borderId="77" xfId="54" applyFont="1" applyFill="1" applyBorder="1" applyAlignment="1">
      <alignment horizontal="center" vertical="center" wrapText="1" shrinkToFit="1"/>
      <protection/>
    </xf>
    <xf numFmtId="0" fontId="0" fillId="0" borderId="74" xfId="54" applyFont="1" applyFill="1" applyBorder="1" applyAlignment="1">
      <alignment horizontal="center" vertical="center" wrapText="1" shrinkToFit="1"/>
      <protection/>
    </xf>
    <xf numFmtId="0" fontId="0" fillId="0" borderId="47" xfId="54" applyFont="1" applyFill="1" applyBorder="1" applyAlignment="1">
      <alignment horizontal="center" vertical="center" wrapText="1" shrinkToFit="1"/>
      <protection/>
    </xf>
    <xf numFmtId="0" fontId="0" fillId="0" borderId="63" xfId="54" applyNumberFormat="1" applyFont="1" applyFill="1" applyBorder="1" applyAlignment="1" applyProtection="1">
      <alignment horizontal="center" vertical="center" wrapText="1"/>
      <protection/>
    </xf>
    <xf numFmtId="0" fontId="0" fillId="0" borderId="55" xfId="54" applyNumberFormat="1" applyFont="1" applyFill="1" applyBorder="1" applyAlignment="1" applyProtection="1">
      <alignment horizontal="center" vertical="center" wrapText="1"/>
      <protection/>
    </xf>
    <xf numFmtId="0" fontId="0" fillId="0" borderId="27" xfId="54" applyNumberFormat="1" applyFont="1" applyFill="1" applyBorder="1" applyAlignment="1" applyProtection="1">
      <alignment horizontal="center" vertical="center" wrapText="1"/>
      <protection/>
    </xf>
    <xf numFmtId="0" fontId="0" fillId="0" borderId="66" xfId="54" applyNumberFormat="1" applyFont="1" applyFill="1" applyBorder="1" applyAlignment="1" applyProtection="1">
      <alignment horizontal="center" vertical="center" wrapText="1"/>
      <protection/>
    </xf>
    <xf numFmtId="0" fontId="0" fillId="0" borderId="68" xfId="54" applyNumberFormat="1" applyFont="1" applyFill="1" applyBorder="1" applyAlignment="1" applyProtection="1">
      <alignment horizontal="center" vertical="center" wrapText="1"/>
      <protection/>
    </xf>
    <xf numFmtId="0" fontId="0" fillId="0" borderId="78" xfId="54" applyNumberFormat="1" applyFont="1" applyFill="1" applyBorder="1" applyAlignment="1" applyProtection="1">
      <alignment horizontal="center" vertical="center" wrapText="1"/>
      <protection/>
    </xf>
    <xf numFmtId="0" fontId="0" fillId="0" borderId="75" xfId="54" applyFont="1" applyFill="1" applyBorder="1" applyAlignment="1">
      <alignment horizontal="center" vertical="center" wrapText="1"/>
      <protection/>
    </xf>
    <xf numFmtId="0" fontId="0" fillId="0" borderId="76" xfId="54" applyFont="1" applyFill="1" applyBorder="1" applyAlignment="1">
      <alignment horizontal="center" vertical="center" wrapText="1"/>
      <protection/>
    </xf>
    <xf numFmtId="0" fontId="0" fillId="0" borderId="77" xfId="54" applyFont="1" applyFill="1" applyBorder="1" applyAlignment="1">
      <alignment horizontal="center" vertical="center" wrapText="1"/>
      <protection/>
    </xf>
    <xf numFmtId="0" fontId="8" fillId="0" borderId="0" xfId="54" applyNumberFormat="1" applyFont="1" applyFill="1" applyBorder="1" applyAlignment="1" applyProtection="1">
      <alignment horizontal="right" vertical="top"/>
      <protection/>
    </xf>
    <xf numFmtId="0" fontId="8" fillId="0" borderId="0" xfId="58" applyNumberFormat="1" applyFont="1" applyFill="1" applyBorder="1" applyAlignment="1" applyProtection="1">
      <alignment horizontal="right" vertical="top"/>
      <protection/>
    </xf>
    <xf numFmtId="0" fontId="0" fillId="0" borderId="74" xfId="0" applyBorder="1" applyAlignment="1">
      <alignment/>
    </xf>
    <xf numFmtId="0" fontId="0" fillId="0" borderId="47" xfId="0" applyBorder="1" applyAlignment="1">
      <alignment/>
    </xf>
    <xf numFmtId="0" fontId="22" fillId="0" borderId="0" xfId="58" applyNumberFormat="1" applyFont="1" applyFill="1" applyBorder="1" applyAlignment="1" applyProtection="1">
      <alignment horizontal="left" vertical="center" wrapText="1"/>
      <protection/>
    </xf>
    <xf numFmtId="0" fontId="0" fillId="0" borderId="71" xfId="54" applyNumberFormat="1" applyFont="1" applyFill="1" applyBorder="1" applyAlignment="1" applyProtection="1">
      <alignment horizontal="center" vertical="center" wrapText="1" shrinkToFit="1"/>
      <protection/>
    </xf>
    <xf numFmtId="0" fontId="0" fillId="0" borderId="72" xfId="54" applyNumberFormat="1" applyFont="1" applyFill="1" applyBorder="1" applyAlignment="1" applyProtection="1">
      <alignment horizontal="center" vertical="center" wrapText="1" shrinkToFit="1"/>
      <protection/>
    </xf>
    <xf numFmtId="0" fontId="0" fillId="0" borderId="79" xfId="54" applyNumberFormat="1" applyFont="1" applyFill="1" applyBorder="1" applyAlignment="1" applyProtection="1">
      <alignment horizontal="center" vertical="center" wrapText="1" shrinkToFit="1"/>
      <protection/>
    </xf>
    <xf numFmtId="0" fontId="0" fillId="0" borderId="71" xfId="54" applyNumberFormat="1" applyFont="1" applyFill="1" applyBorder="1" applyAlignment="1" applyProtection="1">
      <alignment horizontal="center" vertical="center" wrapText="1"/>
      <protection/>
    </xf>
    <xf numFmtId="0" fontId="0" fillId="0" borderId="72" xfId="54" applyNumberFormat="1" applyFont="1" applyFill="1" applyBorder="1" applyAlignment="1" applyProtection="1">
      <alignment horizontal="center" vertical="center" wrapText="1"/>
      <protection/>
    </xf>
    <xf numFmtId="0" fontId="0" fillId="0" borderId="79" xfId="54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right" vertical="center"/>
    </xf>
    <xf numFmtId="0" fontId="0" fillId="0" borderId="3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9" fillId="39" borderId="36" xfId="0" applyFont="1" applyFill="1" applyBorder="1" applyAlignment="1">
      <alignment horizontal="center" vertical="center" wrapText="1" shrinkToFit="1"/>
    </xf>
    <xf numFmtId="0" fontId="9" fillId="39" borderId="37" xfId="0" applyFont="1" applyFill="1" applyBorder="1" applyAlignment="1">
      <alignment horizontal="center" vertical="center" wrapText="1" shrinkToFit="1"/>
    </xf>
    <xf numFmtId="0" fontId="9" fillId="39" borderId="80" xfId="0" applyFont="1" applyFill="1" applyBorder="1" applyAlignment="1">
      <alignment horizontal="center" vertical="center" wrapText="1" shrinkToFit="1"/>
    </xf>
    <xf numFmtId="0" fontId="9" fillId="39" borderId="73" xfId="0" applyFont="1" applyFill="1" applyBorder="1" applyAlignment="1">
      <alignment horizontal="center" vertical="center" wrapText="1"/>
    </xf>
    <xf numFmtId="0" fontId="9" fillId="39" borderId="74" xfId="0" applyFont="1" applyFill="1" applyBorder="1" applyAlignment="1">
      <alignment horizontal="center" vertical="center" wrapText="1"/>
    </xf>
    <xf numFmtId="0" fontId="9" fillId="39" borderId="47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0" fillId="0" borderId="61" xfId="60" applyFont="1" applyFill="1" applyBorder="1" applyAlignment="1">
      <alignment horizontal="center" vertical="center"/>
      <protection/>
    </xf>
    <xf numFmtId="0" fontId="0" fillId="0" borderId="62" xfId="60" applyFont="1" applyFill="1" applyBorder="1" applyAlignment="1">
      <alignment horizontal="center" vertical="center"/>
      <protection/>
    </xf>
    <xf numFmtId="0" fontId="0" fillId="0" borderId="21" xfId="60" applyFont="1" applyFill="1" applyBorder="1" applyAlignment="1">
      <alignment horizontal="center" vertical="center" wrapText="1"/>
      <protection/>
    </xf>
    <xf numFmtId="0" fontId="0" fillId="0" borderId="12" xfId="60" applyFont="1" applyFill="1" applyBorder="1" applyAlignment="1">
      <alignment horizontal="center" vertical="center" wrapText="1"/>
      <protection/>
    </xf>
    <xf numFmtId="0" fontId="0" fillId="0" borderId="12" xfId="60" applyFont="1" applyFill="1" applyBorder="1" applyAlignment="1">
      <alignment horizontal="center" vertical="center" wrapText="1"/>
      <protection/>
    </xf>
    <xf numFmtId="0" fontId="22" fillId="0" borderId="0" xfId="61" applyFont="1" applyFill="1" applyAlignment="1">
      <alignment horizontal="left" wrapText="1"/>
      <protection/>
    </xf>
    <xf numFmtId="0" fontId="12" fillId="0" borderId="30" xfId="61" applyFont="1" applyFill="1" applyBorder="1" applyAlignment="1">
      <alignment horizontal="center" vertical="center"/>
      <protection/>
    </xf>
    <xf numFmtId="0" fontId="12" fillId="0" borderId="17" xfId="61" applyFont="1" applyFill="1" applyBorder="1" applyAlignment="1">
      <alignment horizontal="center" vertical="center"/>
      <protection/>
    </xf>
    <xf numFmtId="0" fontId="12" fillId="0" borderId="21" xfId="61" applyFont="1" applyFill="1" applyBorder="1" applyAlignment="1">
      <alignment horizontal="center" vertical="center"/>
      <protection/>
    </xf>
    <xf numFmtId="0" fontId="12" fillId="0" borderId="12" xfId="61" applyFont="1" applyFill="1" applyBorder="1" applyAlignment="1">
      <alignment horizontal="center" vertical="center"/>
      <protection/>
    </xf>
    <xf numFmtId="0" fontId="0" fillId="0" borderId="0" xfId="64" applyFont="1" applyFill="1" applyAlignment="1">
      <alignment horizontal="right"/>
      <protection/>
    </xf>
    <xf numFmtId="2" fontId="13" fillId="0" borderId="0" xfId="0" applyNumberFormat="1" applyFont="1" applyFill="1" applyBorder="1" applyAlignment="1">
      <alignment horizontal="left"/>
    </xf>
    <xf numFmtId="0" fontId="0" fillId="0" borderId="0" xfId="60" applyFont="1" applyFill="1" applyAlignment="1">
      <alignment horizontal="right"/>
      <protection/>
    </xf>
    <xf numFmtId="0" fontId="0" fillId="0" borderId="0" xfId="60" applyFill="1" applyAlignment="1">
      <alignment horizontal="right"/>
      <protection/>
    </xf>
    <xf numFmtId="0" fontId="7" fillId="0" borderId="63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60" xfId="60" applyFont="1" applyFill="1" applyBorder="1" applyAlignment="1">
      <alignment horizontal="center" vertical="center" wrapText="1"/>
      <protection/>
    </xf>
    <xf numFmtId="0" fontId="0" fillId="0" borderId="56" xfId="60" applyFont="1" applyFill="1" applyBorder="1" applyAlignment="1">
      <alignment horizontal="center" vertical="center" wrapText="1"/>
      <protection/>
    </xf>
    <xf numFmtId="0" fontId="0" fillId="0" borderId="56" xfId="60" applyFont="1" applyFill="1" applyBorder="1" applyAlignment="1">
      <alignment horizontal="center" vertical="center" wrapText="1"/>
      <protection/>
    </xf>
    <xf numFmtId="0" fontId="0" fillId="0" borderId="62" xfId="60" applyFill="1" applyBorder="1" applyAlignment="1">
      <alignment horizontal="center" vertical="center"/>
      <protection/>
    </xf>
    <xf numFmtId="0" fontId="0" fillId="0" borderId="63" xfId="60" applyBorder="1" applyAlignment="1">
      <alignment horizontal="center" vertical="center" wrapText="1"/>
      <protection/>
    </xf>
    <xf numFmtId="0" fontId="0" fillId="0" borderId="55" xfId="60" applyBorder="1" applyAlignment="1">
      <alignment horizontal="center" vertical="center" wrapText="1"/>
      <protection/>
    </xf>
    <xf numFmtId="0" fontId="0" fillId="0" borderId="27" xfId="60" applyBorder="1" applyAlignment="1">
      <alignment horizontal="center" vertical="center" wrapText="1"/>
      <protection/>
    </xf>
    <xf numFmtId="0" fontId="0" fillId="0" borderId="60" xfId="60" applyBorder="1" applyAlignment="1">
      <alignment horizontal="center" vertical="center"/>
      <protection/>
    </xf>
    <xf numFmtId="0" fontId="0" fillId="0" borderId="56" xfId="60" applyBorder="1" applyAlignment="1">
      <alignment horizontal="center" vertical="center"/>
      <protection/>
    </xf>
    <xf numFmtId="0" fontId="0" fillId="0" borderId="11" xfId="60" applyBorder="1" applyAlignment="1">
      <alignment horizontal="center" vertical="center"/>
      <protection/>
    </xf>
    <xf numFmtId="0" fontId="0" fillId="0" borderId="60" xfId="60" applyFont="1" applyBorder="1" applyAlignment="1">
      <alignment horizontal="center" vertical="center" wrapText="1"/>
      <protection/>
    </xf>
    <xf numFmtId="0" fontId="0" fillId="0" borderId="56" xfId="60" applyBorder="1" applyAlignment="1">
      <alignment horizontal="center" vertical="center" wrapText="1"/>
      <protection/>
    </xf>
    <xf numFmtId="0" fontId="0" fillId="0" borderId="11" xfId="60" applyBorder="1" applyAlignment="1">
      <alignment horizontal="center" vertical="center" wrapText="1"/>
      <protection/>
    </xf>
    <xf numFmtId="0" fontId="0" fillId="0" borderId="56" xfId="60" applyFont="1" applyBorder="1" applyAlignment="1">
      <alignment horizontal="center" vertical="center" wrapText="1"/>
      <protection/>
    </xf>
    <xf numFmtId="0" fontId="0" fillId="0" borderId="11" xfId="60" applyFont="1" applyBorder="1" applyAlignment="1">
      <alignment horizontal="center" vertical="center" wrapText="1"/>
      <protection/>
    </xf>
    <xf numFmtId="0" fontId="0" fillId="0" borderId="21" xfId="60" applyFont="1" applyBorder="1" applyAlignment="1">
      <alignment horizontal="center"/>
      <protection/>
    </xf>
    <xf numFmtId="0" fontId="0" fillId="0" borderId="31" xfId="60" applyBorder="1" applyAlignment="1">
      <alignment horizontal="center"/>
      <protection/>
    </xf>
    <xf numFmtId="0" fontId="0" fillId="0" borderId="12" xfId="60" applyFont="1" applyBorder="1" applyAlignment="1">
      <alignment horizontal="center" vertical="center" wrapText="1"/>
      <protection/>
    </xf>
    <xf numFmtId="0" fontId="0" fillId="0" borderId="12" xfId="60" applyBorder="1" applyAlignment="1">
      <alignment horizontal="center" vertical="center" wrapText="1"/>
      <protection/>
    </xf>
    <xf numFmtId="0" fontId="0" fillId="0" borderId="22" xfId="60" applyFont="1" applyBorder="1" applyAlignment="1">
      <alignment horizontal="center" vertical="center" wrapText="1"/>
      <protection/>
    </xf>
    <xf numFmtId="0" fontId="0" fillId="0" borderId="22" xfId="60" applyBorder="1" applyAlignment="1">
      <alignment horizontal="center" vertical="center" wrapText="1"/>
      <protection/>
    </xf>
    <xf numFmtId="0" fontId="0" fillId="0" borderId="0" xfId="60" applyAlignment="1">
      <alignment horizontal="right"/>
      <protection/>
    </xf>
    <xf numFmtId="0" fontId="33" fillId="0" borderId="0" xfId="60" applyFont="1" applyAlignment="1">
      <alignment horizontal="center"/>
      <protection/>
    </xf>
    <xf numFmtId="0" fontId="0" fillId="0" borderId="0" xfId="60" applyAlignment="1">
      <alignment horizontal="center"/>
      <protection/>
    </xf>
    <xf numFmtId="0" fontId="12" fillId="0" borderId="0" xfId="61" applyFont="1" applyAlignment="1">
      <alignment horizontal="right"/>
      <protection/>
    </xf>
    <xf numFmtId="0" fontId="12" fillId="34" borderId="21" xfId="64" applyFont="1" applyFill="1" applyBorder="1" applyAlignment="1">
      <alignment horizontal="center" vertical="center" wrapText="1"/>
      <protection/>
    </xf>
    <xf numFmtId="0" fontId="12" fillId="34" borderId="12" xfId="64" applyFont="1" applyFill="1" applyBorder="1" applyAlignment="1">
      <alignment horizontal="center" vertical="center" wrapText="1"/>
      <protection/>
    </xf>
    <xf numFmtId="0" fontId="12" fillId="34" borderId="31" xfId="53" applyFont="1" applyFill="1" applyBorder="1" applyAlignment="1">
      <alignment horizontal="center" vertical="center" wrapText="1" shrinkToFit="1"/>
      <protection/>
    </xf>
    <xf numFmtId="0" fontId="12" fillId="34" borderId="22" xfId="53" applyFont="1" applyFill="1" applyBorder="1" applyAlignment="1">
      <alignment horizontal="center" vertical="center" wrapText="1" shrinkToFit="1"/>
      <protection/>
    </xf>
    <xf numFmtId="0" fontId="12" fillId="34" borderId="17" xfId="64" applyFont="1" applyFill="1" applyBorder="1" applyAlignment="1">
      <alignment horizontal="center" vertical="center"/>
      <protection/>
    </xf>
    <xf numFmtId="0" fontId="40" fillId="0" borderId="0" xfId="64" applyFont="1" applyAlignment="1">
      <alignment horizontal="center" vertical="center"/>
      <protection/>
    </xf>
    <xf numFmtId="0" fontId="12" fillId="34" borderId="30" xfId="64" applyFont="1" applyFill="1" applyBorder="1" applyAlignment="1">
      <alignment horizontal="center" vertical="center" wrapText="1"/>
      <protection/>
    </xf>
    <xf numFmtId="0" fontId="12" fillId="34" borderId="17" xfId="64" applyFont="1" applyFill="1" applyBorder="1" applyAlignment="1">
      <alignment horizontal="center" vertical="center" wrapText="1"/>
      <protection/>
    </xf>
    <xf numFmtId="0" fontId="19" fillId="34" borderId="21" xfId="64" applyFont="1" applyFill="1" applyBorder="1" applyAlignment="1">
      <alignment horizontal="center" vertical="center" wrapText="1"/>
      <protection/>
    </xf>
    <xf numFmtId="0" fontId="19" fillId="34" borderId="12" xfId="64" applyFont="1" applyFill="1" applyBorder="1" applyAlignment="1">
      <alignment horizontal="center" vertical="center" wrapText="1"/>
      <protection/>
    </xf>
    <xf numFmtId="0" fontId="0" fillId="0" borderId="61" xfId="60" applyFont="1" applyBorder="1" applyAlignment="1">
      <alignment horizontal="center" vertical="center"/>
      <protection/>
    </xf>
    <xf numFmtId="0" fontId="0" fillId="0" borderId="81" xfId="60" applyBorder="1" applyAlignment="1">
      <alignment horizontal="center" vertical="center"/>
      <protection/>
    </xf>
    <xf numFmtId="0" fontId="9" fillId="39" borderId="12" xfId="62" applyFont="1" applyFill="1" applyBorder="1" applyAlignment="1">
      <alignment horizontal="center" vertical="center" wrapText="1"/>
      <protection/>
    </xf>
    <xf numFmtId="0" fontId="9" fillId="39" borderId="12" xfId="62" applyNumberFormat="1" applyFont="1" applyFill="1" applyBorder="1" applyAlignment="1">
      <alignment horizontal="center" vertical="center" wrapText="1"/>
      <protection/>
    </xf>
    <xf numFmtId="0" fontId="0" fillId="39" borderId="0" xfId="62" applyFont="1" applyFill="1" applyAlignment="1">
      <alignment horizontal="right" vertical="top"/>
      <protection/>
    </xf>
    <xf numFmtId="0" fontId="33" fillId="0" borderId="0" xfId="0" applyFont="1" applyAlignment="1">
      <alignment horizontal="center" vertical="center" wrapText="1"/>
    </xf>
    <xf numFmtId="0" fontId="2" fillId="39" borderId="82" xfId="62" applyFont="1" applyFill="1" applyBorder="1" applyAlignment="1">
      <alignment horizontal="center" vertical="center"/>
      <protection/>
    </xf>
    <xf numFmtId="0" fontId="29" fillId="39" borderId="0" xfId="56" applyFont="1" applyFill="1">
      <alignment/>
      <protection/>
    </xf>
    <xf numFmtId="0" fontId="9" fillId="39" borderId="12" xfId="62" applyFont="1" applyFill="1" applyBorder="1" applyAlignment="1">
      <alignment horizontal="center" vertical="center"/>
      <protection/>
    </xf>
    <xf numFmtId="0" fontId="19" fillId="0" borderId="0" xfId="63" applyFont="1" applyAlignment="1">
      <alignment horizontal="center"/>
      <protection/>
    </xf>
    <xf numFmtId="0" fontId="32" fillId="0" borderId="0" xfId="63" applyFont="1" applyAlignment="1">
      <alignment horizontal="right"/>
      <protection/>
    </xf>
    <xf numFmtId="0" fontId="13" fillId="0" borderId="0" xfId="56" applyFont="1" applyAlignment="1">
      <alignment horizontal="center" vertical="center"/>
      <protection/>
    </xf>
    <xf numFmtId="0" fontId="0" fillId="0" borderId="25" xfId="0" applyBorder="1" applyAlignment="1">
      <alignment horizontal="left" vertical="center" indent="7"/>
    </xf>
    <xf numFmtId="0" fontId="0" fillId="0" borderId="83" xfId="0" applyBorder="1" applyAlignment="1">
      <alignment horizontal="left" vertical="center" indent="7"/>
    </xf>
    <xf numFmtId="0" fontId="0" fillId="0" borderId="42" xfId="0" applyBorder="1" applyAlignment="1">
      <alignment horizontal="left" vertical="center" indent="7"/>
    </xf>
    <xf numFmtId="0" fontId="0" fillId="0" borderId="0" xfId="0" applyAlignment="1">
      <alignment horizontal="justify" vertical="center" wrapText="1"/>
    </xf>
    <xf numFmtId="17" fontId="0" fillId="0" borderId="12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" fontId="0" fillId="0" borderId="12" xfId="0" applyNumberFormat="1" applyBorder="1" applyAlignment="1">
      <alignment horizontal="left" vertical="center" wrapText="1" inden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 inden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 indent="1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 vertical="center" indent="1"/>
    </xf>
    <xf numFmtId="0" fontId="0" fillId="0" borderId="0" xfId="0" applyAlignment="1">
      <alignment horizontal="center" wrapText="1"/>
    </xf>
    <xf numFmtId="0" fontId="0" fillId="0" borderId="56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4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0" xfId="64" applyFont="1" applyAlignment="1">
      <alignment horizontal="right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justify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21" xfId="53"/>
    <cellStyle name="Обычный_methodics230802-pril1-3" xfId="54"/>
    <cellStyle name="Обычный_methodics230802-pril1-3 2" xfId="55"/>
    <cellStyle name="Обычный_Tarif_2002 год" xfId="56"/>
    <cellStyle name="Обычный_Tarif_97" xfId="57"/>
    <cellStyle name="Обычный_Книга1" xfId="58"/>
    <cellStyle name="Обычный_Лист1" xfId="59"/>
    <cellStyle name="Обычный_передача эл.энерг2010" xfId="60"/>
    <cellStyle name="Обычный_Судоремсервис электро и тепло" xfId="61"/>
    <cellStyle name="Обычный_табл22-24 c 1 июня 2003(ВН)" xfId="62"/>
    <cellStyle name="Обычный_Таблицы по письму РЭК" xfId="63"/>
    <cellStyle name="Обычный_тарифы на 2002г с 1-01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emnaya\&#1084;&#1086;&#1080;%20&#1076;&#1086;&#1082;-&#1090;&#1099;\&#1069;&#1082;&#1089;&#1087;&#1077;&#1088;&#1090;&#1085;&#1099;&#1077;%20&#1079;&#1072;&#1082;&#1083;&#1102;&#1095;&#1077;&#1085;&#1080;&#1103;%202009%20&#1075;&#1086;&#1076;&#1072;\&#1087;&#1077;&#1088;&#1077;&#1076;&#1072;&#1095;&#1072;%20&#1101;&#1083;.&#1101;&#1085;&#1077;&#1088;&#1075;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 эл"/>
      <sheetName val="1"/>
      <sheetName val="2"/>
      <sheetName val="П1.3 2005г."/>
      <sheetName val="4 "/>
      <sheetName val="5 "/>
      <sheetName val="6 2007 год (2)"/>
      <sheetName val="16 (3)"/>
      <sheetName val="21.3"/>
      <sheetName val="24"/>
      <sheetName val="1.25"/>
      <sheetName val="2.1"/>
      <sheetName val="2.2"/>
    </sheetNames>
    <sheetDataSet>
      <sheetData sheetId="2">
        <row r="46">
          <cell r="G46">
            <v>4.112</v>
          </cell>
          <cell r="H46">
            <v>4.112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17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9.375" style="252" customWidth="1"/>
    <col min="2" max="2" width="61.50390625" style="251" customWidth="1"/>
    <col min="3" max="3" width="23.125" style="0" customWidth="1"/>
  </cols>
  <sheetData>
    <row r="1" spans="1:3" ht="15.75">
      <c r="A1" s="658" t="s">
        <v>319</v>
      </c>
      <c r="B1" s="658"/>
      <c r="C1" s="658"/>
    </row>
    <row r="2" spans="1:3" ht="15.75">
      <c r="A2" s="659" t="s">
        <v>493</v>
      </c>
      <c r="B2" s="659"/>
      <c r="C2" s="659"/>
    </row>
    <row r="4" spans="1:7" ht="31.5" customHeight="1">
      <c r="A4" s="75">
        <v>1</v>
      </c>
      <c r="B4" s="427" t="s">
        <v>66</v>
      </c>
      <c r="C4" s="427" t="s">
        <v>306</v>
      </c>
      <c r="D4" s="253"/>
      <c r="E4" s="253"/>
      <c r="F4" s="253"/>
      <c r="G4" s="253"/>
    </row>
    <row r="5" spans="1:13" ht="31.5" customHeight="1">
      <c r="A5" s="75">
        <v>2</v>
      </c>
      <c r="B5" s="255" t="s">
        <v>32</v>
      </c>
      <c r="C5" s="427" t="s">
        <v>31</v>
      </c>
      <c r="D5" s="254"/>
      <c r="E5" s="254"/>
      <c r="F5" s="254"/>
      <c r="G5" s="254"/>
      <c r="H5" s="254"/>
      <c r="I5" s="254"/>
      <c r="J5" s="254"/>
      <c r="K5" s="254"/>
      <c r="L5" s="254"/>
      <c r="M5" s="254"/>
    </row>
    <row r="6" spans="1:5" ht="30.75" customHeight="1">
      <c r="A6" s="75">
        <v>3</v>
      </c>
      <c r="B6" s="255" t="s">
        <v>318</v>
      </c>
      <c r="C6" s="427" t="s">
        <v>317</v>
      </c>
      <c r="D6" s="253"/>
      <c r="E6" s="253"/>
    </row>
    <row r="7" spans="1:7" ht="47.25">
      <c r="A7" s="75">
        <v>4</v>
      </c>
      <c r="B7" s="255" t="s">
        <v>118</v>
      </c>
      <c r="C7" s="427" t="s">
        <v>316</v>
      </c>
      <c r="D7" s="253"/>
      <c r="E7" s="253"/>
      <c r="F7" s="253"/>
      <c r="G7" s="253"/>
    </row>
    <row r="8" spans="1:7" ht="47.25">
      <c r="A8" s="75">
        <v>5</v>
      </c>
      <c r="B8" s="255" t="s">
        <v>298</v>
      </c>
      <c r="C8" s="427" t="s">
        <v>315</v>
      </c>
      <c r="D8" s="253"/>
      <c r="E8" s="253"/>
      <c r="F8" s="253"/>
      <c r="G8" s="253"/>
    </row>
    <row r="9" spans="1:7" ht="31.5">
      <c r="A9" s="75">
        <v>6</v>
      </c>
      <c r="B9" s="255" t="s">
        <v>141</v>
      </c>
      <c r="C9" s="427" t="s">
        <v>140</v>
      </c>
      <c r="D9" s="253"/>
      <c r="E9" s="253"/>
      <c r="F9" s="253"/>
      <c r="G9" s="253"/>
    </row>
    <row r="10" spans="1:13" ht="33.75" customHeight="1">
      <c r="A10" s="75">
        <v>7</v>
      </c>
      <c r="B10" s="255" t="s">
        <v>314</v>
      </c>
      <c r="C10" s="427" t="s">
        <v>313</v>
      </c>
      <c r="D10" s="254"/>
      <c r="E10" s="254"/>
      <c r="F10" s="254"/>
      <c r="G10" s="254"/>
      <c r="H10" s="254"/>
      <c r="I10" s="254"/>
      <c r="J10" s="254"/>
      <c r="K10" s="254"/>
      <c r="L10" s="254"/>
      <c r="M10" s="254"/>
    </row>
    <row r="11" spans="1:19" ht="45.75" customHeight="1">
      <c r="A11" s="75">
        <v>8</v>
      </c>
      <c r="B11" s="255" t="s">
        <v>312</v>
      </c>
      <c r="C11" s="427" t="s">
        <v>311</v>
      </c>
      <c r="D11" s="253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</row>
    <row r="12" spans="1:4" ht="47.25">
      <c r="A12" s="75">
        <v>9</v>
      </c>
      <c r="B12" s="255" t="s">
        <v>310</v>
      </c>
      <c r="C12" s="427" t="s">
        <v>309</v>
      </c>
      <c r="D12" s="253"/>
    </row>
    <row r="13" spans="1:4" ht="47.25">
      <c r="A13" s="75">
        <v>10</v>
      </c>
      <c r="B13" s="255" t="s">
        <v>480</v>
      </c>
      <c r="C13" s="427" t="s">
        <v>481</v>
      </c>
      <c r="D13" s="253"/>
    </row>
    <row r="14" spans="1:6" ht="30.75" customHeight="1">
      <c r="A14" s="75">
        <v>11</v>
      </c>
      <c r="B14" s="255" t="s">
        <v>307</v>
      </c>
      <c r="C14" s="427" t="s">
        <v>308</v>
      </c>
      <c r="D14" s="254"/>
      <c r="E14" s="254"/>
      <c r="F14" s="254"/>
    </row>
    <row r="15" spans="1:6" ht="30" customHeight="1">
      <c r="A15" s="75">
        <v>12</v>
      </c>
      <c r="B15" s="255" t="s">
        <v>307</v>
      </c>
      <c r="C15" s="427" t="s">
        <v>159</v>
      </c>
      <c r="D15" s="254"/>
      <c r="E15" s="254"/>
      <c r="F15" s="254"/>
    </row>
    <row r="16" spans="1:3" ht="30.75" customHeight="1">
      <c r="A16" s="75">
        <v>13</v>
      </c>
      <c r="B16" s="428" t="s">
        <v>209</v>
      </c>
      <c r="C16" s="427" t="s">
        <v>210</v>
      </c>
    </row>
    <row r="17" spans="1:4" ht="30" customHeight="1">
      <c r="A17" s="75">
        <v>14</v>
      </c>
      <c r="B17" s="428" t="s">
        <v>209</v>
      </c>
      <c r="C17" s="427" t="s">
        <v>249</v>
      </c>
      <c r="D17" s="253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P24"/>
  <sheetViews>
    <sheetView view="pageBreakPreview" zoomScaleSheetLayoutView="100" zoomScalePageLayoutView="0" workbookViewId="0" topLeftCell="A1">
      <selection activeCell="A19" sqref="A19:G19"/>
    </sheetView>
  </sheetViews>
  <sheetFormatPr defaultColWidth="9.00390625" defaultRowHeight="12.75"/>
  <cols>
    <col min="1" max="1" width="9.375" style="376" customWidth="1"/>
    <col min="2" max="2" width="32.875" style="376" customWidth="1"/>
    <col min="3" max="4" width="15.875" style="376" customWidth="1"/>
    <col min="5" max="5" width="21.50390625" style="376" customWidth="1"/>
    <col min="6" max="6" width="20.875" style="376" customWidth="1"/>
    <col min="7" max="7" width="21.00390625" style="376" customWidth="1"/>
    <col min="8" max="16384" width="9.375" style="376" customWidth="1"/>
  </cols>
  <sheetData>
    <row r="1" spans="1:7" s="375" customFormat="1" ht="25.5">
      <c r="A1" s="682" t="s">
        <v>471</v>
      </c>
      <c r="B1" s="682"/>
      <c r="C1" s="374"/>
      <c r="D1" s="374"/>
      <c r="F1" s="799" t="s">
        <v>309</v>
      </c>
      <c r="G1" s="799"/>
    </row>
    <row r="2" spans="3:4" s="375" customFormat="1" ht="12.75">
      <c r="C2" s="376"/>
      <c r="D2" s="376"/>
    </row>
    <row r="3" spans="1:7" s="375" customFormat="1" ht="15.75">
      <c r="A3" s="800" t="s">
        <v>425</v>
      </c>
      <c r="B3" s="800"/>
      <c r="C3" s="800"/>
      <c r="D3" s="800"/>
      <c r="E3" s="800"/>
      <c r="F3" s="800"/>
      <c r="G3" s="800"/>
    </row>
    <row r="4" spans="1:7" s="375" customFormat="1" ht="12.75">
      <c r="A4" s="801" t="s">
        <v>426</v>
      </c>
      <c r="B4" s="801"/>
      <c r="C4" s="801"/>
      <c r="D4" s="801"/>
      <c r="E4" s="801"/>
      <c r="F4" s="801"/>
      <c r="G4" s="801"/>
    </row>
    <row r="5" spans="1:7" s="375" customFormat="1" ht="12.75">
      <c r="A5" s="801" t="s">
        <v>427</v>
      </c>
      <c r="B5" s="801"/>
      <c r="C5" s="801"/>
      <c r="D5" s="801"/>
      <c r="E5" s="801"/>
      <c r="F5" s="801"/>
      <c r="G5" s="801"/>
    </row>
    <row r="6" spans="1:4" s="375" customFormat="1" ht="13.5" thickBot="1">
      <c r="A6" s="376"/>
      <c r="B6" s="376"/>
      <c r="C6" s="376"/>
      <c r="D6" s="376"/>
    </row>
    <row r="7" spans="1:7" s="377" customFormat="1" ht="12.75" customHeight="1">
      <c r="A7" s="782" t="s">
        <v>428</v>
      </c>
      <c r="B7" s="785" t="s">
        <v>4</v>
      </c>
      <c r="C7" s="788" t="s">
        <v>521</v>
      </c>
      <c r="D7" s="788" t="s">
        <v>522</v>
      </c>
      <c r="E7" s="788" t="s">
        <v>523</v>
      </c>
      <c r="F7" s="793" t="s">
        <v>332</v>
      </c>
      <c r="G7" s="794"/>
    </row>
    <row r="8" spans="1:7" s="377" customFormat="1" ht="12.75">
      <c r="A8" s="783"/>
      <c r="B8" s="786"/>
      <c r="C8" s="789"/>
      <c r="D8" s="789"/>
      <c r="E8" s="791"/>
      <c r="F8" s="795" t="s">
        <v>524</v>
      </c>
      <c r="G8" s="797" t="s">
        <v>525</v>
      </c>
    </row>
    <row r="9" spans="1:7" s="377" customFormat="1" ht="12.75">
      <c r="A9" s="784"/>
      <c r="B9" s="787"/>
      <c r="C9" s="790"/>
      <c r="D9" s="790"/>
      <c r="E9" s="792"/>
      <c r="F9" s="796"/>
      <c r="G9" s="798"/>
    </row>
    <row r="10" spans="1:7" s="375" customFormat="1" ht="25.5">
      <c r="A10" s="518">
        <v>1</v>
      </c>
      <c r="B10" s="378" t="s">
        <v>429</v>
      </c>
      <c r="C10" s="460">
        <v>600</v>
      </c>
      <c r="D10" s="464">
        <v>600</v>
      </c>
      <c r="E10" s="497">
        <v>600</v>
      </c>
      <c r="F10" s="464">
        <v>600</v>
      </c>
      <c r="G10" s="519">
        <v>600</v>
      </c>
    </row>
    <row r="11" spans="1:7" ht="25.5">
      <c r="A11" s="520">
        <v>2</v>
      </c>
      <c r="B11" s="379" t="s">
        <v>430</v>
      </c>
      <c r="C11" s="461"/>
      <c r="D11" s="465"/>
      <c r="E11" s="498" t="s">
        <v>431</v>
      </c>
      <c r="F11" s="465" t="s">
        <v>431</v>
      </c>
      <c r="G11" s="521" t="s">
        <v>431</v>
      </c>
    </row>
    <row r="12" spans="1:7" ht="25.5">
      <c r="A12" s="520">
        <v>3</v>
      </c>
      <c r="B12" s="379" t="s">
        <v>432</v>
      </c>
      <c r="C12" s="461"/>
      <c r="D12" s="465"/>
      <c r="E12" s="498" t="s">
        <v>431</v>
      </c>
      <c r="F12" s="465" t="s">
        <v>431</v>
      </c>
      <c r="G12" s="521" t="s">
        <v>431</v>
      </c>
    </row>
    <row r="13" spans="1:7" ht="38.25">
      <c r="A13" s="520">
        <v>4</v>
      </c>
      <c r="B13" s="379" t="s">
        <v>433</v>
      </c>
      <c r="C13" s="462">
        <v>600</v>
      </c>
      <c r="D13" s="466">
        <v>600</v>
      </c>
      <c r="E13" s="499">
        <f>E10</f>
        <v>600</v>
      </c>
      <c r="F13" s="466">
        <f>F10</f>
        <v>600</v>
      </c>
      <c r="G13" s="522">
        <f>G10</f>
        <v>600</v>
      </c>
    </row>
    <row r="14" spans="1:7" ht="12.75">
      <c r="A14" s="520">
        <v>5</v>
      </c>
      <c r="B14" s="379" t="s">
        <v>434</v>
      </c>
      <c r="C14" s="463">
        <v>0.0333</v>
      </c>
      <c r="D14" s="467">
        <v>0.05</v>
      </c>
      <c r="E14" s="500">
        <v>0.05</v>
      </c>
      <c r="F14" s="500">
        <v>0.05</v>
      </c>
      <c r="G14" s="523">
        <v>0.05</v>
      </c>
    </row>
    <row r="15" spans="1:7" ht="26.25" thickBot="1">
      <c r="A15" s="524">
        <v>6</v>
      </c>
      <c r="B15" s="525" t="s">
        <v>435</v>
      </c>
      <c r="C15" s="526">
        <v>15</v>
      </c>
      <c r="D15" s="527">
        <v>15</v>
      </c>
      <c r="E15" s="528">
        <v>15</v>
      </c>
      <c r="F15" s="528">
        <v>15</v>
      </c>
      <c r="G15" s="529">
        <v>15</v>
      </c>
    </row>
    <row r="16" ht="12.75">
      <c r="B16" s="380"/>
    </row>
    <row r="17" ht="12.75">
      <c r="B17" s="380"/>
    </row>
    <row r="18" spans="1:11" ht="15.75">
      <c r="A18" s="381"/>
      <c r="B18" s="382"/>
      <c r="C18" s="381"/>
      <c r="D18" s="381"/>
      <c r="E18" s="383"/>
      <c r="F18" s="381"/>
      <c r="G18" s="381"/>
      <c r="H18" s="381"/>
      <c r="I18" s="381"/>
      <c r="J18" s="381"/>
      <c r="K18" s="381"/>
    </row>
    <row r="19" spans="1:16" ht="15.75">
      <c r="A19" s="759" t="s">
        <v>541</v>
      </c>
      <c r="B19" s="759"/>
      <c r="C19" s="759"/>
      <c r="D19" s="759"/>
      <c r="E19" s="759"/>
      <c r="F19" s="759"/>
      <c r="G19" s="759"/>
      <c r="H19" s="479"/>
      <c r="I19" s="479"/>
      <c r="J19" s="479"/>
      <c r="K19" s="479"/>
      <c r="L19" s="479"/>
      <c r="M19" s="479"/>
      <c r="N19" s="479"/>
      <c r="O19" s="479"/>
      <c r="P19" s="479"/>
    </row>
    <row r="20" ht="12.75">
      <c r="B20" s="380"/>
    </row>
    <row r="21" ht="12.75">
      <c r="B21" s="380"/>
    </row>
    <row r="22" ht="12.75">
      <c r="B22" s="380"/>
    </row>
    <row r="23" ht="12.75">
      <c r="B23" s="380"/>
    </row>
    <row r="24" ht="12.75">
      <c r="B24" s="380"/>
    </row>
  </sheetData>
  <sheetProtection/>
  <mergeCells count="14">
    <mergeCell ref="A19:G19"/>
    <mergeCell ref="A1:B1"/>
    <mergeCell ref="F1:G1"/>
    <mergeCell ref="A3:G3"/>
    <mergeCell ref="A4:G4"/>
    <mergeCell ref="A5:G5"/>
    <mergeCell ref="A7:A9"/>
    <mergeCell ref="B7:B9"/>
    <mergeCell ref="C7:C9"/>
    <mergeCell ref="D7:D9"/>
    <mergeCell ref="E7:E9"/>
    <mergeCell ref="F7:G7"/>
    <mergeCell ref="F8:F9"/>
    <mergeCell ref="G8:G9"/>
  </mergeCells>
  <printOptions/>
  <pageMargins left="0.7086614173228347" right="0.1968503937007874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FF"/>
    <pageSetUpPr fitToPage="1"/>
  </sheetPr>
  <dimension ref="A1:P37"/>
  <sheetViews>
    <sheetView zoomScalePageLayoutView="0" workbookViewId="0" topLeftCell="A16">
      <selection activeCell="A35" sqref="A35:H35"/>
    </sheetView>
  </sheetViews>
  <sheetFormatPr defaultColWidth="9.00390625" defaultRowHeight="12.75"/>
  <cols>
    <col min="1" max="1" width="6.50390625" style="0" customWidth="1"/>
    <col min="2" max="2" width="35.125" style="0" customWidth="1"/>
    <col min="3" max="3" width="20.125" style="0" customWidth="1"/>
    <col min="4" max="4" width="18.50390625" style="0" customWidth="1"/>
    <col min="5" max="5" width="19.125" style="0" customWidth="1"/>
    <col min="6" max="6" width="20.625" style="0" customWidth="1"/>
    <col min="7" max="7" width="21.875" style="0" customWidth="1"/>
    <col min="8" max="8" width="26.00390625" style="0" customWidth="1"/>
  </cols>
  <sheetData>
    <row r="1" spans="1:8" ht="26.25" customHeight="1">
      <c r="A1" s="682" t="s">
        <v>471</v>
      </c>
      <c r="B1" s="682"/>
      <c r="C1" s="412"/>
      <c r="D1" s="413"/>
      <c r="E1" s="802" t="s">
        <v>436</v>
      </c>
      <c r="F1" s="802"/>
      <c r="G1" s="802"/>
      <c r="H1" s="802"/>
    </row>
    <row r="2" spans="1:8" ht="26.25">
      <c r="A2" s="411"/>
      <c r="B2" s="411"/>
      <c r="C2" s="412"/>
      <c r="D2" s="412"/>
      <c r="E2" s="412"/>
      <c r="F2" s="413"/>
      <c r="G2" s="413"/>
      <c r="H2" s="413"/>
    </row>
    <row r="3" spans="1:8" ht="18.75">
      <c r="A3" s="808" t="s">
        <v>437</v>
      </c>
      <c r="B3" s="808"/>
      <c r="C3" s="808"/>
      <c r="D3" s="808"/>
      <c r="E3" s="808"/>
      <c r="F3" s="808"/>
      <c r="G3" s="808"/>
      <c r="H3" s="808"/>
    </row>
    <row r="4" spans="1:8" ht="18.75">
      <c r="A4" s="808" t="s">
        <v>438</v>
      </c>
      <c r="B4" s="808"/>
      <c r="C4" s="808"/>
      <c r="D4" s="808"/>
      <c r="E4" s="808"/>
      <c r="F4" s="808"/>
      <c r="G4" s="808"/>
      <c r="H4" s="808"/>
    </row>
    <row r="5" spans="1:8" ht="18.75">
      <c r="A5" s="808" t="s">
        <v>439</v>
      </c>
      <c r="B5" s="808"/>
      <c r="C5" s="808"/>
      <c r="D5" s="808"/>
      <c r="E5" s="808"/>
      <c r="F5" s="808"/>
      <c r="G5" s="808"/>
      <c r="H5" s="808"/>
    </row>
    <row r="6" spans="1:8" ht="12.75">
      <c r="A6" s="414"/>
      <c r="B6" s="414"/>
      <c r="C6" s="414"/>
      <c r="D6" s="414"/>
      <c r="E6" s="414"/>
      <c r="F6" s="413"/>
      <c r="G6" s="413"/>
      <c r="H6" s="413"/>
    </row>
    <row r="7" spans="1:8" ht="16.5" thickBot="1">
      <c r="A7" s="412"/>
      <c r="B7" s="415"/>
      <c r="C7" s="412"/>
      <c r="D7" s="413"/>
      <c r="E7" s="413"/>
      <c r="F7" s="413"/>
      <c r="G7" s="413"/>
      <c r="H7" s="413"/>
    </row>
    <row r="8" spans="1:8" ht="27" customHeight="1">
      <c r="A8" s="809" t="s">
        <v>301</v>
      </c>
      <c r="B8" s="811" t="s">
        <v>199</v>
      </c>
      <c r="C8" s="803" t="s">
        <v>528</v>
      </c>
      <c r="D8" s="803" t="s">
        <v>529</v>
      </c>
      <c r="E8" s="803" t="s">
        <v>530</v>
      </c>
      <c r="F8" s="813" t="s">
        <v>332</v>
      </c>
      <c r="G8" s="814"/>
      <c r="H8" s="805" t="s">
        <v>531</v>
      </c>
    </row>
    <row r="9" spans="1:8" ht="21" customHeight="1">
      <c r="A9" s="810"/>
      <c r="B9" s="812"/>
      <c r="C9" s="804"/>
      <c r="D9" s="804"/>
      <c r="E9" s="804"/>
      <c r="F9" s="795" t="s">
        <v>524</v>
      </c>
      <c r="G9" s="795" t="s">
        <v>525</v>
      </c>
      <c r="H9" s="806"/>
    </row>
    <row r="10" spans="1:8" ht="38.25" customHeight="1">
      <c r="A10" s="810"/>
      <c r="B10" s="812"/>
      <c r="C10" s="804"/>
      <c r="D10" s="804"/>
      <c r="E10" s="804"/>
      <c r="F10" s="796"/>
      <c r="G10" s="796"/>
      <c r="H10" s="806"/>
    </row>
    <row r="11" spans="1:8" ht="12.75">
      <c r="A11" s="417">
        <v>1</v>
      </c>
      <c r="B11" s="418">
        <f>A11+1</f>
        <v>2</v>
      </c>
      <c r="C11" s="418">
        <v>3</v>
      </c>
      <c r="D11" s="418">
        <f>C11+1</f>
        <v>4</v>
      </c>
      <c r="E11" s="418">
        <f>D11+1</f>
        <v>5</v>
      </c>
      <c r="F11" s="418">
        <f>E11+1</f>
        <v>6</v>
      </c>
      <c r="G11" s="418">
        <f>F11+1</f>
        <v>7</v>
      </c>
      <c r="H11" s="424">
        <f>G11+1</f>
        <v>8</v>
      </c>
    </row>
    <row r="12" spans="1:8" ht="21" customHeight="1">
      <c r="A12" s="417" t="s">
        <v>8</v>
      </c>
      <c r="B12" s="419" t="s">
        <v>440</v>
      </c>
      <c r="C12" s="507"/>
      <c r="D12" s="507">
        <v>25</v>
      </c>
      <c r="E12" s="507">
        <v>25</v>
      </c>
      <c r="F12" s="546">
        <f>SUM(E12/2)</f>
        <v>12.5</v>
      </c>
      <c r="G12" s="507">
        <v>13</v>
      </c>
      <c r="H12" s="508"/>
    </row>
    <row r="13" spans="1:8" ht="21" customHeight="1">
      <c r="A13" s="417"/>
      <c r="B13" s="420" t="s">
        <v>441</v>
      </c>
      <c r="C13" s="509"/>
      <c r="D13" s="509"/>
      <c r="E13" s="509"/>
      <c r="F13" s="509"/>
      <c r="G13" s="509"/>
      <c r="H13" s="510"/>
    </row>
    <row r="14" spans="1:8" ht="21" customHeight="1">
      <c r="A14" s="417"/>
      <c r="B14" s="419" t="s">
        <v>442</v>
      </c>
      <c r="C14" s="509"/>
      <c r="D14" s="509">
        <v>25</v>
      </c>
      <c r="E14" s="509">
        <v>25</v>
      </c>
      <c r="F14" s="509">
        <v>13</v>
      </c>
      <c r="G14" s="509">
        <v>13</v>
      </c>
      <c r="H14" s="510"/>
    </row>
    <row r="15" spans="1:8" ht="21" customHeight="1">
      <c r="A15" s="417" t="s">
        <v>12</v>
      </c>
      <c r="B15" s="419" t="s">
        <v>443</v>
      </c>
      <c r="C15" s="509"/>
      <c r="D15" s="509">
        <v>15</v>
      </c>
      <c r="E15" s="509">
        <v>15</v>
      </c>
      <c r="F15" s="509">
        <v>15</v>
      </c>
      <c r="G15" s="509">
        <v>15</v>
      </c>
      <c r="H15" s="510"/>
    </row>
    <row r="16" spans="1:8" ht="12.75">
      <c r="A16" s="417"/>
      <c r="B16" s="420" t="s">
        <v>441</v>
      </c>
      <c r="C16" s="509"/>
      <c r="D16" s="509"/>
      <c r="E16" s="509"/>
      <c r="F16" s="509"/>
      <c r="G16" s="509"/>
      <c r="H16" s="510"/>
    </row>
    <row r="17" spans="1:8" ht="21" customHeight="1">
      <c r="A17" s="417"/>
      <c r="B17" s="419" t="s">
        <v>442</v>
      </c>
      <c r="C17" s="509"/>
      <c r="D17" s="509">
        <v>15</v>
      </c>
      <c r="E17" s="509">
        <v>15</v>
      </c>
      <c r="F17" s="509">
        <v>15</v>
      </c>
      <c r="G17" s="509">
        <v>15</v>
      </c>
      <c r="H17" s="510"/>
    </row>
    <row r="18" spans="1:8" ht="32.25" customHeight="1">
      <c r="A18" s="417" t="s">
        <v>14</v>
      </c>
      <c r="B18" s="419" t="s">
        <v>482</v>
      </c>
      <c r="C18" s="509"/>
      <c r="D18" s="509"/>
      <c r="E18" s="509"/>
      <c r="F18" s="509"/>
      <c r="G18" s="509"/>
      <c r="H18" s="510"/>
    </row>
    <row r="19" spans="1:8" ht="21" customHeight="1">
      <c r="A19" s="417" t="s">
        <v>22</v>
      </c>
      <c r="B19" s="419" t="s">
        <v>444</v>
      </c>
      <c r="C19" s="509"/>
      <c r="D19" s="509">
        <v>10</v>
      </c>
      <c r="E19" s="509">
        <v>10</v>
      </c>
      <c r="F19" s="509">
        <v>10</v>
      </c>
      <c r="G19" s="509">
        <v>10</v>
      </c>
      <c r="H19" s="510"/>
    </row>
    <row r="20" spans="1:8" ht="22.5" customHeight="1">
      <c r="A20" s="417"/>
      <c r="B20" s="419" t="s">
        <v>445</v>
      </c>
      <c r="C20" s="509"/>
      <c r="D20" s="509"/>
      <c r="E20" s="509"/>
      <c r="F20" s="509"/>
      <c r="G20" s="509"/>
      <c r="H20" s="510"/>
    </row>
    <row r="21" spans="1:8" ht="32.25" customHeight="1">
      <c r="A21" s="417"/>
      <c r="B21" s="419" t="s">
        <v>446</v>
      </c>
      <c r="C21" s="509"/>
      <c r="D21" s="509"/>
      <c r="E21" s="509"/>
      <c r="F21" s="509"/>
      <c r="G21" s="509"/>
      <c r="H21" s="510"/>
    </row>
    <row r="22" spans="1:8" ht="21" customHeight="1">
      <c r="A22" s="417"/>
      <c r="B22" s="419" t="s">
        <v>447</v>
      </c>
      <c r="C22" s="509"/>
      <c r="D22" s="509">
        <v>10</v>
      </c>
      <c r="E22" s="509">
        <v>10</v>
      </c>
      <c r="F22" s="509">
        <v>10</v>
      </c>
      <c r="G22" s="509">
        <v>10</v>
      </c>
      <c r="H22" s="510"/>
    </row>
    <row r="23" spans="1:8" ht="21" customHeight="1">
      <c r="A23" s="417"/>
      <c r="B23" s="419" t="s">
        <v>448</v>
      </c>
      <c r="C23" s="509"/>
      <c r="D23" s="509"/>
      <c r="E23" s="509"/>
      <c r="F23" s="509"/>
      <c r="G23" s="509"/>
      <c r="H23" s="510"/>
    </row>
    <row r="24" spans="1:8" ht="21" customHeight="1">
      <c r="A24" s="417"/>
      <c r="B24" s="419" t="s">
        <v>449</v>
      </c>
      <c r="C24" s="509"/>
      <c r="D24" s="509"/>
      <c r="E24" s="509"/>
      <c r="F24" s="509"/>
      <c r="G24" s="509"/>
      <c r="H24" s="510"/>
    </row>
    <row r="25" spans="1:8" ht="21" customHeight="1">
      <c r="A25" s="417"/>
      <c r="B25" s="419" t="s">
        <v>450</v>
      </c>
      <c r="C25" s="509"/>
      <c r="D25" s="509"/>
      <c r="E25" s="509"/>
      <c r="F25" s="509"/>
      <c r="G25" s="509"/>
      <c r="H25" s="510"/>
    </row>
    <row r="26" spans="1:8" ht="21" customHeight="1">
      <c r="A26" s="417" t="s">
        <v>24</v>
      </c>
      <c r="B26" s="419" t="s">
        <v>451</v>
      </c>
      <c r="C26" s="509"/>
      <c r="D26" s="509"/>
      <c r="E26" s="509"/>
      <c r="F26" s="509"/>
      <c r="G26" s="509"/>
      <c r="H26" s="510"/>
    </row>
    <row r="27" spans="1:8" ht="21" customHeight="1">
      <c r="A27" s="417" t="s">
        <v>26</v>
      </c>
      <c r="B27" s="419" t="s">
        <v>452</v>
      </c>
      <c r="C27" s="509"/>
      <c r="D27" s="509"/>
      <c r="E27" s="509"/>
      <c r="F27" s="509"/>
      <c r="G27" s="509"/>
      <c r="H27" s="510"/>
    </row>
    <row r="28" spans="1:8" ht="21" customHeight="1">
      <c r="A28" s="421"/>
      <c r="B28" s="420" t="s">
        <v>47</v>
      </c>
      <c r="C28" s="509"/>
      <c r="D28" s="509"/>
      <c r="E28" s="509"/>
      <c r="F28" s="509"/>
      <c r="G28" s="509"/>
      <c r="H28" s="510"/>
    </row>
    <row r="29" spans="1:8" ht="21" customHeight="1">
      <c r="A29" s="421"/>
      <c r="B29" s="419" t="s">
        <v>453</v>
      </c>
      <c r="C29" s="509"/>
      <c r="D29" s="509"/>
      <c r="E29" s="509"/>
      <c r="F29" s="509"/>
      <c r="G29" s="509"/>
      <c r="H29" s="510"/>
    </row>
    <row r="30" spans="1:8" ht="12.75">
      <c r="A30" s="807"/>
      <c r="B30" s="419" t="s">
        <v>454</v>
      </c>
      <c r="C30" s="509"/>
      <c r="D30" s="509"/>
      <c r="E30" s="509"/>
      <c r="F30" s="509"/>
      <c r="G30" s="509"/>
      <c r="H30" s="510"/>
    </row>
    <row r="31" spans="1:8" ht="21" customHeight="1">
      <c r="A31" s="807"/>
      <c r="B31" s="419" t="s">
        <v>455</v>
      </c>
      <c r="C31" s="509"/>
      <c r="D31" s="509"/>
      <c r="E31" s="509"/>
      <c r="F31" s="509"/>
      <c r="G31" s="509"/>
      <c r="H31" s="510"/>
    </row>
    <row r="32" spans="1:8" ht="21" customHeight="1" thickBot="1">
      <c r="A32" s="422" t="s">
        <v>28</v>
      </c>
      <c r="B32" s="416" t="s">
        <v>456</v>
      </c>
      <c r="C32" s="511"/>
      <c r="D32" s="511"/>
      <c r="E32" s="511"/>
      <c r="F32" s="511"/>
      <c r="G32" s="511"/>
      <c r="H32" s="512"/>
    </row>
    <row r="33" spans="1:8" ht="12.75">
      <c r="A33" s="423"/>
      <c r="B33" s="423"/>
      <c r="C33" s="423"/>
      <c r="D33" s="423"/>
      <c r="E33" s="423"/>
      <c r="F33" s="423"/>
      <c r="G33" s="423"/>
      <c r="H33" s="423"/>
    </row>
    <row r="34" spans="1:8" ht="29.25" customHeight="1">
      <c r="A34" s="469"/>
      <c r="B34" s="469"/>
      <c r="C34" s="469"/>
      <c r="D34" s="469"/>
      <c r="E34" s="469"/>
      <c r="F34" s="469"/>
      <c r="G34" s="469"/>
      <c r="H34" s="469"/>
    </row>
    <row r="35" spans="1:16" ht="18.75" customHeight="1">
      <c r="A35" s="759" t="s">
        <v>543</v>
      </c>
      <c r="B35" s="759"/>
      <c r="C35" s="759"/>
      <c r="D35" s="759"/>
      <c r="E35" s="759"/>
      <c r="F35" s="759"/>
      <c r="G35" s="759"/>
      <c r="H35" s="759"/>
      <c r="I35" s="478"/>
      <c r="J35" s="478"/>
      <c r="K35" s="478"/>
      <c r="L35" s="478"/>
      <c r="M35" s="478"/>
      <c r="N35" s="478"/>
      <c r="O35" s="478"/>
      <c r="P35" s="478"/>
    </row>
    <row r="36" spans="1:8" ht="18.75" customHeight="1">
      <c r="A36" s="469"/>
      <c r="B36" s="469"/>
      <c r="C36" s="469"/>
      <c r="D36" s="469"/>
      <c r="E36" s="469"/>
      <c r="F36" s="469"/>
      <c r="G36" s="469"/>
      <c r="H36" s="469"/>
    </row>
    <row r="37" spans="1:8" ht="18.75" customHeight="1">
      <c r="A37" s="469"/>
      <c r="B37" s="469"/>
      <c r="C37" s="469"/>
      <c r="D37" s="469"/>
      <c r="E37" s="469"/>
      <c r="F37" s="469"/>
      <c r="G37" s="469"/>
      <c r="H37" s="469"/>
    </row>
  </sheetData>
  <sheetProtection/>
  <mergeCells count="16">
    <mergeCell ref="A8:A10"/>
    <mergeCell ref="B8:B10"/>
    <mergeCell ref="C8:C10"/>
    <mergeCell ref="F8:G8"/>
    <mergeCell ref="F9:F10"/>
    <mergeCell ref="G9:G10"/>
    <mergeCell ref="A35:H35"/>
    <mergeCell ref="A1:B1"/>
    <mergeCell ref="E1:H1"/>
    <mergeCell ref="D8:D10"/>
    <mergeCell ref="E8:E10"/>
    <mergeCell ref="H8:H10"/>
    <mergeCell ref="A30:A31"/>
    <mergeCell ref="A3:H3"/>
    <mergeCell ref="A4:H4"/>
    <mergeCell ref="A5:H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FF"/>
    <pageSetUpPr fitToPage="1"/>
  </sheetPr>
  <dimension ref="A1:I43"/>
  <sheetViews>
    <sheetView view="pageBreakPreview" zoomScaleSheetLayoutView="100" zoomScalePageLayoutView="0" workbookViewId="0" topLeftCell="A22">
      <selection activeCell="A40" sqref="A40:I40"/>
    </sheetView>
  </sheetViews>
  <sheetFormatPr defaultColWidth="9.00390625" defaultRowHeight="12.75"/>
  <cols>
    <col min="2" max="2" width="41.625" style="0" customWidth="1"/>
    <col min="3" max="3" width="12.125" style="0" customWidth="1"/>
    <col min="4" max="5" width="14.00390625" style="0" customWidth="1"/>
    <col min="6" max="6" width="16.125" style="0" customWidth="1"/>
    <col min="7" max="9" width="14.00390625" style="0" customWidth="1"/>
  </cols>
  <sheetData>
    <row r="1" spans="1:9" ht="25.5">
      <c r="A1" s="820" t="s">
        <v>471</v>
      </c>
      <c r="B1" s="820"/>
      <c r="C1" s="820"/>
      <c r="D1" s="655"/>
      <c r="E1" s="655"/>
      <c r="F1" s="655"/>
      <c r="G1" s="655"/>
      <c r="H1" s="817" t="s">
        <v>491</v>
      </c>
      <c r="I1" s="817"/>
    </row>
    <row r="2" spans="1:9" ht="40.5" customHeight="1">
      <c r="A2" s="819" t="s">
        <v>307</v>
      </c>
      <c r="B2" s="819"/>
      <c r="C2" s="819"/>
      <c r="D2" s="819"/>
      <c r="E2" s="819"/>
      <c r="F2" s="819"/>
      <c r="G2" s="819"/>
      <c r="H2" s="819"/>
      <c r="I2" s="819"/>
    </row>
    <row r="3" spans="1:9" ht="26.25" customHeight="1">
      <c r="A3" s="821" t="s">
        <v>301</v>
      </c>
      <c r="B3" s="821"/>
      <c r="C3" s="815" t="s">
        <v>457</v>
      </c>
      <c r="D3" s="816" t="s">
        <v>492</v>
      </c>
      <c r="E3" s="816" t="s">
        <v>502</v>
      </c>
      <c r="F3" s="816" t="s">
        <v>515</v>
      </c>
      <c r="G3" s="816" t="s">
        <v>532</v>
      </c>
      <c r="H3" s="816" t="s">
        <v>303</v>
      </c>
      <c r="I3" s="816"/>
    </row>
    <row r="4" spans="1:9" ht="12.75">
      <c r="A4" s="821"/>
      <c r="B4" s="821"/>
      <c r="C4" s="815"/>
      <c r="D4" s="816"/>
      <c r="E4" s="816"/>
      <c r="F4" s="816"/>
      <c r="G4" s="816"/>
      <c r="H4" s="816" t="s">
        <v>533</v>
      </c>
      <c r="I4" s="816" t="s">
        <v>534</v>
      </c>
    </row>
    <row r="5" spans="1:9" ht="33" customHeight="1">
      <c r="A5" s="821"/>
      <c r="B5" s="821"/>
      <c r="C5" s="815"/>
      <c r="D5" s="816"/>
      <c r="E5" s="816"/>
      <c r="F5" s="816"/>
      <c r="G5" s="816"/>
      <c r="H5" s="816"/>
      <c r="I5" s="816"/>
    </row>
    <row r="6" spans="1:9" ht="12.75">
      <c r="A6" s="638">
        <v>1</v>
      </c>
      <c r="B6" s="638">
        <f>A6+1</f>
        <v>2</v>
      </c>
      <c r="C6" s="638">
        <f>B6+1</f>
        <v>3</v>
      </c>
      <c r="D6" s="638">
        <v>4</v>
      </c>
      <c r="E6" s="638">
        <v>5</v>
      </c>
      <c r="F6" s="638">
        <v>6</v>
      </c>
      <c r="G6" s="638">
        <v>7</v>
      </c>
      <c r="H6" s="638">
        <v>8</v>
      </c>
      <c r="I6" s="638">
        <v>9</v>
      </c>
    </row>
    <row r="7" spans="1:9" ht="25.5">
      <c r="A7" s="638" t="s">
        <v>8</v>
      </c>
      <c r="B7" s="639" t="s">
        <v>458</v>
      </c>
      <c r="C7" s="638" t="s">
        <v>459</v>
      </c>
      <c r="D7" s="640">
        <v>656</v>
      </c>
      <c r="E7" s="640">
        <v>656</v>
      </c>
      <c r="F7" s="640">
        <v>656</v>
      </c>
      <c r="G7" s="640"/>
      <c r="H7" s="641"/>
      <c r="I7" s="642"/>
    </row>
    <row r="8" spans="1:9" ht="15.75" customHeight="1">
      <c r="A8" s="638" t="s">
        <v>68</v>
      </c>
      <c r="B8" s="639" t="s">
        <v>84</v>
      </c>
      <c r="C8" s="638"/>
      <c r="D8" s="643"/>
      <c r="E8" s="643"/>
      <c r="F8" s="643"/>
      <c r="G8" s="643"/>
      <c r="H8" s="644"/>
      <c r="I8" s="643"/>
    </row>
    <row r="9" spans="1:9" ht="14.25" customHeight="1">
      <c r="A9" s="638" t="s">
        <v>70</v>
      </c>
      <c r="B9" s="639" t="s">
        <v>154</v>
      </c>
      <c r="C9" s="638"/>
      <c r="D9" s="643"/>
      <c r="E9" s="643"/>
      <c r="F9" s="643"/>
      <c r="G9" s="643"/>
      <c r="H9" s="644"/>
      <c r="I9" s="643"/>
    </row>
    <row r="10" spans="1:9" ht="12.75">
      <c r="A10" s="645"/>
      <c r="B10" s="646" t="s">
        <v>460</v>
      </c>
      <c r="C10" s="645"/>
      <c r="D10" s="643"/>
      <c r="E10" s="643"/>
      <c r="F10" s="643"/>
      <c r="G10" s="643"/>
      <c r="H10" s="644"/>
      <c r="I10" s="643"/>
    </row>
    <row r="11" spans="1:9" ht="12.75">
      <c r="A11" s="645"/>
      <c r="B11" s="646" t="s">
        <v>461</v>
      </c>
      <c r="C11" s="645"/>
      <c r="D11" s="643"/>
      <c r="E11" s="643"/>
      <c r="F11" s="643"/>
      <c r="G11" s="643"/>
      <c r="H11" s="644"/>
      <c r="I11" s="643"/>
    </row>
    <row r="12" spans="1:9" ht="41.25" customHeight="1">
      <c r="A12" s="638" t="s">
        <v>72</v>
      </c>
      <c r="B12" s="639" t="s">
        <v>87</v>
      </c>
      <c r="C12" s="638"/>
      <c r="D12" s="643">
        <v>656</v>
      </c>
      <c r="E12" s="643">
        <v>656</v>
      </c>
      <c r="F12" s="643">
        <v>656</v>
      </c>
      <c r="G12" s="643"/>
      <c r="H12" s="644"/>
      <c r="I12" s="643"/>
    </row>
    <row r="13" spans="1:9" ht="12.75">
      <c r="A13" s="638"/>
      <c r="B13" s="639"/>
      <c r="C13" s="638"/>
      <c r="D13" s="643"/>
      <c r="E13" s="643"/>
      <c r="F13" s="643"/>
      <c r="G13" s="643"/>
      <c r="H13" s="644"/>
      <c r="I13" s="643"/>
    </row>
    <row r="14" spans="1:9" ht="25.5">
      <c r="A14" s="638" t="s">
        <v>12</v>
      </c>
      <c r="B14" s="639" t="s">
        <v>462</v>
      </c>
      <c r="C14" s="638" t="s">
        <v>459</v>
      </c>
      <c r="D14" s="647">
        <f>D19</f>
        <v>0</v>
      </c>
      <c r="E14" s="647">
        <f>E19</f>
        <v>0</v>
      </c>
      <c r="F14" s="647">
        <f>F19</f>
        <v>0</v>
      </c>
      <c r="G14" s="647"/>
      <c r="H14" s="647"/>
      <c r="I14" s="647"/>
    </row>
    <row r="15" spans="1:9" ht="16.5" customHeight="1">
      <c r="A15" s="638" t="s">
        <v>35</v>
      </c>
      <c r="B15" s="639" t="s">
        <v>84</v>
      </c>
      <c r="C15" s="638"/>
      <c r="D15" s="643"/>
      <c r="E15" s="643"/>
      <c r="F15" s="643"/>
      <c r="G15" s="643"/>
      <c r="H15" s="643"/>
      <c r="I15" s="643"/>
    </row>
    <row r="16" spans="1:9" ht="12" customHeight="1">
      <c r="A16" s="638" t="s">
        <v>155</v>
      </c>
      <c r="B16" s="639" t="s">
        <v>154</v>
      </c>
      <c r="C16" s="638"/>
      <c r="D16" s="643"/>
      <c r="E16" s="643"/>
      <c r="F16" s="643"/>
      <c r="G16" s="643"/>
      <c r="H16" s="643"/>
      <c r="I16" s="643"/>
    </row>
    <row r="17" spans="1:9" ht="12.75">
      <c r="A17" s="645"/>
      <c r="B17" s="646" t="s">
        <v>460</v>
      </c>
      <c r="C17" s="645"/>
      <c r="D17" s="643"/>
      <c r="E17" s="643"/>
      <c r="F17" s="643"/>
      <c r="G17" s="643"/>
      <c r="H17" s="643"/>
      <c r="I17" s="643"/>
    </row>
    <row r="18" spans="1:9" ht="19.5" customHeight="1">
      <c r="A18" s="645"/>
      <c r="B18" s="646" t="s">
        <v>461</v>
      </c>
      <c r="C18" s="645"/>
      <c r="D18" s="643"/>
      <c r="E18" s="643"/>
      <c r="F18" s="643"/>
      <c r="G18" s="643"/>
      <c r="H18" s="643"/>
      <c r="I18" s="643"/>
    </row>
    <row r="19" spans="1:9" ht="40.5" customHeight="1">
      <c r="A19" s="638" t="s">
        <v>39</v>
      </c>
      <c r="B19" s="639" t="s">
        <v>87</v>
      </c>
      <c r="C19" s="638"/>
      <c r="D19" s="643">
        <v>0</v>
      </c>
      <c r="E19" s="643">
        <v>0</v>
      </c>
      <c r="F19" s="643">
        <v>0</v>
      </c>
      <c r="G19" s="643"/>
      <c r="H19" s="643"/>
      <c r="I19" s="643"/>
    </row>
    <row r="20" spans="1:9" ht="12.75">
      <c r="A20" s="638" t="s">
        <v>14</v>
      </c>
      <c r="B20" s="639" t="s">
        <v>463</v>
      </c>
      <c r="C20" s="638" t="s">
        <v>109</v>
      </c>
      <c r="D20" s="648">
        <f>D14*D7*100</f>
        <v>0</v>
      </c>
      <c r="E20" s="648">
        <f>E14*E7*100</f>
        <v>0</v>
      </c>
      <c r="F20" s="648">
        <f>F14*F7*100</f>
        <v>0</v>
      </c>
      <c r="G20" s="648"/>
      <c r="H20" s="648"/>
      <c r="I20" s="648"/>
    </row>
    <row r="21" spans="1:9" ht="38.25">
      <c r="A21" s="638" t="s">
        <v>22</v>
      </c>
      <c r="B21" s="639" t="s">
        <v>464</v>
      </c>
      <c r="C21" s="638" t="s">
        <v>459</v>
      </c>
      <c r="D21" s="640">
        <f>D26</f>
        <v>656</v>
      </c>
      <c r="E21" s="640">
        <f>E26</f>
        <v>656</v>
      </c>
      <c r="F21" s="640">
        <f>F26</f>
        <v>656</v>
      </c>
      <c r="G21" s="640"/>
      <c r="H21" s="649"/>
      <c r="I21" s="640"/>
    </row>
    <row r="22" spans="1:9" ht="15.75" customHeight="1">
      <c r="A22" s="638" t="s">
        <v>132</v>
      </c>
      <c r="B22" s="639" t="s">
        <v>84</v>
      </c>
      <c r="C22" s="638"/>
      <c r="D22" s="643"/>
      <c r="E22" s="643"/>
      <c r="F22" s="643"/>
      <c r="G22" s="643"/>
      <c r="H22" s="644"/>
      <c r="I22" s="643"/>
    </row>
    <row r="23" spans="1:9" ht="15.75" customHeight="1">
      <c r="A23" s="638" t="s">
        <v>137</v>
      </c>
      <c r="B23" s="639" t="s">
        <v>154</v>
      </c>
      <c r="C23" s="638"/>
      <c r="D23" s="643"/>
      <c r="E23" s="643"/>
      <c r="F23" s="643"/>
      <c r="G23" s="643"/>
      <c r="H23" s="644"/>
      <c r="I23" s="643"/>
    </row>
    <row r="24" spans="1:9" ht="15.75" customHeight="1">
      <c r="A24" s="645"/>
      <c r="B24" s="646" t="s">
        <v>460</v>
      </c>
      <c r="C24" s="645"/>
      <c r="D24" s="643"/>
      <c r="E24" s="643"/>
      <c r="F24" s="643"/>
      <c r="G24" s="643"/>
      <c r="H24" s="644"/>
      <c r="I24" s="643"/>
    </row>
    <row r="25" spans="1:9" ht="59.25" customHeight="1">
      <c r="A25" s="645"/>
      <c r="B25" s="646" t="s">
        <v>461</v>
      </c>
      <c r="C25" s="645"/>
      <c r="D25" s="643"/>
      <c r="E25" s="643"/>
      <c r="F25" s="643"/>
      <c r="G25" s="643"/>
      <c r="H25" s="644"/>
      <c r="I25" s="643"/>
    </row>
    <row r="26" spans="1:9" ht="12.75">
      <c r="A26" s="638" t="s">
        <v>138</v>
      </c>
      <c r="B26" s="639" t="s">
        <v>87</v>
      </c>
      <c r="C26" s="638"/>
      <c r="D26" s="643">
        <f>D19+D12</f>
        <v>656</v>
      </c>
      <c r="E26" s="643">
        <f>E19+E12</f>
        <v>656</v>
      </c>
      <c r="F26" s="643">
        <f>F19+F12</f>
        <v>656</v>
      </c>
      <c r="G26" s="643"/>
      <c r="H26" s="644"/>
      <c r="I26" s="643"/>
    </row>
    <row r="27" spans="1:9" ht="51">
      <c r="A27" s="650" t="s">
        <v>24</v>
      </c>
      <c r="B27" s="651" t="s">
        <v>465</v>
      </c>
      <c r="C27" s="650" t="s">
        <v>466</v>
      </c>
      <c r="D27" s="640">
        <v>314257</v>
      </c>
      <c r="E27" s="640">
        <v>314257</v>
      </c>
      <c r="F27" s="640">
        <v>314257</v>
      </c>
      <c r="G27" s="640"/>
      <c r="H27" s="652"/>
      <c r="I27" s="640"/>
    </row>
    <row r="28" spans="1:9" ht="13.5" customHeight="1">
      <c r="A28" s="650" t="s">
        <v>48</v>
      </c>
      <c r="B28" s="651" t="s">
        <v>84</v>
      </c>
      <c r="C28" s="650"/>
      <c r="D28" s="643"/>
      <c r="E28" s="643"/>
      <c r="F28" s="643"/>
      <c r="G28" s="643"/>
      <c r="H28" s="644"/>
      <c r="I28" s="643"/>
    </row>
    <row r="29" spans="1:9" ht="13.5" customHeight="1">
      <c r="A29" s="638" t="s">
        <v>49</v>
      </c>
      <c r="B29" s="639" t="s">
        <v>154</v>
      </c>
      <c r="C29" s="638"/>
      <c r="D29" s="643"/>
      <c r="E29" s="643"/>
      <c r="F29" s="643"/>
      <c r="G29" s="643"/>
      <c r="H29" s="644"/>
      <c r="I29" s="643"/>
    </row>
    <row r="30" spans="1:9" ht="12" customHeight="1">
      <c r="A30" s="638"/>
      <c r="B30" s="639" t="s">
        <v>460</v>
      </c>
      <c r="C30" s="638"/>
      <c r="D30" s="643"/>
      <c r="E30" s="643"/>
      <c r="F30" s="643"/>
      <c r="G30" s="643"/>
      <c r="H30" s="644"/>
      <c r="I30" s="643"/>
    </row>
    <row r="31" spans="1:9" ht="53.25" customHeight="1">
      <c r="A31" s="638"/>
      <c r="B31" s="639" t="s">
        <v>461</v>
      </c>
      <c r="C31" s="638"/>
      <c r="D31" s="643"/>
      <c r="E31" s="643"/>
      <c r="F31" s="643"/>
      <c r="G31" s="643"/>
      <c r="H31" s="644"/>
      <c r="I31" s="643"/>
    </row>
    <row r="32" spans="1:9" ht="12.75">
      <c r="A32" s="638" t="s">
        <v>51</v>
      </c>
      <c r="B32" s="639" t="s">
        <v>87</v>
      </c>
      <c r="C32" s="638"/>
      <c r="D32" s="643">
        <v>314257</v>
      </c>
      <c r="E32" s="643">
        <v>314257</v>
      </c>
      <c r="F32" s="643">
        <v>314257</v>
      </c>
      <c r="G32" s="643"/>
      <c r="H32" s="644"/>
      <c r="I32" s="643"/>
    </row>
    <row r="33" spans="1:9" ht="51">
      <c r="A33" s="650" t="s">
        <v>26</v>
      </c>
      <c r="B33" s="651" t="s">
        <v>467</v>
      </c>
      <c r="C33" s="650" t="s">
        <v>468</v>
      </c>
      <c r="D33" s="640">
        <v>656</v>
      </c>
      <c r="E33" s="640">
        <v>656</v>
      </c>
      <c r="F33" s="640">
        <v>656</v>
      </c>
      <c r="G33" s="640"/>
      <c r="H33" s="649"/>
      <c r="I33" s="640"/>
    </row>
    <row r="34" spans="1:9" ht="12" customHeight="1">
      <c r="A34" s="650" t="s">
        <v>156</v>
      </c>
      <c r="B34" s="651" t="s">
        <v>84</v>
      </c>
      <c r="C34" s="653"/>
      <c r="D34" s="643"/>
      <c r="E34" s="643"/>
      <c r="F34" s="643"/>
      <c r="G34" s="643"/>
      <c r="H34" s="644"/>
      <c r="I34" s="643"/>
    </row>
    <row r="35" spans="1:9" ht="12" customHeight="1">
      <c r="A35" s="638" t="s">
        <v>157</v>
      </c>
      <c r="B35" s="639" t="s">
        <v>154</v>
      </c>
      <c r="C35" s="654"/>
      <c r="D35" s="643"/>
      <c r="E35" s="643"/>
      <c r="F35" s="643"/>
      <c r="G35" s="643"/>
      <c r="H35" s="644"/>
      <c r="I35" s="643"/>
    </row>
    <row r="36" spans="1:9" ht="12.75" customHeight="1">
      <c r="A36" s="638"/>
      <c r="B36" s="639" t="s">
        <v>460</v>
      </c>
      <c r="C36" s="654"/>
      <c r="D36" s="643"/>
      <c r="E36" s="643"/>
      <c r="F36" s="643"/>
      <c r="G36" s="643"/>
      <c r="H36" s="644"/>
      <c r="I36" s="643"/>
    </row>
    <row r="37" spans="1:9" ht="15" customHeight="1">
      <c r="A37" s="638"/>
      <c r="B37" s="639" t="s">
        <v>461</v>
      </c>
      <c r="C37" s="654"/>
      <c r="D37" s="643"/>
      <c r="E37" s="643"/>
      <c r="F37" s="643"/>
      <c r="G37" s="643"/>
      <c r="H37" s="644"/>
      <c r="I37" s="643"/>
    </row>
    <row r="38" spans="1:9" ht="15.75" customHeight="1">
      <c r="A38" s="638" t="s">
        <v>158</v>
      </c>
      <c r="B38" s="639" t="s">
        <v>87</v>
      </c>
      <c r="C38" s="654"/>
      <c r="D38" s="643">
        <v>656</v>
      </c>
      <c r="E38" s="643">
        <v>656</v>
      </c>
      <c r="F38" s="643">
        <v>656</v>
      </c>
      <c r="G38" s="643"/>
      <c r="H38" s="644"/>
      <c r="I38" s="643"/>
    </row>
    <row r="39" spans="1:9" ht="15.75" customHeight="1">
      <c r="A39" s="470"/>
      <c r="B39" s="470"/>
      <c r="C39" s="470"/>
      <c r="D39" s="470"/>
      <c r="E39" s="470"/>
      <c r="F39" s="470"/>
      <c r="G39" s="470"/>
      <c r="H39" s="470"/>
      <c r="I39" s="470"/>
    </row>
    <row r="40" spans="1:9" ht="18.75" customHeight="1">
      <c r="A40" s="818" t="s">
        <v>544</v>
      </c>
      <c r="B40" s="818"/>
      <c r="C40" s="818"/>
      <c r="D40" s="818"/>
      <c r="E40" s="818"/>
      <c r="F40" s="818"/>
      <c r="G40" s="818"/>
      <c r="H40" s="818"/>
      <c r="I40" s="818"/>
    </row>
    <row r="41" spans="1:9" ht="18.75" customHeight="1">
      <c r="A41" s="470"/>
      <c r="B41" s="470"/>
      <c r="C41" s="470"/>
      <c r="D41" s="470"/>
      <c r="E41" s="470"/>
      <c r="F41" s="470"/>
      <c r="G41" s="470"/>
      <c r="H41" s="470"/>
      <c r="I41" s="470"/>
    </row>
    <row r="42" spans="1:9" ht="12.75" customHeight="1">
      <c r="A42" s="470"/>
      <c r="B42" s="470"/>
      <c r="C42" s="470"/>
      <c r="D42" s="470"/>
      <c r="E42" s="470"/>
      <c r="F42" s="470"/>
      <c r="G42" s="470"/>
      <c r="H42" s="470"/>
      <c r="I42" s="470"/>
    </row>
    <row r="43" spans="1:9" ht="12.75" customHeight="1">
      <c r="A43" s="470"/>
      <c r="B43" s="470"/>
      <c r="C43" s="470"/>
      <c r="D43" s="470"/>
      <c r="E43" s="470"/>
      <c r="F43" s="470"/>
      <c r="G43" s="470"/>
      <c r="H43" s="470"/>
      <c r="I43" s="470"/>
    </row>
  </sheetData>
  <sheetProtection/>
  <mergeCells count="14">
    <mergeCell ref="H1:I1"/>
    <mergeCell ref="A40:I40"/>
    <mergeCell ref="A2:I2"/>
    <mergeCell ref="A1:C1"/>
    <mergeCell ref="A3:A5"/>
    <mergeCell ref="B3:B5"/>
    <mergeCell ref="C3:C5"/>
    <mergeCell ref="D3:D5"/>
    <mergeCell ref="E3:E5"/>
    <mergeCell ref="F3:F5"/>
    <mergeCell ref="G3:G5"/>
    <mergeCell ref="H3:I3"/>
    <mergeCell ref="H4:H5"/>
    <mergeCell ref="I4:I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  <headerFooter>
    <oddHeader>&amp;RТаблица № 1-25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FF"/>
    <pageSetUpPr fitToPage="1"/>
  </sheetPr>
  <dimension ref="A1:O78"/>
  <sheetViews>
    <sheetView showGridLines="0" view="pageBreakPreview" zoomScaleNormal="115" zoomScaleSheetLayoutView="100" zoomScalePageLayoutView="0" workbookViewId="0" topLeftCell="A22">
      <selection activeCell="A41" sqref="A41:O41"/>
    </sheetView>
  </sheetViews>
  <sheetFormatPr defaultColWidth="9.00390625" defaultRowHeight="12.75"/>
  <cols>
    <col min="1" max="1" width="6.125" style="50" customWidth="1"/>
    <col min="2" max="2" width="48.50390625" style="50" customWidth="1"/>
    <col min="3" max="3" width="13.375" style="53" customWidth="1"/>
    <col min="4" max="7" width="13.375" style="50" hidden="1" customWidth="1"/>
    <col min="8" max="8" width="12.125" style="50" hidden="1" customWidth="1"/>
    <col min="9" max="10" width="19.00390625" style="50" customWidth="1"/>
    <col min="11" max="11" width="20.50390625" style="50" customWidth="1"/>
    <col min="12" max="12" width="24.375" style="50" customWidth="1"/>
    <col min="13" max="13" width="22.375" style="50" customWidth="1"/>
    <col min="14" max="14" width="22.875" style="50" customWidth="1"/>
    <col min="15" max="16384" width="9.375" style="50" customWidth="1"/>
  </cols>
  <sheetData>
    <row r="1" spans="3:14" ht="12.75">
      <c r="C1" s="823" t="s">
        <v>159</v>
      </c>
      <c r="D1" s="823"/>
      <c r="E1" s="823"/>
      <c r="F1" s="823"/>
      <c r="G1" s="823"/>
      <c r="H1" s="823"/>
      <c r="I1" s="823"/>
      <c r="J1" s="823"/>
      <c r="K1" s="823"/>
      <c r="L1" s="823"/>
      <c r="M1" s="823"/>
      <c r="N1" s="823"/>
    </row>
    <row r="2" spans="1:2" ht="20.25" customHeight="1">
      <c r="A2" s="682" t="s">
        <v>471</v>
      </c>
      <c r="B2" s="682"/>
    </row>
    <row r="3" spans="1:14" ht="15.75">
      <c r="A3" s="822" t="s">
        <v>160</v>
      </c>
      <c r="B3" s="822"/>
      <c r="C3" s="822"/>
      <c r="D3" s="822"/>
      <c r="E3" s="822"/>
      <c r="F3" s="822"/>
      <c r="G3" s="822"/>
      <c r="H3" s="822"/>
      <c r="I3" s="822"/>
      <c r="J3" s="822"/>
      <c r="K3" s="822"/>
      <c r="L3" s="822"/>
      <c r="M3" s="822"/>
      <c r="N3" s="822"/>
    </row>
    <row r="4" spans="1:14" ht="15.75">
      <c r="A4" s="822" t="s">
        <v>161</v>
      </c>
      <c r="B4" s="822"/>
      <c r="C4" s="822"/>
      <c r="D4" s="822"/>
      <c r="E4" s="822"/>
      <c r="F4" s="822"/>
      <c r="G4" s="822"/>
      <c r="H4" s="822"/>
      <c r="I4" s="822"/>
      <c r="J4" s="822"/>
      <c r="K4" s="822"/>
      <c r="L4" s="822"/>
      <c r="M4" s="822"/>
      <c r="N4" s="822"/>
    </row>
    <row r="5" spans="1:14" ht="15.75">
      <c r="A5" s="822" t="s">
        <v>162</v>
      </c>
      <c r="B5" s="822"/>
      <c r="C5" s="822"/>
      <c r="D5" s="822"/>
      <c r="E5" s="822"/>
      <c r="F5" s="822"/>
      <c r="G5" s="822"/>
      <c r="H5" s="822"/>
      <c r="I5" s="822"/>
      <c r="J5" s="822"/>
      <c r="K5" s="822"/>
      <c r="L5" s="822"/>
      <c r="M5" s="822"/>
      <c r="N5" s="822"/>
    </row>
    <row r="6" spans="1:8" ht="16.5" thickBot="1">
      <c r="A6" s="51"/>
      <c r="B6" s="54"/>
      <c r="C6" s="54"/>
      <c r="D6" s="54"/>
      <c r="E6" s="54"/>
      <c r="F6" s="54"/>
      <c r="G6" s="54"/>
      <c r="H6" s="54"/>
    </row>
    <row r="7" spans="1:14" ht="123" customHeight="1">
      <c r="A7" s="226" t="s">
        <v>300</v>
      </c>
      <c r="B7" s="227"/>
      <c r="C7" s="228" t="s">
        <v>53</v>
      </c>
      <c r="D7" s="228" t="s">
        <v>149</v>
      </c>
      <c r="E7" s="228" t="s">
        <v>150</v>
      </c>
      <c r="F7" s="228" t="s">
        <v>151</v>
      </c>
      <c r="G7" s="228" t="s">
        <v>152</v>
      </c>
      <c r="H7" s="228" t="s">
        <v>163</v>
      </c>
      <c r="I7" s="432" t="s">
        <v>535</v>
      </c>
      <c r="J7" s="432" t="s">
        <v>536</v>
      </c>
      <c r="K7" s="432" t="s">
        <v>538</v>
      </c>
      <c r="L7" s="430" t="s">
        <v>537</v>
      </c>
      <c r="M7" s="430" t="s">
        <v>539</v>
      </c>
      <c r="N7" s="431" t="s">
        <v>540</v>
      </c>
    </row>
    <row r="8" spans="1:14" s="53" customFormat="1" ht="12.75">
      <c r="A8" s="229">
        <v>1</v>
      </c>
      <c r="B8" s="230">
        <v>2</v>
      </c>
      <c r="C8" s="230">
        <v>3</v>
      </c>
      <c r="D8" s="230">
        <v>4</v>
      </c>
      <c r="E8" s="230">
        <v>5</v>
      </c>
      <c r="F8" s="230">
        <v>6</v>
      </c>
      <c r="G8" s="230">
        <v>7</v>
      </c>
      <c r="H8" s="230">
        <v>8</v>
      </c>
      <c r="I8" s="547">
        <v>4</v>
      </c>
      <c r="J8" s="547"/>
      <c r="K8" s="547">
        <v>5</v>
      </c>
      <c r="L8" s="231">
        <v>6</v>
      </c>
      <c r="M8" s="231">
        <v>7</v>
      </c>
      <c r="N8" s="232">
        <v>8</v>
      </c>
    </row>
    <row r="9" spans="1:14" ht="25.5">
      <c r="A9" s="229">
        <v>1</v>
      </c>
      <c r="B9" s="233" t="s">
        <v>164</v>
      </c>
      <c r="C9" s="230" t="s">
        <v>165</v>
      </c>
      <c r="D9" s="234">
        <v>2.34</v>
      </c>
      <c r="E9" s="230">
        <v>2.34</v>
      </c>
      <c r="F9" s="230">
        <v>2.48</v>
      </c>
      <c r="G9" s="230">
        <v>2.48</v>
      </c>
      <c r="H9" s="230">
        <v>2.48</v>
      </c>
      <c r="I9" s="503">
        <v>5759</v>
      </c>
      <c r="J9" s="503">
        <v>5844</v>
      </c>
      <c r="K9" s="503">
        <v>5410</v>
      </c>
      <c r="L9" s="503">
        <v>5410</v>
      </c>
      <c r="M9" s="501">
        <v>5226</v>
      </c>
      <c r="N9" s="502">
        <v>5594</v>
      </c>
    </row>
    <row r="10" spans="1:14" ht="25.5">
      <c r="A10" s="229">
        <v>2</v>
      </c>
      <c r="B10" s="233" t="s">
        <v>166</v>
      </c>
      <c r="C10" s="235" t="s">
        <v>167</v>
      </c>
      <c r="D10" s="235">
        <v>27.21</v>
      </c>
      <c r="E10" s="235">
        <v>33.25</v>
      </c>
      <c r="F10" s="235">
        <v>32.15</v>
      </c>
      <c r="G10" s="235">
        <v>7.21</v>
      </c>
      <c r="H10" s="230">
        <v>29.54</v>
      </c>
      <c r="I10" s="476">
        <v>1.022</v>
      </c>
      <c r="J10" s="476">
        <v>0.511</v>
      </c>
      <c r="K10" s="476">
        <v>0.946</v>
      </c>
      <c r="L10" s="476">
        <v>0.946</v>
      </c>
      <c r="M10" s="476">
        <f>SUM(L10/2)</f>
        <v>0.473</v>
      </c>
      <c r="N10" s="477">
        <f>SUM(M10)</f>
        <v>0.473</v>
      </c>
    </row>
    <row r="11" spans="1:14" ht="12.75">
      <c r="A11" s="229" t="s">
        <v>35</v>
      </c>
      <c r="B11" s="233" t="s">
        <v>168</v>
      </c>
      <c r="C11" s="230"/>
      <c r="D11" s="234">
        <v>22.33</v>
      </c>
      <c r="E11" s="236">
        <v>29.85</v>
      </c>
      <c r="F11" s="230">
        <v>25.34</v>
      </c>
      <c r="G11" s="230">
        <v>6.35</v>
      </c>
      <c r="H11" s="230">
        <v>26.34</v>
      </c>
      <c r="I11" s="236"/>
      <c r="J11" s="236"/>
      <c r="K11" s="236"/>
      <c r="L11" s="236"/>
      <c r="M11" s="236"/>
      <c r="N11" s="425"/>
    </row>
    <row r="12" spans="1:14" ht="12.75">
      <c r="A12" s="229" t="s">
        <v>155</v>
      </c>
      <c r="B12" s="233" t="s">
        <v>195</v>
      </c>
      <c r="C12" s="230"/>
      <c r="D12" s="234">
        <v>5.21</v>
      </c>
      <c r="E12" s="230">
        <v>3.4</v>
      </c>
      <c r="F12" s="230">
        <v>6.81</v>
      </c>
      <c r="G12" s="230">
        <v>0.86</v>
      </c>
      <c r="H12" s="230">
        <v>2.35</v>
      </c>
      <c r="I12" s="236"/>
      <c r="J12" s="236"/>
      <c r="K12" s="236"/>
      <c r="L12" s="236"/>
      <c r="M12" s="236"/>
      <c r="N12" s="425"/>
    </row>
    <row r="13" spans="1:14" ht="12.75">
      <c r="A13" s="229"/>
      <c r="B13" s="233" t="s">
        <v>169</v>
      </c>
      <c r="C13" s="230"/>
      <c r="D13" s="234"/>
      <c r="E13" s="230"/>
      <c r="F13" s="230"/>
      <c r="G13" s="230"/>
      <c r="H13" s="230"/>
      <c r="I13" s="236"/>
      <c r="J13" s="236"/>
      <c r="K13" s="236"/>
      <c r="L13" s="236"/>
      <c r="M13" s="236"/>
      <c r="N13" s="425"/>
    </row>
    <row r="14" spans="1:14" ht="12.75">
      <c r="A14" s="229"/>
      <c r="B14" s="233" t="s">
        <v>299</v>
      </c>
      <c r="C14" s="230"/>
      <c r="D14" s="234">
        <v>5.21</v>
      </c>
      <c r="E14" s="230">
        <v>3.4</v>
      </c>
      <c r="F14" s="230">
        <v>6.81</v>
      </c>
      <c r="G14" s="230">
        <v>0.86</v>
      </c>
      <c r="H14" s="230">
        <v>2.35</v>
      </c>
      <c r="I14" s="476">
        <v>1.022</v>
      </c>
      <c r="J14" s="476">
        <v>0.511</v>
      </c>
      <c r="K14" s="476">
        <v>0.946</v>
      </c>
      <c r="L14" s="476">
        <v>0.946</v>
      </c>
      <c r="M14" s="476">
        <v>0.473</v>
      </c>
      <c r="N14" s="477">
        <v>0.473</v>
      </c>
    </row>
    <row r="15" spans="1:14" ht="12.75">
      <c r="A15" s="229" t="s">
        <v>39</v>
      </c>
      <c r="B15" s="233" t="s">
        <v>170</v>
      </c>
      <c r="C15" s="230"/>
      <c r="D15" s="234"/>
      <c r="E15" s="230"/>
      <c r="F15" s="230"/>
      <c r="G15" s="230"/>
      <c r="H15" s="230"/>
      <c r="I15" s="476">
        <v>1.012</v>
      </c>
      <c r="J15" s="476">
        <v>0.506</v>
      </c>
      <c r="K15" s="236">
        <v>0.938</v>
      </c>
      <c r="L15" s="236">
        <v>0.938</v>
      </c>
      <c r="M15" s="476">
        <v>0.469</v>
      </c>
      <c r="N15" s="477">
        <f>SUM(L15/2)</f>
        <v>0.469</v>
      </c>
    </row>
    <row r="16" spans="1:14" ht="12.75">
      <c r="A16" s="229">
        <v>3</v>
      </c>
      <c r="B16" s="233" t="s">
        <v>171</v>
      </c>
      <c r="C16" s="230" t="s">
        <v>109</v>
      </c>
      <c r="D16" s="230"/>
      <c r="E16" s="230"/>
      <c r="F16" s="230"/>
      <c r="G16" s="230"/>
      <c r="H16" s="236"/>
      <c r="I16" s="476">
        <v>0.022</v>
      </c>
      <c r="J16" s="476">
        <v>0.011</v>
      </c>
      <c r="K16" s="236">
        <v>2.56</v>
      </c>
      <c r="L16" s="236">
        <v>2.56</v>
      </c>
      <c r="M16" s="236">
        <v>2.56</v>
      </c>
      <c r="N16" s="425">
        <v>2.56</v>
      </c>
    </row>
    <row r="17" spans="1:14" ht="13.5" customHeight="1">
      <c r="A17" s="229" t="s">
        <v>172</v>
      </c>
      <c r="B17" s="233" t="s">
        <v>84</v>
      </c>
      <c r="C17" s="230"/>
      <c r="D17" s="237" t="e">
        <f>PRODUCT(#REF!,100/D10)</f>
        <v>#REF!</v>
      </c>
      <c r="E17" s="238" t="e">
        <f>PRODUCT(#REF!,100/E10)</f>
        <v>#REF!</v>
      </c>
      <c r="F17" s="236" t="e">
        <f>PRODUCT(#REF!,100/F10)</f>
        <v>#REF!</v>
      </c>
      <c r="G17" s="236" t="e">
        <f>PRODUCT(#REF!,100/G10)</f>
        <v>#REF!</v>
      </c>
      <c r="H17" s="236" t="e">
        <f>PRODUCT(#REF!,100/H10)</f>
        <v>#REF!</v>
      </c>
      <c r="I17" s="240"/>
      <c r="J17" s="240"/>
      <c r="K17" s="240"/>
      <c r="L17" s="240"/>
      <c r="M17" s="240"/>
      <c r="N17" s="426"/>
    </row>
    <row r="18" spans="1:14" ht="12.75" customHeight="1">
      <c r="A18" s="229" t="s">
        <v>173</v>
      </c>
      <c r="B18" s="233" t="s">
        <v>154</v>
      </c>
      <c r="C18" s="230"/>
      <c r="D18" s="239">
        <f>PRODUCT(I22,100/D14)</f>
        <v>19.193857965451055</v>
      </c>
      <c r="E18" s="238">
        <f>PRODUCT(I21,100/E14)</f>
        <v>0.35294117647058826</v>
      </c>
      <c r="F18" s="238">
        <f>PRODUCT(I20,100/F14)</f>
        <v>0.14684287812041116</v>
      </c>
      <c r="G18" s="236" t="e">
        <f>PRODUCT(I19,100/G17)</f>
        <v>#REF!</v>
      </c>
      <c r="H18" s="236">
        <f>PRODUCT(I18,100/H14)</f>
        <v>42.5531914893617</v>
      </c>
      <c r="I18" s="240"/>
      <c r="J18" s="240"/>
      <c r="K18" s="240"/>
      <c r="L18" s="240"/>
      <c r="M18" s="240"/>
      <c r="N18" s="426"/>
    </row>
    <row r="19" spans="1:14" ht="13.5" customHeight="1">
      <c r="A19" s="229"/>
      <c r="B19" s="233" t="s">
        <v>169</v>
      </c>
      <c r="C19" s="230"/>
      <c r="D19" s="230"/>
      <c r="E19" s="230"/>
      <c r="F19" s="230"/>
      <c r="G19" s="230"/>
      <c r="H19" s="236"/>
      <c r="I19" s="236"/>
      <c r="J19" s="236"/>
      <c r="K19" s="236"/>
      <c r="L19" s="236"/>
      <c r="M19" s="236"/>
      <c r="N19" s="425"/>
    </row>
    <row r="20" spans="1:14" ht="12.75">
      <c r="A20" s="229"/>
      <c r="B20" s="233" t="s">
        <v>299</v>
      </c>
      <c r="C20" s="230"/>
      <c r="D20" s="230">
        <v>2.3</v>
      </c>
      <c r="E20" s="230">
        <v>2.4</v>
      </c>
      <c r="F20" s="230">
        <v>1.8</v>
      </c>
      <c r="G20" s="230">
        <v>3.61</v>
      </c>
      <c r="H20" s="236">
        <v>4.26</v>
      </c>
      <c r="I20" s="476">
        <v>0.01</v>
      </c>
      <c r="J20" s="476">
        <v>0.005</v>
      </c>
      <c r="K20" s="236">
        <v>0.89</v>
      </c>
      <c r="L20" s="236">
        <v>0.89</v>
      </c>
      <c r="M20" s="476">
        <v>0.89</v>
      </c>
      <c r="N20" s="477">
        <v>0.89</v>
      </c>
    </row>
    <row r="21" spans="1:14" ht="12.75">
      <c r="A21" s="229"/>
      <c r="B21" s="233" t="s">
        <v>87</v>
      </c>
      <c r="C21" s="230"/>
      <c r="D21" s="234"/>
      <c r="E21" s="230"/>
      <c r="F21" s="230"/>
      <c r="G21" s="230"/>
      <c r="H21" s="230"/>
      <c r="I21" s="476">
        <v>0.012</v>
      </c>
      <c r="J21" s="476">
        <v>0.006</v>
      </c>
      <c r="K21" s="476">
        <v>1.68</v>
      </c>
      <c r="L21" s="476">
        <v>1.68</v>
      </c>
      <c r="M21" s="476">
        <v>1.68</v>
      </c>
      <c r="N21" s="477">
        <v>1.68</v>
      </c>
    </row>
    <row r="22" spans="1:14" ht="12.75">
      <c r="A22" s="229" t="s">
        <v>22</v>
      </c>
      <c r="B22" s="233" t="s">
        <v>174</v>
      </c>
      <c r="C22" s="235" t="s">
        <v>167</v>
      </c>
      <c r="D22" s="241">
        <v>22.37</v>
      </c>
      <c r="E22" s="235">
        <v>30.16</v>
      </c>
      <c r="F22" s="235">
        <v>25.6</v>
      </c>
      <c r="G22" s="235">
        <v>6.31</v>
      </c>
      <c r="H22" s="230">
        <v>25.6</v>
      </c>
      <c r="I22" s="476">
        <v>1</v>
      </c>
      <c r="J22" s="476">
        <v>0.5</v>
      </c>
      <c r="K22" s="476">
        <v>0.922</v>
      </c>
      <c r="L22" s="476">
        <v>0.922</v>
      </c>
      <c r="M22" s="476">
        <f>SUM(L22/2)</f>
        <v>0.461</v>
      </c>
      <c r="N22" s="477">
        <f>SUM(L22/2)</f>
        <v>0.461</v>
      </c>
    </row>
    <row r="23" spans="1:14" ht="12.75">
      <c r="A23" s="242" t="s">
        <v>132</v>
      </c>
      <c r="B23" s="233" t="s">
        <v>84</v>
      </c>
      <c r="C23" s="230"/>
      <c r="D23" s="234">
        <v>22</v>
      </c>
      <c r="E23" s="230">
        <v>29.85</v>
      </c>
      <c r="F23" s="230">
        <v>25</v>
      </c>
      <c r="G23" s="230">
        <v>6.3</v>
      </c>
      <c r="H23" s="230">
        <v>25</v>
      </c>
      <c r="I23" s="236"/>
      <c r="J23" s="236"/>
      <c r="K23" s="236"/>
      <c r="L23" s="236"/>
      <c r="M23" s="236"/>
      <c r="N23" s="425"/>
    </row>
    <row r="24" spans="1:14" ht="12.75">
      <c r="A24" s="229" t="s">
        <v>137</v>
      </c>
      <c r="B24" s="233" t="s">
        <v>154</v>
      </c>
      <c r="C24" s="230"/>
      <c r="D24" s="234">
        <v>0.37</v>
      </c>
      <c r="E24" s="230">
        <v>0.31</v>
      </c>
      <c r="F24" s="230">
        <v>0.6</v>
      </c>
      <c r="G24" s="230">
        <v>0.01</v>
      </c>
      <c r="H24" s="230">
        <v>0.6</v>
      </c>
      <c r="I24" s="236"/>
      <c r="J24" s="236"/>
      <c r="K24" s="236"/>
      <c r="L24" s="236"/>
      <c r="M24" s="236"/>
      <c r="N24" s="425"/>
    </row>
    <row r="25" spans="1:14" ht="12.75">
      <c r="A25" s="229"/>
      <c r="B25" s="233" t="s">
        <v>169</v>
      </c>
      <c r="C25" s="230"/>
      <c r="D25" s="234"/>
      <c r="E25" s="230"/>
      <c r="F25" s="230"/>
      <c r="G25" s="230"/>
      <c r="H25" s="230"/>
      <c r="I25" s="236"/>
      <c r="J25" s="236"/>
      <c r="K25" s="236"/>
      <c r="L25" s="236"/>
      <c r="M25" s="236"/>
      <c r="N25" s="425"/>
    </row>
    <row r="26" spans="1:14" ht="12.75">
      <c r="A26" s="229"/>
      <c r="B26" s="233" t="s">
        <v>299</v>
      </c>
      <c r="C26" s="230"/>
      <c r="D26" s="234">
        <v>0.37</v>
      </c>
      <c r="E26" s="230">
        <v>0.31</v>
      </c>
      <c r="F26" s="230">
        <v>0.6</v>
      </c>
      <c r="G26" s="230">
        <v>0.01</v>
      </c>
      <c r="H26" s="230">
        <v>0.6</v>
      </c>
      <c r="I26" s="476">
        <v>1.012</v>
      </c>
      <c r="J26" s="476">
        <v>0.506</v>
      </c>
      <c r="K26" s="236">
        <v>0.938</v>
      </c>
      <c r="L26" s="236">
        <v>0.938</v>
      </c>
      <c r="M26" s="476">
        <v>0.469</v>
      </c>
      <c r="N26" s="425">
        <v>0.469</v>
      </c>
    </row>
    <row r="27" spans="1:14" ht="12.75">
      <c r="A27" s="229" t="s">
        <v>138</v>
      </c>
      <c r="B27" s="233" t="s">
        <v>170</v>
      </c>
      <c r="C27" s="230"/>
      <c r="D27" s="234"/>
      <c r="E27" s="230"/>
      <c r="F27" s="230"/>
      <c r="G27" s="230"/>
      <c r="H27" s="230"/>
      <c r="I27" s="476">
        <v>1</v>
      </c>
      <c r="J27" s="476">
        <v>0.5</v>
      </c>
      <c r="K27" s="476">
        <v>0.922</v>
      </c>
      <c r="L27" s="476">
        <v>0.922</v>
      </c>
      <c r="M27" s="476">
        <f>SUM(L27/2)</f>
        <v>0.461</v>
      </c>
      <c r="N27" s="477">
        <f>SUM(L27/2)</f>
        <v>0.461</v>
      </c>
    </row>
    <row r="28" spans="1:14" ht="12.75">
      <c r="A28" s="229" t="s">
        <v>24</v>
      </c>
      <c r="B28" s="233" t="s">
        <v>175</v>
      </c>
      <c r="C28" s="230" t="s">
        <v>176</v>
      </c>
      <c r="D28" s="234"/>
      <c r="E28" s="230"/>
      <c r="F28" s="230"/>
      <c r="G28" s="230"/>
      <c r="H28" s="230"/>
      <c r="I28" s="503">
        <v>126</v>
      </c>
      <c r="J28" s="503">
        <v>64</v>
      </c>
      <c r="K28" s="503">
        <v>131</v>
      </c>
      <c r="L28" s="503">
        <v>131</v>
      </c>
      <c r="M28" s="503">
        <v>63</v>
      </c>
      <c r="N28" s="504">
        <v>68</v>
      </c>
    </row>
    <row r="29" spans="1:14" ht="12.75">
      <c r="A29" s="229" t="s">
        <v>48</v>
      </c>
      <c r="B29" s="233" t="s">
        <v>84</v>
      </c>
      <c r="C29" s="230"/>
      <c r="D29" s="234"/>
      <c r="E29" s="230"/>
      <c r="F29" s="230"/>
      <c r="G29" s="230"/>
      <c r="H29" s="230"/>
      <c r="I29" s="236"/>
      <c r="J29" s="236"/>
      <c r="K29" s="236"/>
      <c r="L29" s="236"/>
      <c r="M29" s="236"/>
      <c r="N29" s="425"/>
    </row>
    <row r="30" spans="1:14" ht="12.75">
      <c r="A30" s="229" t="s">
        <v>49</v>
      </c>
      <c r="B30" s="233" t="s">
        <v>154</v>
      </c>
      <c r="C30" s="230"/>
      <c r="D30" s="234"/>
      <c r="E30" s="230"/>
      <c r="F30" s="230"/>
      <c r="G30" s="230"/>
      <c r="H30" s="230"/>
      <c r="I30" s="236"/>
      <c r="J30" s="236"/>
      <c r="K30" s="236"/>
      <c r="L30" s="236"/>
      <c r="M30" s="236"/>
      <c r="N30" s="425"/>
    </row>
    <row r="31" spans="1:14" ht="12.75">
      <c r="A31" s="229"/>
      <c r="B31" s="233" t="s">
        <v>169</v>
      </c>
      <c r="C31" s="230"/>
      <c r="D31" s="230"/>
      <c r="E31" s="230"/>
      <c r="F31" s="230"/>
      <c r="G31" s="230"/>
      <c r="H31" s="230"/>
      <c r="I31" s="236"/>
      <c r="J31" s="236"/>
      <c r="K31" s="236"/>
      <c r="L31" s="236"/>
      <c r="M31" s="236"/>
      <c r="N31" s="425"/>
    </row>
    <row r="32" spans="1:14" ht="12.75">
      <c r="A32" s="229"/>
      <c r="B32" s="233" t="s">
        <v>299</v>
      </c>
      <c r="C32" s="230"/>
      <c r="D32" s="230"/>
      <c r="E32" s="230"/>
      <c r="F32" s="230"/>
      <c r="G32" s="230"/>
      <c r="H32" s="230"/>
      <c r="I32" s="236">
        <v>56</v>
      </c>
      <c r="J32" s="236">
        <v>28</v>
      </c>
      <c r="K32" s="236">
        <v>46</v>
      </c>
      <c r="L32" s="236">
        <v>46</v>
      </c>
      <c r="M32" s="236">
        <v>22</v>
      </c>
      <c r="N32" s="425">
        <v>24</v>
      </c>
    </row>
    <row r="33" spans="1:14" ht="12.75">
      <c r="A33" s="229" t="s">
        <v>51</v>
      </c>
      <c r="B33" s="233" t="s">
        <v>87</v>
      </c>
      <c r="C33" s="230"/>
      <c r="D33" s="234"/>
      <c r="E33" s="230"/>
      <c r="F33" s="230"/>
      <c r="G33" s="230"/>
      <c r="H33" s="230"/>
      <c r="I33" s="503">
        <v>70</v>
      </c>
      <c r="J33" s="503">
        <v>35</v>
      </c>
      <c r="K33" s="503">
        <v>85</v>
      </c>
      <c r="L33" s="503">
        <v>85</v>
      </c>
      <c r="M33" s="503">
        <v>41</v>
      </c>
      <c r="N33" s="504">
        <v>44</v>
      </c>
    </row>
    <row r="34" spans="1:14" ht="38.25">
      <c r="A34" s="229" t="s">
        <v>26</v>
      </c>
      <c r="B34" s="233" t="s">
        <v>177</v>
      </c>
      <c r="C34" s="230" t="s">
        <v>165</v>
      </c>
      <c r="D34" s="234"/>
      <c r="E34" s="230"/>
      <c r="F34" s="230"/>
      <c r="G34" s="230"/>
      <c r="H34" s="230"/>
      <c r="I34" s="503">
        <v>126</v>
      </c>
      <c r="J34" s="503">
        <v>128</v>
      </c>
      <c r="K34" s="503">
        <v>143</v>
      </c>
      <c r="L34" s="503">
        <v>143</v>
      </c>
      <c r="M34" s="503">
        <v>137</v>
      </c>
      <c r="N34" s="504">
        <v>148</v>
      </c>
    </row>
    <row r="35" spans="1:14" ht="12.75">
      <c r="A35" s="229" t="s">
        <v>156</v>
      </c>
      <c r="B35" s="233" t="s">
        <v>178</v>
      </c>
      <c r="C35" s="230"/>
      <c r="D35" s="234"/>
      <c r="E35" s="230"/>
      <c r="F35" s="230"/>
      <c r="G35" s="230"/>
      <c r="H35" s="230"/>
      <c r="I35" s="236"/>
      <c r="J35" s="236"/>
      <c r="K35" s="236"/>
      <c r="L35" s="236"/>
      <c r="M35" s="236"/>
      <c r="N35" s="425"/>
    </row>
    <row r="36" spans="1:14" ht="12.75">
      <c r="A36" s="229" t="s">
        <v>157</v>
      </c>
      <c r="B36" s="233" t="s">
        <v>179</v>
      </c>
      <c r="C36" s="230"/>
      <c r="D36" s="234"/>
      <c r="E36" s="230"/>
      <c r="F36" s="230"/>
      <c r="G36" s="230"/>
      <c r="H36" s="230"/>
      <c r="I36" s="236"/>
      <c r="J36" s="236"/>
      <c r="K36" s="236"/>
      <c r="L36" s="236"/>
      <c r="M36" s="236"/>
      <c r="N36" s="425"/>
    </row>
    <row r="37" spans="1:14" ht="12.75">
      <c r="A37" s="229"/>
      <c r="B37" s="233" t="s">
        <v>169</v>
      </c>
      <c r="C37" s="230"/>
      <c r="D37" s="230"/>
      <c r="E37" s="230"/>
      <c r="F37" s="230"/>
      <c r="G37" s="230"/>
      <c r="H37" s="230"/>
      <c r="I37" s="236"/>
      <c r="J37" s="236"/>
      <c r="K37" s="236"/>
      <c r="L37" s="236"/>
      <c r="M37" s="236"/>
      <c r="N37" s="425"/>
    </row>
    <row r="38" spans="1:14" ht="12.75">
      <c r="A38" s="229"/>
      <c r="B38" s="233" t="s">
        <v>299</v>
      </c>
      <c r="C38" s="230"/>
      <c r="D38" s="230"/>
      <c r="E38" s="230"/>
      <c r="F38" s="230"/>
      <c r="G38" s="230"/>
      <c r="H38" s="230"/>
      <c r="I38" s="503">
        <v>55</v>
      </c>
      <c r="J38" s="503">
        <v>56</v>
      </c>
      <c r="K38" s="236">
        <v>49</v>
      </c>
      <c r="L38" s="236">
        <v>49</v>
      </c>
      <c r="M38" s="236">
        <v>47</v>
      </c>
      <c r="N38" s="425">
        <v>50</v>
      </c>
    </row>
    <row r="39" spans="1:14" ht="13.5" thickBot="1">
      <c r="A39" s="243" t="s">
        <v>158</v>
      </c>
      <c r="B39" s="244" t="s">
        <v>87</v>
      </c>
      <c r="C39" s="245"/>
      <c r="D39" s="246"/>
      <c r="E39" s="245"/>
      <c r="F39" s="245"/>
      <c r="G39" s="245"/>
      <c r="H39" s="245"/>
      <c r="I39" s="505">
        <v>70</v>
      </c>
      <c r="J39" s="505">
        <v>71</v>
      </c>
      <c r="K39" s="505">
        <v>93</v>
      </c>
      <c r="L39" s="505">
        <v>93</v>
      </c>
      <c r="M39" s="505">
        <v>89</v>
      </c>
      <c r="N39" s="506">
        <v>96</v>
      </c>
    </row>
    <row r="40" spans="1:14" ht="12.75">
      <c r="A40" s="159"/>
      <c r="B40" s="160"/>
      <c r="C40" s="159"/>
      <c r="D40" s="161"/>
      <c r="E40" s="161"/>
      <c r="F40" s="161"/>
      <c r="G40" s="161"/>
      <c r="H40" s="161"/>
      <c r="I40" s="160"/>
      <c r="J40" s="160"/>
      <c r="K40" s="160"/>
      <c r="L40" s="160"/>
      <c r="M40" s="160"/>
      <c r="N40" s="160"/>
    </row>
    <row r="41" spans="1:15" s="52" customFormat="1" ht="15.75" customHeight="1">
      <c r="A41" s="759" t="s">
        <v>545</v>
      </c>
      <c r="B41" s="759"/>
      <c r="C41" s="759"/>
      <c r="D41" s="759"/>
      <c r="E41" s="759"/>
      <c r="F41" s="759"/>
      <c r="G41" s="759"/>
      <c r="H41" s="759"/>
      <c r="I41" s="759"/>
      <c r="J41" s="759"/>
      <c r="K41" s="759"/>
      <c r="L41" s="759"/>
      <c r="M41" s="759"/>
      <c r="N41" s="759"/>
      <c r="O41" s="759"/>
    </row>
    <row r="42" spans="1:14" s="52" customFormat="1" ht="12.75" customHeight="1">
      <c r="A42" s="468"/>
      <c r="B42" s="468"/>
      <c r="C42" s="468"/>
      <c r="D42" s="468"/>
      <c r="E42" s="468"/>
      <c r="F42" s="468"/>
      <c r="G42" s="468"/>
      <c r="H42" s="468"/>
      <c r="I42" s="468"/>
      <c r="J42" s="468"/>
      <c r="K42" s="468"/>
      <c r="L42" s="468"/>
      <c r="M42" s="468"/>
      <c r="N42" s="468"/>
    </row>
    <row r="43" spans="1:14" s="52" customFormat="1" ht="12.75" customHeight="1">
      <c r="A43" s="468"/>
      <c r="B43" s="468"/>
      <c r="C43" s="468"/>
      <c r="D43" s="468"/>
      <c r="E43" s="468"/>
      <c r="F43" s="468"/>
      <c r="G43" s="468"/>
      <c r="H43" s="468"/>
      <c r="I43" s="468"/>
      <c r="J43" s="468"/>
      <c r="K43" s="468"/>
      <c r="L43" s="468"/>
      <c r="M43" s="468"/>
      <c r="N43" s="468"/>
    </row>
    <row r="44" spans="1:14" ht="12.75" customHeight="1">
      <c r="A44" s="468"/>
      <c r="B44" s="468"/>
      <c r="C44" s="468"/>
      <c r="D44" s="468"/>
      <c r="E44" s="468"/>
      <c r="F44" s="468"/>
      <c r="G44" s="468"/>
      <c r="H44" s="468"/>
      <c r="I44" s="468"/>
      <c r="J44" s="468"/>
      <c r="K44" s="468"/>
      <c r="L44" s="468"/>
      <c r="M44" s="468"/>
      <c r="N44" s="468"/>
    </row>
    <row r="45" spans="1:14" ht="12.75" customHeight="1">
      <c r="A45" s="468"/>
      <c r="B45" s="468"/>
      <c r="C45" s="468"/>
      <c r="D45" s="468"/>
      <c r="E45" s="468"/>
      <c r="F45" s="468"/>
      <c r="G45" s="468"/>
      <c r="H45" s="468"/>
      <c r="I45" s="468"/>
      <c r="J45" s="468"/>
      <c r="K45" s="468"/>
      <c r="L45" s="468"/>
      <c r="M45" s="468"/>
      <c r="N45" s="468"/>
    </row>
    <row r="46" spans="1:14" ht="12.75" customHeight="1">
      <c r="A46" s="468"/>
      <c r="B46" s="468"/>
      <c r="C46" s="468"/>
      <c r="D46" s="468"/>
      <c r="E46" s="468"/>
      <c r="F46" s="468"/>
      <c r="G46" s="468"/>
      <c r="H46" s="468"/>
      <c r="I46" s="468"/>
      <c r="J46" s="468"/>
      <c r="K46" s="468"/>
      <c r="L46" s="468"/>
      <c r="M46" s="468"/>
      <c r="N46" s="468"/>
    </row>
    <row r="47" spans="1:8" ht="12.75">
      <c r="A47" s="52"/>
      <c r="B47" s="56"/>
      <c r="C47" s="55"/>
      <c r="D47" s="52"/>
      <c r="E47" s="52"/>
      <c r="F47" s="52"/>
      <c r="G47" s="52"/>
      <c r="H47" s="52"/>
    </row>
    <row r="48" spans="1:8" ht="12.75">
      <c r="A48" s="52"/>
      <c r="B48" s="56"/>
      <c r="C48" s="55"/>
      <c r="D48" s="52"/>
      <c r="E48" s="52"/>
      <c r="F48" s="52"/>
      <c r="G48" s="52"/>
      <c r="H48" s="52"/>
    </row>
    <row r="49" spans="1:8" ht="12.75">
      <c r="A49" s="52"/>
      <c r="B49" s="56"/>
      <c r="C49" s="55"/>
      <c r="D49" s="52"/>
      <c r="E49" s="52"/>
      <c r="F49" s="52"/>
      <c r="G49" s="52"/>
      <c r="H49" s="52"/>
    </row>
    <row r="50" spans="1:8" ht="12.75">
      <c r="A50" s="52"/>
      <c r="C50" s="55"/>
      <c r="D50" s="52"/>
      <c r="E50" s="52"/>
      <c r="F50" s="52"/>
      <c r="G50" s="52"/>
      <c r="H50" s="52"/>
    </row>
    <row r="51" spans="1:8" ht="12.75">
      <c r="A51" s="52"/>
      <c r="B51" s="56"/>
      <c r="C51" s="55"/>
      <c r="D51" s="52"/>
      <c r="E51" s="52"/>
      <c r="F51" s="52"/>
      <c r="G51" s="52"/>
      <c r="H51" s="52"/>
    </row>
    <row r="52" spans="1:8" ht="12.75">
      <c r="A52" s="52"/>
      <c r="B52" s="56"/>
      <c r="C52" s="55"/>
      <c r="D52" s="52"/>
      <c r="E52" s="52"/>
      <c r="F52" s="52"/>
      <c r="G52" s="52"/>
      <c r="H52" s="52"/>
    </row>
    <row r="53" spans="1:8" ht="12.75">
      <c r="A53" s="52"/>
      <c r="B53" s="56"/>
      <c r="C53" s="55"/>
      <c r="D53" s="52"/>
      <c r="E53" s="52"/>
      <c r="F53" s="52"/>
      <c r="G53" s="52"/>
      <c r="H53" s="52"/>
    </row>
    <row r="54" spans="1:8" ht="12.75">
      <c r="A54" s="52"/>
      <c r="B54" s="56"/>
      <c r="C54" s="55"/>
      <c r="D54" s="52"/>
      <c r="E54" s="52"/>
      <c r="F54" s="52"/>
      <c r="G54" s="52"/>
      <c r="H54" s="52"/>
    </row>
    <row r="55" spans="1:8" ht="12.75">
      <c r="A55" s="52"/>
      <c r="B55" s="56"/>
      <c r="C55" s="55"/>
      <c r="D55" s="52"/>
      <c r="E55" s="52"/>
      <c r="F55" s="52"/>
      <c r="G55" s="52"/>
      <c r="H55" s="52"/>
    </row>
    <row r="56" spans="1:8" ht="12.75">
      <c r="A56" s="52"/>
      <c r="B56" s="56"/>
      <c r="C56" s="55"/>
      <c r="D56" s="52"/>
      <c r="E56" s="52"/>
      <c r="F56" s="52"/>
      <c r="G56" s="52"/>
      <c r="H56" s="52"/>
    </row>
    <row r="57" spans="1:8" ht="12.75">
      <c r="A57" s="52"/>
      <c r="B57" s="56"/>
      <c r="C57" s="55"/>
      <c r="D57" s="52"/>
      <c r="E57" s="52"/>
      <c r="F57" s="52"/>
      <c r="G57" s="52"/>
      <c r="H57" s="52"/>
    </row>
    <row r="58" spans="1:8" ht="12.75">
      <c r="A58" s="52"/>
      <c r="B58" s="56"/>
      <c r="C58" s="55"/>
      <c r="D58" s="52"/>
      <c r="E58" s="52"/>
      <c r="F58" s="52"/>
      <c r="G58" s="52"/>
      <c r="H58" s="52"/>
    </row>
    <row r="59" spans="1:8" ht="12.75">
      <c r="A59" s="52"/>
      <c r="B59" s="56"/>
      <c r="C59" s="55"/>
      <c r="D59" s="52"/>
      <c r="E59" s="52"/>
      <c r="F59" s="52"/>
      <c r="G59" s="52"/>
      <c r="H59" s="52"/>
    </row>
    <row r="60" spans="1:8" ht="12.75">
      <c r="A60" s="52"/>
      <c r="B60" s="56"/>
      <c r="C60" s="55"/>
      <c r="D60" s="52"/>
      <c r="E60" s="52"/>
      <c r="F60" s="52"/>
      <c r="G60" s="52"/>
      <c r="H60" s="52"/>
    </row>
    <row r="61" spans="1:8" ht="12.75">
      <c r="A61" s="52"/>
      <c r="B61" s="56"/>
      <c r="C61" s="55"/>
      <c r="D61" s="52"/>
      <c r="E61" s="52"/>
      <c r="F61" s="52"/>
      <c r="G61" s="52"/>
      <c r="H61" s="52"/>
    </row>
    <row r="62" spans="1:8" ht="12.75">
      <c r="A62" s="52"/>
      <c r="B62" s="56"/>
      <c r="C62" s="55"/>
      <c r="D62" s="52"/>
      <c r="E62" s="52"/>
      <c r="F62" s="52"/>
      <c r="G62" s="52"/>
      <c r="H62" s="52"/>
    </row>
    <row r="63" spans="1:8" ht="12.75">
      <c r="A63" s="52"/>
      <c r="B63" s="56"/>
      <c r="C63" s="55"/>
      <c r="D63" s="52"/>
      <c r="E63" s="52"/>
      <c r="F63" s="52"/>
      <c r="G63" s="52"/>
      <c r="H63" s="52"/>
    </row>
    <row r="64" spans="1:8" ht="12.75">
      <c r="A64" s="52"/>
      <c r="B64" s="56"/>
      <c r="C64" s="55"/>
      <c r="D64" s="52"/>
      <c r="E64" s="52"/>
      <c r="F64" s="52"/>
      <c r="G64" s="52"/>
      <c r="H64" s="52"/>
    </row>
    <row r="65" spans="1:8" ht="12.75">
      <c r="A65" s="52"/>
      <c r="B65" s="56"/>
      <c r="C65" s="55"/>
      <c r="D65" s="52"/>
      <c r="E65" s="52"/>
      <c r="F65" s="52"/>
      <c r="G65" s="52"/>
      <c r="H65" s="52"/>
    </row>
    <row r="66" spans="1:8" ht="12.75">
      <c r="A66" s="52"/>
      <c r="B66" s="56"/>
      <c r="C66" s="55"/>
      <c r="D66" s="52"/>
      <c r="E66" s="52"/>
      <c r="F66" s="52"/>
      <c r="G66" s="52"/>
      <c r="H66" s="52"/>
    </row>
    <row r="67" spans="1:8" ht="12.75">
      <c r="A67" s="52"/>
      <c r="B67" s="56"/>
      <c r="C67" s="55"/>
      <c r="D67" s="52"/>
      <c r="E67" s="52"/>
      <c r="F67" s="52"/>
      <c r="G67" s="52"/>
      <c r="H67" s="52"/>
    </row>
    <row r="68" spans="1:8" ht="12.75">
      <c r="A68" s="52"/>
      <c r="B68" s="52"/>
      <c r="C68" s="55"/>
      <c r="D68" s="52"/>
      <c r="E68" s="52"/>
      <c r="F68" s="52"/>
      <c r="G68" s="52"/>
      <c r="H68" s="52"/>
    </row>
    <row r="69" spans="1:8" ht="12.75">
      <c r="A69" s="52"/>
      <c r="B69" s="52"/>
      <c r="C69" s="55"/>
      <c r="D69" s="52"/>
      <c r="E69" s="52"/>
      <c r="F69" s="52"/>
      <c r="G69" s="52"/>
      <c r="H69" s="52"/>
    </row>
    <row r="70" spans="1:8" ht="12.75">
      <c r="A70" s="52"/>
      <c r="B70" s="52"/>
      <c r="C70" s="55"/>
      <c r="D70" s="52"/>
      <c r="E70" s="52"/>
      <c r="F70" s="52"/>
      <c r="G70" s="52"/>
      <c r="H70" s="52"/>
    </row>
    <row r="71" spans="1:8" ht="12.75">
      <c r="A71" s="52"/>
      <c r="B71" s="52"/>
      <c r="C71" s="55"/>
      <c r="D71" s="52"/>
      <c r="E71" s="52"/>
      <c r="F71" s="52"/>
      <c r="G71" s="52"/>
      <c r="H71" s="52"/>
    </row>
    <row r="72" spans="1:8" ht="12.75">
      <c r="A72" s="52"/>
      <c r="B72" s="52"/>
      <c r="C72" s="55"/>
      <c r="D72" s="52"/>
      <c r="E72" s="52"/>
      <c r="F72" s="52"/>
      <c r="G72" s="52"/>
      <c r="H72" s="52"/>
    </row>
    <row r="73" spans="1:8" ht="12.75">
      <c r="A73" s="52"/>
      <c r="B73" s="52"/>
      <c r="C73" s="55"/>
      <c r="D73" s="52"/>
      <c r="E73" s="52"/>
      <c r="F73" s="52"/>
      <c r="G73" s="52"/>
      <c r="H73" s="52"/>
    </row>
    <row r="74" spans="1:8" ht="12.75">
      <c r="A74" s="52"/>
      <c r="B74" s="52"/>
      <c r="C74" s="55"/>
      <c r="D74" s="52"/>
      <c r="E74" s="52"/>
      <c r="F74" s="52"/>
      <c r="G74" s="52"/>
      <c r="H74" s="52"/>
    </row>
    <row r="75" spans="1:8" ht="12.75">
      <c r="A75" s="52"/>
      <c r="B75" s="52"/>
      <c r="C75" s="55"/>
      <c r="D75" s="52"/>
      <c r="E75" s="52"/>
      <c r="F75" s="52"/>
      <c r="G75" s="52"/>
      <c r="H75" s="52"/>
    </row>
    <row r="76" spans="1:8" ht="12.75">
      <c r="A76" s="52"/>
      <c r="B76" s="52"/>
      <c r="C76" s="55"/>
      <c r="D76" s="52"/>
      <c r="E76" s="52"/>
      <c r="F76" s="52"/>
      <c r="G76" s="52"/>
      <c r="H76" s="52"/>
    </row>
    <row r="77" spans="1:8" ht="12.75">
      <c r="A77" s="52"/>
      <c r="B77" s="52"/>
      <c r="C77" s="55"/>
      <c r="D77" s="52"/>
      <c r="E77" s="52"/>
      <c r="F77" s="52"/>
      <c r="G77" s="52"/>
      <c r="H77" s="52"/>
    </row>
    <row r="78" spans="1:8" ht="12.75">
      <c r="A78" s="52"/>
      <c r="B78" s="52"/>
      <c r="C78" s="55"/>
      <c r="D78" s="52"/>
      <c r="E78" s="52"/>
      <c r="F78" s="52"/>
      <c r="G78" s="52"/>
      <c r="H78" s="52"/>
    </row>
  </sheetData>
  <sheetProtection/>
  <mergeCells count="6">
    <mergeCell ref="A5:N5"/>
    <mergeCell ref="A2:B2"/>
    <mergeCell ref="C1:N1"/>
    <mergeCell ref="A3:N3"/>
    <mergeCell ref="A4:N4"/>
    <mergeCell ref="A41:O4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G66"/>
  <sheetViews>
    <sheetView showGridLines="0" view="pageBreakPreview" zoomScaleSheetLayoutView="100" zoomScalePageLayoutView="0" workbookViewId="0" topLeftCell="A46">
      <selection activeCell="I56" sqref="I56"/>
    </sheetView>
  </sheetViews>
  <sheetFormatPr defaultColWidth="9.00390625" defaultRowHeight="12.75"/>
  <cols>
    <col min="2" max="2" width="14.125" style="0" customWidth="1"/>
    <col min="3" max="4" width="12.625" style="0" customWidth="1"/>
    <col min="5" max="5" width="13.875" style="0" customWidth="1"/>
    <col min="6" max="6" width="15.625" style="0" customWidth="1"/>
    <col min="7" max="7" width="16.375" style="0" customWidth="1"/>
    <col min="10" max="10" width="6.875" style="0" customWidth="1"/>
  </cols>
  <sheetData>
    <row r="1" spans="4:7" ht="12.75">
      <c r="D1" s="839" t="s">
        <v>470</v>
      </c>
      <c r="E1" s="839"/>
      <c r="G1" s="67" t="s">
        <v>210</v>
      </c>
    </row>
    <row r="2" spans="1:7" ht="25.5">
      <c r="A2" s="682" t="s">
        <v>471</v>
      </c>
      <c r="B2" s="682"/>
      <c r="C2" s="682"/>
      <c r="D2" s="682"/>
      <c r="G2" s="67"/>
    </row>
    <row r="4" spans="1:7" ht="24.75" customHeight="1">
      <c r="A4" s="714" t="s">
        <v>211</v>
      </c>
      <c r="B4" s="714"/>
      <c r="C4" s="714"/>
      <c r="D4" s="714"/>
      <c r="E4" s="714"/>
      <c r="F4" s="714"/>
      <c r="G4" s="714"/>
    </row>
    <row r="5" spans="1:7" ht="12.75">
      <c r="A5" s="72"/>
      <c r="B5" s="72"/>
      <c r="C5" s="72"/>
      <c r="D5" s="72"/>
      <c r="E5" s="72"/>
      <c r="F5" s="72"/>
      <c r="G5" s="72"/>
    </row>
    <row r="6" spans="1:7" ht="37.5" customHeight="1">
      <c r="A6" s="843" t="s">
        <v>212</v>
      </c>
      <c r="B6" s="843"/>
      <c r="C6" s="843"/>
      <c r="D6" s="843"/>
      <c r="E6" s="843"/>
      <c r="F6" s="843"/>
      <c r="G6" s="843"/>
    </row>
    <row r="7" ht="15.75">
      <c r="B7" s="4"/>
    </row>
    <row r="8" spans="1:7" ht="63.75">
      <c r="A8" s="840"/>
      <c r="B8" s="836" t="s">
        <v>213</v>
      </c>
      <c r="C8" s="836" t="s">
        <v>214</v>
      </c>
      <c r="D8" s="836" t="s">
        <v>215</v>
      </c>
      <c r="E8" s="68" t="s">
        <v>216</v>
      </c>
      <c r="F8" s="68" t="s">
        <v>217</v>
      </c>
      <c r="G8" s="68" t="s">
        <v>218</v>
      </c>
    </row>
    <row r="9" spans="1:7" ht="12.75">
      <c r="A9" s="841"/>
      <c r="B9" s="837"/>
      <c r="C9" s="837"/>
      <c r="D9" s="837"/>
      <c r="E9" s="68" t="s">
        <v>219</v>
      </c>
      <c r="F9" s="68" t="s">
        <v>102</v>
      </c>
      <c r="G9" s="68" t="s">
        <v>220</v>
      </c>
    </row>
    <row r="10" spans="1:7" ht="12.75">
      <c r="A10" s="48">
        <v>1</v>
      </c>
      <c r="B10" s="48">
        <f>+A10+1</f>
        <v>2</v>
      </c>
      <c r="C10" s="48">
        <f>+B10+1</f>
        <v>3</v>
      </c>
      <c r="D10" s="48">
        <f>+C10+1</f>
        <v>4</v>
      </c>
      <c r="E10" s="48">
        <f>+D10+1</f>
        <v>5</v>
      </c>
      <c r="F10" s="48">
        <f>+E10+1</f>
        <v>6</v>
      </c>
      <c r="G10" s="48" t="s">
        <v>221</v>
      </c>
    </row>
    <row r="11" spans="1:7" ht="12.75">
      <c r="A11" s="832" t="s">
        <v>222</v>
      </c>
      <c r="B11" s="76">
        <v>1150</v>
      </c>
      <c r="C11" s="48" t="s">
        <v>57</v>
      </c>
      <c r="D11" s="68" t="s">
        <v>223</v>
      </c>
      <c r="E11" s="48">
        <v>800</v>
      </c>
      <c r="F11" s="48"/>
      <c r="G11" s="77">
        <f aca="true" t="shared" si="0" ref="G11:G30">E11*F11/100</f>
        <v>0</v>
      </c>
    </row>
    <row r="12" spans="1:7" ht="12.75">
      <c r="A12" s="832"/>
      <c r="B12" s="76">
        <v>750</v>
      </c>
      <c r="C12" s="48">
        <v>1</v>
      </c>
      <c r="D12" s="68" t="s">
        <v>223</v>
      </c>
      <c r="E12" s="48">
        <v>600</v>
      </c>
      <c r="F12" s="48"/>
      <c r="G12" s="77">
        <f t="shared" si="0"/>
        <v>0</v>
      </c>
    </row>
    <row r="13" spans="1:7" ht="12.75">
      <c r="A13" s="832"/>
      <c r="B13" s="838" t="s">
        <v>224</v>
      </c>
      <c r="C13" s="834">
        <v>1</v>
      </c>
      <c r="D13" s="68" t="s">
        <v>223</v>
      </c>
      <c r="E13" s="48">
        <v>400</v>
      </c>
      <c r="F13" s="48"/>
      <c r="G13" s="77">
        <f t="shared" si="0"/>
        <v>0</v>
      </c>
    </row>
    <row r="14" spans="1:7" ht="12.75">
      <c r="A14" s="832"/>
      <c r="B14" s="838"/>
      <c r="C14" s="834"/>
      <c r="D14" s="68" t="s">
        <v>225</v>
      </c>
      <c r="E14" s="48">
        <v>300</v>
      </c>
      <c r="F14" s="48"/>
      <c r="G14" s="77">
        <f t="shared" si="0"/>
        <v>0</v>
      </c>
    </row>
    <row r="15" spans="1:7" ht="12.75">
      <c r="A15" s="832"/>
      <c r="B15" s="838">
        <v>330</v>
      </c>
      <c r="C15" s="834">
        <v>1</v>
      </c>
      <c r="D15" s="68" t="s">
        <v>223</v>
      </c>
      <c r="E15" s="48">
        <v>230</v>
      </c>
      <c r="F15" s="48"/>
      <c r="G15" s="77">
        <f t="shared" si="0"/>
        <v>0</v>
      </c>
    </row>
    <row r="16" spans="1:7" ht="12.75">
      <c r="A16" s="832"/>
      <c r="B16" s="838"/>
      <c r="C16" s="834"/>
      <c r="D16" s="68" t="s">
        <v>225</v>
      </c>
      <c r="E16" s="48">
        <v>170</v>
      </c>
      <c r="F16" s="48"/>
      <c r="G16" s="77">
        <f t="shared" si="0"/>
        <v>0</v>
      </c>
    </row>
    <row r="17" spans="1:7" ht="12.75">
      <c r="A17" s="832"/>
      <c r="B17" s="838"/>
      <c r="C17" s="834">
        <v>2</v>
      </c>
      <c r="D17" s="68" t="s">
        <v>223</v>
      </c>
      <c r="E17" s="48">
        <v>290</v>
      </c>
      <c r="F17" s="48"/>
      <c r="G17" s="77">
        <f t="shared" si="0"/>
        <v>0</v>
      </c>
    </row>
    <row r="18" spans="1:7" ht="12.75">
      <c r="A18" s="832"/>
      <c r="B18" s="838"/>
      <c r="C18" s="834"/>
      <c r="D18" s="68" t="s">
        <v>225</v>
      </c>
      <c r="E18" s="48">
        <v>210</v>
      </c>
      <c r="F18" s="48"/>
      <c r="G18" s="77">
        <f t="shared" si="0"/>
        <v>0</v>
      </c>
    </row>
    <row r="19" spans="1:7" ht="12.75">
      <c r="A19" s="832"/>
      <c r="B19" s="842">
        <v>220</v>
      </c>
      <c r="C19" s="832">
        <v>1</v>
      </c>
      <c r="D19" s="68" t="s">
        <v>226</v>
      </c>
      <c r="E19" s="47">
        <v>260</v>
      </c>
      <c r="F19" s="47"/>
      <c r="G19" s="77">
        <f t="shared" si="0"/>
        <v>0</v>
      </c>
    </row>
    <row r="20" spans="1:7" ht="12.75">
      <c r="A20" s="832"/>
      <c r="B20" s="842"/>
      <c r="C20" s="832"/>
      <c r="D20" s="68" t="s">
        <v>223</v>
      </c>
      <c r="E20" s="47">
        <v>210</v>
      </c>
      <c r="F20" s="47"/>
      <c r="G20" s="77">
        <f t="shared" si="0"/>
        <v>0</v>
      </c>
    </row>
    <row r="21" spans="1:7" ht="12.75">
      <c r="A21" s="832"/>
      <c r="B21" s="842"/>
      <c r="C21" s="832"/>
      <c r="D21" s="68" t="s">
        <v>225</v>
      </c>
      <c r="E21" s="47">
        <v>140</v>
      </c>
      <c r="F21" s="47"/>
      <c r="G21" s="77">
        <f t="shared" si="0"/>
        <v>0</v>
      </c>
    </row>
    <row r="22" spans="1:7" ht="12.75">
      <c r="A22" s="832"/>
      <c r="B22" s="842"/>
      <c r="C22" s="832">
        <v>2</v>
      </c>
      <c r="D22" s="68" t="s">
        <v>223</v>
      </c>
      <c r="E22" s="47">
        <v>270</v>
      </c>
      <c r="F22" s="47"/>
      <c r="G22" s="77">
        <f t="shared" si="0"/>
        <v>0</v>
      </c>
    </row>
    <row r="23" spans="1:7" ht="12.75">
      <c r="A23" s="832"/>
      <c r="B23" s="842"/>
      <c r="C23" s="832"/>
      <c r="D23" s="68" t="s">
        <v>225</v>
      </c>
      <c r="E23" s="47">
        <v>180</v>
      </c>
      <c r="F23" s="47"/>
      <c r="G23" s="77">
        <f t="shared" si="0"/>
        <v>0</v>
      </c>
    </row>
    <row r="24" spans="1:7" ht="12.75">
      <c r="A24" s="832"/>
      <c r="B24" s="842" t="s">
        <v>227</v>
      </c>
      <c r="C24" s="832">
        <v>1</v>
      </c>
      <c r="D24" s="68" t="s">
        <v>226</v>
      </c>
      <c r="E24" s="47">
        <v>180</v>
      </c>
      <c r="F24" s="47"/>
      <c r="G24" s="77">
        <f t="shared" si="0"/>
        <v>0</v>
      </c>
    </row>
    <row r="25" spans="1:7" ht="12.75">
      <c r="A25" s="832"/>
      <c r="B25" s="842"/>
      <c r="C25" s="832"/>
      <c r="D25" s="68" t="s">
        <v>223</v>
      </c>
      <c r="E25" s="47">
        <v>160</v>
      </c>
      <c r="F25" s="47"/>
      <c r="G25" s="77">
        <f t="shared" si="0"/>
        <v>0</v>
      </c>
    </row>
    <row r="26" spans="1:7" ht="12.75">
      <c r="A26" s="832"/>
      <c r="B26" s="842"/>
      <c r="C26" s="832"/>
      <c r="D26" s="68" t="s">
        <v>225</v>
      </c>
      <c r="E26" s="47">
        <v>130</v>
      </c>
      <c r="F26" s="47"/>
      <c r="G26" s="77">
        <f t="shared" si="0"/>
        <v>0</v>
      </c>
    </row>
    <row r="27" spans="1:7" ht="12.75">
      <c r="A27" s="832"/>
      <c r="B27" s="842"/>
      <c r="C27" s="832">
        <v>2</v>
      </c>
      <c r="D27" s="68" t="s">
        <v>223</v>
      </c>
      <c r="E27" s="47">
        <v>190</v>
      </c>
      <c r="F27" s="47"/>
      <c r="G27" s="77">
        <f t="shared" si="0"/>
        <v>0</v>
      </c>
    </row>
    <row r="28" spans="1:7" ht="12.75">
      <c r="A28" s="832"/>
      <c r="B28" s="842"/>
      <c r="C28" s="832"/>
      <c r="D28" s="68" t="s">
        <v>225</v>
      </c>
      <c r="E28" s="47">
        <v>160</v>
      </c>
      <c r="F28" s="47"/>
      <c r="G28" s="77">
        <f t="shared" si="0"/>
        <v>0</v>
      </c>
    </row>
    <row r="29" spans="1:7" ht="12.75">
      <c r="A29" s="832" t="s">
        <v>228</v>
      </c>
      <c r="B29" s="78">
        <v>220</v>
      </c>
      <c r="C29" s="48" t="s">
        <v>57</v>
      </c>
      <c r="D29" s="48" t="s">
        <v>57</v>
      </c>
      <c r="E29" s="47">
        <v>3000</v>
      </c>
      <c r="F29" s="47"/>
      <c r="G29" s="77">
        <f t="shared" si="0"/>
        <v>0</v>
      </c>
    </row>
    <row r="30" spans="1:7" ht="12.75">
      <c r="A30" s="832"/>
      <c r="B30" s="78">
        <v>110</v>
      </c>
      <c r="C30" s="48" t="s">
        <v>57</v>
      </c>
      <c r="D30" s="48" t="s">
        <v>57</v>
      </c>
      <c r="E30" s="47">
        <v>2300</v>
      </c>
      <c r="F30" s="47"/>
      <c r="G30" s="77">
        <f t="shared" si="0"/>
        <v>0</v>
      </c>
    </row>
    <row r="31" spans="1:7" ht="12.75">
      <c r="A31" s="825" t="s">
        <v>229</v>
      </c>
      <c r="B31" s="826"/>
      <c r="C31" s="826"/>
      <c r="D31" s="826"/>
      <c r="E31" s="826"/>
      <c r="F31" s="827"/>
      <c r="G31" s="77">
        <f>SUM(G11:G30)</f>
        <v>0</v>
      </c>
    </row>
    <row r="32" spans="1:7" ht="12.75">
      <c r="A32" s="751" t="s">
        <v>222</v>
      </c>
      <c r="B32" s="835">
        <v>35</v>
      </c>
      <c r="C32" s="751">
        <v>1</v>
      </c>
      <c r="D32" s="68" t="s">
        <v>226</v>
      </c>
      <c r="E32" s="47">
        <v>170</v>
      </c>
      <c r="F32" s="47"/>
      <c r="G32" s="77">
        <f aca="true" t="shared" si="1" ref="G32:G41">E32*F32/100</f>
        <v>0</v>
      </c>
    </row>
    <row r="33" spans="1:7" ht="12.75">
      <c r="A33" s="751"/>
      <c r="B33" s="835"/>
      <c r="C33" s="751"/>
      <c r="D33" s="68" t="s">
        <v>223</v>
      </c>
      <c r="E33" s="47">
        <v>140</v>
      </c>
      <c r="F33" s="47"/>
      <c r="G33" s="77">
        <f t="shared" si="1"/>
        <v>0</v>
      </c>
    </row>
    <row r="34" spans="1:7" ht="12.75">
      <c r="A34" s="751"/>
      <c r="B34" s="835"/>
      <c r="C34" s="751"/>
      <c r="D34" s="68" t="s">
        <v>225</v>
      </c>
      <c r="E34" s="47">
        <v>120</v>
      </c>
      <c r="F34" s="47"/>
      <c r="G34" s="77">
        <f t="shared" si="1"/>
        <v>0</v>
      </c>
    </row>
    <row r="35" spans="1:7" ht="12.75">
      <c r="A35" s="751"/>
      <c r="B35" s="835"/>
      <c r="C35" s="751">
        <v>2</v>
      </c>
      <c r="D35" s="68" t="s">
        <v>223</v>
      </c>
      <c r="E35" s="47">
        <v>180</v>
      </c>
      <c r="F35" s="47"/>
      <c r="G35" s="77">
        <f t="shared" si="1"/>
        <v>0</v>
      </c>
    </row>
    <row r="36" spans="1:7" ht="12.75">
      <c r="A36" s="751"/>
      <c r="B36" s="835"/>
      <c r="C36" s="751"/>
      <c r="D36" s="68" t="s">
        <v>225</v>
      </c>
      <c r="E36" s="47">
        <v>150</v>
      </c>
      <c r="F36" s="47"/>
      <c r="G36" s="77">
        <f t="shared" si="1"/>
        <v>0</v>
      </c>
    </row>
    <row r="37" spans="1:7" ht="12.75">
      <c r="A37" s="751"/>
      <c r="B37" s="831" t="s">
        <v>230</v>
      </c>
      <c r="C37" s="834" t="s">
        <v>57</v>
      </c>
      <c r="D37" s="47" t="s">
        <v>226</v>
      </c>
      <c r="E37" s="47">
        <v>160</v>
      </c>
      <c r="F37" s="47"/>
      <c r="G37" s="77">
        <f t="shared" si="1"/>
        <v>0</v>
      </c>
    </row>
    <row r="38" spans="1:7" ht="38.25">
      <c r="A38" s="751"/>
      <c r="B38" s="831"/>
      <c r="C38" s="834"/>
      <c r="D38" s="70" t="s">
        <v>231</v>
      </c>
      <c r="E38" s="47">
        <v>140</v>
      </c>
      <c r="F38" s="47"/>
      <c r="G38" s="77">
        <f t="shared" si="1"/>
        <v>0</v>
      </c>
    </row>
    <row r="39" spans="1:7" ht="25.5">
      <c r="A39" s="751"/>
      <c r="B39" s="831"/>
      <c r="C39" s="834"/>
      <c r="D39" s="70" t="s">
        <v>232</v>
      </c>
      <c r="E39" s="47">
        <v>110</v>
      </c>
      <c r="F39" s="47"/>
      <c r="G39" s="77">
        <f t="shared" si="1"/>
        <v>0</v>
      </c>
    </row>
    <row r="40" spans="1:7" ht="12.75">
      <c r="A40" s="832" t="s">
        <v>228</v>
      </c>
      <c r="B40" s="78" t="s">
        <v>233</v>
      </c>
      <c r="C40" s="48" t="s">
        <v>57</v>
      </c>
      <c r="D40" s="48" t="s">
        <v>57</v>
      </c>
      <c r="E40" s="47">
        <v>470</v>
      </c>
      <c r="F40" s="47"/>
      <c r="G40" s="77">
        <f t="shared" si="1"/>
        <v>0</v>
      </c>
    </row>
    <row r="41" spans="1:7" ht="12.75">
      <c r="A41" s="833"/>
      <c r="B41" s="80" t="s">
        <v>234</v>
      </c>
      <c r="C41" s="81" t="s">
        <v>57</v>
      </c>
      <c r="D41" s="81" t="s">
        <v>57</v>
      </c>
      <c r="E41" s="73">
        <v>350</v>
      </c>
      <c r="F41" s="73"/>
      <c r="G41" s="77">
        <f t="shared" si="1"/>
        <v>0</v>
      </c>
    </row>
    <row r="42" spans="1:7" ht="12.75">
      <c r="A42" s="825" t="s">
        <v>235</v>
      </c>
      <c r="B42" s="826"/>
      <c r="C42" s="826"/>
      <c r="D42" s="826"/>
      <c r="E42" s="826"/>
      <c r="F42" s="827"/>
      <c r="G42" s="82">
        <f>SUM(G32:G41)</f>
        <v>0</v>
      </c>
    </row>
    <row r="43" spans="1:7" ht="12.75">
      <c r="A43" s="825" t="s">
        <v>236</v>
      </c>
      <c r="B43" s="826"/>
      <c r="C43" s="826"/>
      <c r="D43" s="826"/>
      <c r="E43" s="826"/>
      <c r="F43" s="827"/>
      <c r="G43" s="82">
        <f>G32+G33+G34+G35+G36+G40</f>
        <v>0</v>
      </c>
    </row>
    <row r="44" spans="1:7" ht="12.75">
      <c r="A44" s="825" t="s">
        <v>237</v>
      </c>
      <c r="B44" s="826"/>
      <c r="C44" s="826"/>
      <c r="D44" s="826"/>
      <c r="E44" s="826"/>
      <c r="F44" s="827"/>
      <c r="G44" s="82">
        <f>G37+G38+G39+G41</f>
        <v>0</v>
      </c>
    </row>
    <row r="45" spans="1:7" ht="12.75">
      <c r="A45" s="83"/>
      <c r="B45" s="84"/>
      <c r="C45" s="85"/>
      <c r="D45" s="85"/>
      <c r="E45" s="86"/>
      <c r="F45" s="86"/>
      <c r="G45" s="86"/>
    </row>
    <row r="46" spans="1:7" ht="12.75">
      <c r="A46" s="83"/>
      <c r="B46" s="84"/>
      <c r="C46" s="85"/>
      <c r="D46" s="85"/>
      <c r="E46" s="86"/>
      <c r="F46" s="86"/>
      <c r="G46" s="86"/>
    </row>
    <row r="47" spans="1:7" ht="12.75">
      <c r="A47" s="83"/>
      <c r="B47" s="84"/>
      <c r="C47" s="85"/>
      <c r="D47" s="85"/>
      <c r="E47" s="86"/>
      <c r="F47" s="86"/>
      <c r="G47" s="86"/>
    </row>
    <row r="48" spans="1:7" ht="12.75">
      <c r="A48" s="83"/>
      <c r="B48" s="84"/>
      <c r="C48" s="85"/>
      <c r="D48" s="85"/>
      <c r="E48" s="86"/>
      <c r="F48" s="86"/>
      <c r="G48" s="86"/>
    </row>
    <row r="49" spans="1:7" ht="12.75">
      <c r="A49" s="83"/>
      <c r="B49" s="84"/>
      <c r="C49" s="85"/>
      <c r="D49" s="85"/>
      <c r="E49" s="86"/>
      <c r="F49" s="86"/>
      <c r="G49" s="86"/>
    </row>
    <row r="50" spans="1:7" ht="12.75">
      <c r="A50" s="83"/>
      <c r="B50" s="84"/>
      <c r="C50" s="85"/>
      <c r="D50" s="85"/>
      <c r="E50" s="86"/>
      <c r="F50" s="86"/>
      <c r="G50" s="67" t="s">
        <v>238</v>
      </c>
    </row>
    <row r="51" spans="1:7" ht="12.75">
      <c r="A51" s="83"/>
      <c r="B51" s="84"/>
      <c r="C51" s="85"/>
      <c r="D51" s="85"/>
      <c r="E51" s="86"/>
      <c r="F51" s="86"/>
      <c r="G51" s="86"/>
    </row>
    <row r="52" spans="1:7" ht="12.75">
      <c r="A52" s="48">
        <v>1</v>
      </c>
      <c r="B52" s="48">
        <f>+A52+1</f>
        <v>2</v>
      </c>
      <c r="C52" s="48">
        <f>+B52+1</f>
        <v>3</v>
      </c>
      <c r="D52" s="48">
        <f>+C52+1</f>
        <v>4</v>
      </c>
      <c r="E52" s="48">
        <f>+D52+1</f>
        <v>5</v>
      </c>
      <c r="F52" s="48">
        <f>+E52+1</f>
        <v>6</v>
      </c>
      <c r="G52" s="48">
        <v>7</v>
      </c>
    </row>
    <row r="53" spans="1:7" ht="12.75">
      <c r="A53" s="751" t="s">
        <v>222</v>
      </c>
      <c r="B53" s="829" t="s">
        <v>239</v>
      </c>
      <c r="C53" s="751" t="s">
        <v>57</v>
      </c>
      <c r="D53" s="47" t="s">
        <v>226</v>
      </c>
      <c r="E53" s="47">
        <v>260</v>
      </c>
      <c r="F53" s="47"/>
      <c r="G53" s="82">
        <f>E53*F53/100</f>
        <v>0</v>
      </c>
    </row>
    <row r="54" spans="1:7" ht="38.25">
      <c r="A54" s="751"/>
      <c r="B54" s="829"/>
      <c r="C54" s="751"/>
      <c r="D54" s="70" t="s">
        <v>231</v>
      </c>
      <c r="E54" s="47">
        <v>220</v>
      </c>
      <c r="F54" s="47"/>
      <c r="G54" s="82">
        <f>E54*F54/100</f>
        <v>0</v>
      </c>
    </row>
    <row r="55" spans="1:7" ht="25.5">
      <c r="A55" s="751"/>
      <c r="B55" s="829"/>
      <c r="C55" s="751"/>
      <c r="D55" s="70" t="s">
        <v>232</v>
      </c>
      <c r="E55" s="47">
        <v>150</v>
      </c>
      <c r="F55" s="47"/>
      <c r="G55" s="82">
        <f>E55*F55/100</f>
        <v>0</v>
      </c>
    </row>
    <row r="56" spans="1:7" ht="12.75">
      <c r="A56" s="68" t="s">
        <v>228</v>
      </c>
      <c r="B56" s="79" t="s">
        <v>240</v>
      </c>
      <c r="C56" s="48" t="s">
        <v>57</v>
      </c>
      <c r="D56" s="48" t="s">
        <v>57</v>
      </c>
      <c r="E56" s="47">
        <v>270</v>
      </c>
      <c r="F56" s="47">
        <v>0.18</v>
      </c>
      <c r="G56" s="82">
        <f>E56*F56/100</f>
        <v>0.486</v>
      </c>
    </row>
    <row r="57" spans="1:7" ht="12.75">
      <c r="A57" s="825" t="s">
        <v>241</v>
      </c>
      <c r="B57" s="826"/>
      <c r="C57" s="826"/>
      <c r="D57" s="826"/>
      <c r="E57" s="826"/>
      <c r="F57" s="827"/>
      <c r="G57" s="82">
        <f>SUM(G53:G56)</f>
        <v>0.486</v>
      </c>
    </row>
    <row r="58" spans="1:7" ht="12.75">
      <c r="A58" s="87"/>
      <c r="B58" s="88"/>
      <c r="C58" s="87"/>
      <c r="D58" s="86"/>
      <c r="E58" s="86"/>
      <c r="F58" s="86"/>
      <c r="G58" s="86"/>
    </row>
    <row r="59" ht="12.75">
      <c r="B59" t="s">
        <v>242</v>
      </c>
    </row>
    <row r="60" spans="1:7" ht="24.75" customHeight="1">
      <c r="A60" s="828" t="s">
        <v>243</v>
      </c>
      <c r="B60" s="828"/>
      <c r="C60" s="828"/>
      <c r="D60" s="828"/>
      <c r="E60" s="828"/>
      <c r="F60" s="828"/>
      <c r="G60" s="828"/>
    </row>
    <row r="61" spans="1:7" s="69" customFormat="1" ht="12.75" customHeight="1">
      <c r="A61" s="830" t="s">
        <v>244</v>
      </c>
      <c r="B61" s="830"/>
      <c r="C61" s="830"/>
      <c r="D61" s="830"/>
      <c r="E61" s="830"/>
      <c r="F61" s="830"/>
      <c r="G61" s="830"/>
    </row>
    <row r="62" spans="1:7" s="69" customFormat="1" ht="12.75" customHeight="1">
      <c r="A62" s="830" t="s">
        <v>245</v>
      </c>
      <c r="B62" s="830"/>
      <c r="C62" s="830"/>
      <c r="D62" s="830"/>
      <c r="E62" s="830"/>
      <c r="F62" s="830"/>
      <c r="G62" s="830"/>
    </row>
    <row r="63" spans="1:7" s="69" customFormat="1" ht="12.75" customHeight="1">
      <c r="A63" s="830" t="s">
        <v>246</v>
      </c>
      <c r="B63" s="830"/>
      <c r="C63" s="830"/>
      <c r="D63" s="830"/>
      <c r="E63" s="830"/>
      <c r="F63" s="830"/>
      <c r="G63" s="830"/>
    </row>
    <row r="64" spans="1:7" ht="24.75" customHeight="1">
      <c r="A64" s="828" t="s">
        <v>247</v>
      </c>
      <c r="B64" s="828"/>
      <c r="C64" s="828"/>
      <c r="D64" s="828"/>
      <c r="E64" s="828"/>
      <c r="F64" s="828"/>
      <c r="G64" s="828"/>
    </row>
    <row r="65" spans="1:7" ht="12.75">
      <c r="A65" s="828" t="s">
        <v>248</v>
      </c>
      <c r="B65" s="828"/>
      <c r="C65" s="828"/>
      <c r="D65" s="828"/>
      <c r="E65" s="828"/>
      <c r="F65" s="828"/>
      <c r="G65" s="828"/>
    </row>
    <row r="66" spans="1:7" s="27" customFormat="1" ht="23.25" customHeight="1">
      <c r="A66" s="824"/>
      <c r="B66" s="824"/>
      <c r="C66" s="824"/>
      <c r="D66" s="824"/>
      <c r="E66" s="824"/>
      <c r="F66" s="824"/>
      <c r="G66" s="824"/>
    </row>
  </sheetData>
  <sheetProtection/>
  <mergeCells count="43">
    <mergeCell ref="D1:E1"/>
    <mergeCell ref="A8:A9"/>
    <mergeCell ref="B24:B28"/>
    <mergeCell ref="C24:C26"/>
    <mergeCell ref="C8:C9"/>
    <mergeCell ref="A2:D2"/>
    <mergeCell ref="B13:B14"/>
    <mergeCell ref="A4:G4"/>
    <mergeCell ref="B19:B23"/>
    <mergeCell ref="A6:G6"/>
    <mergeCell ref="B15:B18"/>
    <mergeCell ref="C19:C21"/>
    <mergeCell ref="C15:C16"/>
    <mergeCell ref="B8:B9"/>
    <mergeCell ref="C22:C23"/>
    <mergeCell ref="C13:C14"/>
    <mergeCell ref="C35:C36"/>
    <mergeCell ref="A31:F31"/>
    <mergeCell ref="A32:A39"/>
    <mergeCell ref="B32:B36"/>
    <mergeCell ref="C27:C28"/>
    <mergeCell ref="D8:D9"/>
    <mergeCell ref="C32:C34"/>
    <mergeCell ref="A29:A30"/>
    <mergeCell ref="C17:C18"/>
    <mergeCell ref="A11:A28"/>
    <mergeCell ref="A42:F42"/>
    <mergeCell ref="B37:B39"/>
    <mergeCell ref="A57:F57"/>
    <mergeCell ref="A40:A41"/>
    <mergeCell ref="A62:G62"/>
    <mergeCell ref="A61:G61"/>
    <mergeCell ref="C37:C39"/>
    <mergeCell ref="A66:G66"/>
    <mergeCell ref="A43:F43"/>
    <mergeCell ref="A44:F44"/>
    <mergeCell ref="A53:A55"/>
    <mergeCell ref="A60:G60"/>
    <mergeCell ref="A64:G64"/>
    <mergeCell ref="B53:B55"/>
    <mergeCell ref="A65:G65"/>
    <mergeCell ref="A63:G63"/>
    <mergeCell ref="C53:C55"/>
  </mergeCells>
  <printOptions horizontalCentered="1"/>
  <pageMargins left="0.5905511811023623" right="0" top="0.984251968503937" bottom="0" header="0.5118110236220472" footer="0.5118110236220472"/>
  <pageSetup horizontalDpi="600" verticalDpi="600" orientation="portrait" paperSize="9" r:id="rId1"/>
  <rowBreaks count="1" manualBreakCount="1">
    <brk id="4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H80"/>
  <sheetViews>
    <sheetView showGridLines="0" view="pageBreakPreview" zoomScaleSheetLayoutView="100" zoomScalePageLayoutView="0" workbookViewId="0" topLeftCell="A76">
      <selection activeCell="A4" sqref="A4:G4"/>
    </sheetView>
  </sheetViews>
  <sheetFormatPr defaultColWidth="9.00390625" defaultRowHeight="12.75"/>
  <cols>
    <col min="1" max="1" width="6.875" style="0" customWidth="1"/>
    <col min="2" max="2" width="20.875" style="0" customWidth="1"/>
    <col min="3" max="3" width="15.00390625" style="0" customWidth="1"/>
    <col min="4" max="4" width="14.00390625" style="0" customWidth="1"/>
    <col min="5" max="5" width="14.125" style="0" customWidth="1"/>
    <col min="6" max="7" width="12.625" style="0" customWidth="1"/>
  </cols>
  <sheetData>
    <row r="1" spans="3:7" ht="12.75">
      <c r="C1" s="854" t="s">
        <v>469</v>
      </c>
      <c r="D1" s="854"/>
      <c r="E1" s="854"/>
      <c r="F1" s="853" t="s">
        <v>249</v>
      </c>
      <c r="G1" s="853"/>
    </row>
    <row r="2" spans="1:4" ht="25.5">
      <c r="A2" s="682" t="s">
        <v>471</v>
      </c>
      <c r="B2" s="682"/>
      <c r="C2" s="682"/>
      <c r="D2" s="682"/>
    </row>
    <row r="4" spans="1:7" ht="39.75" customHeight="1">
      <c r="A4" s="714" t="s">
        <v>250</v>
      </c>
      <c r="B4" s="714"/>
      <c r="C4" s="714"/>
      <c r="D4" s="714"/>
      <c r="E4" s="714"/>
      <c r="F4" s="714"/>
      <c r="G4" s="714"/>
    </row>
    <row r="5" spans="1:7" ht="15.75" customHeight="1">
      <c r="A5" s="72"/>
      <c r="B5" s="4"/>
      <c r="C5" s="72"/>
      <c r="D5" s="72"/>
      <c r="E5" s="72"/>
      <c r="F5" s="72"/>
      <c r="G5" s="72"/>
    </row>
    <row r="6" spans="1:7" ht="63.75">
      <c r="A6" s="836" t="s">
        <v>251</v>
      </c>
      <c r="B6" s="836" t="s">
        <v>199</v>
      </c>
      <c r="C6" s="836" t="s">
        <v>53</v>
      </c>
      <c r="D6" s="836" t="s">
        <v>213</v>
      </c>
      <c r="E6" s="68" t="s">
        <v>252</v>
      </c>
      <c r="F6" s="68" t="s">
        <v>253</v>
      </c>
      <c r="G6" s="68" t="s">
        <v>218</v>
      </c>
    </row>
    <row r="7" spans="1:7" ht="12.75">
      <c r="A7" s="837"/>
      <c r="B7" s="837"/>
      <c r="C7" s="837"/>
      <c r="D7" s="837"/>
      <c r="E7" s="68" t="s">
        <v>254</v>
      </c>
      <c r="F7" s="68" t="s">
        <v>255</v>
      </c>
      <c r="G7" s="68" t="s">
        <v>220</v>
      </c>
    </row>
    <row r="8" spans="1:7" ht="12.75">
      <c r="A8" s="48">
        <v>1</v>
      </c>
      <c r="B8" s="48">
        <f>+A8+1</f>
        <v>2</v>
      </c>
      <c r="C8" s="48">
        <f>+B8+1</f>
        <v>3</v>
      </c>
      <c r="D8" s="48">
        <f>+C8+1</f>
        <v>4</v>
      </c>
      <c r="E8" s="48">
        <f>+D8+1</f>
        <v>5</v>
      </c>
      <c r="F8" s="48">
        <f>+E8+1</f>
        <v>6</v>
      </c>
      <c r="G8" s="48" t="s">
        <v>256</v>
      </c>
    </row>
    <row r="9" spans="1:7" ht="12.75">
      <c r="A9" s="833">
        <v>1</v>
      </c>
      <c r="B9" s="836" t="s">
        <v>257</v>
      </c>
      <c r="C9" s="836" t="s">
        <v>258</v>
      </c>
      <c r="D9" s="73">
        <v>1150</v>
      </c>
      <c r="E9" s="75">
        <v>1000</v>
      </c>
      <c r="F9" s="68"/>
      <c r="G9" s="68">
        <f aca="true" t="shared" si="0" ref="G9:G43">E9*F9</f>
        <v>0</v>
      </c>
    </row>
    <row r="10" spans="1:7" ht="12.75">
      <c r="A10" s="845"/>
      <c r="B10" s="844"/>
      <c r="C10" s="844"/>
      <c r="D10" s="73">
        <v>750</v>
      </c>
      <c r="E10" s="75">
        <v>600</v>
      </c>
      <c r="F10" s="68"/>
      <c r="G10" s="68">
        <f t="shared" si="0"/>
        <v>0</v>
      </c>
    </row>
    <row r="11" spans="1:7" ht="12.75">
      <c r="A11" s="845"/>
      <c r="B11" s="844"/>
      <c r="C11" s="844"/>
      <c r="D11" s="68" t="s">
        <v>259</v>
      </c>
      <c r="E11" s="75">
        <v>500</v>
      </c>
      <c r="F11" s="68"/>
      <c r="G11" s="68">
        <f t="shared" si="0"/>
        <v>0</v>
      </c>
    </row>
    <row r="12" spans="1:7" ht="12.75">
      <c r="A12" s="845"/>
      <c r="B12" s="844"/>
      <c r="C12" s="844"/>
      <c r="D12" s="68">
        <v>330</v>
      </c>
      <c r="E12" s="75">
        <v>250</v>
      </c>
      <c r="F12" s="68"/>
      <c r="G12" s="68">
        <f t="shared" si="0"/>
        <v>0</v>
      </c>
    </row>
    <row r="13" spans="1:7" ht="12.75">
      <c r="A13" s="845"/>
      <c r="B13" s="844"/>
      <c r="C13" s="844"/>
      <c r="D13" s="68">
        <v>220</v>
      </c>
      <c r="E13" s="75">
        <v>210</v>
      </c>
      <c r="F13" s="68"/>
      <c r="G13" s="68">
        <f t="shared" si="0"/>
        <v>0</v>
      </c>
    </row>
    <row r="14" spans="1:7" ht="12.75">
      <c r="A14" s="845"/>
      <c r="B14" s="844"/>
      <c r="C14" s="844"/>
      <c r="D14" s="68" t="s">
        <v>260</v>
      </c>
      <c r="E14" s="75">
        <v>105</v>
      </c>
      <c r="F14" s="68"/>
      <c r="G14" s="68">
        <f t="shared" si="0"/>
        <v>0</v>
      </c>
    </row>
    <row r="15" spans="1:7" ht="12.75">
      <c r="A15" s="846"/>
      <c r="B15" s="837"/>
      <c r="C15" s="837"/>
      <c r="D15" s="68">
        <v>35</v>
      </c>
      <c r="E15" s="75">
        <v>75</v>
      </c>
      <c r="F15" s="68"/>
      <c r="G15" s="68">
        <f t="shared" si="0"/>
        <v>0</v>
      </c>
    </row>
    <row r="16" spans="1:7" ht="17.25" customHeight="1">
      <c r="A16" s="833">
        <v>2</v>
      </c>
      <c r="B16" s="836" t="s">
        <v>261</v>
      </c>
      <c r="C16" s="836" t="s">
        <v>262</v>
      </c>
      <c r="D16" s="73">
        <v>1150</v>
      </c>
      <c r="E16" s="75">
        <v>60</v>
      </c>
      <c r="F16" s="68"/>
      <c r="G16" s="68">
        <f t="shared" si="0"/>
        <v>0</v>
      </c>
    </row>
    <row r="17" spans="1:7" ht="12.75">
      <c r="A17" s="845"/>
      <c r="B17" s="844"/>
      <c r="C17" s="844"/>
      <c r="D17" s="73">
        <v>750</v>
      </c>
      <c r="E17" s="75">
        <v>43</v>
      </c>
      <c r="F17" s="68"/>
      <c r="G17" s="68">
        <f t="shared" si="0"/>
        <v>0</v>
      </c>
    </row>
    <row r="18" spans="1:7" ht="12.75">
      <c r="A18" s="845"/>
      <c r="B18" s="844"/>
      <c r="C18" s="844"/>
      <c r="D18" s="68" t="s">
        <v>259</v>
      </c>
      <c r="E18" s="75">
        <v>28</v>
      </c>
      <c r="F18" s="68"/>
      <c r="G18" s="68">
        <f t="shared" si="0"/>
        <v>0</v>
      </c>
    </row>
    <row r="19" spans="1:7" ht="12.75">
      <c r="A19" s="845"/>
      <c r="B19" s="844"/>
      <c r="C19" s="844"/>
      <c r="D19" s="68">
        <v>330</v>
      </c>
      <c r="E19" s="75">
        <v>18</v>
      </c>
      <c r="F19" s="68"/>
      <c r="G19" s="68">
        <f t="shared" si="0"/>
        <v>0</v>
      </c>
    </row>
    <row r="20" spans="1:7" ht="12.75">
      <c r="A20" s="845"/>
      <c r="B20" s="844"/>
      <c r="C20" s="844"/>
      <c r="D20" s="68">
        <v>220</v>
      </c>
      <c r="E20" s="75">
        <v>14</v>
      </c>
      <c r="F20" s="68"/>
      <c r="G20" s="68">
        <f t="shared" si="0"/>
        <v>0</v>
      </c>
    </row>
    <row r="21" spans="1:7" ht="12.75">
      <c r="A21" s="845"/>
      <c r="B21" s="844"/>
      <c r="C21" s="844"/>
      <c r="D21" s="68" t="s">
        <v>260</v>
      </c>
      <c r="E21" s="75">
        <v>7.8</v>
      </c>
      <c r="F21" s="68"/>
      <c r="G21" s="89">
        <f t="shared" si="0"/>
        <v>0</v>
      </c>
    </row>
    <row r="22" spans="1:7" ht="12.75">
      <c r="A22" s="845"/>
      <c r="B22" s="844"/>
      <c r="C22" s="844"/>
      <c r="D22" s="68">
        <v>35</v>
      </c>
      <c r="E22" s="75">
        <v>2.1</v>
      </c>
      <c r="F22" s="68"/>
      <c r="G22" s="90">
        <f t="shared" si="0"/>
        <v>0</v>
      </c>
    </row>
    <row r="23" spans="1:7" ht="12.75">
      <c r="A23" s="846"/>
      <c r="B23" s="844"/>
      <c r="C23" s="837"/>
      <c r="D23" s="91" t="s">
        <v>263</v>
      </c>
      <c r="E23" s="92">
        <v>1</v>
      </c>
      <c r="F23" s="68">
        <v>2</v>
      </c>
      <c r="G23" s="68">
        <f t="shared" si="0"/>
        <v>2</v>
      </c>
    </row>
    <row r="24" spans="1:7" ht="25.5" customHeight="1">
      <c r="A24" s="833">
        <v>3</v>
      </c>
      <c r="B24" s="836" t="s">
        <v>264</v>
      </c>
      <c r="C24" s="836" t="s">
        <v>265</v>
      </c>
      <c r="D24" s="73">
        <v>1150</v>
      </c>
      <c r="E24" s="68">
        <v>180</v>
      </c>
      <c r="F24" s="68"/>
      <c r="G24" s="68">
        <f t="shared" si="0"/>
        <v>0</v>
      </c>
    </row>
    <row r="25" spans="1:7" ht="12.75">
      <c r="A25" s="845"/>
      <c r="B25" s="844"/>
      <c r="C25" s="844"/>
      <c r="D25" s="73">
        <v>750</v>
      </c>
      <c r="E25" s="68">
        <v>130</v>
      </c>
      <c r="F25" s="68"/>
      <c r="G25" s="68">
        <f t="shared" si="0"/>
        <v>0</v>
      </c>
    </row>
    <row r="26" spans="1:7" ht="12.75">
      <c r="A26" s="845"/>
      <c r="B26" s="844"/>
      <c r="C26" s="844"/>
      <c r="D26" s="68" t="s">
        <v>259</v>
      </c>
      <c r="E26" s="75">
        <v>88</v>
      </c>
      <c r="F26" s="68"/>
      <c r="G26" s="68">
        <f t="shared" si="0"/>
        <v>0</v>
      </c>
    </row>
    <row r="27" spans="1:7" ht="12.75">
      <c r="A27" s="845"/>
      <c r="B27" s="844"/>
      <c r="C27" s="844"/>
      <c r="D27" s="68">
        <v>330</v>
      </c>
      <c r="E27" s="75">
        <v>66</v>
      </c>
      <c r="F27" s="68"/>
      <c r="G27" s="68">
        <f t="shared" si="0"/>
        <v>0</v>
      </c>
    </row>
    <row r="28" spans="1:7" ht="12.75">
      <c r="A28" s="845"/>
      <c r="B28" s="844"/>
      <c r="C28" s="844"/>
      <c r="D28" s="68">
        <v>220</v>
      </c>
      <c r="E28" s="75">
        <v>43</v>
      </c>
      <c r="F28" s="68"/>
      <c r="G28" s="68">
        <f t="shared" si="0"/>
        <v>0</v>
      </c>
    </row>
    <row r="29" spans="1:7" ht="12.75">
      <c r="A29" s="845"/>
      <c r="B29" s="844"/>
      <c r="C29" s="844"/>
      <c r="D29" s="68" t="s">
        <v>260</v>
      </c>
      <c r="E29" s="75">
        <v>26</v>
      </c>
      <c r="F29" s="68"/>
      <c r="G29" s="68">
        <f t="shared" si="0"/>
        <v>0</v>
      </c>
    </row>
    <row r="30" spans="1:7" ht="12.75">
      <c r="A30" s="845"/>
      <c r="B30" s="844"/>
      <c r="C30" s="844"/>
      <c r="D30" s="68">
        <v>35</v>
      </c>
      <c r="E30" s="75">
        <v>11</v>
      </c>
      <c r="F30" s="68"/>
      <c r="G30" s="68">
        <f t="shared" si="0"/>
        <v>0</v>
      </c>
    </row>
    <row r="31" spans="1:7" ht="12.75">
      <c r="A31" s="846"/>
      <c r="B31" s="844"/>
      <c r="C31" s="837"/>
      <c r="D31" s="91" t="s">
        <v>263</v>
      </c>
      <c r="E31" s="75">
        <v>5.5</v>
      </c>
      <c r="F31" s="68">
        <v>2</v>
      </c>
      <c r="G31" s="68">
        <f t="shared" si="0"/>
        <v>11</v>
      </c>
    </row>
    <row r="32" spans="1:7" ht="25.5" customHeight="1">
      <c r="A32" s="833">
        <v>4</v>
      </c>
      <c r="B32" s="836" t="s">
        <v>266</v>
      </c>
      <c r="C32" s="836" t="s">
        <v>198</v>
      </c>
      <c r="D32" s="68">
        <v>220</v>
      </c>
      <c r="E32" s="68">
        <v>23</v>
      </c>
      <c r="F32" s="68"/>
      <c r="G32" s="68">
        <f t="shared" si="0"/>
        <v>0</v>
      </c>
    </row>
    <row r="33" spans="1:7" ht="12.75">
      <c r="A33" s="845"/>
      <c r="B33" s="844"/>
      <c r="C33" s="844"/>
      <c r="D33" s="68" t="s">
        <v>260</v>
      </c>
      <c r="E33" s="68">
        <v>14</v>
      </c>
      <c r="F33" s="68"/>
      <c r="G33" s="68">
        <f t="shared" si="0"/>
        <v>0</v>
      </c>
    </row>
    <row r="34" spans="1:7" ht="12.75">
      <c r="A34" s="845"/>
      <c r="B34" s="844"/>
      <c r="C34" s="844"/>
      <c r="D34" s="68">
        <v>35</v>
      </c>
      <c r="E34" s="68">
        <v>6.4</v>
      </c>
      <c r="F34" s="68"/>
      <c r="G34" s="89">
        <f t="shared" si="0"/>
        <v>0</v>
      </c>
    </row>
    <row r="35" spans="1:7" ht="12.75">
      <c r="A35" s="846"/>
      <c r="B35" s="837"/>
      <c r="C35" s="837"/>
      <c r="D35" s="91" t="s">
        <v>263</v>
      </c>
      <c r="E35" s="68">
        <v>3.1</v>
      </c>
      <c r="F35" s="68">
        <v>0</v>
      </c>
      <c r="G35" s="89">
        <f t="shared" si="0"/>
        <v>0</v>
      </c>
    </row>
    <row r="36" spans="1:7" ht="43.5" customHeight="1">
      <c r="A36" s="833">
        <v>5</v>
      </c>
      <c r="B36" s="836" t="s">
        <v>267</v>
      </c>
      <c r="C36" s="836" t="s">
        <v>262</v>
      </c>
      <c r="D36" s="68" t="s">
        <v>259</v>
      </c>
      <c r="E36" s="75">
        <v>35</v>
      </c>
      <c r="F36" s="68"/>
      <c r="G36" s="90">
        <f t="shared" si="0"/>
        <v>0</v>
      </c>
    </row>
    <row r="37" spans="1:7" ht="12.75" customHeight="1">
      <c r="A37" s="845"/>
      <c r="B37" s="844"/>
      <c r="C37" s="844"/>
      <c r="D37" s="68">
        <v>330</v>
      </c>
      <c r="E37" s="68">
        <v>24</v>
      </c>
      <c r="F37" s="68"/>
      <c r="G37" s="90">
        <f t="shared" si="0"/>
        <v>0</v>
      </c>
    </row>
    <row r="38" spans="1:7" ht="12.75" customHeight="1">
      <c r="A38" s="845"/>
      <c r="B38" s="844"/>
      <c r="C38" s="844"/>
      <c r="D38" s="68">
        <v>220</v>
      </c>
      <c r="E38" s="68">
        <v>19</v>
      </c>
      <c r="F38" s="68"/>
      <c r="G38" s="90">
        <f t="shared" si="0"/>
        <v>0</v>
      </c>
    </row>
    <row r="39" spans="1:7" ht="12.75" customHeight="1">
      <c r="A39" s="845"/>
      <c r="B39" s="844"/>
      <c r="C39" s="844"/>
      <c r="D39" s="68" t="s">
        <v>260</v>
      </c>
      <c r="E39" s="68">
        <v>9.5</v>
      </c>
      <c r="F39" s="68"/>
      <c r="G39" s="89">
        <f t="shared" si="0"/>
        <v>0</v>
      </c>
    </row>
    <row r="40" spans="1:7" ht="12.75" customHeight="1">
      <c r="A40" s="845"/>
      <c r="B40" s="837"/>
      <c r="C40" s="837"/>
      <c r="D40" s="68">
        <v>35</v>
      </c>
      <c r="E40" s="68">
        <v>4.7</v>
      </c>
      <c r="F40" s="68"/>
      <c r="G40" s="90">
        <f t="shared" si="0"/>
        <v>0</v>
      </c>
    </row>
    <row r="41" spans="1:7" ht="25.5">
      <c r="A41" s="75">
        <v>6</v>
      </c>
      <c r="B41" s="68" t="s">
        <v>268</v>
      </c>
      <c r="C41" s="68" t="s">
        <v>198</v>
      </c>
      <c r="D41" s="93" t="s">
        <v>263</v>
      </c>
      <c r="E41" s="68">
        <v>2.3</v>
      </c>
      <c r="F41" s="68"/>
      <c r="G41" s="90">
        <f t="shared" si="0"/>
        <v>0</v>
      </c>
    </row>
    <row r="42" spans="1:7" ht="38.25">
      <c r="A42" s="75">
        <v>7</v>
      </c>
      <c r="B42" s="68" t="s">
        <v>269</v>
      </c>
      <c r="C42" s="68" t="s">
        <v>198</v>
      </c>
      <c r="D42" s="93" t="s">
        <v>263</v>
      </c>
      <c r="E42" s="68">
        <v>26</v>
      </c>
      <c r="F42" s="68"/>
      <c r="G42" s="68">
        <f t="shared" si="0"/>
        <v>0</v>
      </c>
    </row>
    <row r="43" spans="1:7" ht="25.5">
      <c r="A43" s="75">
        <v>8</v>
      </c>
      <c r="B43" s="68" t="s">
        <v>270</v>
      </c>
      <c r="C43" s="68" t="s">
        <v>198</v>
      </c>
      <c r="D43" s="93" t="s">
        <v>263</v>
      </c>
      <c r="E43" s="68">
        <v>48</v>
      </c>
      <c r="F43" s="68"/>
      <c r="G43" s="68">
        <f t="shared" si="0"/>
        <v>0</v>
      </c>
    </row>
    <row r="44" spans="1:7" ht="12.75">
      <c r="A44" s="83"/>
      <c r="B44" s="87"/>
      <c r="C44" s="87"/>
      <c r="D44" s="94"/>
      <c r="E44" s="87"/>
      <c r="F44" s="87"/>
      <c r="G44" s="87"/>
    </row>
    <row r="45" spans="1:7" ht="12.75">
      <c r="A45" s="83"/>
      <c r="B45" s="87"/>
      <c r="C45" s="87"/>
      <c r="D45" s="94"/>
      <c r="E45" s="87"/>
      <c r="F45" s="87"/>
      <c r="G45" s="87"/>
    </row>
    <row r="46" spans="1:7" ht="12.75">
      <c r="A46" s="83"/>
      <c r="B46" s="87"/>
      <c r="C46" s="87"/>
      <c r="D46" s="94"/>
      <c r="E46" s="87"/>
      <c r="F46" s="87"/>
      <c r="G46" s="87"/>
    </row>
    <row r="47" spans="1:7" ht="12.75">
      <c r="A47" s="83"/>
      <c r="B47" s="87"/>
      <c r="C47" s="87"/>
      <c r="D47" s="94"/>
      <c r="E47" s="87"/>
      <c r="F47" s="87"/>
      <c r="G47" s="67" t="s">
        <v>271</v>
      </c>
    </row>
    <row r="48" spans="1:7" ht="12.75">
      <c r="A48" s="83"/>
      <c r="B48" s="87"/>
      <c r="C48" s="87"/>
      <c r="D48" s="94"/>
      <c r="E48" s="87"/>
      <c r="F48" s="87"/>
      <c r="G48" s="87"/>
    </row>
    <row r="49" spans="1:7" ht="12.75">
      <c r="A49" s="48">
        <v>1</v>
      </c>
      <c r="B49" s="48">
        <f aca="true" t="shared" si="1" ref="B49:G49">+A49+1</f>
        <v>2</v>
      </c>
      <c r="C49" s="48">
        <f t="shared" si="1"/>
        <v>3</v>
      </c>
      <c r="D49" s="48">
        <f t="shared" si="1"/>
        <v>4</v>
      </c>
      <c r="E49" s="48">
        <f t="shared" si="1"/>
        <v>5</v>
      </c>
      <c r="F49" s="48">
        <f t="shared" si="1"/>
        <v>6</v>
      </c>
      <c r="G49" s="48">
        <f t="shared" si="1"/>
        <v>7</v>
      </c>
    </row>
    <row r="50" spans="1:7" ht="13.5" customHeight="1">
      <c r="A50" s="845">
        <v>9</v>
      </c>
      <c r="B50" s="844" t="s">
        <v>272</v>
      </c>
      <c r="C50" s="844" t="s">
        <v>273</v>
      </c>
      <c r="D50" s="74">
        <v>35</v>
      </c>
      <c r="E50" s="74">
        <v>2.4</v>
      </c>
      <c r="F50" s="74"/>
      <c r="G50" s="74">
        <f aca="true" t="shared" si="2" ref="G50:G55">E50*F50</f>
        <v>0</v>
      </c>
    </row>
    <row r="51" spans="1:7" ht="12.75">
      <c r="A51" s="846"/>
      <c r="B51" s="837"/>
      <c r="C51" s="837"/>
      <c r="D51" s="93" t="s">
        <v>263</v>
      </c>
      <c r="E51" s="68">
        <v>2.4</v>
      </c>
      <c r="F51" s="68"/>
      <c r="G51" s="74">
        <f t="shared" si="2"/>
        <v>0</v>
      </c>
    </row>
    <row r="52" spans="1:7" ht="25.5">
      <c r="A52" s="75">
        <v>10</v>
      </c>
      <c r="B52" s="68" t="s">
        <v>274</v>
      </c>
      <c r="C52" s="68" t="s">
        <v>275</v>
      </c>
      <c r="D52" s="93" t="s">
        <v>263</v>
      </c>
      <c r="E52" s="68">
        <v>2.5</v>
      </c>
      <c r="F52" s="68"/>
      <c r="G52" s="74">
        <f t="shared" si="2"/>
        <v>0</v>
      </c>
    </row>
    <row r="53" spans="1:7" ht="25.5">
      <c r="A53" s="75">
        <v>11</v>
      </c>
      <c r="B53" s="68" t="s">
        <v>276</v>
      </c>
      <c r="C53" s="68" t="s">
        <v>277</v>
      </c>
      <c r="D53" s="93" t="s">
        <v>263</v>
      </c>
      <c r="E53" s="68">
        <v>2.3</v>
      </c>
      <c r="F53" s="68"/>
      <c r="G53" s="74">
        <f t="shared" si="2"/>
        <v>0</v>
      </c>
    </row>
    <row r="54" spans="1:7" ht="25.5">
      <c r="A54" s="75">
        <v>12</v>
      </c>
      <c r="B54" s="68" t="s">
        <v>278</v>
      </c>
      <c r="C54" s="68" t="s">
        <v>277</v>
      </c>
      <c r="D54" s="93" t="s">
        <v>263</v>
      </c>
      <c r="E54" s="68">
        <v>3</v>
      </c>
      <c r="F54" s="68">
        <v>1</v>
      </c>
      <c r="G54" s="74">
        <f t="shared" si="2"/>
        <v>3</v>
      </c>
    </row>
    <row r="55" spans="1:7" ht="38.25">
      <c r="A55" s="75">
        <v>13</v>
      </c>
      <c r="B55" s="68" t="s">
        <v>279</v>
      </c>
      <c r="C55" s="68" t="s">
        <v>280</v>
      </c>
      <c r="D55" s="68">
        <v>35</v>
      </c>
      <c r="E55" s="68">
        <v>3.5</v>
      </c>
      <c r="F55" s="68"/>
      <c r="G55" s="74">
        <f t="shared" si="2"/>
        <v>0</v>
      </c>
    </row>
    <row r="56" spans="1:7" ht="12.75">
      <c r="A56" s="833" t="s">
        <v>194</v>
      </c>
      <c r="B56" s="847" t="s">
        <v>116</v>
      </c>
      <c r="C56" s="848"/>
      <c r="D56" s="68" t="s">
        <v>84</v>
      </c>
      <c r="E56" s="75" t="s">
        <v>57</v>
      </c>
      <c r="F56" s="75" t="s">
        <v>57</v>
      </c>
      <c r="G56" s="95">
        <f>G14+G21+G33+G39+G13+G20</f>
        <v>0</v>
      </c>
    </row>
    <row r="57" spans="1:7" ht="12.75">
      <c r="A57" s="845"/>
      <c r="B57" s="849"/>
      <c r="C57" s="850"/>
      <c r="D57" s="68" t="s">
        <v>154</v>
      </c>
      <c r="E57" s="75" t="s">
        <v>57</v>
      </c>
      <c r="F57" s="75" t="s">
        <v>57</v>
      </c>
      <c r="G57" s="95">
        <f>G58+G59</f>
        <v>5</v>
      </c>
    </row>
    <row r="58" spans="1:7" ht="12.75">
      <c r="A58" s="845"/>
      <c r="B58" s="849"/>
      <c r="C58" s="850"/>
      <c r="D58" s="96" t="s">
        <v>85</v>
      </c>
      <c r="E58" s="97"/>
      <c r="F58" s="97"/>
      <c r="G58" s="98">
        <f>G15+G22+G34+G40</f>
        <v>0</v>
      </c>
    </row>
    <row r="59" spans="1:7" ht="12.75">
      <c r="A59" s="845"/>
      <c r="B59" s="849"/>
      <c r="C59" s="850"/>
      <c r="D59" s="96" t="s">
        <v>123</v>
      </c>
      <c r="E59" s="97"/>
      <c r="F59" s="97"/>
      <c r="G59" s="98">
        <f>G23+G35+G41+G51+G52+G53+G54</f>
        <v>5</v>
      </c>
    </row>
    <row r="60" spans="1:7" ht="12.75">
      <c r="A60" s="846"/>
      <c r="B60" s="851"/>
      <c r="C60" s="852"/>
      <c r="D60" s="68" t="s">
        <v>87</v>
      </c>
      <c r="E60" s="75" t="s">
        <v>57</v>
      </c>
      <c r="F60" s="75" t="s">
        <v>57</v>
      </c>
      <c r="G60" s="74"/>
    </row>
    <row r="61" spans="1:8" ht="12.75">
      <c r="A61" s="833" t="s">
        <v>281</v>
      </c>
      <c r="B61" s="847" t="s">
        <v>147</v>
      </c>
      <c r="C61" s="848"/>
      <c r="D61" s="68" t="s">
        <v>84</v>
      </c>
      <c r="E61" s="75" t="s">
        <v>57</v>
      </c>
      <c r="F61" s="75" t="s">
        <v>57</v>
      </c>
      <c r="G61" s="99">
        <f>G56+'2.1'!G31</f>
        <v>0</v>
      </c>
      <c r="H61" s="101">
        <f>G61+G63+G64+G65</f>
        <v>5.486</v>
      </c>
    </row>
    <row r="62" spans="1:7" ht="12.75">
      <c r="A62" s="845"/>
      <c r="B62" s="849"/>
      <c r="C62" s="850"/>
      <c r="D62" s="68" t="s">
        <v>154</v>
      </c>
      <c r="E62" s="75" t="s">
        <v>57</v>
      </c>
      <c r="F62" s="75" t="s">
        <v>57</v>
      </c>
      <c r="G62" s="95">
        <f>G57+'2.1'!G42</f>
        <v>5</v>
      </c>
    </row>
    <row r="63" spans="1:7" ht="12.75">
      <c r="A63" s="845"/>
      <c r="B63" s="849"/>
      <c r="C63" s="850"/>
      <c r="D63" s="96" t="s">
        <v>85</v>
      </c>
      <c r="E63" s="75"/>
      <c r="F63" s="75"/>
      <c r="G63" s="100">
        <f>G58+'2.1'!G43</f>
        <v>0</v>
      </c>
    </row>
    <row r="64" spans="1:7" ht="12.75">
      <c r="A64" s="845"/>
      <c r="B64" s="849"/>
      <c r="C64" s="850"/>
      <c r="D64" s="96" t="s">
        <v>123</v>
      </c>
      <c r="E64" s="75"/>
      <c r="F64" s="75"/>
      <c r="G64" s="98">
        <f>G59+'2.1'!G44</f>
        <v>5</v>
      </c>
    </row>
    <row r="65" spans="1:7" ht="12.75">
      <c r="A65" s="846"/>
      <c r="B65" s="851"/>
      <c r="C65" s="852"/>
      <c r="D65" s="68" t="s">
        <v>87</v>
      </c>
      <c r="E65" s="75" t="s">
        <v>57</v>
      </c>
      <c r="F65" s="75" t="s">
        <v>57</v>
      </c>
      <c r="G65" s="95">
        <f>G60+'2.1'!G57</f>
        <v>0.486</v>
      </c>
    </row>
    <row r="66" spans="1:7" ht="12.75">
      <c r="A66" s="162" t="s">
        <v>242</v>
      </c>
      <c r="B66" s="162"/>
      <c r="C66" s="162"/>
      <c r="D66" s="162"/>
      <c r="E66" s="162"/>
      <c r="F66" s="162"/>
      <c r="G66" s="162"/>
    </row>
    <row r="67" spans="1:7" ht="18.75" customHeight="1">
      <c r="A67" s="828" t="s">
        <v>282</v>
      </c>
      <c r="B67" s="828"/>
      <c r="C67" s="828"/>
      <c r="D67" s="828"/>
      <c r="E67" s="828"/>
      <c r="F67" s="828"/>
      <c r="G67" s="828"/>
    </row>
    <row r="68" spans="1:7" ht="38.25" customHeight="1">
      <c r="A68" s="828" t="s">
        <v>283</v>
      </c>
      <c r="B68" s="828"/>
      <c r="C68" s="828"/>
      <c r="D68" s="828"/>
      <c r="E68" s="828"/>
      <c r="F68" s="828"/>
      <c r="G68" s="828"/>
    </row>
    <row r="69" spans="1:7" ht="30" customHeight="1">
      <c r="A69" s="828" t="s">
        <v>284</v>
      </c>
      <c r="B69" s="828"/>
      <c r="C69" s="828"/>
      <c r="D69" s="828"/>
      <c r="E69" s="828"/>
      <c r="F69" s="828"/>
      <c r="G69" s="828"/>
    </row>
    <row r="70" spans="1:7" ht="36.75" customHeight="1">
      <c r="A70" s="828" t="s">
        <v>285</v>
      </c>
      <c r="B70" s="828"/>
      <c r="C70" s="828"/>
      <c r="D70" s="828"/>
      <c r="E70" s="828"/>
      <c r="F70" s="828"/>
      <c r="G70" s="828"/>
    </row>
    <row r="71" spans="1:7" ht="54" customHeight="1">
      <c r="A71" s="828" t="s">
        <v>286</v>
      </c>
      <c r="B71" s="828"/>
      <c r="C71" s="828"/>
      <c r="D71" s="828"/>
      <c r="E71" s="828"/>
      <c r="F71" s="828"/>
      <c r="G71" s="828"/>
    </row>
    <row r="72" spans="1:7" ht="36" customHeight="1">
      <c r="A72" s="828" t="s">
        <v>287</v>
      </c>
      <c r="B72" s="828"/>
      <c r="C72" s="828"/>
      <c r="D72" s="828"/>
      <c r="E72" s="828"/>
      <c r="F72" s="828"/>
      <c r="G72" s="828"/>
    </row>
    <row r="73" spans="1:7" ht="24.75" customHeight="1">
      <c r="A73" s="828" t="s">
        <v>288</v>
      </c>
      <c r="B73" s="828"/>
      <c r="C73" s="828"/>
      <c r="D73" s="828"/>
      <c r="E73" s="828"/>
      <c r="F73" s="828"/>
      <c r="G73" s="828"/>
    </row>
    <row r="74" spans="1:7" s="71" customFormat="1" ht="26.25" customHeight="1">
      <c r="A74" s="856" t="s">
        <v>289</v>
      </c>
      <c r="B74" s="856"/>
      <c r="C74" s="856"/>
      <c r="D74" s="856"/>
      <c r="E74" s="856"/>
      <c r="F74" s="856"/>
      <c r="G74" s="856"/>
    </row>
    <row r="75" spans="1:7" s="71" customFormat="1" ht="26.25" customHeight="1">
      <c r="A75" s="855" t="s">
        <v>290</v>
      </c>
      <c r="B75" s="855"/>
      <c r="C75" s="855"/>
      <c r="D75" s="855"/>
      <c r="E75" s="855"/>
      <c r="F75" s="855"/>
      <c r="G75" s="855"/>
    </row>
    <row r="76" spans="1:7" s="27" customFormat="1" ht="23.25" customHeight="1">
      <c r="A76" s="824"/>
      <c r="B76" s="824"/>
      <c r="C76" s="824"/>
      <c r="D76" s="824"/>
      <c r="E76" s="824"/>
      <c r="F76" s="824"/>
      <c r="G76" s="824"/>
    </row>
    <row r="77" spans="1:7" ht="12.75">
      <c r="A77" s="162"/>
      <c r="B77" s="162"/>
      <c r="C77" s="162"/>
      <c r="D77" s="162"/>
      <c r="E77" s="162"/>
      <c r="F77" s="162"/>
      <c r="G77" s="162"/>
    </row>
    <row r="78" spans="1:7" ht="12.75">
      <c r="A78" s="162"/>
      <c r="B78" s="162"/>
      <c r="C78" s="162"/>
      <c r="D78" s="162"/>
      <c r="E78" s="162"/>
      <c r="F78" s="162"/>
      <c r="G78" s="162"/>
    </row>
    <row r="79" spans="1:7" ht="12.75">
      <c r="A79" s="162"/>
      <c r="B79" s="162"/>
      <c r="C79" s="162"/>
      <c r="D79" s="162"/>
      <c r="E79" s="162"/>
      <c r="F79" s="162"/>
      <c r="G79" s="162"/>
    </row>
    <row r="80" spans="1:7" ht="12.75">
      <c r="A80" s="162"/>
      <c r="B80" s="162"/>
      <c r="C80" s="162"/>
      <c r="D80" s="162"/>
      <c r="E80" s="162"/>
      <c r="F80" s="162"/>
      <c r="G80" s="162"/>
    </row>
  </sheetData>
  <sheetProtection/>
  <mergeCells count="40">
    <mergeCell ref="A16:A23"/>
    <mergeCell ref="A32:A35"/>
    <mergeCell ref="A24:A31"/>
    <mergeCell ref="A4:G4"/>
    <mergeCell ref="A6:A7"/>
    <mergeCell ref="B6:B7"/>
    <mergeCell ref="C6:C7"/>
    <mergeCell ref="D6:D7"/>
    <mergeCell ref="C24:C31"/>
    <mergeCell ref="B9:B15"/>
    <mergeCell ref="A2:D2"/>
    <mergeCell ref="A9:A15"/>
    <mergeCell ref="A75:G75"/>
    <mergeCell ref="A74:G74"/>
    <mergeCell ref="A67:G67"/>
    <mergeCell ref="A68:G68"/>
    <mergeCell ref="A69:G69"/>
    <mergeCell ref="A73:G73"/>
    <mergeCell ref="A72:G72"/>
    <mergeCell ref="A70:G70"/>
    <mergeCell ref="A76:G76"/>
    <mergeCell ref="C36:C40"/>
    <mergeCell ref="A61:A65"/>
    <mergeCell ref="F1:G1"/>
    <mergeCell ref="B36:B40"/>
    <mergeCell ref="C9:C15"/>
    <mergeCell ref="B32:B35"/>
    <mergeCell ref="C1:E1"/>
    <mergeCell ref="C50:C51"/>
    <mergeCell ref="B61:C65"/>
    <mergeCell ref="B16:B23"/>
    <mergeCell ref="B24:B31"/>
    <mergeCell ref="C16:C23"/>
    <mergeCell ref="C32:C35"/>
    <mergeCell ref="A36:A40"/>
    <mergeCell ref="A71:G71"/>
    <mergeCell ref="A56:A60"/>
    <mergeCell ref="B56:C60"/>
    <mergeCell ref="A50:A51"/>
    <mergeCell ref="B50:B51"/>
  </mergeCells>
  <printOptions/>
  <pageMargins left="0.5905511811023623" right="0" top="0.984251968503937" bottom="0" header="0.5118110236220472" footer="0.32"/>
  <pageSetup horizontalDpi="600" verticalDpi="600" orientation="portrait" paperSize="9" scale="97" r:id="rId1"/>
  <rowBreaks count="1" manualBreakCount="1">
    <brk id="4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41"/>
  <sheetViews>
    <sheetView showGridLines="0" view="pageBreakPreview" zoomScale="91" zoomScaleSheetLayoutView="91" zoomScalePageLayoutView="0" workbookViewId="0" topLeftCell="A31">
      <selection activeCell="B25" sqref="B25"/>
    </sheetView>
  </sheetViews>
  <sheetFormatPr defaultColWidth="9.00390625" defaultRowHeight="12.75"/>
  <cols>
    <col min="1" max="1" width="6.625" style="1" customWidth="1"/>
    <col min="2" max="2" width="55.00390625" style="1" customWidth="1"/>
    <col min="3" max="3" width="12.00390625" style="1" customWidth="1"/>
    <col min="4" max="4" width="21.125" style="1" customWidth="1"/>
    <col min="5" max="5" width="17.125" style="1" customWidth="1"/>
    <col min="6" max="8" width="21.50390625" style="1" customWidth="1"/>
    <col min="9" max="10" width="22.50390625" style="1" customWidth="1"/>
    <col min="11" max="16384" width="9.375" style="1" customWidth="1"/>
  </cols>
  <sheetData>
    <row r="1" spans="1:8" ht="34.5" customHeight="1">
      <c r="A1" s="662" t="s">
        <v>471</v>
      </c>
      <c r="B1" s="662"/>
      <c r="C1" s="110"/>
      <c r="D1" s="109"/>
      <c r="E1" s="109"/>
      <c r="F1" s="109"/>
      <c r="G1" s="109"/>
      <c r="H1" s="109"/>
    </row>
    <row r="2" spans="1:8" ht="37.5" customHeight="1" hidden="1">
      <c r="A2" s="663" t="s">
        <v>52</v>
      </c>
      <c r="B2" s="663"/>
      <c r="C2" s="663"/>
      <c r="D2" s="109"/>
      <c r="E2" s="109"/>
      <c r="F2" s="109"/>
      <c r="G2" s="109"/>
      <c r="H2" s="109"/>
    </row>
    <row r="3" spans="1:8" ht="15.75" hidden="1">
      <c r="A3" s="109"/>
      <c r="B3" s="111" t="s">
        <v>1</v>
      </c>
      <c r="C3" s="109"/>
      <c r="D3" s="109"/>
      <c r="E3" s="109"/>
      <c r="F3" s="109"/>
      <c r="G3" s="109"/>
      <c r="H3" s="109"/>
    </row>
    <row r="4" spans="1:8" ht="12.75" customHeight="1" hidden="1">
      <c r="A4" s="665" t="s">
        <v>3</v>
      </c>
      <c r="B4" s="664" t="s">
        <v>4</v>
      </c>
      <c r="C4" s="668" t="s">
        <v>53</v>
      </c>
      <c r="D4" s="109"/>
      <c r="E4" s="109"/>
      <c r="F4" s="109"/>
      <c r="G4" s="109"/>
      <c r="H4" s="109"/>
    </row>
    <row r="5" spans="1:8" s="27" customFormat="1" ht="30.75" customHeight="1" hidden="1">
      <c r="A5" s="666"/>
      <c r="B5" s="664"/>
      <c r="C5" s="668"/>
      <c r="D5" s="112"/>
      <c r="E5" s="112"/>
      <c r="F5" s="112"/>
      <c r="G5" s="112"/>
      <c r="H5" s="112"/>
    </row>
    <row r="6" spans="1:8" s="28" customFormat="1" ht="12" hidden="1">
      <c r="A6" s="113">
        <v>1</v>
      </c>
      <c r="B6" s="113">
        <v>2</v>
      </c>
      <c r="C6" s="113">
        <f>B6+1</f>
        <v>3</v>
      </c>
      <c r="D6" s="114"/>
      <c r="E6" s="114"/>
      <c r="F6" s="114"/>
      <c r="G6" s="114"/>
      <c r="H6" s="114"/>
    </row>
    <row r="7" spans="1:8" ht="12.75" hidden="1">
      <c r="A7" s="115" t="s">
        <v>8</v>
      </c>
      <c r="B7" s="116" t="s">
        <v>54</v>
      </c>
      <c r="C7" s="115" t="s">
        <v>55</v>
      </c>
      <c r="D7" s="109"/>
      <c r="E7" s="109"/>
      <c r="F7" s="109"/>
      <c r="G7" s="109"/>
      <c r="H7" s="109"/>
    </row>
    <row r="8" spans="1:8" ht="25.5" hidden="1">
      <c r="A8" s="117" t="s">
        <v>12</v>
      </c>
      <c r="B8" s="116" t="s">
        <v>56</v>
      </c>
      <c r="C8" s="115" t="s">
        <v>55</v>
      </c>
      <c r="D8" s="109"/>
      <c r="E8" s="109"/>
      <c r="F8" s="109"/>
      <c r="G8" s="109"/>
      <c r="H8" s="109"/>
    </row>
    <row r="9" spans="1:8" ht="25.5" hidden="1">
      <c r="A9" s="117" t="s">
        <v>14</v>
      </c>
      <c r="B9" s="116" t="s">
        <v>58</v>
      </c>
      <c r="C9" s="115" t="s">
        <v>55</v>
      </c>
      <c r="D9" s="109"/>
      <c r="E9" s="109"/>
      <c r="F9" s="109"/>
      <c r="G9" s="109"/>
      <c r="H9" s="109"/>
    </row>
    <row r="10" spans="1:8" ht="12.75" hidden="1">
      <c r="A10" s="117" t="s">
        <v>22</v>
      </c>
      <c r="B10" s="116" t="s">
        <v>59</v>
      </c>
      <c r="C10" s="115" t="s">
        <v>55</v>
      </c>
      <c r="D10" s="109"/>
      <c r="E10" s="109"/>
      <c r="F10" s="109"/>
      <c r="G10" s="109"/>
      <c r="H10" s="109"/>
    </row>
    <row r="11" spans="1:8" ht="12.75" hidden="1">
      <c r="A11" s="115" t="s">
        <v>14</v>
      </c>
      <c r="B11" s="116" t="s">
        <v>60</v>
      </c>
      <c r="C11" s="115" t="s">
        <v>55</v>
      </c>
      <c r="D11" s="109"/>
      <c r="E11" s="109"/>
      <c r="F11" s="109"/>
      <c r="G11" s="109"/>
      <c r="H11" s="109"/>
    </row>
    <row r="12" spans="1:8" ht="25.5" hidden="1">
      <c r="A12" s="115" t="s">
        <v>22</v>
      </c>
      <c r="B12" s="116" t="s">
        <v>61</v>
      </c>
      <c r="C12" s="115" t="s">
        <v>55</v>
      </c>
      <c r="D12" s="109"/>
      <c r="E12" s="109"/>
      <c r="F12" s="109"/>
      <c r="G12" s="109"/>
      <c r="H12" s="109"/>
    </row>
    <row r="13" spans="1:8" ht="12.75" hidden="1">
      <c r="A13" s="118" t="s">
        <v>24</v>
      </c>
      <c r="B13" s="116" t="s">
        <v>62</v>
      </c>
      <c r="C13" s="115" t="s">
        <v>55</v>
      </c>
      <c r="D13" s="109"/>
      <c r="E13" s="109"/>
      <c r="F13" s="109"/>
      <c r="G13" s="109"/>
      <c r="H13" s="109"/>
    </row>
    <row r="14" spans="1:8" ht="12.75" hidden="1">
      <c r="A14" s="118" t="s">
        <v>26</v>
      </c>
      <c r="B14" s="116" t="s">
        <v>63</v>
      </c>
      <c r="C14" s="115" t="s">
        <v>55</v>
      </c>
      <c r="D14" s="109"/>
      <c r="E14" s="109"/>
      <c r="F14" s="109"/>
      <c r="G14" s="109"/>
      <c r="H14" s="109"/>
    </row>
    <row r="15" spans="1:8" ht="12.75" hidden="1">
      <c r="A15" s="118" t="s">
        <v>28</v>
      </c>
      <c r="B15" s="116" t="s">
        <v>64</v>
      </c>
      <c r="C15" s="115" t="s">
        <v>55</v>
      </c>
      <c r="D15" s="109"/>
      <c r="E15" s="109"/>
      <c r="F15" s="109"/>
      <c r="G15" s="109"/>
      <c r="H15" s="109"/>
    </row>
    <row r="16" spans="1:8" ht="25.5" hidden="1">
      <c r="A16" s="118"/>
      <c r="B16" s="116" t="s">
        <v>65</v>
      </c>
      <c r="C16" s="115" t="s">
        <v>55</v>
      </c>
      <c r="D16" s="109"/>
      <c r="E16" s="109"/>
      <c r="F16" s="109"/>
      <c r="G16" s="109"/>
      <c r="H16" s="109"/>
    </row>
    <row r="17" spans="1:8" ht="12.75" hidden="1">
      <c r="A17" s="109"/>
      <c r="B17" s="109"/>
      <c r="C17" s="109"/>
      <c r="D17" s="109"/>
      <c r="E17" s="109"/>
      <c r="F17" s="109"/>
      <c r="G17" s="109"/>
      <c r="H17" s="109"/>
    </row>
    <row r="18" spans="1:8" ht="12.75" hidden="1">
      <c r="A18" s="109"/>
      <c r="B18" s="109"/>
      <c r="C18" s="109"/>
      <c r="D18" s="109"/>
      <c r="E18" s="109"/>
      <c r="F18" s="109"/>
      <c r="G18" s="109"/>
      <c r="H18" s="109"/>
    </row>
    <row r="19" spans="1:13" ht="30.75" customHeight="1">
      <c r="A19" s="109"/>
      <c r="B19" s="109"/>
      <c r="C19" s="109"/>
      <c r="D19" s="661" t="s">
        <v>306</v>
      </c>
      <c r="E19" s="661"/>
      <c r="F19" s="661"/>
      <c r="G19" s="661"/>
      <c r="H19" s="661"/>
      <c r="I19" s="661"/>
      <c r="J19" s="661"/>
      <c r="K19" s="185"/>
      <c r="L19" s="185"/>
      <c r="M19" s="185"/>
    </row>
    <row r="20" spans="1:8" ht="20.25" customHeight="1" thickBot="1">
      <c r="A20" s="667" t="s">
        <v>66</v>
      </c>
      <c r="B20" s="667"/>
      <c r="C20" s="667"/>
      <c r="D20" s="667"/>
      <c r="E20" s="667"/>
      <c r="F20" s="109"/>
      <c r="G20" s="109"/>
      <c r="H20" s="109"/>
    </row>
    <row r="21" spans="1:10" ht="53.25" customHeight="1">
      <c r="A21" s="673" t="s">
        <v>296</v>
      </c>
      <c r="B21" s="675" t="s">
        <v>4</v>
      </c>
      <c r="C21" s="677" t="s">
        <v>53</v>
      </c>
      <c r="D21" s="679" t="s">
        <v>487</v>
      </c>
      <c r="E21" s="679" t="s">
        <v>494</v>
      </c>
      <c r="F21" s="679" t="s">
        <v>495</v>
      </c>
      <c r="G21" s="669" t="s">
        <v>496</v>
      </c>
      <c r="H21" s="669" t="s">
        <v>497</v>
      </c>
      <c r="I21" s="671" t="s">
        <v>303</v>
      </c>
      <c r="J21" s="672"/>
    </row>
    <row r="22" spans="1:10" ht="15" customHeight="1">
      <c r="A22" s="674"/>
      <c r="B22" s="676"/>
      <c r="C22" s="678"/>
      <c r="D22" s="680"/>
      <c r="E22" s="680"/>
      <c r="F22" s="680"/>
      <c r="G22" s="670"/>
      <c r="H22" s="670"/>
      <c r="I22" s="429" t="s">
        <v>498</v>
      </c>
      <c r="J22" s="386" t="s">
        <v>499</v>
      </c>
    </row>
    <row r="23" spans="1:10" ht="12.75">
      <c r="A23" s="129">
        <v>1</v>
      </c>
      <c r="B23" s="113">
        <v>2</v>
      </c>
      <c r="C23" s="113">
        <f>B23+1</f>
        <v>3</v>
      </c>
      <c r="D23" s="186">
        <v>6</v>
      </c>
      <c r="E23" s="186">
        <v>7</v>
      </c>
      <c r="F23" s="186">
        <v>8</v>
      </c>
      <c r="G23" s="186">
        <v>9</v>
      </c>
      <c r="H23" s="186">
        <v>10</v>
      </c>
      <c r="I23" s="187">
        <v>11</v>
      </c>
      <c r="J23" s="513">
        <v>12</v>
      </c>
    </row>
    <row r="24" spans="1:10" ht="34.5" customHeight="1">
      <c r="A24" s="130" t="s">
        <v>8</v>
      </c>
      <c r="B24" s="120" t="s">
        <v>67</v>
      </c>
      <c r="C24" s="119" t="s">
        <v>55</v>
      </c>
      <c r="D24" s="188">
        <f>SUM(2!E34/5750*1000)</f>
        <v>0.16452173913043477</v>
      </c>
      <c r="E24" s="188">
        <f>SUM(2!F34/5750*1000)</f>
        <v>0.14904347826086956</v>
      </c>
      <c r="F24" s="188">
        <f>SUM(2!K34/5750*1000)</f>
        <v>0.1777391304347826</v>
      </c>
      <c r="G24" s="188">
        <f>SUM(2!L34/5750*1000)</f>
        <v>0.16452173913043477</v>
      </c>
      <c r="H24" s="188">
        <f>SUM(2!M34/5750*1000)</f>
        <v>0.16452173913043477</v>
      </c>
      <c r="I24" s="188">
        <v>0.165</v>
      </c>
      <c r="J24" s="394">
        <v>0.165</v>
      </c>
    </row>
    <row r="25" spans="1:10" ht="34.5" customHeight="1">
      <c r="A25" s="130" t="s">
        <v>68</v>
      </c>
      <c r="B25" s="121" t="s">
        <v>69</v>
      </c>
      <c r="C25" s="119" t="s">
        <v>55</v>
      </c>
      <c r="D25" s="189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394">
        <v>0</v>
      </c>
    </row>
    <row r="26" spans="1:10" ht="34.5" customHeight="1">
      <c r="A26" s="130" t="s">
        <v>70</v>
      </c>
      <c r="B26" s="121" t="s">
        <v>71</v>
      </c>
      <c r="C26" s="119" t="s">
        <v>55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394">
        <v>0</v>
      </c>
    </row>
    <row r="27" spans="1:10" ht="34.5" customHeight="1">
      <c r="A27" s="130" t="s">
        <v>72</v>
      </c>
      <c r="B27" s="121" t="s">
        <v>73</v>
      </c>
      <c r="C27" s="119" t="s">
        <v>55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394">
        <v>0</v>
      </c>
    </row>
    <row r="28" spans="1:10" ht="34.5" customHeight="1">
      <c r="A28" s="130" t="s">
        <v>74</v>
      </c>
      <c r="B28" s="121" t="s">
        <v>510</v>
      </c>
      <c r="C28" s="119" t="s">
        <v>55</v>
      </c>
      <c r="D28" s="188">
        <f>SUM(D24)</f>
        <v>0.16452173913043477</v>
      </c>
      <c r="E28" s="188">
        <f>SUM(E24)</f>
        <v>0.14904347826086956</v>
      </c>
      <c r="F28" s="188">
        <f>SUM(F24)</f>
        <v>0.1777391304347826</v>
      </c>
      <c r="G28" s="188">
        <f>SUM(G24)</f>
        <v>0.16452173913043477</v>
      </c>
      <c r="H28" s="188">
        <f>SUM(H24)</f>
        <v>0.16452173913043477</v>
      </c>
      <c r="I28" s="188">
        <v>0.165</v>
      </c>
      <c r="J28" s="394">
        <f>SUM(J24)</f>
        <v>0.165</v>
      </c>
    </row>
    <row r="29" spans="1:17" ht="34.5" customHeight="1">
      <c r="A29" s="130" t="s">
        <v>75</v>
      </c>
      <c r="B29" s="121"/>
      <c r="C29" s="119" t="s">
        <v>55</v>
      </c>
      <c r="D29" s="188"/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394">
        <v>0</v>
      </c>
      <c r="Q29" s="156"/>
    </row>
    <row r="30" spans="1:10" ht="34.5" customHeight="1">
      <c r="A30" s="131" t="s">
        <v>12</v>
      </c>
      <c r="B30" s="122" t="s">
        <v>76</v>
      </c>
      <c r="C30" s="119" t="s">
        <v>55</v>
      </c>
      <c r="D30" s="188">
        <f>SUM(2!E38/5750*1000)</f>
        <v>0.004173913043478261</v>
      </c>
      <c r="E30" s="188">
        <f>SUM(2!F38/5750*1000)</f>
        <v>0.004347826086956522</v>
      </c>
      <c r="F30" s="188">
        <f>SUM(2!K38/5750*1000)</f>
        <v>0.003826086956521739</v>
      </c>
      <c r="G30" s="188">
        <f>SUM(2!L38/5750*1000)</f>
        <v>0.004173913043478261</v>
      </c>
      <c r="H30" s="188">
        <f>SUM(2!M38/5750*1000)</f>
        <v>0.004173913043478261</v>
      </c>
      <c r="I30" s="436">
        <v>0.004</v>
      </c>
      <c r="J30" s="437">
        <v>0.004</v>
      </c>
    </row>
    <row r="31" spans="1:10" ht="34.5" customHeight="1">
      <c r="A31" s="131" t="s">
        <v>14</v>
      </c>
      <c r="B31" s="122" t="s">
        <v>292</v>
      </c>
      <c r="C31" s="119" t="s">
        <v>55</v>
      </c>
      <c r="D31" s="188">
        <v>0</v>
      </c>
      <c r="E31" s="188">
        <v>0</v>
      </c>
      <c r="F31" s="188">
        <f>SUM(2!K40/5760*1000)</f>
        <v>0</v>
      </c>
      <c r="G31" s="188">
        <f>SUM(2!L40/5760*1000)</f>
        <v>0</v>
      </c>
      <c r="H31" s="188">
        <f>SUM(2!M40/5760*1000)</f>
        <v>0</v>
      </c>
      <c r="I31" s="436">
        <v>0</v>
      </c>
      <c r="J31" s="437">
        <v>0</v>
      </c>
    </row>
    <row r="32" spans="1:10" ht="34.5" customHeight="1">
      <c r="A32" s="130" t="s">
        <v>22</v>
      </c>
      <c r="B32" s="123" t="s">
        <v>77</v>
      </c>
      <c r="C32" s="119" t="s">
        <v>55</v>
      </c>
      <c r="D32" s="188">
        <v>0.161</v>
      </c>
      <c r="E32" s="188">
        <f>SUM(E24-E30-E31)</f>
        <v>0.14469565217391303</v>
      </c>
      <c r="F32" s="188">
        <f>SUM(F24-F30-F31)</f>
        <v>0.17391304347826086</v>
      </c>
      <c r="G32" s="188">
        <f>SUM(G24-G30-G31)</f>
        <v>0.16034782608695652</v>
      </c>
      <c r="H32" s="188">
        <f>SUM(H24-H30-H31)</f>
        <v>0.16034782608695652</v>
      </c>
      <c r="I32" s="188">
        <v>0.16</v>
      </c>
      <c r="J32" s="394">
        <v>0.16</v>
      </c>
    </row>
    <row r="33" spans="1:10" ht="34.5" customHeight="1">
      <c r="A33" s="130"/>
      <c r="B33" s="123" t="s">
        <v>78</v>
      </c>
      <c r="C33" s="119"/>
      <c r="D33" s="188"/>
      <c r="E33" s="188"/>
      <c r="F33" s="188"/>
      <c r="G33" s="188"/>
      <c r="H33" s="188"/>
      <c r="I33" s="188"/>
      <c r="J33" s="394"/>
    </row>
    <row r="34" spans="1:10" ht="34.5" customHeight="1">
      <c r="A34" s="132" t="s">
        <v>132</v>
      </c>
      <c r="B34" s="123" t="s">
        <v>79</v>
      </c>
      <c r="C34" s="119" t="s">
        <v>55</v>
      </c>
      <c r="D34" s="188">
        <v>0.065</v>
      </c>
      <c r="E34" s="188">
        <f>SUM(E32-E35)</f>
        <v>0.057281936896135255</v>
      </c>
      <c r="F34" s="188">
        <f>SUM(F32-F35)</f>
        <v>0.0851090504227053</v>
      </c>
      <c r="G34" s="188">
        <f>SUM(G32-G35)</f>
        <v>0.06494001358695652</v>
      </c>
      <c r="H34" s="188">
        <f>SUM(H32-H35)</f>
        <v>0.06494001358695652</v>
      </c>
      <c r="I34" s="436">
        <v>0.065</v>
      </c>
      <c r="J34" s="437">
        <v>0.065</v>
      </c>
    </row>
    <row r="35" spans="1:10" ht="34.5" customHeight="1">
      <c r="A35" s="130" t="s">
        <v>137</v>
      </c>
      <c r="B35" s="123" t="s">
        <v>80</v>
      </c>
      <c r="C35" s="119" t="s">
        <v>55</v>
      </c>
      <c r="D35" s="188">
        <v>0.095</v>
      </c>
      <c r="E35" s="188">
        <f>SUM(2!F49/5760*1001)</f>
        <v>0.08741371527777778</v>
      </c>
      <c r="F35" s="188">
        <f>SUM(2!K49/5760*1001)</f>
        <v>0.08880399305555556</v>
      </c>
      <c r="G35" s="188">
        <f>SUM(2!L49/5760*1001)</f>
        <v>0.09540781250000001</v>
      </c>
      <c r="H35" s="188">
        <f>SUM(2!M49/5760*1001)</f>
        <v>0.09540781250000001</v>
      </c>
      <c r="I35" s="436">
        <v>0.095</v>
      </c>
      <c r="J35" s="437">
        <f>SUM(I35)</f>
        <v>0.095</v>
      </c>
    </row>
    <row r="36" spans="1:10" ht="34.5" customHeight="1" thickBot="1">
      <c r="A36" s="133" t="s">
        <v>138</v>
      </c>
      <c r="B36" s="134" t="s">
        <v>81</v>
      </c>
      <c r="C36" s="135" t="s">
        <v>55</v>
      </c>
      <c r="D36" s="190"/>
      <c r="E36" s="190"/>
      <c r="F36" s="190"/>
      <c r="G36" s="190"/>
      <c r="H36" s="190"/>
      <c r="I36" s="190"/>
      <c r="J36" s="514"/>
    </row>
    <row r="37" spans="1:8" ht="12.75">
      <c r="A37" s="109"/>
      <c r="B37" s="109"/>
      <c r="C37" s="109"/>
      <c r="D37" s="109"/>
      <c r="E37" s="109"/>
      <c r="F37" s="109"/>
      <c r="G37" s="109"/>
      <c r="H37" s="109"/>
    </row>
    <row r="38" spans="1:8" ht="12.75">
      <c r="A38" s="109"/>
      <c r="B38" s="109"/>
      <c r="C38" s="109"/>
      <c r="D38" s="109"/>
      <c r="E38" s="109"/>
      <c r="F38" s="109"/>
      <c r="G38" s="109"/>
      <c r="H38" s="109"/>
    </row>
    <row r="39" spans="1:8" ht="12.75">
      <c r="A39" s="109"/>
      <c r="B39" s="109"/>
      <c r="C39" s="109"/>
      <c r="D39" s="109"/>
      <c r="E39" s="109"/>
      <c r="F39" s="109"/>
      <c r="G39" s="109"/>
      <c r="H39" s="109"/>
    </row>
    <row r="40" spans="1:8" ht="12.75">
      <c r="A40" s="109"/>
      <c r="B40" s="109"/>
      <c r="C40" s="109"/>
      <c r="D40" s="109"/>
      <c r="E40" s="109"/>
      <c r="F40" s="109"/>
      <c r="G40" s="109"/>
      <c r="H40" s="109"/>
    </row>
    <row r="41" spans="1:10" s="24" customFormat="1" ht="18.75">
      <c r="A41" s="660" t="s">
        <v>474</v>
      </c>
      <c r="B41" s="660"/>
      <c r="C41" s="660"/>
      <c r="D41" s="660"/>
      <c r="E41" s="660"/>
      <c r="F41" s="660"/>
      <c r="G41" s="660"/>
      <c r="H41" s="660"/>
      <c r="I41" s="660"/>
      <c r="J41" s="660"/>
    </row>
  </sheetData>
  <sheetProtection/>
  <mergeCells count="17">
    <mergeCell ref="G21:G22"/>
    <mergeCell ref="A21:A22"/>
    <mergeCell ref="B21:B22"/>
    <mergeCell ref="C21:C22"/>
    <mergeCell ref="D21:D22"/>
    <mergeCell ref="E21:E22"/>
    <mergeCell ref="F21:F22"/>
    <mergeCell ref="A41:J41"/>
    <mergeCell ref="D19:J19"/>
    <mergeCell ref="A1:B1"/>
    <mergeCell ref="A2:C2"/>
    <mergeCell ref="B4:B5"/>
    <mergeCell ref="A4:A5"/>
    <mergeCell ref="A20:E20"/>
    <mergeCell ref="C4:C5"/>
    <mergeCell ref="H21:H22"/>
    <mergeCell ref="I21:J21"/>
  </mergeCells>
  <printOptions horizontalCentered="1"/>
  <pageMargins left="0.3937007874015748" right="0.2755905511811024" top="0.3937007874015748" bottom="0" header="0" footer="0"/>
  <pageSetup blackAndWhite="1"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55"/>
  <sheetViews>
    <sheetView showGridLines="0" view="pageBreakPreview" zoomScale="97" zoomScaleSheetLayoutView="97" zoomScalePageLayoutView="0" workbookViewId="0" topLeftCell="A1">
      <selection activeCell="B57" sqref="B57"/>
    </sheetView>
  </sheetViews>
  <sheetFormatPr defaultColWidth="9.00390625" defaultRowHeight="12.75"/>
  <cols>
    <col min="1" max="1" width="6.50390625" style="1" customWidth="1"/>
    <col min="2" max="2" width="47.875" style="1" customWidth="1"/>
    <col min="3" max="3" width="11.375" style="2" customWidth="1"/>
    <col min="4" max="4" width="15.625" style="2" hidden="1" customWidth="1"/>
    <col min="5" max="5" width="23.625" style="2" customWidth="1"/>
    <col min="6" max="6" width="18.625" style="2" customWidth="1"/>
    <col min="7" max="9" width="9.375" style="1" hidden="1" customWidth="1"/>
    <col min="10" max="10" width="9.125" style="1" hidden="1" customWidth="1"/>
    <col min="11" max="11" width="23.625" style="1" customWidth="1"/>
    <col min="12" max="12" width="18.625" style="1" customWidth="1"/>
    <col min="13" max="13" width="19.125" style="1" customWidth="1"/>
    <col min="14" max="15" width="21.125" style="1" customWidth="1"/>
    <col min="16" max="16384" width="9.375" style="1" customWidth="1"/>
  </cols>
  <sheetData>
    <row r="1" spans="1:6" ht="24" customHeight="1">
      <c r="A1" s="682" t="s">
        <v>471</v>
      </c>
      <c r="B1" s="682"/>
      <c r="F1" s="3"/>
    </row>
    <row r="2" spans="1:6" ht="33" customHeight="1" hidden="1">
      <c r="A2" s="663" t="s">
        <v>0</v>
      </c>
      <c r="B2" s="663"/>
      <c r="C2" s="663"/>
      <c r="D2" s="663"/>
      <c r="E2" s="663"/>
      <c r="F2" s="663"/>
    </row>
    <row r="3" spans="2:6" ht="15.75" hidden="1">
      <c r="B3" s="4" t="s">
        <v>1</v>
      </c>
      <c r="F3" s="5" t="s">
        <v>2</v>
      </c>
    </row>
    <row r="4" spans="1:6" ht="12.75" customHeight="1" hidden="1">
      <c r="A4" s="685" t="s">
        <v>3</v>
      </c>
      <c r="B4" s="664" t="s">
        <v>4</v>
      </c>
      <c r="C4" s="684" t="s">
        <v>5</v>
      </c>
      <c r="D4" s="684" t="s">
        <v>6</v>
      </c>
      <c r="E4" s="6"/>
      <c r="F4" s="668" t="s">
        <v>7</v>
      </c>
    </row>
    <row r="5" spans="1:6" ht="30.75" customHeight="1" hidden="1">
      <c r="A5" s="685"/>
      <c r="B5" s="664"/>
      <c r="C5" s="678"/>
      <c r="D5" s="678"/>
      <c r="E5" s="7"/>
      <c r="F5" s="668"/>
    </row>
    <row r="6" spans="1:7" ht="12.75" hidden="1">
      <c r="A6" s="8">
        <v>1</v>
      </c>
      <c r="B6" s="8">
        <v>2</v>
      </c>
      <c r="C6" s="8">
        <f>B6+1</f>
        <v>3</v>
      </c>
      <c r="D6" s="8"/>
      <c r="E6" s="8"/>
      <c r="F6" s="8" t="e">
        <f>#REF!+1</f>
        <v>#REF!</v>
      </c>
      <c r="G6" s="8" t="e">
        <f>F6+1</f>
        <v>#REF!</v>
      </c>
    </row>
    <row r="7" spans="1:6" ht="12.75" hidden="1">
      <c r="A7" s="9" t="s">
        <v>8</v>
      </c>
      <c r="B7" s="10" t="s">
        <v>9</v>
      </c>
      <c r="C7" s="11"/>
      <c r="D7" s="11"/>
      <c r="E7" s="11"/>
      <c r="F7" s="11"/>
    </row>
    <row r="8" spans="1:6" ht="12.75" hidden="1">
      <c r="A8" s="9"/>
      <c r="B8" s="10" t="s">
        <v>10</v>
      </c>
      <c r="C8" s="11"/>
      <c r="D8" s="11"/>
      <c r="E8" s="11"/>
      <c r="F8" s="11"/>
    </row>
    <row r="9" spans="1:6" ht="12.75" hidden="1">
      <c r="A9" s="9"/>
      <c r="B9" s="10" t="s">
        <v>11</v>
      </c>
      <c r="C9" s="11"/>
      <c r="D9" s="11"/>
      <c r="E9" s="11"/>
      <c r="F9" s="11"/>
    </row>
    <row r="10" spans="1:6" ht="25.5" hidden="1">
      <c r="A10" s="9" t="s">
        <v>12</v>
      </c>
      <c r="B10" s="10" t="s">
        <v>13</v>
      </c>
      <c r="C10" s="11"/>
      <c r="D10" s="11"/>
      <c r="E10" s="11"/>
      <c r="F10" s="11"/>
    </row>
    <row r="11" spans="1:6" ht="12.75" hidden="1">
      <c r="A11" s="2" t="s">
        <v>14</v>
      </c>
      <c r="B11" s="10" t="s">
        <v>15</v>
      </c>
      <c r="C11" s="11"/>
      <c r="D11" s="11"/>
      <c r="E11" s="11"/>
      <c r="F11" s="11"/>
    </row>
    <row r="12" spans="1:6" ht="12.75" hidden="1">
      <c r="A12" s="2"/>
      <c r="B12" s="10"/>
      <c r="C12" s="12"/>
      <c r="D12" s="12"/>
      <c r="E12" s="12"/>
      <c r="F12" s="12"/>
    </row>
    <row r="13" spans="1:6" ht="25.5" hidden="1">
      <c r="A13" s="13"/>
      <c r="B13" s="14" t="s">
        <v>16</v>
      </c>
      <c r="C13" s="11"/>
      <c r="D13" s="11"/>
      <c r="E13" s="11"/>
      <c r="F13" s="11"/>
    </row>
    <row r="14" spans="1:6" ht="25.5" hidden="1">
      <c r="A14" s="13"/>
      <c r="B14" s="15" t="s">
        <v>17</v>
      </c>
      <c r="C14" s="11"/>
      <c r="D14" s="11"/>
      <c r="E14" s="11"/>
      <c r="F14" s="11"/>
    </row>
    <row r="15" spans="1:6" ht="12.75" hidden="1">
      <c r="A15" s="13"/>
      <c r="B15" s="14" t="s">
        <v>18</v>
      </c>
      <c r="C15" s="11"/>
      <c r="D15" s="11"/>
      <c r="E15" s="11"/>
      <c r="F15" s="11"/>
    </row>
    <row r="16" spans="1:6" ht="12.75" hidden="1">
      <c r="A16" s="13"/>
      <c r="B16" s="14" t="s">
        <v>19</v>
      </c>
      <c r="C16" s="11"/>
      <c r="D16" s="11"/>
      <c r="E16" s="11"/>
      <c r="F16" s="11"/>
    </row>
    <row r="17" spans="1:6" ht="12.75" hidden="1">
      <c r="A17" s="13"/>
      <c r="B17" s="14" t="s">
        <v>20</v>
      </c>
      <c r="C17" s="11"/>
      <c r="D17" s="11"/>
      <c r="E17" s="11"/>
      <c r="F17" s="11"/>
    </row>
    <row r="18" spans="1:6" ht="12.75" hidden="1">
      <c r="A18" s="13"/>
      <c r="B18" s="14" t="s">
        <v>21</v>
      </c>
      <c r="C18" s="11"/>
      <c r="D18" s="11"/>
      <c r="E18" s="11"/>
      <c r="F18" s="11"/>
    </row>
    <row r="19" spans="1:6" ht="12.75" hidden="1">
      <c r="A19" s="13"/>
      <c r="B19" s="14" t="s">
        <v>18</v>
      </c>
      <c r="C19" s="11"/>
      <c r="D19" s="11"/>
      <c r="E19" s="11"/>
      <c r="F19" s="11"/>
    </row>
    <row r="20" spans="1:6" ht="12.75" hidden="1">
      <c r="A20" s="13" t="s">
        <v>22</v>
      </c>
      <c r="B20" s="10" t="s">
        <v>23</v>
      </c>
      <c r="C20" s="11"/>
      <c r="D20" s="11"/>
      <c r="E20" s="11"/>
      <c r="F20" s="11"/>
    </row>
    <row r="21" spans="1:6" ht="25.5" hidden="1">
      <c r="A21" s="16" t="s">
        <v>24</v>
      </c>
      <c r="B21" s="17" t="s">
        <v>25</v>
      </c>
      <c r="C21" s="11"/>
      <c r="D21" s="11"/>
      <c r="E21" s="11"/>
      <c r="F21" s="11"/>
    </row>
    <row r="22" spans="1:6" ht="12.75" hidden="1">
      <c r="A22" s="16" t="s">
        <v>26</v>
      </c>
      <c r="B22" s="10" t="s">
        <v>27</v>
      </c>
      <c r="C22" s="11"/>
      <c r="D22" s="11"/>
      <c r="E22" s="11"/>
      <c r="F22" s="18"/>
    </row>
    <row r="23" spans="1:6" ht="12.75" hidden="1">
      <c r="A23" s="16"/>
      <c r="B23" s="10"/>
      <c r="C23" s="19"/>
      <c r="D23" s="19"/>
      <c r="E23" s="19"/>
      <c r="F23" s="19"/>
    </row>
    <row r="24" spans="1:11" ht="12.75" hidden="1">
      <c r="A24" s="16" t="s">
        <v>28</v>
      </c>
      <c r="B24" s="10" t="s">
        <v>29</v>
      </c>
      <c r="C24" s="11"/>
      <c r="D24" s="11"/>
      <c r="E24" s="11"/>
      <c r="F24" s="11">
        <f>F33</f>
        <v>0</v>
      </c>
      <c r="K24" s="49">
        <f>K33</f>
        <v>0</v>
      </c>
    </row>
    <row r="25" spans="1:6" ht="25.5" hidden="1">
      <c r="A25" s="16"/>
      <c r="B25" s="10" t="s">
        <v>30</v>
      </c>
      <c r="C25" s="11"/>
      <c r="D25" s="11"/>
      <c r="E25" s="11"/>
      <c r="F25" s="20"/>
    </row>
    <row r="26" spans="1:6" ht="12.75">
      <c r="A26" s="21"/>
      <c r="B26" s="22"/>
      <c r="C26" s="23"/>
      <c r="D26" s="23"/>
      <c r="E26" s="23"/>
      <c r="F26" s="23"/>
    </row>
    <row r="27" spans="5:15" ht="12.75" customHeight="1">
      <c r="E27" s="661" t="s">
        <v>31</v>
      </c>
      <c r="F27" s="661"/>
      <c r="G27" s="661"/>
      <c r="H27" s="661"/>
      <c r="I27" s="661"/>
      <c r="J27" s="661"/>
      <c r="K27" s="661"/>
      <c r="L27" s="661"/>
      <c r="M27" s="661"/>
      <c r="N27" s="661"/>
      <c r="O27" s="661"/>
    </row>
    <row r="28" spans="1:15" ht="18">
      <c r="A28" s="683" t="s">
        <v>32</v>
      </c>
      <c r="B28" s="683"/>
      <c r="C28" s="683"/>
      <c r="D28" s="683"/>
      <c r="E28" s="683"/>
      <c r="F28" s="683"/>
      <c r="G28" s="683"/>
      <c r="H28" s="683"/>
      <c r="I28" s="683"/>
      <c r="J28" s="683"/>
      <c r="K28" s="683"/>
      <c r="L28" s="683"/>
      <c r="M28" s="683"/>
      <c r="N28" s="683"/>
      <c r="O28" s="683"/>
    </row>
    <row r="29" ht="15.75" thickBot="1">
      <c r="B29" s="4"/>
    </row>
    <row r="30" spans="1:15" ht="57" customHeight="1">
      <c r="A30" s="686" t="s">
        <v>297</v>
      </c>
      <c r="B30" s="675" t="s">
        <v>4</v>
      </c>
      <c r="C30" s="677" t="s">
        <v>53</v>
      </c>
      <c r="D30" s="155"/>
      <c r="E30" s="679" t="s">
        <v>500</v>
      </c>
      <c r="F30" s="679" t="s">
        <v>501</v>
      </c>
      <c r="G30" s="384"/>
      <c r="H30" s="384"/>
      <c r="I30" s="384"/>
      <c r="J30" s="384"/>
      <c r="K30" s="679" t="s">
        <v>495</v>
      </c>
      <c r="L30" s="669" t="s">
        <v>502</v>
      </c>
      <c r="M30" s="669" t="s">
        <v>503</v>
      </c>
      <c r="N30" s="671" t="s">
        <v>303</v>
      </c>
      <c r="O30" s="672"/>
    </row>
    <row r="31" spans="1:15" ht="27.75" customHeight="1">
      <c r="A31" s="687"/>
      <c r="B31" s="676"/>
      <c r="C31" s="678"/>
      <c r="D31" s="7"/>
      <c r="E31" s="680"/>
      <c r="F31" s="680"/>
      <c r="G31" s="385"/>
      <c r="H31" s="385"/>
      <c r="I31" s="385"/>
      <c r="J31" s="385"/>
      <c r="K31" s="680"/>
      <c r="L31" s="670"/>
      <c r="M31" s="670"/>
      <c r="N31" s="429" t="s">
        <v>498</v>
      </c>
      <c r="O31" s="386" t="s">
        <v>499</v>
      </c>
    </row>
    <row r="32" spans="1:15" ht="12.75">
      <c r="A32" s="141">
        <v>1</v>
      </c>
      <c r="B32" s="8">
        <v>2</v>
      </c>
      <c r="C32" s="8">
        <f>B32+1</f>
        <v>3</v>
      </c>
      <c r="D32" s="8"/>
      <c r="E32" s="387">
        <v>4</v>
      </c>
      <c r="F32" s="388">
        <v>5</v>
      </c>
      <c r="G32" s="387">
        <f>F32+1</f>
        <v>6</v>
      </c>
      <c r="H32" s="187"/>
      <c r="I32" s="187"/>
      <c r="J32" s="187"/>
      <c r="K32" s="388">
        <v>6</v>
      </c>
      <c r="L32" s="389">
        <v>7</v>
      </c>
      <c r="M32" s="389">
        <v>8</v>
      </c>
      <c r="N32" s="390">
        <v>9</v>
      </c>
      <c r="O32" s="391">
        <v>10</v>
      </c>
    </row>
    <row r="33" spans="1:15" ht="15">
      <c r="A33" s="142" t="s">
        <v>8</v>
      </c>
      <c r="B33" s="126" t="s">
        <v>33</v>
      </c>
      <c r="C33" s="119"/>
      <c r="D33" s="125" t="e">
        <f>D25-#REF!</f>
        <v>#REF!</v>
      </c>
      <c r="E33" s="188"/>
      <c r="F33" s="188"/>
      <c r="G33" s="392"/>
      <c r="H33" s="392"/>
      <c r="I33" s="392"/>
      <c r="J33" s="392"/>
      <c r="K33" s="393"/>
      <c r="L33" s="393"/>
      <c r="M33" s="188"/>
      <c r="N33" s="188"/>
      <c r="O33" s="394"/>
    </row>
    <row r="34" spans="1:15" ht="15.75" customHeight="1">
      <c r="A34" s="142" t="s">
        <v>12</v>
      </c>
      <c r="B34" s="126" t="s">
        <v>34</v>
      </c>
      <c r="C34" s="119"/>
      <c r="D34" s="124"/>
      <c r="E34" s="188">
        <v>0.946</v>
      </c>
      <c r="F34" s="188">
        <v>0.857</v>
      </c>
      <c r="G34" s="392"/>
      <c r="H34" s="392"/>
      <c r="I34" s="392"/>
      <c r="J34" s="392"/>
      <c r="K34" s="188">
        <v>1.022</v>
      </c>
      <c r="L34" s="188">
        <v>0.946</v>
      </c>
      <c r="M34" s="188">
        <v>0.946</v>
      </c>
      <c r="N34" s="188">
        <v>0.473</v>
      </c>
      <c r="O34" s="394">
        <v>0.473</v>
      </c>
    </row>
    <row r="35" spans="1:15" ht="15.75" customHeight="1">
      <c r="A35" s="142" t="s">
        <v>35</v>
      </c>
      <c r="B35" s="126" t="s">
        <v>36</v>
      </c>
      <c r="C35" s="119"/>
      <c r="D35" s="124"/>
      <c r="E35" s="188">
        <v>0</v>
      </c>
      <c r="F35" s="188">
        <v>0</v>
      </c>
      <c r="G35" s="392"/>
      <c r="H35" s="392"/>
      <c r="I35" s="392"/>
      <c r="J35" s="392"/>
      <c r="K35" s="188">
        <v>0</v>
      </c>
      <c r="L35" s="188">
        <v>0</v>
      </c>
      <c r="M35" s="188">
        <v>0</v>
      </c>
      <c r="N35" s="188">
        <v>0</v>
      </c>
      <c r="O35" s="394">
        <v>0</v>
      </c>
    </row>
    <row r="36" spans="1:15" ht="15.75" customHeight="1">
      <c r="A36" s="142" t="s">
        <v>37</v>
      </c>
      <c r="B36" s="126" t="s">
        <v>38</v>
      </c>
      <c r="C36" s="119"/>
      <c r="D36" s="124"/>
      <c r="E36" s="188">
        <v>0</v>
      </c>
      <c r="F36" s="188">
        <v>0</v>
      </c>
      <c r="G36" s="392"/>
      <c r="H36" s="392"/>
      <c r="I36" s="392"/>
      <c r="J36" s="392"/>
      <c r="K36" s="188">
        <v>0</v>
      </c>
      <c r="L36" s="188">
        <v>0</v>
      </c>
      <c r="M36" s="188">
        <v>0</v>
      </c>
      <c r="N36" s="188">
        <v>0</v>
      </c>
      <c r="O36" s="394">
        <v>0</v>
      </c>
    </row>
    <row r="37" spans="1:15" ht="15.75" customHeight="1">
      <c r="A37" s="142" t="s">
        <v>39</v>
      </c>
      <c r="B37" s="126" t="s">
        <v>508</v>
      </c>
      <c r="C37" s="119"/>
      <c r="D37" s="124"/>
      <c r="E37" s="188">
        <v>0.946</v>
      </c>
      <c r="F37" s="188">
        <v>0.857</v>
      </c>
      <c r="G37" s="393"/>
      <c r="H37" s="393"/>
      <c r="I37" s="393"/>
      <c r="J37" s="393"/>
      <c r="K37" s="395">
        <v>1.022</v>
      </c>
      <c r="L37" s="395">
        <v>0.946</v>
      </c>
      <c r="M37" s="395">
        <v>0.946</v>
      </c>
      <c r="N37" s="188">
        <f>SUM(N34)</f>
        <v>0.473</v>
      </c>
      <c r="O37" s="394">
        <f>SUM(O34)</f>
        <v>0.473</v>
      </c>
    </row>
    <row r="38" spans="1:15" ht="15.75" customHeight="1">
      <c r="A38" s="142" t="s">
        <v>14</v>
      </c>
      <c r="B38" s="126" t="s">
        <v>40</v>
      </c>
      <c r="C38" s="119"/>
      <c r="D38" s="124"/>
      <c r="E38" s="188">
        <v>0.024</v>
      </c>
      <c r="F38" s="188">
        <v>0.025</v>
      </c>
      <c r="G38" s="393"/>
      <c r="H38" s="393"/>
      <c r="I38" s="393"/>
      <c r="J38" s="393"/>
      <c r="K38" s="395">
        <v>0.022</v>
      </c>
      <c r="L38" s="395">
        <v>0.024</v>
      </c>
      <c r="M38" s="395">
        <v>0.024</v>
      </c>
      <c r="N38" s="436">
        <v>0.012</v>
      </c>
      <c r="O38" s="437">
        <v>0.012</v>
      </c>
    </row>
    <row r="39" spans="1:15" ht="15.75" customHeight="1">
      <c r="A39" s="142"/>
      <c r="B39" s="126" t="s">
        <v>41</v>
      </c>
      <c r="C39" s="119"/>
      <c r="D39" s="124"/>
      <c r="E39" s="531">
        <f>SUM(E38/E34*100)</f>
        <v>2.5369978858350954</v>
      </c>
      <c r="F39" s="531">
        <f>SUM(F38/F34*100)</f>
        <v>2.9171528588098017</v>
      </c>
      <c r="G39" s="396"/>
      <c r="H39" s="396"/>
      <c r="I39" s="396"/>
      <c r="J39" s="396"/>
      <c r="K39" s="531">
        <f>SUM(K38/K34*100)</f>
        <v>2.152641878669276</v>
      </c>
      <c r="L39" s="531">
        <f>SUM(L38/L34*100)</f>
        <v>2.5369978858350954</v>
      </c>
      <c r="M39" s="531">
        <f>SUM(M38/M34*100)</f>
        <v>2.5369978858350954</v>
      </c>
      <c r="N39" s="474">
        <v>2.54</v>
      </c>
      <c r="O39" s="475">
        <v>2.54</v>
      </c>
    </row>
    <row r="40" spans="1:15" ht="25.5">
      <c r="A40" s="142" t="s">
        <v>22</v>
      </c>
      <c r="B40" s="127" t="s">
        <v>42</v>
      </c>
      <c r="C40" s="119"/>
      <c r="D40" s="124"/>
      <c r="E40" s="188">
        <v>0</v>
      </c>
      <c r="F40" s="188">
        <v>0</v>
      </c>
      <c r="G40" s="392"/>
      <c r="H40" s="392"/>
      <c r="I40" s="392"/>
      <c r="J40" s="392"/>
      <c r="K40" s="188">
        <v>0</v>
      </c>
      <c r="L40" s="188">
        <v>0</v>
      </c>
      <c r="M40" s="188">
        <v>0</v>
      </c>
      <c r="N40" s="436">
        <v>0</v>
      </c>
      <c r="O40" s="437">
        <v>0</v>
      </c>
    </row>
    <row r="41" spans="1:15" ht="38.25">
      <c r="A41" s="142"/>
      <c r="B41" s="126" t="s">
        <v>43</v>
      </c>
      <c r="C41" s="119"/>
      <c r="D41" s="124"/>
      <c r="E41" s="188"/>
      <c r="F41" s="188"/>
      <c r="G41" s="392"/>
      <c r="H41" s="392"/>
      <c r="I41" s="392"/>
      <c r="J41" s="392"/>
      <c r="K41" s="397"/>
      <c r="L41" s="397"/>
      <c r="M41" s="397"/>
      <c r="N41" s="188"/>
      <c r="O41" s="394"/>
    </row>
    <row r="42" spans="1:15" ht="15.75" customHeight="1">
      <c r="A42" s="142"/>
      <c r="B42" s="126" t="s">
        <v>44</v>
      </c>
      <c r="C42" s="119"/>
      <c r="D42" s="124"/>
      <c r="E42" s="188"/>
      <c r="F42" s="188"/>
      <c r="G42" s="392"/>
      <c r="H42" s="392"/>
      <c r="I42" s="392"/>
      <c r="J42" s="392"/>
      <c r="K42" s="397"/>
      <c r="L42" s="397"/>
      <c r="M42" s="397"/>
      <c r="N42" s="188"/>
      <c r="O42" s="394"/>
    </row>
    <row r="43" spans="1:15" ht="15.75" customHeight="1">
      <c r="A43" s="142"/>
      <c r="B43" s="126" t="s">
        <v>45</v>
      </c>
      <c r="C43" s="119"/>
      <c r="D43" s="124"/>
      <c r="E43" s="188"/>
      <c r="F43" s="188"/>
      <c r="G43" s="392"/>
      <c r="H43" s="392"/>
      <c r="I43" s="392"/>
      <c r="J43" s="392"/>
      <c r="K43" s="397"/>
      <c r="L43" s="397"/>
      <c r="M43" s="397"/>
      <c r="N43" s="188"/>
      <c r="O43" s="394"/>
    </row>
    <row r="44" spans="1:15" ht="15.75" customHeight="1">
      <c r="A44" s="142"/>
      <c r="B44" s="126" t="s">
        <v>294</v>
      </c>
      <c r="C44" s="119"/>
      <c r="D44" s="124"/>
      <c r="E44" s="188">
        <v>0</v>
      </c>
      <c r="F44" s="188">
        <v>0</v>
      </c>
      <c r="G44" s="392"/>
      <c r="H44" s="392"/>
      <c r="I44" s="392"/>
      <c r="J44" s="392"/>
      <c r="K44" s="188">
        <v>0</v>
      </c>
      <c r="L44" s="188">
        <v>0</v>
      </c>
      <c r="M44" s="188">
        <v>0</v>
      </c>
      <c r="N44" s="436">
        <f>SUM(L44/2)</f>
        <v>0</v>
      </c>
      <c r="O44" s="437">
        <f>SUM(M44/2)</f>
        <v>0</v>
      </c>
    </row>
    <row r="45" spans="1:15" ht="24.75" customHeight="1" hidden="1">
      <c r="A45" s="142"/>
      <c r="B45" s="126" t="s">
        <v>295</v>
      </c>
      <c r="C45" s="119"/>
      <c r="D45" s="124"/>
      <c r="E45" s="188"/>
      <c r="F45" s="188"/>
      <c r="G45" s="392"/>
      <c r="H45" s="392"/>
      <c r="I45" s="392"/>
      <c r="J45" s="392"/>
      <c r="K45" s="397"/>
      <c r="L45" s="397"/>
      <c r="M45" s="397"/>
      <c r="N45" s="188"/>
      <c r="O45" s="394"/>
    </row>
    <row r="46" spans="1:15" ht="15.75" customHeight="1">
      <c r="A46" s="142" t="s">
        <v>24</v>
      </c>
      <c r="B46" s="126" t="s">
        <v>46</v>
      </c>
      <c r="C46" s="119"/>
      <c r="D46" s="124"/>
      <c r="E46" s="188">
        <v>0.922</v>
      </c>
      <c r="F46" s="188">
        <v>0.832</v>
      </c>
      <c r="G46" s="392"/>
      <c r="H46" s="392"/>
      <c r="I46" s="392"/>
      <c r="J46" s="392"/>
      <c r="K46" s="188">
        <v>1</v>
      </c>
      <c r="L46" s="188">
        <v>0.922</v>
      </c>
      <c r="M46" s="188">
        <v>0.922</v>
      </c>
      <c r="N46" s="188">
        <v>0.461</v>
      </c>
      <c r="O46" s="394">
        <v>0.461</v>
      </c>
    </row>
    <row r="47" spans="1:15" ht="15.75" customHeight="1">
      <c r="A47" s="142"/>
      <c r="B47" s="126" t="s">
        <v>47</v>
      </c>
      <c r="C47" s="128"/>
      <c r="D47" s="124"/>
      <c r="E47" s="188"/>
      <c r="F47" s="188"/>
      <c r="G47" s="392"/>
      <c r="H47" s="392"/>
      <c r="I47" s="392"/>
      <c r="J47" s="392"/>
      <c r="K47" s="397"/>
      <c r="L47" s="397"/>
      <c r="M47" s="397"/>
      <c r="N47" s="188"/>
      <c r="O47" s="394"/>
    </row>
    <row r="48" spans="1:15" ht="15.75" customHeight="1" thickBot="1">
      <c r="A48" s="143" t="s">
        <v>48</v>
      </c>
      <c r="B48" s="144" t="s">
        <v>302</v>
      </c>
      <c r="C48" s="135"/>
      <c r="D48" s="136"/>
      <c r="E48" s="190">
        <v>0.373</v>
      </c>
      <c r="F48" s="190">
        <v>0.329</v>
      </c>
      <c r="G48" s="398"/>
      <c r="H48" s="398"/>
      <c r="I48" s="398"/>
      <c r="J48" s="398"/>
      <c r="K48" s="190">
        <v>0.489</v>
      </c>
      <c r="L48" s="190">
        <v>0.373</v>
      </c>
      <c r="M48" s="190">
        <v>0.373</v>
      </c>
      <c r="N48" s="190">
        <v>0.1865</v>
      </c>
      <c r="O48" s="514">
        <f>SUM(M48/2)</f>
        <v>0.1865</v>
      </c>
    </row>
    <row r="49" spans="1:15" ht="26.25" customHeight="1" thickBot="1">
      <c r="A49" s="164" t="s">
        <v>49</v>
      </c>
      <c r="B49" s="165" t="s">
        <v>50</v>
      </c>
      <c r="C49" s="166"/>
      <c r="D49" s="167"/>
      <c r="E49" s="399">
        <v>0.59</v>
      </c>
      <c r="F49" s="399">
        <v>0.503</v>
      </c>
      <c r="G49" s="400"/>
      <c r="H49" s="400"/>
      <c r="I49" s="400"/>
      <c r="J49" s="400"/>
      <c r="K49" s="399">
        <v>0.511</v>
      </c>
      <c r="L49" s="399">
        <v>0.549</v>
      </c>
      <c r="M49" s="399">
        <v>0.549</v>
      </c>
      <c r="N49" s="399">
        <v>0.2745</v>
      </c>
      <c r="O49" s="401">
        <v>0.275</v>
      </c>
    </row>
    <row r="50" spans="1:6" ht="15" customHeight="1" hidden="1" thickBot="1">
      <c r="A50" s="137" t="s">
        <v>51</v>
      </c>
      <c r="B50" s="138" t="s">
        <v>293</v>
      </c>
      <c r="C50" s="149" t="s">
        <v>55</v>
      </c>
      <c r="D50" s="139" t="e">
        <f>D33-D38-D40-D49</f>
        <v>#REF!</v>
      </c>
      <c r="E50" s="139"/>
      <c r="F50" s="140"/>
    </row>
    <row r="51" spans="3:5" ht="12.75">
      <c r="C51" s="103"/>
      <c r="E51" s="103"/>
    </row>
    <row r="53" spans="1:15" s="24" customFormat="1" ht="18.75" customHeight="1">
      <c r="A53" s="681" t="s">
        <v>475</v>
      </c>
      <c r="B53" s="681"/>
      <c r="C53" s="681"/>
      <c r="D53" s="681"/>
      <c r="E53" s="681"/>
      <c r="F53" s="681"/>
      <c r="G53" s="681"/>
      <c r="H53" s="681"/>
      <c r="I53" s="681"/>
      <c r="J53" s="681"/>
      <c r="K53" s="681"/>
      <c r="L53" s="681"/>
      <c r="M53" s="681"/>
      <c r="N53" s="681"/>
      <c r="O53" s="681"/>
    </row>
    <row r="54" spans="3:6" s="24" customFormat="1" ht="15">
      <c r="C54" s="25"/>
      <c r="D54" s="25"/>
      <c r="E54" s="25"/>
      <c r="F54" s="25"/>
    </row>
    <row r="55" spans="3:5" ht="12.75">
      <c r="C55" s="26"/>
      <c r="D55" s="26"/>
      <c r="E55" s="26"/>
    </row>
  </sheetData>
  <sheetProtection/>
  <mergeCells count="19">
    <mergeCell ref="L30:L31"/>
    <mergeCell ref="M30:M31"/>
    <mergeCell ref="N30:O30"/>
    <mergeCell ref="A30:A31"/>
    <mergeCell ref="B30:B31"/>
    <mergeCell ref="C30:C31"/>
    <mergeCell ref="E30:E31"/>
    <mergeCell ref="F30:F31"/>
    <mergeCell ref="K30:K31"/>
    <mergeCell ref="A53:O53"/>
    <mergeCell ref="A1:B1"/>
    <mergeCell ref="A28:O28"/>
    <mergeCell ref="A2:F2"/>
    <mergeCell ref="C4:C5"/>
    <mergeCell ref="F4:F5"/>
    <mergeCell ref="A4:A5"/>
    <mergeCell ref="B4:B5"/>
    <mergeCell ref="D4:D5"/>
    <mergeCell ref="E27:O27"/>
  </mergeCells>
  <printOptions horizontalCentered="1"/>
  <pageMargins left="0.3937007874015748" right="0.2755905511811024" top="0.3937007874015748" bottom="0" header="0" footer="0"/>
  <pageSetup blackAndWhite="1" fitToHeight="1" fitToWidth="1" horizontalDpi="600" verticalDpi="600" orientation="landscape" paperSize="9" scale="74" r:id="rId3"/>
  <colBreaks count="1" manualBreakCount="1">
    <brk id="5" max="52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H111"/>
  <sheetViews>
    <sheetView showGridLines="0" view="pageBreakPreview" zoomScale="75" zoomScaleSheetLayoutView="75" zoomScalePageLayoutView="0" workbookViewId="0" topLeftCell="A1">
      <selection activeCell="U29" sqref="U29"/>
    </sheetView>
  </sheetViews>
  <sheetFormatPr defaultColWidth="9.00390625" defaultRowHeight="12.75"/>
  <cols>
    <col min="1" max="1" width="6.375" style="60" customWidth="1"/>
    <col min="2" max="2" width="60.875" style="61" customWidth="1"/>
    <col min="3" max="3" width="18.50390625" style="61" customWidth="1"/>
    <col min="4" max="4" width="6.125" style="62" customWidth="1"/>
    <col min="5" max="5" width="6.375" style="62" customWidth="1"/>
    <col min="6" max="6" width="8.00390625" style="62" customWidth="1"/>
    <col min="7" max="7" width="7.875" style="62" customWidth="1"/>
    <col min="8" max="8" width="9.00390625" style="62" customWidth="1"/>
    <col min="9" max="10" width="6.125" style="62" customWidth="1"/>
    <col min="11" max="11" width="7.125" style="62" customWidth="1"/>
    <col min="12" max="13" width="8.00390625" style="62" customWidth="1"/>
    <col min="14" max="14" width="6.00390625" style="62" customWidth="1"/>
    <col min="15" max="15" width="6.125" style="62" customWidth="1"/>
    <col min="16" max="16" width="8.375" style="62" customWidth="1"/>
    <col min="17" max="17" width="8.875" style="62" customWidth="1"/>
    <col min="18" max="18" width="9.125" style="62" customWidth="1"/>
    <col min="19" max="22" width="8.00390625" style="62" customWidth="1"/>
    <col min="23" max="23" width="7.875" style="62" customWidth="1"/>
    <col min="24" max="38" width="8.00390625" style="62" customWidth="1"/>
    <col min="39" max="16384" width="9.375" style="62" customWidth="1"/>
  </cols>
  <sheetData>
    <row r="1" spans="1:60" ht="27" customHeight="1">
      <c r="A1" s="692"/>
      <c r="B1" s="692"/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  <c r="Q1" s="692"/>
      <c r="R1" s="692"/>
      <c r="S1" s="692"/>
      <c r="T1" s="692"/>
      <c r="U1" s="692"/>
      <c r="V1" s="692"/>
      <c r="W1" s="692"/>
      <c r="X1" s="692"/>
      <c r="Y1" s="692"/>
      <c r="Z1" s="692"/>
      <c r="AA1" s="692"/>
      <c r="AB1" s="692"/>
      <c r="AL1" s="157" t="s">
        <v>82</v>
      </c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</row>
    <row r="2" spans="1:28" ht="18.75" customHeight="1">
      <c r="A2" s="693" t="s">
        <v>472</v>
      </c>
      <c r="B2" s="693"/>
      <c r="C2" s="693"/>
      <c r="D2" s="693"/>
      <c r="E2" s="693"/>
      <c r="F2" s="693"/>
      <c r="G2" s="693"/>
      <c r="H2" s="693"/>
      <c r="I2" s="693"/>
      <c r="J2" s="693"/>
      <c r="K2" s="693"/>
      <c r="L2" s="693"/>
      <c r="M2" s="693"/>
      <c r="N2" s="693"/>
      <c r="O2" s="693"/>
      <c r="P2" s="693"/>
      <c r="Q2" s="693"/>
      <c r="R2" s="693"/>
      <c r="S2" s="693"/>
      <c r="T2" s="693"/>
      <c r="U2" s="693"/>
      <c r="V2" s="693"/>
      <c r="W2" s="693"/>
      <c r="X2" s="693"/>
      <c r="Y2" s="693"/>
      <c r="Z2" s="693"/>
      <c r="AA2" s="693"/>
      <c r="AB2" s="693"/>
    </row>
    <row r="3" ht="13.5" thickBot="1"/>
    <row r="4" spans="1:38" ht="51" customHeight="1" thickBot="1">
      <c r="A4" s="703" t="s">
        <v>3</v>
      </c>
      <c r="B4" s="703" t="s">
        <v>4</v>
      </c>
      <c r="C4" s="705" t="s">
        <v>83</v>
      </c>
      <c r="D4" s="694" t="s">
        <v>504</v>
      </c>
      <c r="E4" s="695"/>
      <c r="F4" s="695"/>
      <c r="G4" s="695"/>
      <c r="H4" s="696"/>
      <c r="I4" s="707" t="s">
        <v>512</v>
      </c>
      <c r="J4" s="708"/>
      <c r="K4" s="708"/>
      <c r="L4" s="708"/>
      <c r="M4" s="709"/>
      <c r="N4" s="694" t="s">
        <v>513</v>
      </c>
      <c r="O4" s="695"/>
      <c r="P4" s="695"/>
      <c r="Q4" s="695"/>
      <c r="R4" s="696"/>
      <c r="S4" s="694" t="s">
        <v>514</v>
      </c>
      <c r="T4" s="695"/>
      <c r="U4" s="695"/>
      <c r="V4" s="695"/>
      <c r="W4" s="696"/>
      <c r="X4" s="694" t="s">
        <v>515</v>
      </c>
      <c r="Y4" s="695"/>
      <c r="Z4" s="695"/>
      <c r="AA4" s="695"/>
      <c r="AB4" s="696"/>
      <c r="AC4" s="688" t="s">
        <v>303</v>
      </c>
      <c r="AD4" s="689"/>
      <c r="AE4" s="689"/>
      <c r="AF4" s="689"/>
      <c r="AG4" s="689"/>
      <c r="AH4" s="689"/>
      <c r="AI4" s="689"/>
      <c r="AJ4" s="689"/>
      <c r="AK4" s="689"/>
      <c r="AL4" s="690"/>
    </row>
    <row r="5" spans="1:38" ht="15.75" customHeight="1">
      <c r="A5" s="704"/>
      <c r="B5" s="704"/>
      <c r="C5" s="706"/>
      <c r="D5" s="697"/>
      <c r="E5" s="698"/>
      <c r="F5" s="698"/>
      <c r="G5" s="698"/>
      <c r="H5" s="699"/>
      <c r="I5" s="710"/>
      <c r="J5" s="711"/>
      <c r="K5" s="711"/>
      <c r="L5" s="711"/>
      <c r="M5" s="712"/>
      <c r="N5" s="697"/>
      <c r="O5" s="698"/>
      <c r="P5" s="698"/>
      <c r="Q5" s="698"/>
      <c r="R5" s="699"/>
      <c r="S5" s="697"/>
      <c r="T5" s="698"/>
      <c r="U5" s="698"/>
      <c r="V5" s="698"/>
      <c r="W5" s="699"/>
      <c r="X5" s="697"/>
      <c r="Y5" s="698"/>
      <c r="Z5" s="698"/>
      <c r="AA5" s="698"/>
      <c r="AB5" s="699"/>
      <c r="AC5" s="700" t="s">
        <v>516</v>
      </c>
      <c r="AD5" s="701"/>
      <c r="AE5" s="701"/>
      <c r="AF5" s="701"/>
      <c r="AG5" s="702"/>
      <c r="AH5" s="700" t="s">
        <v>517</v>
      </c>
      <c r="AI5" s="701"/>
      <c r="AJ5" s="701"/>
      <c r="AK5" s="701"/>
      <c r="AL5" s="702"/>
    </row>
    <row r="6" spans="1:38" s="63" customFormat="1" ht="12" customHeight="1">
      <c r="A6" s="65">
        <v>1</v>
      </c>
      <c r="B6" s="174">
        <f>+A6+1</f>
        <v>2</v>
      </c>
      <c r="C6" s="65">
        <f>+B6+1</f>
        <v>3</v>
      </c>
      <c r="D6" s="175">
        <v>1</v>
      </c>
      <c r="E6" s="176">
        <v>2</v>
      </c>
      <c r="F6" s="176">
        <v>3</v>
      </c>
      <c r="G6" s="176">
        <v>4</v>
      </c>
      <c r="H6" s="177">
        <f>+G6+1</f>
        <v>5</v>
      </c>
      <c r="I6" s="175">
        <v>6</v>
      </c>
      <c r="J6" s="176">
        <v>7</v>
      </c>
      <c r="K6" s="176">
        <v>8</v>
      </c>
      <c r="L6" s="176">
        <v>9</v>
      </c>
      <c r="M6" s="177">
        <v>10</v>
      </c>
      <c r="N6" s="175">
        <f>M6+1</f>
        <v>11</v>
      </c>
      <c r="O6" s="176">
        <f>+N6+1</f>
        <v>12</v>
      </c>
      <c r="P6" s="176">
        <f>+O6+1</f>
        <v>13</v>
      </c>
      <c r="Q6" s="176">
        <f>+P6+1</f>
        <v>14</v>
      </c>
      <c r="R6" s="177">
        <f>+Q6+1</f>
        <v>15</v>
      </c>
      <c r="S6" s="178">
        <v>16</v>
      </c>
      <c r="T6" s="179">
        <v>17</v>
      </c>
      <c r="U6" s="179">
        <v>18</v>
      </c>
      <c r="V6" s="179">
        <v>19</v>
      </c>
      <c r="W6" s="180">
        <v>20</v>
      </c>
      <c r="X6" s="178">
        <v>21</v>
      </c>
      <c r="Y6" s="179">
        <v>22</v>
      </c>
      <c r="Z6" s="179">
        <v>23</v>
      </c>
      <c r="AA6" s="179">
        <v>24</v>
      </c>
      <c r="AB6" s="180">
        <v>25</v>
      </c>
      <c r="AC6" s="178">
        <v>31</v>
      </c>
      <c r="AD6" s="179">
        <v>32</v>
      </c>
      <c r="AE6" s="179">
        <v>33</v>
      </c>
      <c r="AF6" s="179">
        <v>34</v>
      </c>
      <c r="AG6" s="180">
        <v>35</v>
      </c>
      <c r="AH6" s="178">
        <v>36</v>
      </c>
      <c r="AI6" s="179">
        <v>37</v>
      </c>
      <c r="AJ6" s="179">
        <v>38</v>
      </c>
      <c r="AK6" s="179">
        <v>39</v>
      </c>
      <c r="AL6" s="180">
        <v>40</v>
      </c>
    </row>
    <row r="7" spans="1:38" ht="15" customHeight="1">
      <c r="A7" s="106" t="s">
        <v>8</v>
      </c>
      <c r="B7" s="104" t="s">
        <v>89</v>
      </c>
      <c r="C7" s="65" t="s">
        <v>200</v>
      </c>
      <c r="D7" s="444"/>
      <c r="E7" s="438"/>
      <c r="F7" s="403">
        <v>0.008</v>
      </c>
      <c r="G7" s="403">
        <v>0.016</v>
      </c>
      <c r="H7" s="404">
        <v>0.024</v>
      </c>
      <c r="I7" s="402"/>
      <c r="J7" s="403"/>
      <c r="K7" s="403">
        <v>0.009</v>
      </c>
      <c r="L7" s="403">
        <v>0.016</v>
      </c>
      <c r="M7" s="404">
        <f>SUM(K7:L7)</f>
        <v>0.025</v>
      </c>
      <c r="N7" s="402"/>
      <c r="O7" s="403"/>
      <c r="P7" s="403">
        <v>0.01</v>
      </c>
      <c r="Q7" s="403">
        <v>0.012</v>
      </c>
      <c r="R7" s="404">
        <v>0.022</v>
      </c>
      <c r="S7" s="402"/>
      <c r="T7" s="403"/>
      <c r="U7" s="403">
        <v>0.008</v>
      </c>
      <c r="V7" s="403">
        <v>0.016</v>
      </c>
      <c r="W7" s="404">
        <v>0.024</v>
      </c>
      <c r="X7" s="402"/>
      <c r="Y7" s="403"/>
      <c r="Z7" s="403">
        <v>0.008</v>
      </c>
      <c r="AA7" s="403">
        <v>0.016</v>
      </c>
      <c r="AB7" s="404">
        <v>0.024</v>
      </c>
      <c r="AC7" s="402"/>
      <c r="AD7" s="403"/>
      <c r="AE7" s="403">
        <v>0.004</v>
      </c>
      <c r="AF7" s="403">
        <v>0.008</v>
      </c>
      <c r="AG7" s="404">
        <f>SUM(AE7:AF7)</f>
        <v>0.012</v>
      </c>
      <c r="AH7" s="402"/>
      <c r="AI7" s="403"/>
      <c r="AJ7" s="403">
        <v>0.004</v>
      </c>
      <c r="AK7" s="403">
        <v>0.008</v>
      </c>
      <c r="AL7" s="404">
        <f>SUM(AJ7:AK7)</f>
        <v>0.012</v>
      </c>
    </row>
    <row r="8" spans="1:38" ht="15" customHeight="1">
      <c r="A8" s="106" t="s">
        <v>68</v>
      </c>
      <c r="B8" s="104" t="s">
        <v>90</v>
      </c>
      <c r="C8" s="65" t="s">
        <v>200</v>
      </c>
      <c r="D8" s="445"/>
      <c r="E8" s="439"/>
      <c r="F8" s="403"/>
      <c r="G8" s="403"/>
      <c r="H8" s="404"/>
      <c r="I8" s="402"/>
      <c r="J8" s="403"/>
      <c r="K8" s="403"/>
      <c r="L8" s="403"/>
      <c r="M8" s="404"/>
      <c r="N8" s="402"/>
      <c r="O8" s="403"/>
      <c r="P8" s="403"/>
      <c r="Q8" s="403"/>
      <c r="R8" s="404"/>
      <c r="S8" s="402"/>
      <c r="T8" s="403"/>
      <c r="U8" s="403"/>
      <c r="V8" s="403"/>
      <c r="W8" s="404"/>
      <c r="X8" s="402"/>
      <c r="Y8" s="403"/>
      <c r="Z8" s="403"/>
      <c r="AA8" s="403"/>
      <c r="AB8" s="404"/>
      <c r="AC8" s="402"/>
      <c r="AD8" s="403"/>
      <c r="AE8" s="403"/>
      <c r="AF8" s="403"/>
      <c r="AG8" s="404"/>
      <c r="AH8" s="402"/>
      <c r="AI8" s="403"/>
      <c r="AJ8" s="403"/>
      <c r="AK8" s="403"/>
      <c r="AL8" s="404"/>
    </row>
    <row r="9" spans="1:38" ht="15" customHeight="1">
      <c r="A9" s="106" t="s">
        <v>91</v>
      </c>
      <c r="B9" s="104" t="s">
        <v>92</v>
      </c>
      <c r="C9" s="65" t="s">
        <v>201</v>
      </c>
      <c r="D9" s="446"/>
      <c r="E9" s="440"/>
      <c r="F9" s="403"/>
      <c r="G9" s="403"/>
      <c r="H9" s="404"/>
      <c r="I9" s="402"/>
      <c r="J9" s="403"/>
      <c r="K9" s="403"/>
      <c r="L9" s="403"/>
      <c r="M9" s="404"/>
      <c r="N9" s="402"/>
      <c r="O9" s="403"/>
      <c r="P9" s="403"/>
      <c r="Q9" s="403"/>
      <c r="R9" s="404"/>
      <c r="S9" s="402"/>
      <c r="T9" s="403"/>
      <c r="U9" s="403"/>
      <c r="V9" s="403"/>
      <c r="W9" s="404"/>
      <c r="X9" s="402"/>
      <c r="Y9" s="403"/>
      <c r="Z9" s="403"/>
      <c r="AA9" s="403"/>
      <c r="AB9" s="404"/>
      <c r="AC9" s="402"/>
      <c r="AD9" s="403"/>
      <c r="AE9" s="403"/>
      <c r="AF9" s="403"/>
      <c r="AG9" s="404"/>
      <c r="AH9" s="402"/>
      <c r="AI9" s="403"/>
      <c r="AJ9" s="403"/>
      <c r="AK9" s="403"/>
      <c r="AL9" s="404"/>
    </row>
    <row r="10" spans="1:38" ht="15" customHeight="1">
      <c r="A10" s="106" t="s">
        <v>93</v>
      </c>
      <c r="B10" s="104" t="s">
        <v>94</v>
      </c>
      <c r="C10" s="65" t="s">
        <v>202</v>
      </c>
      <c r="D10" s="447"/>
      <c r="E10" s="441"/>
      <c r="F10" s="403"/>
      <c r="G10" s="403"/>
      <c r="H10" s="404"/>
      <c r="I10" s="402"/>
      <c r="J10" s="403"/>
      <c r="K10" s="403"/>
      <c r="L10" s="403"/>
      <c r="M10" s="404"/>
      <c r="N10" s="402"/>
      <c r="O10" s="403"/>
      <c r="P10" s="403"/>
      <c r="Q10" s="403"/>
      <c r="R10" s="404"/>
      <c r="S10" s="402"/>
      <c r="T10" s="403"/>
      <c r="U10" s="403"/>
      <c r="V10" s="403"/>
      <c r="W10" s="404"/>
      <c r="X10" s="402"/>
      <c r="Y10" s="403"/>
      <c r="Z10" s="403"/>
      <c r="AA10" s="403"/>
      <c r="AB10" s="404"/>
      <c r="AC10" s="402"/>
      <c r="AD10" s="403"/>
      <c r="AE10" s="403"/>
      <c r="AF10" s="403"/>
      <c r="AG10" s="404"/>
      <c r="AH10" s="402"/>
      <c r="AI10" s="403"/>
      <c r="AJ10" s="403"/>
      <c r="AK10" s="403"/>
      <c r="AL10" s="404"/>
    </row>
    <row r="11" spans="1:38" ht="15" customHeight="1">
      <c r="A11" s="106" t="s">
        <v>95</v>
      </c>
      <c r="B11" s="104" t="s">
        <v>96</v>
      </c>
      <c r="C11" s="65" t="s">
        <v>203</v>
      </c>
      <c r="D11" s="446"/>
      <c r="E11" s="440"/>
      <c r="F11" s="405">
        <v>8760</v>
      </c>
      <c r="G11" s="405">
        <v>8760</v>
      </c>
      <c r="H11" s="406">
        <v>8760</v>
      </c>
      <c r="I11" s="402"/>
      <c r="J11" s="403"/>
      <c r="K11" s="405">
        <v>8760</v>
      </c>
      <c r="L11" s="405">
        <v>8760</v>
      </c>
      <c r="M11" s="406">
        <v>8760</v>
      </c>
      <c r="N11" s="402"/>
      <c r="O11" s="403"/>
      <c r="P11" s="405">
        <v>8760</v>
      </c>
      <c r="Q11" s="405">
        <v>8760</v>
      </c>
      <c r="R11" s="406">
        <v>8760</v>
      </c>
      <c r="S11" s="402"/>
      <c r="T11" s="403"/>
      <c r="U11" s="405">
        <v>8760</v>
      </c>
      <c r="V11" s="405">
        <v>8760</v>
      </c>
      <c r="W11" s="406">
        <v>8760</v>
      </c>
      <c r="X11" s="402"/>
      <c r="Y11" s="403"/>
      <c r="Z11" s="405">
        <v>8760</v>
      </c>
      <c r="AA11" s="405">
        <v>8760</v>
      </c>
      <c r="AB11" s="406">
        <v>8760</v>
      </c>
      <c r="AC11" s="402"/>
      <c r="AD11" s="403"/>
      <c r="AE11" s="405">
        <f>SUM(Z11/2)</f>
        <v>4380</v>
      </c>
      <c r="AF11" s="405">
        <f>SUM(AA11/2)</f>
        <v>4380</v>
      </c>
      <c r="AG11" s="406">
        <v>4380</v>
      </c>
      <c r="AH11" s="402"/>
      <c r="AI11" s="403"/>
      <c r="AJ11" s="405">
        <f>SUM(AE11/2)</f>
        <v>2190</v>
      </c>
      <c r="AK11" s="405">
        <f>SUM(AF11/2)</f>
        <v>2190</v>
      </c>
      <c r="AL11" s="406">
        <v>4380</v>
      </c>
    </row>
    <row r="12" spans="1:38" ht="15" customHeight="1">
      <c r="A12" s="106" t="s">
        <v>70</v>
      </c>
      <c r="B12" s="104" t="s">
        <v>205</v>
      </c>
      <c r="C12" s="65" t="s">
        <v>200</v>
      </c>
      <c r="D12" s="448"/>
      <c r="E12" s="442"/>
      <c r="F12" s="405"/>
      <c r="G12" s="405"/>
      <c r="H12" s="406"/>
      <c r="I12" s="407"/>
      <c r="J12" s="405"/>
      <c r="K12" s="405"/>
      <c r="L12" s="405"/>
      <c r="M12" s="406"/>
      <c r="N12" s="407"/>
      <c r="O12" s="405"/>
      <c r="P12" s="405"/>
      <c r="Q12" s="405"/>
      <c r="R12" s="406"/>
      <c r="S12" s="407"/>
      <c r="T12" s="405"/>
      <c r="U12" s="405"/>
      <c r="V12" s="405"/>
      <c r="W12" s="406"/>
      <c r="X12" s="407"/>
      <c r="Y12" s="405"/>
      <c r="Z12" s="405"/>
      <c r="AA12" s="405"/>
      <c r="AB12" s="406"/>
      <c r="AC12" s="407"/>
      <c r="AD12" s="405"/>
      <c r="AE12" s="405"/>
      <c r="AF12" s="405"/>
      <c r="AG12" s="406"/>
      <c r="AH12" s="407"/>
      <c r="AI12" s="405"/>
      <c r="AJ12" s="405"/>
      <c r="AK12" s="405"/>
      <c r="AL12" s="406"/>
    </row>
    <row r="13" spans="1:38" ht="15" customHeight="1">
      <c r="A13" s="106" t="s">
        <v>91</v>
      </c>
      <c r="B13" s="104" t="s">
        <v>92</v>
      </c>
      <c r="C13" s="65" t="s">
        <v>97</v>
      </c>
      <c r="D13" s="448"/>
      <c r="E13" s="442"/>
      <c r="F13" s="405"/>
      <c r="G13" s="405"/>
      <c r="H13" s="406"/>
      <c r="I13" s="407"/>
      <c r="J13" s="405"/>
      <c r="K13" s="405"/>
      <c r="L13" s="405"/>
      <c r="M13" s="406"/>
      <c r="N13" s="407"/>
      <c r="O13" s="405"/>
      <c r="P13" s="405"/>
      <c r="Q13" s="405"/>
      <c r="R13" s="406"/>
      <c r="S13" s="407"/>
      <c r="T13" s="405"/>
      <c r="U13" s="405"/>
      <c r="V13" s="405"/>
      <c r="W13" s="406"/>
      <c r="X13" s="407"/>
      <c r="Y13" s="405"/>
      <c r="Z13" s="405"/>
      <c r="AA13" s="405"/>
      <c r="AB13" s="406"/>
      <c r="AC13" s="407"/>
      <c r="AD13" s="405"/>
      <c r="AE13" s="405"/>
      <c r="AF13" s="405"/>
      <c r="AG13" s="406"/>
      <c r="AH13" s="407"/>
      <c r="AI13" s="405"/>
      <c r="AJ13" s="405"/>
      <c r="AK13" s="405"/>
      <c r="AL13" s="406"/>
    </row>
    <row r="14" spans="1:38" ht="15" customHeight="1">
      <c r="A14" s="106" t="s">
        <v>93</v>
      </c>
      <c r="B14" s="104" t="s">
        <v>98</v>
      </c>
      <c r="C14" s="65" t="s">
        <v>99</v>
      </c>
      <c r="D14" s="448"/>
      <c r="E14" s="442"/>
      <c r="F14" s="405"/>
      <c r="G14" s="405"/>
      <c r="H14" s="406"/>
      <c r="I14" s="407"/>
      <c r="J14" s="405"/>
      <c r="K14" s="405"/>
      <c r="L14" s="405"/>
      <c r="M14" s="406"/>
      <c r="N14" s="407"/>
      <c r="O14" s="405"/>
      <c r="P14" s="405"/>
      <c r="Q14" s="405"/>
      <c r="R14" s="406"/>
      <c r="S14" s="407"/>
      <c r="T14" s="405"/>
      <c r="U14" s="405"/>
      <c r="V14" s="405"/>
      <c r="W14" s="406"/>
      <c r="X14" s="407"/>
      <c r="Y14" s="405"/>
      <c r="Z14" s="405"/>
      <c r="AA14" s="405"/>
      <c r="AB14" s="406"/>
      <c r="AC14" s="407"/>
      <c r="AD14" s="405"/>
      <c r="AE14" s="405"/>
      <c r="AF14" s="405"/>
      <c r="AG14" s="406"/>
      <c r="AH14" s="407"/>
      <c r="AI14" s="405"/>
      <c r="AJ14" s="405"/>
      <c r="AK14" s="405"/>
      <c r="AL14" s="406"/>
    </row>
    <row r="15" spans="1:38" ht="15" customHeight="1">
      <c r="A15" s="106" t="s">
        <v>72</v>
      </c>
      <c r="B15" s="104" t="s">
        <v>204</v>
      </c>
      <c r="C15" s="65" t="s">
        <v>200</v>
      </c>
      <c r="D15" s="448"/>
      <c r="E15" s="442"/>
      <c r="F15" s="405"/>
      <c r="G15" s="405"/>
      <c r="H15" s="406"/>
      <c r="I15" s="407"/>
      <c r="J15" s="405"/>
      <c r="K15" s="405"/>
      <c r="L15" s="405"/>
      <c r="M15" s="406"/>
      <c r="N15" s="407"/>
      <c r="O15" s="405"/>
      <c r="P15" s="405"/>
      <c r="Q15" s="405"/>
      <c r="R15" s="406"/>
      <c r="S15" s="407"/>
      <c r="T15" s="405"/>
      <c r="U15" s="405"/>
      <c r="V15" s="405"/>
      <c r="W15" s="406"/>
      <c r="X15" s="407"/>
      <c r="Y15" s="405"/>
      <c r="Z15" s="405"/>
      <c r="AA15" s="405"/>
      <c r="AB15" s="406"/>
      <c r="AC15" s="407"/>
      <c r="AD15" s="405"/>
      <c r="AE15" s="405"/>
      <c r="AF15" s="405"/>
      <c r="AG15" s="406"/>
      <c r="AH15" s="407"/>
      <c r="AI15" s="405"/>
      <c r="AJ15" s="405"/>
      <c r="AK15" s="405"/>
      <c r="AL15" s="406"/>
    </row>
    <row r="16" spans="1:38" ht="15" customHeight="1">
      <c r="A16" s="106" t="s">
        <v>91</v>
      </c>
      <c r="B16" s="104" t="s">
        <v>92</v>
      </c>
      <c r="C16" s="65" t="s">
        <v>97</v>
      </c>
      <c r="D16" s="448"/>
      <c r="E16" s="442"/>
      <c r="F16" s="405"/>
      <c r="G16" s="405"/>
      <c r="H16" s="406"/>
      <c r="I16" s="407"/>
      <c r="J16" s="405"/>
      <c r="K16" s="405"/>
      <c r="L16" s="405"/>
      <c r="M16" s="406"/>
      <c r="N16" s="407"/>
      <c r="O16" s="405"/>
      <c r="P16" s="405"/>
      <c r="Q16" s="405"/>
      <c r="R16" s="406"/>
      <c r="S16" s="407"/>
      <c r="T16" s="405"/>
      <c r="U16" s="405"/>
      <c r="V16" s="405"/>
      <c r="W16" s="406"/>
      <c r="X16" s="407"/>
      <c r="Y16" s="405"/>
      <c r="Z16" s="405"/>
      <c r="AA16" s="405"/>
      <c r="AB16" s="406"/>
      <c r="AC16" s="407"/>
      <c r="AD16" s="405"/>
      <c r="AE16" s="405"/>
      <c r="AF16" s="405"/>
      <c r="AG16" s="406"/>
      <c r="AH16" s="407"/>
      <c r="AI16" s="405"/>
      <c r="AJ16" s="405"/>
      <c r="AK16" s="405"/>
      <c r="AL16" s="406"/>
    </row>
    <row r="17" spans="1:38" ht="15" customHeight="1">
      <c r="A17" s="106" t="s">
        <v>93</v>
      </c>
      <c r="B17" s="104" t="s">
        <v>98</v>
      </c>
      <c r="C17" s="65" t="s">
        <v>99</v>
      </c>
      <c r="D17" s="448"/>
      <c r="E17" s="442"/>
      <c r="F17" s="405"/>
      <c r="G17" s="405"/>
      <c r="H17" s="406"/>
      <c r="I17" s="407"/>
      <c r="J17" s="405"/>
      <c r="K17" s="405"/>
      <c r="L17" s="405"/>
      <c r="M17" s="406"/>
      <c r="N17" s="407"/>
      <c r="O17" s="405"/>
      <c r="P17" s="405"/>
      <c r="Q17" s="405"/>
      <c r="R17" s="406"/>
      <c r="S17" s="407"/>
      <c r="T17" s="405"/>
      <c r="U17" s="405"/>
      <c r="V17" s="405"/>
      <c r="W17" s="406"/>
      <c r="X17" s="407"/>
      <c r="Y17" s="405"/>
      <c r="Z17" s="405"/>
      <c r="AA17" s="405"/>
      <c r="AB17" s="406"/>
      <c r="AC17" s="407"/>
      <c r="AD17" s="405"/>
      <c r="AE17" s="405"/>
      <c r="AF17" s="405"/>
      <c r="AG17" s="406"/>
      <c r="AH17" s="407"/>
      <c r="AI17" s="405"/>
      <c r="AJ17" s="405"/>
      <c r="AK17" s="405"/>
      <c r="AL17" s="406"/>
    </row>
    <row r="18" spans="1:38" ht="15" customHeight="1">
      <c r="A18" s="106" t="s">
        <v>74</v>
      </c>
      <c r="B18" s="104" t="s">
        <v>206</v>
      </c>
      <c r="C18" s="65" t="s">
        <v>200</v>
      </c>
      <c r="D18" s="448"/>
      <c r="E18" s="442"/>
      <c r="F18" s="405"/>
      <c r="G18" s="405"/>
      <c r="H18" s="406"/>
      <c r="I18" s="407"/>
      <c r="J18" s="405"/>
      <c r="K18" s="405"/>
      <c r="L18" s="405"/>
      <c r="M18" s="406"/>
      <c r="N18" s="407"/>
      <c r="O18" s="405"/>
      <c r="P18" s="405"/>
      <c r="Q18" s="405"/>
      <c r="R18" s="406"/>
      <c r="S18" s="407"/>
      <c r="T18" s="405"/>
      <c r="U18" s="405"/>
      <c r="V18" s="405"/>
      <c r="W18" s="406"/>
      <c r="X18" s="407"/>
      <c r="Y18" s="405"/>
      <c r="Z18" s="405"/>
      <c r="AA18" s="405"/>
      <c r="AB18" s="406"/>
      <c r="AC18" s="407"/>
      <c r="AD18" s="405"/>
      <c r="AE18" s="405"/>
      <c r="AF18" s="405"/>
      <c r="AG18" s="406"/>
      <c r="AH18" s="407"/>
      <c r="AI18" s="405"/>
      <c r="AJ18" s="405"/>
      <c r="AK18" s="405"/>
      <c r="AL18" s="406"/>
    </row>
    <row r="19" spans="1:38" ht="15" customHeight="1">
      <c r="A19" s="106" t="s">
        <v>91</v>
      </c>
      <c r="B19" s="104" t="s">
        <v>92</v>
      </c>
      <c r="C19" s="65" t="s">
        <v>190</v>
      </c>
      <c r="D19" s="448"/>
      <c r="E19" s="442"/>
      <c r="F19" s="405"/>
      <c r="G19" s="405"/>
      <c r="H19" s="406"/>
      <c r="I19" s="407"/>
      <c r="J19" s="405"/>
      <c r="K19" s="405"/>
      <c r="L19" s="405"/>
      <c r="M19" s="406"/>
      <c r="N19" s="407"/>
      <c r="O19" s="405"/>
      <c r="P19" s="405"/>
      <c r="Q19" s="405"/>
      <c r="R19" s="406"/>
      <c r="S19" s="407"/>
      <c r="T19" s="405"/>
      <c r="U19" s="405"/>
      <c r="V19" s="405"/>
      <c r="W19" s="406"/>
      <c r="X19" s="407"/>
      <c r="Y19" s="405"/>
      <c r="Z19" s="405"/>
      <c r="AA19" s="405"/>
      <c r="AB19" s="406"/>
      <c r="AC19" s="407"/>
      <c r="AD19" s="405"/>
      <c r="AE19" s="405"/>
      <c r="AF19" s="405"/>
      <c r="AG19" s="406"/>
      <c r="AH19" s="407"/>
      <c r="AI19" s="405"/>
      <c r="AJ19" s="405"/>
      <c r="AK19" s="405"/>
      <c r="AL19" s="406"/>
    </row>
    <row r="20" spans="1:38" ht="15" customHeight="1">
      <c r="A20" s="106" t="s">
        <v>93</v>
      </c>
      <c r="B20" s="104" t="s">
        <v>98</v>
      </c>
      <c r="C20" s="65" t="s">
        <v>102</v>
      </c>
      <c r="D20" s="448"/>
      <c r="E20" s="442"/>
      <c r="F20" s="405"/>
      <c r="G20" s="405"/>
      <c r="H20" s="406"/>
      <c r="I20" s="407"/>
      <c r="J20" s="405"/>
      <c r="K20" s="405"/>
      <c r="L20" s="405"/>
      <c r="M20" s="406"/>
      <c r="N20" s="407"/>
      <c r="O20" s="405"/>
      <c r="P20" s="405"/>
      <c r="Q20" s="405"/>
      <c r="R20" s="406"/>
      <c r="S20" s="407"/>
      <c r="T20" s="405"/>
      <c r="U20" s="405"/>
      <c r="V20" s="405"/>
      <c r="W20" s="406"/>
      <c r="X20" s="407"/>
      <c r="Y20" s="405"/>
      <c r="Z20" s="405"/>
      <c r="AA20" s="405"/>
      <c r="AB20" s="406"/>
      <c r="AC20" s="407"/>
      <c r="AD20" s="405"/>
      <c r="AE20" s="405"/>
      <c r="AF20" s="405"/>
      <c r="AG20" s="406"/>
      <c r="AH20" s="407"/>
      <c r="AI20" s="405"/>
      <c r="AJ20" s="405"/>
      <c r="AK20" s="405"/>
      <c r="AL20" s="406"/>
    </row>
    <row r="21" spans="1:38" ht="15" customHeight="1">
      <c r="A21" s="106" t="s">
        <v>104</v>
      </c>
      <c r="B21" s="104" t="s">
        <v>103</v>
      </c>
      <c r="C21" s="65" t="s">
        <v>200</v>
      </c>
      <c r="D21" s="448"/>
      <c r="E21" s="442"/>
      <c r="F21" s="405"/>
      <c r="G21" s="405"/>
      <c r="H21" s="406"/>
      <c r="I21" s="407"/>
      <c r="J21" s="405"/>
      <c r="K21" s="405"/>
      <c r="L21" s="405"/>
      <c r="M21" s="406"/>
      <c r="N21" s="407"/>
      <c r="O21" s="405"/>
      <c r="P21" s="405"/>
      <c r="Q21" s="405"/>
      <c r="R21" s="406"/>
      <c r="S21" s="407"/>
      <c r="T21" s="405"/>
      <c r="U21" s="405"/>
      <c r="V21" s="405"/>
      <c r="W21" s="406"/>
      <c r="X21" s="407"/>
      <c r="Y21" s="405"/>
      <c r="Z21" s="405"/>
      <c r="AA21" s="405"/>
      <c r="AB21" s="406"/>
      <c r="AC21" s="407"/>
      <c r="AD21" s="405"/>
      <c r="AE21" s="405"/>
      <c r="AF21" s="405"/>
      <c r="AG21" s="406"/>
      <c r="AH21" s="407"/>
      <c r="AI21" s="405"/>
      <c r="AJ21" s="405"/>
      <c r="AK21" s="405"/>
      <c r="AL21" s="406"/>
    </row>
    <row r="22" spans="1:38" ht="15" customHeight="1">
      <c r="A22" s="106" t="s">
        <v>105</v>
      </c>
      <c r="B22" s="104" t="s">
        <v>191</v>
      </c>
      <c r="C22" s="65" t="s">
        <v>200</v>
      </c>
      <c r="D22" s="448"/>
      <c r="E22" s="442"/>
      <c r="F22" s="405"/>
      <c r="G22" s="405"/>
      <c r="H22" s="406"/>
      <c r="I22" s="407"/>
      <c r="J22" s="405"/>
      <c r="K22" s="405"/>
      <c r="L22" s="405"/>
      <c r="M22" s="406"/>
      <c r="N22" s="407"/>
      <c r="O22" s="405"/>
      <c r="P22" s="405"/>
      <c r="Q22" s="405"/>
      <c r="R22" s="406"/>
      <c r="S22" s="407"/>
      <c r="T22" s="405"/>
      <c r="U22" s="405"/>
      <c r="V22" s="405"/>
      <c r="W22" s="406"/>
      <c r="X22" s="407"/>
      <c r="Y22" s="405"/>
      <c r="Z22" s="405"/>
      <c r="AA22" s="405"/>
      <c r="AB22" s="406"/>
      <c r="AC22" s="407"/>
      <c r="AD22" s="405"/>
      <c r="AE22" s="405"/>
      <c r="AF22" s="405"/>
      <c r="AG22" s="406"/>
      <c r="AH22" s="407"/>
      <c r="AI22" s="405"/>
      <c r="AJ22" s="405"/>
      <c r="AK22" s="405"/>
      <c r="AL22" s="406"/>
    </row>
    <row r="23" spans="1:38" ht="15" customHeight="1">
      <c r="A23" s="106" t="s">
        <v>91</v>
      </c>
      <c r="B23" s="104" t="s">
        <v>92</v>
      </c>
      <c r="C23" s="65" t="s">
        <v>100</v>
      </c>
      <c r="D23" s="448"/>
      <c r="E23" s="442"/>
      <c r="F23" s="405"/>
      <c r="G23" s="405"/>
      <c r="H23" s="406"/>
      <c r="I23" s="407"/>
      <c r="J23" s="405"/>
      <c r="K23" s="405"/>
      <c r="L23" s="405"/>
      <c r="M23" s="406"/>
      <c r="N23" s="407"/>
      <c r="O23" s="405"/>
      <c r="P23" s="405"/>
      <c r="Q23" s="405"/>
      <c r="R23" s="406"/>
      <c r="S23" s="407"/>
      <c r="T23" s="405"/>
      <c r="U23" s="405"/>
      <c r="V23" s="405"/>
      <c r="W23" s="406"/>
      <c r="X23" s="407"/>
      <c r="Y23" s="405"/>
      <c r="Z23" s="405"/>
      <c r="AA23" s="405"/>
      <c r="AB23" s="406"/>
      <c r="AC23" s="407"/>
      <c r="AD23" s="405"/>
      <c r="AE23" s="405"/>
      <c r="AF23" s="405"/>
      <c r="AG23" s="406"/>
      <c r="AH23" s="407"/>
      <c r="AI23" s="405"/>
      <c r="AJ23" s="405"/>
      <c r="AK23" s="405"/>
      <c r="AL23" s="406"/>
    </row>
    <row r="24" spans="1:38" ht="15" customHeight="1">
      <c r="A24" s="106" t="s">
        <v>93</v>
      </c>
      <c r="B24" s="104" t="s">
        <v>101</v>
      </c>
      <c r="C24" s="65" t="s">
        <v>102</v>
      </c>
      <c r="D24" s="448"/>
      <c r="E24" s="442"/>
      <c r="F24" s="405"/>
      <c r="G24" s="405"/>
      <c r="H24" s="406"/>
      <c r="I24" s="407"/>
      <c r="J24" s="405"/>
      <c r="K24" s="405"/>
      <c r="L24" s="405"/>
      <c r="M24" s="406"/>
      <c r="N24" s="407"/>
      <c r="O24" s="405"/>
      <c r="P24" s="405"/>
      <c r="Q24" s="405"/>
      <c r="R24" s="406"/>
      <c r="S24" s="407"/>
      <c r="T24" s="405"/>
      <c r="U24" s="405"/>
      <c r="V24" s="405"/>
      <c r="W24" s="406"/>
      <c r="X24" s="407"/>
      <c r="Y24" s="405"/>
      <c r="Z24" s="405"/>
      <c r="AA24" s="405"/>
      <c r="AB24" s="406"/>
      <c r="AC24" s="407"/>
      <c r="AD24" s="405"/>
      <c r="AE24" s="405"/>
      <c r="AF24" s="405"/>
      <c r="AG24" s="406"/>
      <c r="AH24" s="407"/>
      <c r="AI24" s="405"/>
      <c r="AJ24" s="405"/>
      <c r="AK24" s="405"/>
      <c r="AL24" s="406"/>
    </row>
    <row r="25" spans="1:38" ht="15" customHeight="1">
      <c r="A25" s="106" t="s">
        <v>106</v>
      </c>
      <c r="B25" s="104" t="s">
        <v>107</v>
      </c>
      <c r="C25" s="65"/>
      <c r="D25" s="444"/>
      <c r="E25" s="438"/>
      <c r="F25" s="403"/>
      <c r="G25" s="403"/>
      <c r="H25" s="406"/>
      <c r="I25" s="402"/>
      <c r="J25" s="403"/>
      <c r="K25" s="403"/>
      <c r="L25" s="403"/>
      <c r="M25" s="406"/>
      <c r="N25" s="402"/>
      <c r="O25" s="403"/>
      <c r="P25" s="403"/>
      <c r="Q25" s="403"/>
      <c r="R25" s="406"/>
      <c r="S25" s="402"/>
      <c r="T25" s="403"/>
      <c r="U25" s="403"/>
      <c r="V25" s="403"/>
      <c r="W25" s="406"/>
      <c r="X25" s="402"/>
      <c r="Y25" s="403"/>
      <c r="Z25" s="403"/>
      <c r="AA25" s="403"/>
      <c r="AB25" s="406"/>
      <c r="AC25" s="402"/>
      <c r="AD25" s="403"/>
      <c r="AE25" s="403"/>
      <c r="AF25" s="403"/>
      <c r="AG25" s="404"/>
      <c r="AH25" s="402"/>
      <c r="AI25" s="403"/>
      <c r="AJ25" s="403"/>
      <c r="AK25" s="403"/>
      <c r="AL25" s="404"/>
    </row>
    <row r="26" spans="1:38" ht="15" customHeight="1">
      <c r="A26" s="106" t="s">
        <v>108</v>
      </c>
      <c r="B26" s="104" t="s">
        <v>192</v>
      </c>
      <c r="C26" s="65"/>
      <c r="D26" s="446"/>
      <c r="E26" s="440"/>
      <c r="F26" s="403"/>
      <c r="G26" s="403"/>
      <c r="H26" s="406"/>
      <c r="I26" s="402"/>
      <c r="J26" s="403"/>
      <c r="K26" s="403"/>
      <c r="L26" s="403"/>
      <c r="M26" s="406"/>
      <c r="N26" s="402"/>
      <c r="O26" s="403"/>
      <c r="P26" s="403"/>
      <c r="Q26" s="403"/>
      <c r="R26" s="406"/>
      <c r="S26" s="402"/>
      <c r="T26" s="403"/>
      <c r="U26" s="403"/>
      <c r="V26" s="403"/>
      <c r="W26" s="406"/>
      <c r="X26" s="402"/>
      <c r="Y26" s="403"/>
      <c r="Z26" s="403"/>
      <c r="AA26" s="403"/>
      <c r="AB26" s="406"/>
      <c r="AC26" s="402"/>
      <c r="AD26" s="403"/>
      <c r="AE26" s="403"/>
      <c r="AF26" s="403"/>
      <c r="AG26" s="406"/>
      <c r="AH26" s="402"/>
      <c r="AI26" s="403"/>
      <c r="AJ26" s="403"/>
      <c r="AK26" s="403"/>
      <c r="AL26" s="406"/>
    </row>
    <row r="27" spans="1:38" ht="15" customHeight="1">
      <c r="A27" s="106" t="s">
        <v>91</v>
      </c>
      <c r="B27" s="104" t="s">
        <v>92</v>
      </c>
      <c r="C27" s="65" t="s">
        <v>109</v>
      </c>
      <c r="D27" s="446"/>
      <c r="E27" s="440"/>
      <c r="F27" s="403"/>
      <c r="G27" s="403"/>
      <c r="H27" s="404"/>
      <c r="I27" s="402"/>
      <c r="J27" s="403"/>
      <c r="K27" s="403"/>
      <c r="L27" s="403"/>
      <c r="M27" s="404"/>
      <c r="N27" s="402"/>
      <c r="O27" s="403"/>
      <c r="P27" s="403"/>
      <c r="Q27" s="403"/>
      <c r="R27" s="404"/>
      <c r="S27" s="402"/>
      <c r="T27" s="403"/>
      <c r="U27" s="403"/>
      <c r="V27" s="403"/>
      <c r="W27" s="404"/>
      <c r="X27" s="402"/>
      <c r="Y27" s="403"/>
      <c r="Z27" s="403"/>
      <c r="AA27" s="403"/>
      <c r="AB27" s="404"/>
      <c r="AC27" s="402"/>
      <c r="AD27" s="403"/>
      <c r="AE27" s="403"/>
      <c r="AF27" s="403"/>
      <c r="AG27" s="404"/>
      <c r="AH27" s="402"/>
      <c r="AI27" s="403"/>
      <c r="AJ27" s="403"/>
      <c r="AK27" s="403"/>
      <c r="AL27" s="404"/>
    </row>
    <row r="28" spans="1:38" ht="15" customHeight="1">
      <c r="A28" s="106" t="s">
        <v>93</v>
      </c>
      <c r="B28" s="104" t="s">
        <v>193</v>
      </c>
      <c r="C28" s="65"/>
      <c r="D28" s="446"/>
      <c r="E28" s="440"/>
      <c r="F28" s="403"/>
      <c r="G28" s="403"/>
      <c r="H28" s="404"/>
      <c r="I28" s="402"/>
      <c r="J28" s="403"/>
      <c r="K28" s="403"/>
      <c r="L28" s="403"/>
      <c r="M28" s="404"/>
      <c r="N28" s="402"/>
      <c r="O28" s="403"/>
      <c r="P28" s="403"/>
      <c r="Q28" s="403"/>
      <c r="R28" s="404"/>
      <c r="S28" s="402"/>
      <c r="T28" s="403"/>
      <c r="U28" s="403"/>
      <c r="V28" s="403"/>
      <c r="W28" s="404"/>
      <c r="X28" s="402"/>
      <c r="Y28" s="403"/>
      <c r="Z28" s="403"/>
      <c r="AA28" s="403"/>
      <c r="AB28" s="404"/>
      <c r="AC28" s="402"/>
      <c r="AD28" s="403"/>
      <c r="AE28" s="403"/>
      <c r="AF28" s="403"/>
      <c r="AG28" s="404"/>
      <c r="AH28" s="402"/>
      <c r="AI28" s="403"/>
      <c r="AJ28" s="403"/>
      <c r="AK28" s="403"/>
      <c r="AL28" s="404"/>
    </row>
    <row r="29" spans="1:38" ht="15" customHeight="1">
      <c r="A29" s="106" t="s">
        <v>95</v>
      </c>
      <c r="B29" s="104" t="s">
        <v>110</v>
      </c>
      <c r="C29" s="65" t="s">
        <v>200</v>
      </c>
      <c r="D29" s="444"/>
      <c r="E29" s="438"/>
      <c r="F29" s="627">
        <v>0.938</v>
      </c>
      <c r="G29" s="628">
        <v>0.922</v>
      </c>
      <c r="H29" s="404">
        <v>0.922</v>
      </c>
      <c r="I29" s="402"/>
      <c r="J29" s="403"/>
      <c r="K29" s="403">
        <v>0.848</v>
      </c>
      <c r="L29" s="403">
        <v>0.832</v>
      </c>
      <c r="M29" s="404">
        <v>0.832</v>
      </c>
      <c r="N29" s="402"/>
      <c r="O29" s="403"/>
      <c r="P29" s="403">
        <v>1.012</v>
      </c>
      <c r="Q29" s="403">
        <v>1</v>
      </c>
      <c r="R29" s="404">
        <v>1</v>
      </c>
      <c r="S29" s="402"/>
      <c r="T29" s="403"/>
      <c r="U29" s="403">
        <v>0.938</v>
      </c>
      <c r="V29" s="403">
        <v>0.922</v>
      </c>
      <c r="W29" s="404">
        <v>0.922</v>
      </c>
      <c r="X29" s="402"/>
      <c r="Y29" s="403"/>
      <c r="Z29" s="403">
        <v>0.938</v>
      </c>
      <c r="AA29" s="403">
        <v>0.922</v>
      </c>
      <c r="AB29" s="404">
        <v>0.922</v>
      </c>
      <c r="AC29" s="402"/>
      <c r="AD29" s="403"/>
      <c r="AE29" s="403">
        <v>0.469</v>
      </c>
      <c r="AF29" s="403">
        <v>0.461</v>
      </c>
      <c r="AG29" s="404">
        <v>0.461</v>
      </c>
      <c r="AH29" s="402"/>
      <c r="AI29" s="403"/>
      <c r="AJ29" s="403">
        <v>0.469</v>
      </c>
      <c r="AK29" s="403">
        <v>0.461</v>
      </c>
      <c r="AL29" s="404">
        <v>0.461</v>
      </c>
    </row>
    <row r="30" spans="1:38" ht="15" customHeight="1">
      <c r="A30" s="106" t="s">
        <v>111</v>
      </c>
      <c r="B30" s="104" t="s">
        <v>112</v>
      </c>
      <c r="C30" s="65" t="s">
        <v>200</v>
      </c>
      <c r="D30" s="444"/>
      <c r="E30" s="438"/>
      <c r="F30" s="403"/>
      <c r="G30" s="403"/>
      <c r="H30" s="404"/>
      <c r="I30" s="402"/>
      <c r="J30" s="403"/>
      <c r="K30" s="403"/>
      <c r="L30" s="403"/>
      <c r="M30" s="404"/>
      <c r="N30" s="402"/>
      <c r="O30" s="403"/>
      <c r="P30" s="403"/>
      <c r="Q30" s="403"/>
      <c r="R30" s="404"/>
      <c r="S30" s="402"/>
      <c r="T30" s="403"/>
      <c r="U30" s="403"/>
      <c r="V30" s="403"/>
      <c r="W30" s="404"/>
      <c r="X30" s="402"/>
      <c r="Y30" s="403"/>
      <c r="Z30" s="403"/>
      <c r="AA30" s="403"/>
      <c r="AB30" s="404"/>
      <c r="AC30" s="402"/>
      <c r="AD30" s="403"/>
      <c r="AE30" s="403"/>
      <c r="AF30" s="403"/>
      <c r="AG30" s="403"/>
      <c r="AH30" s="402"/>
      <c r="AI30" s="403"/>
      <c r="AJ30" s="403"/>
      <c r="AK30" s="403"/>
      <c r="AL30" s="404"/>
    </row>
    <row r="31" spans="1:38" ht="15" customHeight="1">
      <c r="A31" s="106" t="s">
        <v>91</v>
      </c>
      <c r="B31" s="104" t="s">
        <v>92</v>
      </c>
      <c r="C31" s="65" t="s">
        <v>100</v>
      </c>
      <c r="D31" s="446"/>
      <c r="E31" s="440"/>
      <c r="F31" s="403"/>
      <c r="G31" s="403"/>
      <c r="H31" s="404"/>
      <c r="I31" s="402"/>
      <c r="J31" s="403"/>
      <c r="K31" s="403"/>
      <c r="L31" s="403"/>
      <c r="M31" s="404"/>
      <c r="N31" s="402"/>
      <c r="O31" s="403"/>
      <c r="P31" s="403"/>
      <c r="Q31" s="403"/>
      <c r="R31" s="404"/>
      <c r="S31" s="402"/>
      <c r="T31" s="403"/>
      <c r="U31" s="403"/>
      <c r="V31" s="403"/>
      <c r="W31" s="404"/>
      <c r="X31" s="402"/>
      <c r="Y31" s="403"/>
      <c r="Z31" s="403"/>
      <c r="AA31" s="403"/>
      <c r="AB31" s="404"/>
      <c r="AC31" s="402"/>
      <c r="AD31" s="403"/>
      <c r="AE31" s="403"/>
      <c r="AF31" s="403"/>
      <c r="AG31" s="404"/>
      <c r="AH31" s="402"/>
      <c r="AI31" s="403"/>
      <c r="AJ31" s="403"/>
      <c r="AK31" s="403"/>
      <c r="AL31" s="404"/>
    </row>
    <row r="32" spans="1:38" ht="15" customHeight="1">
      <c r="A32" s="106" t="s">
        <v>93</v>
      </c>
      <c r="B32" s="104" t="s">
        <v>113</v>
      </c>
      <c r="C32" s="65" t="s">
        <v>102</v>
      </c>
      <c r="D32" s="449"/>
      <c r="E32" s="443"/>
      <c r="F32" s="403"/>
      <c r="G32" s="403"/>
      <c r="H32" s="404"/>
      <c r="I32" s="402"/>
      <c r="J32" s="403"/>
      <c r="K32" s="403"/>
      <c r="L32" s="403"/>
      <c r="M32" s="404"/>
      <c r="N32" s="402"/>
      <c r="O32" s="403"/>
      <c r="P32" s="403"/>
      <c r="Q32" s="403"/>
      <c r="R32" s="404"/>
      <c r="S32" s="402"/>
      <c r="T32" s="403"/>
      <c r="U32" s="403"/>
      <c r="V32" s="403"/>
      <c r="W32" s="404"/>
      <c r="X32" s="402"/>
      <c r="Y32" s="403"/>
      <c r="Z32" s="403"/>
      <c r="AA32" s="403"/>
      <c r="AB32" s="404"/>
      <c r="AC32" s="402"/>
      <c r="AD32" s="403"/>
      <c r="AE32" s="403"/>
      <c r="AF32" s="403"/>
      <c r="AG32" s="404"/>
      <c r="AH32" s="402"/>
      <c r="AI32" s="403"/>
      <c r="AJ32" s="403"/>
      <c r="AK32" s="403"/>
      <c r="AL32" s="404"/>
    </row>
    <row r="33" spans="1:38" ht="15" customHeight="1">
      <c r="A33" s="106" t="s">
        <v>12</v>
      </c>
      <c r="B33" s="104" t="s">
        <v>114</v>
      </c>
      <c r="C33" s="65" t="s">
        <v>200</v>
      </c>
      <c r="D33" s="446"/>
      <c r="E33" s="440"/>
      <c r="F33" s="403"/>
      <c r="G33" s="403"/>
      <c r="H33" s="404"/>
      <c r="I33" s="402"/>
      <c r="J33" s="403"/>
      <c r="K33" s="403"/>
      <c r="L33" s="403"/>
      <c r="M33" s="404"/>
      <c r="N33" s="402"/>
      <c r="O33" s="403"/>
      <c r="P33" s="403"/>
      <c r="Q33" s="403"/>
      <c r="R33" s="404"/>
      <c r="S33" s="402"/>
      <c r="T33" s="403"/>
      <c r="U33" s="403"/>
      <c r="V33" s="403"/>
      <c r="W33" s="404"/>
      <c r="X33" s="402"/>
      <c r="Y33" s="403"/>
      <c r="Z33" s="403"/>
      <c r="AA33" s="403"/>
      <c r="AB33" s="404"/>
      <c r="AC33" s="402"/>
      <c r="AD33" s="403"/>
      <c r="AE33" s="403"/>
      <c r="AF33" s="403"/>
      <c r="AG33" s="404"/>
      <c r="AH33" s="402"/>
      <c r="AI33" s="403"/>
      <c r="AJ33" s="403"/>
      <c r="AK33" s="403"/>
      <c r="AL33" s="404"/>
    </row>
    <row r="34" spans="1:38" ht="15" customHeight="1">
      <c r="A34" s="106" t="s">
        <v>14</v>
      </c>
      <c r="B34" s="104" t="s">
        <v>115</v>
      </c>
      <c r="C34" s="65" t="s">
        <v>200</v>
      </c>
      <c r="D34" s="448"/>
      <c r="E34" s="442"/>
      <c r="F34" s="405"/>
      <c r="G34" s="405"/>
      <c r="H34" s="406"/>
      <c r="I34" s="407"/>
      <c r="J34" s="405"/>
      <c r="K34" s="405"/>
      <c r="L34" s="405"/>
      <c r="M34" s="406"/>
      <c r="N34" s="407"/>
      <c r="O34" s="405"/>
      <c r="P34" s="405"/>
      <c r="Q34" s="405"/>
      <c r="R34" s="406"/>
      <c r="S34" s="407"/>
      <c r="T34" s="405"/>
      <c r="U34" s="405"/>
      <c r="V34" s="405"/>
      <c r="W34" s="406"/>
      <c r="X34" s="407"/>
      <c r="Y34" s="405"/>
      <c r="Z34" s="405"/>
      <c r="AA34" s="405"/>
      <c r="AB34" s="406"/>
      <c r="AC34" s="407"/>
      <c r="AD34" s="405"/>
      <c r="AE34" s="405"/>
      <c r="AF34" s="405"/>
      <c r="AG34" s="406"/>
      <c r="AH34" s="407"/>
      <c r="AI34" s="405"/>
      <c r="AJ34" s="405"/>
      <c r="AK34" s="405"/>
      <c r="AL34" s="406"/>
    </row>
    <row r="35" spans="1:38" ht="15" customHeight="1" thickBot="1">
      <c r="A35" s="107" t="s">
        <v>22</v>
      </c>
      <c r="B35" s="105" t="s">
        <v>116</v>
      </c>
      <c r="C35" s="66" t="s">
        <v>200</v>
      </c>
      <c r="D35" s="408"/>
      <c r="E35" s="409"/>
      <c r="F35" s="409">
        <f>F34+F33+F7</f>
        <v>0.008</v>
      </c>
      <c r="G35" s="409">
        <f>G34+G33+G7</f>
        <v>0.016</v>
      </c>
      <c r="H35" s="410">
        <f>H34+H33+H7</f>
        <v>0.024</v>
      </c>
      <c r="I35" s="408"/>
      <c r="J35" s="409"/>
      <c r="K35" s="409">
        <f>K34+K33+K7</f>
        <v>0.009</v>
      </c>
      <c r="L35" s="409">
        <f>L34+L33+L7</f>
        <v>0.016</v>
      </c>
      <c r="M35" s="410">
        <f>M34+M33+M7</f>
        <v>0.025</v>
      </c>
      <c r="N35" s="408"/>
      <c r="O35" s="409"/>
      <c r="P35" s="409">
        <f>P34+P33+P7</f>
        <v>0.01</v>
      </c>
      <c r="Q35" s="409">
        <f>Q34+Q33+Q7</f>
        <v>0.012</v>
      </c>
      <c r="R35" s="410">
        <f>R34+R33+R7</f>
        <v>0.022</v>
      </c>
      <c r="S35" s="408"/>
      <c r="T35" s="409"/>
      <c r="U35" s="409">
        <f>U34+U33+U7</f>
        <v>0.008</v>
      </c>
      <c r="V35" s="409">
        <f>V34+V33+V7</f>
        <v>0.016</v>
      </c>
      <c r="W35" s="410">
        <f>W34+W33+W7</f>
        <v>0.024</v>
      </c>
      <c r="X35" s="408"/>
      <c r="Y35" s="409"/>
      <c r="Z35" s="409">
        <f>Z34+Z33+Z7</f>
        <v>0.008</v>
      </c>
      <c r="AA35" s="409">
        <f>AA34+AA33+AA7</f>
        <v>0.016</v>
      </c>
      <c r="AB35" s="410">
        <f>AB34+AB33+AB7</f>
        <v>0.024</v>
      </c>
      <c r="AC35" s="408"/>
      <c r="AD35" s="409"/>
      <c r="AE35" s="409">
        <f>AE34+AE33+AE7</f>
        <v>0.004</v>
      </c>
      <c r="AF35" s="409">
        <v>0.008</v>
      </c>
      <c r="AG35" s="410">
        <f>AG34+AG33+AG7</f>
        <v>0.012</v>
      </c>
      <c r="AH35" s="408"/>
      <c r="AI35" s="409"/>
      <c r="AJ35" s="409">
        <f>AJ34+AJ33+AJ7</f>
        <v>0.004</v>
      </c>
      <c r="AK35" s="409">
        <v>0.008</v>
      </c>
      <c r="AL35" s="410">
        <f>AL34+AL33+AL7</f>
        <v>0.012</v>
      </c>
    </row>
    <row r="36" ht="12.75">
      <c r="C36" s="60"/>
    </row>
    <row r="37" ht="12.75">
      <c r="C37" s="64"/>
    </row>
    <row r="38" spans="1:38" s="24" customFormat="1" ht="15">
      <c r="A38" s="691" t="s">
        <v>476</v>
      </c>
      <c r="B38" s="691"/>
      <c r="C38" s="691"/>
      <c r="D38" s="691"/>
      <c r="E38" s="691"/>
      <c r="F38" s="691"/>
      <c r="G38" s="691"/>
      <c r="H38" s="691"/>
      <c r="I38" s="691"/>
      <c r="J38" s="691"/>
      <c r="K38" s="691"/>
      <c r="L38" s="691"/>
      <c r="M38" s="691"/>
      <c r="N38" s="691"/>
      <c r="O38" s="691"/>
      <c r="P38" s="691"/>
      <c r="Q38" s="691"/>
      <c r="R38" s="691"/>
      <c r="S38" s="691"/>
      <c r="T38" s="691"/>
      <c r="U38" s="691"/>
      <c r="V38" s="691"/>
      <c r="W38" s="691"/>
      <c r="X38" s="691"/>
      <c r="Y38" s="691"/>
      <c r="Z38" s="691"/>
      <c r="AA38" s="691"/>
      <c r="AB38" s="691"/>
      <c r="AC38" s="691"/>
      <c r="AD38" s="691"/>
      <c r="AE38" s="691"/>
      <c r="AF38" s="691"/>
      <c r="AG38" s="691"/>
      <c r="AH38" s="691"/>
      <c r="AI38" s="691"/>
      <c r="AJ38" s="691"/>
      <c r="AK38" s="691"/>
      <c r="AL38" s="691"/>
    </row>
    <row r="39" spans="1:38" ht="18.75" customHeight="1">
      <c r="A39" s="691"/>
      <c r="B39" s="691"/>
      <c r="C39" s="691"/>
      <c r="D39" s="691"/>
      <c r="E39" s="691"/>
      <c r="F39" s="691"/>
      <c r="G39" s="691"/>
      <c r="H39" s="691"/>
      <c r="I39" s="691"/>
      <c r="J39" s="691"/>
      <c r="K39" s="691"/>
      <c r="L39" s="691"/>
      <c r="M39" s="691"/>
      <c r="N39" s="691"/>
      <c r="O39" s="691"/>
      <c r="P39" s="691"/>
      <c r="Q39" s="691"/>
      <c r="R39" s="691"/>
      <c r="S39" s="691"/>
      <c r="T39" s="691"/>
      <c r="U39" s="691"/>
      <c r="V39" s="691"/>
      <c r="W39" s="691"/>
      <c r="X39" s="691"/>
      <c r="Y39" s="691"/>
      <c r="Z39" s="691"/>
      <c r="AA39" s="691"/>
      <c r="AB39" s="691"/>
      <c r="AC39" s="691"/>
      <c r="AD39" s="691"/>
      <c r="AE39" s="691"/>
      <c r="AF39" s="691"/>
      <c r="AG39" s="691"/>
      <c r="AH39" s="691"/>
      <c r="AI39" s="691"/>
      <c r="AJ39" s="691"/>
      <c r="AK39" s="691"/>
      <c r="AL39" s="691"/>
    </row>
    <row r="40" ht="12.75">
      <c r="C40" s="60"/>
    </row>
    <row r="41" ht="12.75">
      <c r="C41" s="60"/>
    </row>
    <row r="42" ht="12.75">
      <c r="C42" s="60"/>
    </row>
    <row r="43" ht="12.75">
      <c r="C43" s="60"/>
    </row>
    <row r="44" ht="12.75">
      <c r="C44" s="60"/>
    </row>
    <row r="45" ht="12.75">
      <c r="C45" s="60"/>
    </row>
    <row r="46" ht="12.75">
      <c r="C46" s="60"/>
    </row>
    <row r="47" ht="12.75">
      <c r="C47" s="60"/>
    </row>
    <row r="48" ht="12.75">
      <c r="C48" s="60"/>
    </row>
    <row r="49" ht="12.75">
      <c r="C49" s="60"/>
    </row>
    <row r="50" ht="12.75">
      <c r="C50" s="60"/>
    </row>
    <row r="51" ht="12.75">
      <c r="C51" s="60"/>
    </row>
    <row r="52" ht="12.75">
      <c r="C52" s="60"/>
    </row>
    <row r="53" ht="12.75">
      <c r="C53" s="60"/>
    </row>
    <row r="54" ht="12.75">
      <c r="C54" s="60"/>
    </row>
    <row r="55" ht="12.75">
      <c r="C55" s="60"/>
    </row>
    <row r="56" ht="12.75">
      <c r="C56" s="60"/>
    </row>
    <row r="57" ht="12.75">
      <c r="C57" s="60"/>
    </row>
    <row r="58" ht="12.75">
      <c r="C58" s="60"/>
    </row>
    <row r="59" ht="12.75">
      <c r="C59" s="60"/>
    </row>
    <row r="60" ht="12.75">
      <c r="C60" s="60"/>
    </row>
    <row r="61" ht="12.75">
      <c r="C61" s="60"/>
    </row>
    <row r="62" ht="12.75">
      <c r="C62" s="60"/>
    </row>
    <row r="63" ht="12.75">
      <c r="C63" s="60"/>
    </row>
    <row r="64" ht="12.75">
      <c r="C64" s="60"/>
    </row>
    <row r="65" ht="12.75">
      <c r="C65" s="60"/>
    </row>
    <row r="66" ht="12.75">
      <c r="C66" s="60"/>
    </row>
    <row r="67" ht="12.75">
      <c r="C67" s="60"/>
    </row>
    <row r="68" ht="12.75">
      <c r="C68" s="60"/>
    </row>
    <row r="69" ht="12.75">
      <c r="C69" s="60"/>
    </row>
    <row r="70" ht="12.75">
      <c r="C70" s="60"/>
    </row>
    <row r="71" ht="12.75">
      <c r="C71" s="60"/>
    </row>
    <row r="72" ht="12.75">
      <c r="C72" s="60"/>
    </row>
    <row r="73" ht="12.75">
      <c r="C73" s="60"/>
    </row>
    <row r="74" ht="12.75">
      <c r="C74" s="60"/>
    </row>
    <row r="75" ht="12.75">
      <c r="C75" s="60"/>
    </row>
    <row r="76" ht="12.75">
      <c r="C76" s="60"/>
    </row>
    <row r="77" ht="12.75">
      <c r="C77" s="60"/>
    </row>
    <row r="78" ht="12.75">
      <c r="C78" s="60"/>
    </row>
    <row r="79" ht="12.75">
      <c r="C79" s="60"/>
    </row>
    <row r="80" ht="12.75">
      <c r="C80" s="60"/>
    </row>
    <row r="81" ht="12.75">
      <c r="C81" s="60"/>
    </row>
    <row r="82" ht="12.75">
      <c r="C82" s="60"/>
    </row>
    <row r="83" ht="12.75">
      <c r="C83" s="60"/>
    </row>
    <row r="84" ht="12.75">
      <c r="C84" s="60"/>
    </row>
    <row r="85" ht="12.75">
      <c r="C85" s="60"/>
    </row>
    <row r="86" ht="12.75">
      <c r="C86" s="60"/>
    </row>
    <row r="87" ht="12.75">
      <c r="C87" s="60"/>
    </row>
    <row r="88" ht="12.75">
      <c r="C88" s="60"/>
    </row>
    <row r="89" ht="12.75">
      <c r="C89" s="60"/>
    </row>
    <row r="90" ht="12.75">
      <c r="C90" s="60"/>
    </row>
    <row r="91" ht="12.75">
      <c r="C91" s="60"/>
    </row>
    <row r="92" ht="12.75">
      <c r="C92" s="60"/>
    </row>
    <row r="93" ht="12.75">
      <c r="C93" s="60"/>
    </row>
    <row r="94" ht="12.75">
      <c r="C94" s="60"/>
    </row>
    <row r="95" ht="12.75">
      <c r="C95" s="60"/>
    </row>
    <row r="96" ht="12.75">
      <c r="C96" s="60"/>
    </row>
    <row r="97" ht="12.75">
      <c r="C97" s="60"/>
    </row>
    <row r="98" ht="12.75">
      <c r="C98" s="60"/>
    </row>
    <row r="99" ht="12.75">
      <c r="C99" s="60"/>
    </row>
    <row r="100" ht="12.75">
      <c r="C100" s="60"/>
    </row>
    <row r="101" ht="12.75">
      <c r="C101" s="60"/>
    </row>
    <row r="102" ht="12.75">
      <c r="C102" s="60"/>
    </row>
    <row r="103" ht="12.75">
      <c r="C103" s="60"/>
    </row>
    <row r="104" ht="12.75">
      <c r="C104" s="60"/>
    </row>
    <row r="105" ht="12.75">
      <c r="C105" s="60"/>
    </row>
    <row r="106" ht="12.75">
      <c r="C106" s="60"/>
    </row>
    <row r="107" ht="12.75">
      <c r="C107" s="60"/>
    </row>
    <row r="108" ht="12.75">
      <c r="C108" s="60"/>
    </row>
    <row r="109" ht="12.75">
      <c r="C109" s="60"/>
    </row>
    <row r="110" ht="12.75">
      <c r="C110" s="60"/>
    </row>
    <row r="111" ht="12.75">
      <c r="C111" s="60"/>
    </row>
  </sheetData>
  <sheetProtection/>
  <mergeCells count="14">
    <mergeCell ref="C4:C5"/>
    <mergeCell ref="D4:H5"/>
    <mergeCell ref="I4:M5"/>
    <mergeCell ref="N4:R5"/>
    <mergeCell ref="AC4:AL4"/>
    <mergeCell ref="A38:AL39"/>
    <mergeCell ref="A1:AB1"/>
    <mergeCell ref="A2:AB2"/>
    <mergeCell ref="S4:W5"/>
    <mergeCell ref="X4:AB5"/>
    <mergeCell ref="AH5:AL5"/>
    <mergeCell ref="AC5:AG5"/>
    <mergeCell ref="A4:A5"/>
    <mergeCell ref="B4:B5"/>
  </mergeCells>
  <printOptions horizontalCentered="1"/>
  <pageMargins left="0.1968503937007874" right="0.1968503937007874" top="0.4330708661417323" bottom="0" header="0.3937007874015748" footer="0"/>
  <pageSetup blackAndWhite="1"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K41"/>
  <sheetViews>
    <sheetView showGridLines="0" zoomScaleSheetLayoutView="91" zoomScalePageLayoutView="0" workbookViewId="0" topLeftCell="A2">
      <selection activeCell="M19" sqref="M19"/>
    </sheetView>
  </sheetViews>
  <sheetFormatPr defaultColWidth="9.00390625" defaultRowHeight="12.75"/>
  <cols>
    <col min="1" max="1" width="5.50390625" style="29" customWidth="1"/>
    <col min="2" max="2" width="48.50390625" style="31" customWidth="1"/>
    <col min="3" max="3" width="7.00390625" style="29" customWidth="1"/>
    <col min="4" max="4" width="6.00390625" style="29" customWidth="1"/>
    <col min="5" max="5" width="5.125" style="29" customWidth="1"/>
    <col min="6" max="6" width="6.125" style="29" customWidth="1"/>
    <col min="7" max="7" width="7.00390625" style="29" customWidth="1"/>
    <col min="8" max="8" width="6.50390625" style="29" customWidth="1"/>
    <col min="9" max="9" width="6.00390625" style="29" customWidth="1"/>
    <col min="10" max="10" width="5.125" style="29" customWidth="1"/>
    <col min="11" max="11" width="5.875" style="29" customWidth="1"/>
    <col min="12" max="12" width="5.625" style="29" customWidth="1"/>
    <col min="13" max="13" width="6.375" style="29" customWidth="1"/>
    <col min="14" max="14" width="4.00390625" style="29" customWidth="1"/>
    <col min="15" max="15" width="4.875" style="29" customWidth="1"/>
    <col min="16" max="16" width="6.00390625" style="29" customWidth="1"/>
    <col min="17" max="17" width="6.50390625" style="29" customWidth="1"/>
    <col min="18" max="18" width="6.375" style="29" customWidth="1"/>
    <col min="19" max="20" width="5.375" style="29" customWidth="1"/>
    <col min="21" max="22" width="5.875" style="29" customWidth="1"/>
    <col min="23" max="23" width="6.125" style="29" customWidth="1"/>
    <col min="24" max="25" width="5.375" style="29" customWidth="1"/>
    <col min="26" max="27" width="5.875" style="29" customWidth="1"/>
    <col min="28" max="28" width="7.00390625" style="29" customWidth="1"/>
    <col min="29" max="30" width="5.375" style="29" customWidth="1"/>
    <col min="31" max="31" width="5.875" style="29" customWidth="1"/>
    <col min="32" max="32" width="6.50390625" style="29" customWidth="1"/>
    <col min="33" max="33" width="8.00390625" style="29" customWidth="1"/>
    <col min="34" max="34" width="5.375" style="29" customWidth="1"/>
    <col min="35" max="35" width="5.125" style="29" customWidth="1"/>
    <col min="36" max="36" width="6.125" style="29" customWidth="1"/>
    <col min="37" max="37" width="7.125" style="29" customWidth="1"/>
    <col min="38" max="16384" width="9.375" style="29" customWidth="1"/>
  </cols>
  <sheetData>
    <row r="1" spans="1:37" ht="27" customHeight="1">
      <c r="A1" s="662" t="s">
        <v>471</v>
      </c>
      <c r="B1" s="662"/>
      <c r="C1" s="34"/>
      <c r="D1" s="34"/>
      <c r="E1" s="34"/>
      <c r="F1" s="34"/>
      <c r="G1" s="34"/>
      <c r="H1" s="34"/>
      <c r="I1" s="34"/>
      <c r="J1" s="34"/>
      <c r="K1" s="34"/>
      <c r="L1" s="713" t="s">
        <v>117</v>
      </c>
      <c r="M1" s="713"/>
      <c r="N1" s="713"/>
      <c r="O1" s="713"/>
      <c r="P1" s="713"/>
      <c r="Q1" s="713"/>
      <c r="R1" s="713"/>
      <c r="S1" s="713"/>
      <c r="T1" s="713"/>
      <c r="U1" s="713"/>
      <c r="V1" s="713"/>
      <c r="W1" s="713"/>
      <c r="X1" s="713"/>
      <c r="Y1" s="713"/>
      <c r="Z1" s="713"/>
      <c r="AA1" s="713"/>
      <c r="AB1" s="713"/>
      <c r="AC1" s="713"/>
      <c r="AD1" s="713"/>
      <c r="AE1" s="713"/>
      <c r="AF1" s="713"/>
      <c r="AG1" s="713"/>
      <c r="AH1" s="713"/>
      <c r="AI1" s="713"/>
      <c r="AJ1" s="713"/>
      <c r="AK1" s="713"/>
    </row>
    <row r="2" spans="1:16" ht="12.75">
      <c r="A2" s="34"/>
      <c r="B2" s="37"/>
      <c r="C2" s="34"/>
      <c r="D2" s="34"/>
      <c r="E2" s="34"/>
      <c r="F2" s="34"/>
      <c r="G2" s="34"/>
      <c r="H2" s="34"/>
      <c r="I2" s="34"/>
      <c r="J2" s="34"/>
      <c r="K2" s="34"/>
      <c r="L2" s="34"/>
      <c r="M2" s="36"/>
      <c r="N2" s="35"/>
      <c r="O2" s="35"/>
      <c r="P2" s="35"/>
    </row>
    <row r="3" spans="1:37" ht="20.25" customHeight="1">
      <c r="A3" s="718" t="s">
        <v>118</v>
      </c>
      <c r="B3" s="718"/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  <c r="O3" s="718"/>
      <c r="P3" s="718"/>
      <c r="Q3" s="718"/>
      <c r="R3" s="718"/>
      <c r="S3" s="718"/>
      <c r="T3" s="718"/>
      <c r="U3" s="718"/>
      <c r="V3" s="718"/>
      <c r="W3" s="718"/>
      <c r="X3" s="718"/>
      <c r="Y3" s="718"/>
      <c r="Z3" s="718"/>
      <c r="AA3" s="718"/>
      <c r="AB3" s="718"/>
      <c r="AC3" s="718"/>
      <c r="AD3" s="718"/>
      <c r="AE3" s="718"/>
      <c r="AF3" s="718"/>
      <c r="AG3" s="718"/>
      <c r="AH3" s="718"/>
      <c r="AI3" s="718"/>
      <c r="AJ3" s="718"/>
      <c r="AK3" s="718"/>
    </row>
    <row r="4" spans="1:14" ht="25.5" customHeight="1" thickBot="1">
      <c r="A4" s="38" t="s">
        <v>119</v>
      </c>
      <c r="B4" s="4"/>
      <c r="C4" s="38"/>
      <c r="D4" s="38"/>
      <c r="E4" s="38"/>
      <c r="F4" s="38"/>
      <c r="G4" s="38"/>
      <c r="H4" s="38"/>
      <c r="I4" s="38"/>
      <c r="J4" s="38"/>
      <c r="K4" s="38"/>
      <c r="L4" s="38"/>
      <c r="N4" s="35"/>
    </row>
    <row r="5" spans="1:37" ht="25.5" customHeight="1" thickBot="1">
      <c r="A5" s="727" t="s">
        <v>483</v>
      </c>
      <c r="B5" s="730" t="s">
        <v>4</v>
      </c>
      <c r="C5" s="694" t="s">
        <v>504</v>
      </c>
      <c r="D5" s="695"/>
      <c r="E5" s="695"/>
      <c r="F5" s="695"/>
      <c r="G5" s="696"/>
      <c r="H5" s="707" t="s">
        <v>505</v>
      </c>
      <c r="I5" s="708"/>
      <c r="J5" s="708"/>
      <c r="K5" s="708"/>
      <c r="L5" s="709"/>
      <c r="M5" s="694" t="s">
        <v>506</v>
      </c>
      <c r="N5" s="695"/>
      <c r="O5" s="695"/>
      <c r="P5" s="695"/>
      <c r="Q5" s="696"/>
      <c r="R5" s="694" t="s">
        <v>502</v>
      </c>
      <c r="S5" s="695"/>
      <c r="T5" s="695"/>
      <c r="U5" s="695"/>
      <c r="V5" s="696"/>
      <c r="W5" s="694" t="s">
        <v>507</v>
      </c>
      <c r="X5" s="695"/>
      <c r="Y5" s="695"/>
      <c r="Z5" s="695"/>
      <c r="AA5" s="696"/>
      <c r="AB5" s="715" t="s">
        <v>304</v>
      </c>
      <c r="AC5" s="716"/>
      <c r="AD5" s="716"/>
      <c r="AE5" s="716"/>
      <c r="AF5" s="716"/>
      <c r="AG5" s="716"/>
      <c r="AH5" s="716"/>
      <c r="AI5" s="716"/>
      <c r="AJ5" s="716"/>
      <c r="AK5" s="717"/>
    </row>
    <row r="6" spans="1:37" ht="59.25" customHeight="1" thickBot="1">
      <c r="A6" s="728"/>
      <c r="B6" s="731"/>
      <c r="C6" s="722"/>
      <c r="D6" s="723"/>
      <c r="E6" s="723"/>
      <c r="F6" s="723"/>
      <c r="G6" s="724"/>
      <c r="H6" s="733"/>
      <c r="I6" s="734"/>
      <c r="J6" s="734"/>
      <c r="K6" s="734"/>
      <c r="L6" s="735"/>
      <c r="M6" s="722"/>
      <c r="N6" s="723"/>
      <c r="O6" s="723"/>
      <c r="P6" s="723"/>
      <c r="Q6" s="724"/>
      <c r="R6" s="722"/>
      <c r="S6" s="723"/>
      <c r="T6" s="723"/>
      <c r="U6" s="723"/>
      <c r="V6" s="724"/>
      <c r="W6" s="722"/>
      <c r="X6" s="723"/>
      <c r="Y6" s="723"/>
      <c r="Z6" s="723"/>
      <c r="AA6" s="724"/>
      <c r="AB6" s="719" t="s">
        <v>498</v>
      </c>
      <c r="AC6" s="720"/>
      <c r="AD6" s="720"/>
      <c r="AE6" s="720"/>
      <c r="AF6" s="721"/>
      <c r="AG6" s="719" t="s">
        <v>499</v>
      </c>
      <c r="AH6" s="725"/>
      <c r="AI6" s="725"/>
      <c r="AJ6" s="725"/>
      <c r="AK6" s="726"/>
    </row>
    <row r="7" spans="1:37" ht="16.5" customHeight="1">
      <c r="A7" s="729"/>
      <c r="B7" s="732"/>
      <c r="C7" s="181" t="s">
        <v>88</v>
      </c>
      <c r="D7" s="182" t="s">
        <v>84</v>
      </c>
      <c r="E7" s="182" t="s">
        <v>85</v>
      </c>
      <c r="F7" s="182" t="s">
        <v>86</v>
      </c>
      <c r="G7" s="183" t="s">
        <v>87</v>
      </c>
      <c r="H7" s="181" t="s">
        <v>88</v>
      </c>
      <c r="I7" s="182" t="s">
        <v>84</v>
      </c>
      <c r="J7" s="182" t="s">
        <v>85</v>
      </c>
      <c r="K7" s="182" t="s">
        <v>86</v>
      </c>
      <c r="L7" s="183" t="s">
        <v>87</v>
      </c>
      <c r="M7" s="181" t="s">
        <v>88</v>
      </c>
      <c r="N7" s="182" t="s">
        <v>84</v>
      </c>
      <c r="O7" s="182" t="s">
        <v>85</v>
      </c>
      <c r="P7" s="182" t="s">
        <v>86</v>
      </c>
      <c r="Q7" s="183" t="s">
        <v>87</v>
      </c>
      <c r="R7" s="623" t="s">
        <v>88</v>
      </c>
      <c r="S7" s="624" t="s">
        <v>84</v>
      </c>
      <c r="T7" s="624" t="s">
        <v>85</v>
      </c>
      <c r="U7" s="624" t="s">
        <v>86</v>
      </c>
      <c r="V7" s="625" t="s">
        <v>87</v>
      </c>
      <c r="W7" s="621" t="s">
        <v>88</v>
      </c>
      <c r="X7" s="182" t="s">
        <v>84</v>
      </c>
      <c r="Y7" s="182" t="s">
        <v>85</v>
      </c>
      <c r="Z7" s="182" t="s">
        <v>86</v>
      </c>
      <c r="AA7" s="183" t="s">
        <v>87</v>
      </c>
      <c r="AB7" s="181" t="s">
        <v>88</v>
      </c>
      <c r="AC7" s="182" t="s">
        <v>84</v>
      </c>
      <c r="AD7" s="182" t="s">
        <v>85</v>
      </c>
      <c r="AE7" s="182" t="s">
        <v>86</v>
      </c>
      <c r="AF7" s="183" t="s">
        <v>87</v>
      </c>
      <c r="AG7" s="181" t="s">
        <v>88</v>
      </c>
      <c r="AH7" s="182" t="s">
        <v>84</v>
      </c>
      <c r="AI7" s="182" t="s">
        <v>85</v>
      </c>
      <c r="AJ7" s="182" t="s">
        <v>86</v>
      </c>
      <c r="AK7" s="183" t="s">
        <v>87</v>
      </c>
    </row>
    <row r="8" spans="1:37" s="30" customFormat="1" ht="12">
      <c r="A8" s="146">
        <v>1</v>
      </c>
      <c r="B8" s="168">
        <v>2</v>
      </c>
      <c r="C8" s="146">
        <v>3</v>
      </c>
      <c r="D8" s="147">
        <f>C8+1</f>
        <v>4</v>
      </c>
      <c r="E8" s="147">
        <f>D8+1</f>
        <v>5</v>
      </c>
      <c r="F8" s="147">
        <f>E8+1</f>
        <v>6</v>
      </c>
      <c r="G8" s="158">
        <f>F8+1</f>
        <v>7</v>
      </c>
      <c r="H8" s="622">
        <f aca="true" t="shared" si="0" ref="H8:M8">G8+1</f>
        <v>8</v>
      </c>
      <c r="I8" s="147">
        <f t="shared" si="0"/>
        <v>9</v>
      </c>
      <c r="J8" s="147">
        <f t="shared" si="0"/>
        <v>10</v>
      </c>
      <c r="K8" s="147">
        <f t="shared" si="0"/>
        <v>11</v>
      </c>
      <c r="L8" s="158">
        <f t="shared" si="0"/>
        <v>12</v>
      </c>
      <c r="M8" s="146">
        <f t="shared" si="0"/>
        <v>13</v>
      </c>
      <c r="N8" s="147">
        <f>M8+1</f>
        <v>14</v>
      </c>
      <c r="O8" s="147">
        <f>N8+1</f>
        <v>15</v>
      </c>
      <c r="P8" s="147">
        <f>O8+1</f>
        <v>16</v>
      </c>
      <c r="Q8" s="158">
        <f>P8+1</f>
        <v>17</v>
      </c>
      <c r="R8" s="146">
        <v>18</v>
      </c>
      <c r="S8" s="147">
        <v>19</v>
      </c>
      <c r="T8" s="147">
        <v>20</v>
      </c>
      <c r="U8" s="147">
        <f>T8+1</f>
        <v>21</v>
      </c>
      <c r="V8" s="158">
        <f>U8+1</f>
        <v>22</v>
      </c>
      <c r="W8" s="622">
        <v>23</v>
      </c>
      <c r="X8" s="147">
        <v>24</v>
      </c>
      <c r="Y8" s="147">
        <v>25</v>
      </c>
      <c r="Z8" s="147">
        <v>26</v>
      </c>
      <c r="AA8" s="158">
        <v>27</v>
      </c>
      <c r="AB8" s="146">
        <v>28</v>
      </c>
      <c r="AC8" s="147">
        <v>29</v>
      </c>
      <c r="AD8" s="147">
        <v>30</v>
      </c>
      <c r="AE8" s="147">
        <v>31</v>
      </c>
      <c r="AF8" s="158">
        <v>32</v>
      </c>
      <c r="AG8" s="146">
        <f>AF8+1</f>
        <v>33</v>
      </c>
      <c r="AH8" s="147">
        <f>AG8+1</f>
        <v>34</v>
      </c>
      <c r="AI8" s="147">
        <f>AH8+1</f>
        <v>35</v>
      </c>
      <c r="AJ8" s="147">
        <f>AI8+1</f>
        <v>36</v>
      </c>
      <c r="AK8" s="158">
        <f>AJ8+1</f>
        <v>37</v>
      </c>
    </row>
    <row r="9" spans="1:37" ht="12.75">
      <c r="A9" s="131" t="s">
        <v>8</v>
      </c>
      <c r="B9" s="169" t="s">
        <v>120</v>
      </c>
      <c r="C9" s="548">
        <v>0.946</v>
      </c>
      <c r="D9" s="579"/>
      <c r="E9" s="579"/>
      <c r="F9" s="579">
        <v>0.946</v>
      </c>
      <c r="G9" s="606">
        <v>0.938</v>
      </c>
      <c r="H9" s="597">
        <v>0.857</v>
      </c>
      <c r="I9" s="579"/>
      <c r="J9" s="579"/>
      <c r="K9" s="579">
        <v>0.857</v>
      </c>
      <c r="L9" s="579">
        <v>0.849</v>
      </c>
      <c r="M9" s="548">
        <v>10.22</v>
      </c>
      <c r="N9" s="579"/>
      <c r="O9" s="579"/>
      <c r="P9" s="579">
        <v>1.022</v>
      </c>
      <c r="Q9" s="606">
        <v>1.012</v>
      </c>
      <c r="R9" s="548">
        <v>0.946</v>
      </c>
      <c r="S9" s="579"/>
      <c r="T9" s="579"/>
      <c r="U9" s="579">
        <v>0.946</v>
      </c>
      <c r="V9" s="606">
        <v>0.938</v>
      </c>
      <c r="W9" s="597">
        <v>0.946</v>
      </c>
      <c r="X9" s="579"/>
      <c r="Y9" s="579"/>
      <c r="Z9" s="579">
        <v>0.946</v>
      </c>
      <c r="AA9" s="579">
        <v>0.938</v>
      </c>
      <c r="AB9" s="191">
        <v>0.473</v>
      </c>
      <c r="AC9" s="192"/>
      <c r="AD9" s="192"/>
      <c r="AE9" s="192">
        <v>0.473</v>
      </c>
      <c r="AF9" s="193">
        <v>0.469</v>
      </c>
      <c r="AG9" s="191">
        <v>0.473</v>
      </c>
      <c r="AH9" s="192"/>
      <c r="AI9" s="192"/>
      <c r="AJ9" s="192">
        <v>0.473</v>
      </c>
      <c r="AK9" s="193">
        <v>0.469</v>
      </c>
    </row>
    <row r="10" spans="1:37" ht="12.75">
      <c r="A10" s="131" t="s">
        <v>68</v>
      </c>
      <c r="B10" s="169" t="s">
        <v>121</v>
      </c>
      <c r="C10" s="548"/>
      <c r="D10" s="579"/>
      <c r="E10" s="579"/>
      <c r="F10" s="579">
        <v>0.946</v>
      </c>
      <c r="G10" s="606">
        <v>0.938</v>
      </c>
      <c r="H10" s="597"/>
      <c r="I10" s="579"/>
      <c r="J10" s="579"/>
      <c r="K10" s="579">
        <v>0.857</v>
      </c>
      <c r="L10" s="579">
        <v>0.849</v>
      </c>
      <c r="M10" s="548"/>
      <c r="N10" s="579"/>
      <c r="O10" s="579"/>
      <c r="P10" s="579">
        <v>1.022</v>
      </c>
      <c r="Q10" s="606">
        <v>1.012</v>
      </c>
      <c r="R10" s="548"/>
      <c r="S10" s="579"/>
      <c r="T10" s="579"/>
      <c r="U10" s="579">
        <v>0.946</v>
      </c>
      <c r="V10" s="606">
        <v>0.938</v>
      </c>
      <c r="W10" s="597"/>
      <c r="X10" s="579"/>
      <c r="Y10" s="579"/>
      <c r="Z10" s="579">
        <v>0.946</v>
      </c>
      <c r="AA10" s="579">
        <v>0.938</v>
      </c>
      <c r="AB10" s="191"/>
      <c r="AC10" s="192"/>
      <c r="AD10" s="192"/>
      <c r="AE10" s="192">
        <v>0.473</v>
      </c>
      <c r="AF10" s="193">
        <v>0.469</v>
      </c>
      <c r="AG10" s="191"/>
      <c r="AH10" s="192"/>
      <c r="AI10" s="192"/>
      <c r="AJ10" s="192">
        <v>0.473</v>
      </c>
      <c r="AK10" s="193">
        <v>0.469</v>
      </c>
    </row>
    <row r="11" spans="1:37" ht="12.75">
      <c r="A11" s="131"/>
      <c r="B11" s="169" t="s">
        <v>122</v>
      </c>
      <c r="C11" s="548"/>
      <c r="D11" s="579"/>
      <c r="E11" s="579"/>
      <c r="F11" s="579"/>
      <c r="G11" s="606"/>
      <c r="H11" s="597"/>
      <c r="I11" s="579"/>
      <c r="J11" s="579"/>
      <c r="K11" s="579"/>
      <c r="L11" s="579"/>
      <c r="M11" s="548"/>
      <c r="N11" s="579"/>
      <c r="O11" s="579"/>
      <c r="P11" s="579"/>
      <c r="Q11" s="606"/>
      <c r="R11" s="548"/>
      <c r="S11" s="579"/>
      <c r="T11" s="579"/>
      <c r="U11" s="579"/>
      <c r="V11" s="606"/>
      <c r="W11" s="597"/>
      <c r="X11" s="579"/>
      <c r="Y11" s="579"/>
      <c r="Z11" s="579"/>
      <c r="AA11" s="579"/>
      <c r="AB11" s="191"/>
      <c r="AC11" s="192"/>
      <c r="AD11" s="192"/>
      <c r="AE11" s="192"/>
      <c r="AF11" s="193"/>
      <c r="AG11" s="191"/>
      <c r="AH11" s="192"/>
      <c r="AI11" s="192"/>
      <c r="AJ11" s="192"/>
      <c r="AK11" s="193"/>
    </row>
    <row r="12" spans="1:37" ht="12.75">
      <c r="A12" s="131"/>
      <c r="B12" s="169" t="s">
        <v>84</v>
      </c>
      <c r="C12" s="607"/>
      <c r="D12" s="580"/>
      <c r="E12" s="580"/>
      <c r="F12" s="580"/>
      <c r="G12" s="608"/>
      <c r="H12" s="598"/>
      <c r="I12" s="580"/>
      <c r="J12" s="580"/>
      <c r="K12" s="580"/>
      <c r="L12" s="580"/>
      <c r="M12" s="607"/>
      <c r="N12" s="580"/>
      <c r="O12" s="580"/>
      <c r="P12" s="580"/>
      <c r="Q12" s="608"/>
      <c r="R12" s="607"/>
      <c r="S12" s="580"/>
      <c r="T12" s="580"/>
      <c r="U12" s="580"/>
      <c r="V12" s="608"/>
      <c r="W12" s="598"/>
      <c r="X12" s="580"/>
      <c r="Y12" s="580"/>
      <c r="Z12" s="580"/>
      <c r="AA12" s="580"/>
      <c r="AB12" s="194"/>
      <c r="AC12" s="195"/>
      <c r="AD12" s="195"/>
      <c r="AE12" s="195"/>
      <c r="AF12" s="196"/>
      <c r="AG12" s="194"/>
      <c r="AH12" s="195"/>
      <c r="AI12" s="195"/>
      <c r="AJ12" s="195"/>
      <c r="AK12" s="196"/>
    </row>
    <row r="13" spans="1:37" ht="12.75">
      <c r="A13" s="131"/>
      <c r="B13" s="169" t="s">
        <v>85</v>
      </c>
      <c r="C13" s="548"/>
      <c r="D13" s="579"/>
      <c r="E13" s="579"/>
      <c r="F13" s="579"/>
      <c r="G13" s="606"/>
      <c r="H13" s="597"/>
      <c r="I13" s="579"/>
      <c r="J13" s="579"/>
      <c r="K13" s="579"/>
      <c r="L13" s="579"/>
      <c r="M13" s="548"/>
      <c r="N13" s="579"/>
      <c r="O13" s="579"/>
      <c r="P13" s="579"/>
      <c r="Q13" s="606"/>
      <c r="R13" s="548"/>
      <c r="S13" s="579"/>
      <c r="T13" s="579"/>
      <c r="U13" s="579"/>
      <c r="V13" s="606"/>
      <c r="W13" s="597"/>
      <c r="X13" s="579"/>
      <c r="Y13" s="579"/>
      <c r="Z13" s="579"/>
      <c r="AA13" s="579"/>
      <c r="AB13" s="191"/>
      <c r="AC13" s="192"/>
      <c r="AD13" s="192"/>
      <c r="AE13" s="192"/>
      <c r="AF13" s="193"/>
      <c r="AG13" s="191"/>
      <c r="AH13" s="192"/>
      <c r="AI13" s="192"/>
      <c r="AJ13" s="192"/>
      <c r="AK13" s="193"/>
    </row>
    <row r="14" spans="1:37" ht="12.75">
      <c r="A14" s="131"/>
      <c r="B14" s="169" t="s">
        <v>123</v>
      </c>
      <c r="C14" s="548">
        <v>0.938</v>
      </c>
      <c r="D14" s="579"/>
      <c r="E14" s="579"/>
      <c r="F14" s="579"/>
      <c r="G14" s="606">
        <v>0.938</v>
      </c>
      <c r="H14" s="597">
        <f>SUM(L9)</f>
        <v>0.849</v>
      </c>
      <c r="I14" s="579"/>
      <c r="J14" s="579"/>
      <c r="K14" s="579"/>
      <c r="L14" s="579">
        <f>SUM(L9)</f>
        <v>0.849</v>
      </c>
      <c r="M14" s="548">
        <v>1.012</v>
      </c>
      <c r="N14" s="579"/>
      <c r="O14" s="579"/>
      <c r="P14" s="579"/>
      <c r="Q14" s="606">
        <v>1.012</v>
      </c>
      <c r="R14" s="548">
        <v>0.938</v>
      </c>
      <c r="S14" s="579"/>
      <c r="T14" s="579"/>
      <c r="U14" s="579"/>
      <c r="V14" s="606">
        <v>0.938</v>
      </c>
      <c r="W14" s="597">
        <v>0.938</v>
      </c>
      <c r="X14" s="579"/>
      <c r="Y14" s="579"/>
      <c r="Z14" s="579"/>
      <c r="AA14" s="579">
        <v>0.938</v>
      </c>
      <c r="AB14" s="191">
        <v>0.469</v>
      </c>
      <c r="AC14" s="192"/>
      <c r="AD14" s="192"/>
      <c r="AE14" s="192"/>
      <c r="AF14" s="193">
        <v>0.469</v>
      </c>
      <c r="AG14" s="191">
        <v>0.469</v>
      </c>
      <c r="AH14" s="192"/>
      <c r="AI14" s="192"/>
      <c r="AJ14" s="192"/>
      <c r="AK14" s="193">
        <v>0.469</v>
      </c>
    </row>
    <row r="15" spans="1:37" ht="12.75">
      <c r="A15" s="131" t="s">
        <v>70</v>
      </c>
      <c r="B15" s="169" t="s">
        <v>124</v>
      </c>
      <c r="C15" s="548"/>
      <c r="D15" s="579"/>
      <c r="E15" s="579"/>
      <c r="F15" s="579"/>
      <c r="G15" s="606"/>
      <c r="H15" s="597"/>
      <c r="I15" s="579"/>
      <c r="J15" s="579"/>
      <c r="K15" s="579"/>
      <c r="L15" s="579"/>
      <c r="M15" s="548"/>
      <c r="N15" s="579"/>
      <c r="O15" s="579"/>
      <c r="P15" s="579"/>
      <c r="Q15" s="606"/>
      <c r="R15" s="548"/>
      <c r="S15" s="579"/>
      <c r="T15" s="579"/>
      <c r="U15" s="579"/>
      <c r="V15" s="606"/>
      <c r="W15" s="597"/>
      <c r="X15" s="579"/>
      <c r="Y15" s="579"/>
      <c r="Z15" s="579"/>
      <c r="AA15" s="579"/>
      <c r="AB15" s="191"/>
      <c r="AC15" s="192"/>
      <c r="AD15" s="192"/>
      <c r="AE15" s="192"/>
      <c r="AF15" s="193"/>
      <c r="AG15" s="191"/>
      <c r="AH15" s="192"/>
      <c r="AI15" s="192"/>
      <c r="AJ15" s="192"/>
      <c r="AK15" s="193"/>
    </row>
    <row r="16" spans="1:37" ht="12.75">
      <c r="A16" s="131" t="s">
        <v>72</v>
      </c>
      <c r="B16" s="593" t="s">
        <v>508</v>
      </c>
      <c r="C16" s="548">
        <v>0.946</v>
      </c>
      <c r="D16" s="580"/>
      <c r="E16" s="579"/>
      <c r="F16" s="579">
        <v>0.946</v>
      </c>
      <c r="G16" s="606"/>
      <c r="H16" s="597">
        <v>0.857</v>
      </c>
      <c r="I16" s="580"/>
      <c r="J16" s="579"/>
      <c r="K16" s="579">
        <v>0.857</v>
      </c>
      <c r="L16" s="579"/>
      <c r="M16" s="548">
        <v>1.022</v>
      </c>
      <c r="N16" s="580"/>
      <c r="O16" s="579"/>
      <c r="P16" s="579">
        <v>1.022</v>
      </c>
      <c r="Q16" s="606"/>
      <c r="R16" s="548">
        <v>0.946</v>
      </c>
      <c r="S16" s="580"/>
      <c r="T16" s="579"/>
      <c r="U16" s="579">
        <v>0.946</v>
      </c>
      <c r="V16" s="606"/>
      <c r="W16" s="597">
        <v>0.946</v>
      </c>
      <c r="X16" s="580"/>
      <c r="Y16" s="579"/>
      <c r="Z16" s="579">
        <v>0.946</v>
      </c>
      <c r="AA16" s="579"/>
      <c r="AB16" s="191">
        <v>0.473</v>
      </c>
      <c r="AC16" s="195"/>
      <c r="AD16" s="195"/>
      <c r="AE16" s="192">
        <v>0.473</v>
      </c>
      <c r="AF16" s="196"/>
      <c r="AG16" s="191">
        <v>0.473</v>
      </c>
      <c r="AH16" s="195"/>
      <c r="AI16" s="195"/>
      <c r="AJ16" s="192">
        <v>0.473</v>
      </c>
      <c r="AK16" s="196"/>
    </row>
    <row r="17" spans="1:37" ht="12.75">
      <c r="A17" s="131" t="s">
        <v>74</v>
      </c>
      <c r="B17" s="169" t="s">
        <v>126</v>
      </c>
      <c r="C17" s="548"/>
      <c r="D17" s="579"/>
      <c r="E17" s="579"/>
      <c r="F17" s="579"/>
      <c r="G17" s="606"/>
      <c r="H17" s="597"/>
      <c r="I17" s="579"/>
      <c r="J17" s="579"/>
      <c r="K17" s="579"/>
      <c r="L17" s="579"/>
      <c r="M17" s="548"/>
      <c r="N17" s="579"/>
      <c r="O17" s="579"/>
      <c r="P17" s="579"/>
      <c r="Q17" s="606"/>
      <c r="R17" s="548"/>
      <c r="S17" s="579"/>
      <c r="T17" s="579"/>
      <c r="U17" s="579"/>
      <c r="V17" s="606"/>
      <c r="W17" s="597"/>
      <c r="X17" s="579"/>
      <c r="Y17" s="579"/>
      <c r="Z17" s="579"/>
      <c r="AA17" s="579"/>
      <c r="AB17" s="191"/>
      <c r="AC17" s="192"/>
      <c r="AD17" s="192"/>
      <c r="AE17" s="192"/>
      <c r="AF17" s="193"/>
      <c r="AG17" s="191"/>
      <c r="AH17" s="192"/>
      <c r="AI17" s="192"/>
      <c r="AJ17" s="192"/>
      <c r="AK17" s="193"/>
    </row>
    <row r="18" spans="1:37" ht="12.75">
      <c r="A18" s="131" t="s">
        <v>12</v>
      </c>
      <c r="B18" s="169" t="s">
        <v>127</v>
      </c>
      <c r="C18" s="609">
        <v>0.024</v>
      </c>
      <c r="D18" s="582"/>
      <c r="E18" s="581"/>
      <c r="F18" s="581">
        <v>0.008</v>
      </c>
      <c r="G18" s="610">
        <v>0.016</v>
      </c>
      <c r="H18" s="599">
        <v>0.025</v>
      </c>
      <c r="I18" s="582"/>
      <c r="J18" s="581"/>
      <c r="K18" s="581">
        <v>0.009</v>
      </c>
      <c r="L18" s="581">
        <v>0.016</v>
      </c>
      <c r="M18" s="609">
        <v>0.022</v>
      </c>
      <c r="N18" s="582"/>
      <c r="O18" s="581"/>
      <c r="P18" s="581">
        <v>0.01</v>
      </c>
      <c r="Q18" s="610">
        <v>0.012</v>
      </c>
      <c r="R18" s="609">
        <v>0.024</v>
      </c>
      <c r="S18" s="582"/>
      <c r="T18" s="581"/>
      <c r="U18" s="581">
        <v>0.008</v>
      </c>
      <c r="V18" s="610">
        <v>0.016</v>
      </c>
      <c r="W18" s="599">
        <v>0.024</v>
      </c>
      <c r="X18" s="582"/>
      <c r="Y18" s="581"/>
      <c r="Z18" s="581">
        <v>0.008</v>
      </c>
      <c r="AA18" s="581">
        <v>0.016</v>
      </c>
      <c r="AB18" s="197">
        <v>0.012</v>
      </c>
      <c r="AC18" s="198"/>
      <c r="AD18" s="199"/>
      <c r="AE18" s="199">
        <v>0.004</v>
      </c>
      <c r="AF18" s="200">
        <v>0.008</v>
      </c>
      <c r="AG18" s="197">
        <v>0.012</v>
      </c>
      <c r="AH18" s="198"/>
      <c r="AI18" s="199"/>
      <c r="AJ18" s="199">
        <v>0.004</v>
      </c>
      <c r="AK18" s="200">
        <v>0.008</v>
      </c>
    </row>
    <row r="19" spans="1:37" ht="12.75">
      <c r="A19" s="131"/>
      <c r="B19" s="169" t="s">
        <v>128</v>
      </c>
      <c r="C19" s="611">
        <v>2.559055118110236</v>
      </c>
      <c r="D19" s="584"/>
      <c r="E19" s="584"/>
      <c r="F19" s="583">
        <v>0.8858267716535433</v>
      </c>
      <c r="G19" s="612">
        <v>1.68</v>
      </c>
      <c r="H19" s="600">
        <v>2.92</v>
      </c>
      <c r="I19" s="584"/>
      <c r="J19" s="584"/>
      <c r="K19" s="583">
        <v>1</v>
      </c>
      <c r="L19" s="583">
        <v>1.94</v>
      </c>
      <c r="M19" s="611">
        <v>2.14</v>
      </c>
      <c r="N19" s="584"/>
      <c r="O19" s="584"/>
      <c r="P19" s="583">
        <v>0.95</v>
      </c>
      <c r="Q19" s="612">
        <v>1.19</v>
      </c>
      <c r="R19" s="611">
        <v>2.559055118110236</v>
      </c>
      <c r="S19" s="584"/>
      <c r="T19" s="584"/>
      <c r="U19" s="583">
        <v>0.8858267716535433</v>
      </c>
      <c r="V19" s="612">
        <v>1.68</v>
      </c>
      <c r="W19" s="600">
        <v>2.559055118110236</v>
      </c>
      <c r="X19" s="584"/>
      <c r="Y19" s="584"/>
      <c r="Z19" s="583">
        <v>0.8858267716535433</v>
      </c>
      <c r="AA19" s="583">
        <v>1.68</v>
      </c>
      <c r="AB19" s="201">
        <v>2.56</v>
      </c>
      <c r="AC19" s="202"/>
      <c r="AD19" s="202"/>
      <c r="AE19" s="202">
        <v>0.89</v>
      </c>
      <c r="AF19" s="203">
        <v>1.68</v>
      </c>
      <c r="AG19" s="201">
        <v>2.56</v>
      </c>
      <c r="AH19" s="202"/>
      <c r="AI19" s="202"/>
      <c r="AJ19" s="202">
        <v>0.89</v>
      </c>
      <c r="AK19" s="203">
        <v>1.68</v>
      </c>
    </row>
    <row r="20" spans="1:37" ht="24.75" customHeight="1">
      <c r="A20" s="131" t="s">
        <v>14</v>
      </c>
      <c r="B20" s="170" t="s">
        <v>42</v>
      </c>
      <c r="C20" s="548"/>
      <c r="D20" s="580"/>
      <c r="E20" s="579"/>
      <c r="F20" s="579"/>
      <c r="G20" s="606"/>
      <c r="H20" s="597"/>
      <c r="I20" s="580"/>
      <c r="J20" s="579"/>
      <c r="K20" s="579"/>
      <c r="L20" s="579"/>
      <c r="M20" s="548"/>
      <c r="N20" s="580"/>
      <c r="O20" s="579"/>
      <c r="P20" s="579"/>
      <c r="Q20" s="606"/>
      <c r="R20" s="548"/>
      <c r="S20" s="580"/>
      <c r="T20" s="579"/>
      <c r="U20" s="579"/>
      <c r="V20" s="606"/>
      <c r="W20" s="597"/>
      <c r="X20" s="580"/>
      <c r="Y20" s="579"/>
      <c r="Z20" s="579"/>
      <c r="AA20" s="579"/>
      <c r="AB20" s="191"/>
      <c r="AC20" s="195"/>
      <c r="AD20" s="192"/>
      <c r="AE20" s="192"/>
      <c r="AF20" s="193"/>
      <c r="AG20" s="191"/>
      <c r="AH20" s="195"/>
      <c r="AI20" s="192"/>
      <c r="AJ20" s="192"/>
      <c r="AK20" s="193"/>
    </row>
    <row r="21" spans="1:37" s="59" customFormat="1" ht="12.75">
      <c r="A21" s="131"/>
      <c r="B21" s="170" t="s">
        <v>129</v>
      </c>
      <c r="C21" s="548"/>
      <c r="D21" s="580"/>
      <c r="E21" s="579"/>
      <c r="F21" s="579"/>
      <c r="G21" s="606"/>
      <c r="H21" s="597"/>
      <c r="I21" s="580"/>
      <c r="J21" s="579"/>
      <c r="K21" s="579"/>
      <c r="L21" s="579"/>
      <c r="M21" s="548"/>
      <c r="N21" s="580"/>
      <c r="O21" s="579"/>
      <c r="P21" s="579"/>
      <c r="Q21" s="606"/>
      <c r="R21" s="548"/>
      <c r="S21" s="580"/>
      <c r="T21" s="579"/>
      <c r="U21" s="579"/>
      <c r="V21" s="606"/>
      <c r="W21" s="597"/>
      <c r="X21" s="580"/>
      <c r="Y21" s="579"/>
      <c r="Z21" s="579"/>
      <c r="AA21" s="579"/>
      <c r="AB21" s="191"/>
      <c r="AC21" s="195"/>
      <c r="AD21" s="192"/>
      <c r="AE21" s="192"/>
      <c r="AF21" s="193"/>
      <c r="AG21" s="191"/>
      <c r="AH21" s="195"/>
      <c r="AI21" s="192"/>
      <c r="AJ21" s="192"/>
      <c r="AK21" s="193"/>
    </row>
    <row r="22" spans="1:37" ht="12.75">
      <c r="A22" s="131"/>
      <c r="B22" s="170"/>
      <c r="C22" s="613"/>
      <c r="D22" s="586"/>
      <c r="E22" s="585"/>
      <c r="F22" s="585"/>
      <c r="G22" s="614"/>
      <c r="H22" s="601"/>
      <c r="I22" s="586"/>
      <c r="J22" s="585"/>
      <c r="K22" s="585"/>
      <c r="L22" s="585"/>
      <c r="M22" s="613"/>
      <c r="N22" s="586"/>
      <c r="O22" s="585"/>
      <c r="P22" s="585"/>
      <c r="Q22" s="614"/>
      <c r="R22" s="613"/>
      <c r="S22" s="586"/>
      <c r="T22" s="585"/>
      <c r="U22" s="585"/>
      <c r="V22" s="614"/>
      <c r="W22" s="601"/>
      <c r="X22" s="586"/>
      <c r="Y22" s="585"/>
      <c r="Z22" s="585"/>
      <c r="AA22" s="585"/>
      <c r="AB22" s="204"/>
      <c r="AC22" s="205"/>
      <c r="AD22" s="206"/>
      <c r="AE22" s="206"/>
      <c r="AF22" s="207"/>
      <c r="AG22" s="204"/>
      <c r="AH22" s="205"/>
      <c r="AI22" s="206"/>
      <c r="AJ22" s="206"/>
      <c r="AK22" s="207"/>
    </row>
    <row r="23" spans="1:37" ht="12.75">
      <c r="A23" s="131" t="s">
        <v>22</v>
      </c>
      <c r="B23" s="169" t="s">
        <v>130</v>
      </c>
      <c r="C23" s="548">
        <v>0.922</v>
      </c>
      <c r="D23" s="580"/>
      <c r="E23" s="579"/>
      <c r="F23" s="579">
        <v>0.938</v>
      </c>
      <c r="G23" s="606">
        <v>0.922</v>
      </c>
      <c r="H23" s="597">
        <f>SUM(L23)</f>
        <v>0.832</v>
      </c>
      <c r="I23" s="580"/>
      <c r="J23" s="579"/>
      <c r="K23" s="579">
        <f>SUM(K16-K18)</f>
        <v>0.848</v>
      </c>
      <c r="L23" s="579">
        <v>0.832</v>
      </c>
      <c r="M23" s="548">
        <v>1</v>
      </c>
      <c r="N23" s="580"/>
      <c r="O23" s="579"/>
      <c r="P23" s="579">
        <v>1.012</v>
      </c>
      <c r="Q23" s="606">
        <v>1</v>
      </c>
      <c r="R23" s="548">
        <v>0.922</v>
      </c>
      <c r="S23" s="580"/>
      <c r="T23" s="579"/>
      <c r="U23" s="579">
        <v>0.938</v>
      </c>
      <c r="V23" s="606">
        <v>0.922</v>
      </c>
      <c r="W23" s="597">
        <v>0.922</v>
      </c>
      <c r="X23" s="580"/>
      <c r="Y23" s="579"/>
      <c r="Z23" s="579">
        <v>0.938</v>
      </c>
      <c r="AA23" s="579">
        <v>0.922</v>
      </c>
      <c r="AB23" s="548">
        <f>AB9-AB18-AB20</f>
        <v>0.46099999999999997</v>
      </c>
      <c r="AC23" s="195"/>
      <c r="AD23" s="192"/>
      <c r="AE23" s="192">
        <v>0.469</v>
      </c>
      <c r="AF23" s="193">
        <v>0.461</v>
      </c>
      <c r="AG23" s="548">
        <f>AG9-AG18-AG20</f>
        <v>0.46099999999999997</v>
      </c>
      <c r="AH23" s="195"/>
      <c r="AI23" s="192"/>
      <c r="AJ23" s="192">
        <v>0.469</v>
      </c>
      <c r="AK23" s="193">
        <v>0.461</v>
      </c>
    </row>
    <row r="24" spans="1:37" ht="12.75" customHeight="1" hidden="1">
      <c r="A24" s="131"/>
      <c r="B24" s="171" t="s">
        <v>131</v>
      </c>
      <c r="C24" s="548"/>
      <c r="D24" s="579"/>
      <c r="E24" s="579"/>
      <c r="F24" s="579"/>
      <c r="G24" s="606"/>
      <c r="H24" s="597"/>
      <c r="I24" s="579"/>
      <c r="J24" s="579"/>
      <c r="K24" s="579"/>
      <c r="L24" s="579"/>
      <c r="M24" s="548"/>
      <c r="N24" s="579"/>
      <c r="O24" s="579"/>
      <c r="P24" s="579"/>
      <c r="Q24" s="606"/>
      <c r="R24" s="548"/>
      <c r="S24" s="579"/>
      <c r="T24" s="579"/>
      <c r="U24" s="579"/>
      <c r="V24" s="606"/>
      <c r="W24" s="597"/>
      <c r="X24" s="579"/>
      <c r="Y24" s="579"/>
      <c r="Z24" s="579"/>
      <c r="AA24" s="579"/>
      <c r="AB24" s="191"/>
      <c r="AC24" s="192"/>
      <c r="AD24" s="192"/>
      <c r="AE24" s="192"/>
      <c r="AF24" s="193"/>
      <c r="AG24" s="191"/>
      <c r="AH24" s="192"/>
      <c r="AI24" s="192"/>
      <c r="AJ24" s="192"/>
      <c r="AK24" s="193"/>
    </row>
    <row r="25" spans="1:37" ht="25.5">
      <c r="A25" s="131" t="s">
        <v>132</v>
      </c>
      <c r="B25" s="169" t="s">
        <v>133</v>
      </c>
      <c r="C25" s="609">
        <v>0.373</v>
      </c>
      <c r="D25" s="581"/>
      <c r="E25" s="581"/>
      <c r="F25" s="581"/>
      <c r="G25" s="610">
        <v>0.373</v>
      </c>
      <c r="H25" s="599">
        <f>SUM(L25)</f>
        <v>0.329</v>
      </c>
      <c r="I25" s="581"/>
      <c r="J25" s="581"/>
      <c r="K25" s="581"/>
      <c r="L25" s="581">
        <v>0.329</v>
      </c>
      <c r="M25" s="609">
        <v>0.489</v>
      </c>
      <c r="N25" s="581"/>
      <c r="O25" s="581"/>
      <c r="P25" s="581"/>
      <c r="Q25" s="610">
        <v>0.489</v>
      </c>
      <c r="R25" s="609">
        <v>0.373</v>
      </c>
      <c r="S25" s="581"/>
      <c r="T25" s="581"/>
      <c r="U25" s="581"/>
      <c r="V25" s="610">
        <v>0.373</v>
      </c>
      <c r="W25" s="599">
        <v>0.373</v>
      </c>
      <c r="X25" s="581"/>
      <c r="Y25" s="581"/>
      <c r="Z25" s="581"/>
      <c r="AA25" s="581">
        <v>0.373</v>
      </c>
      <c r="AB25" s="197">
        <v>0.187</v>
      </c>
      <c r="AC25" s="199"/>
      <c r="AD25" s="199"/>
      <c r="AE25" s="199"/>
      <c r="AF25" s="200">
        <v>0.187</v>
      </c>
      <c r="AG25" s="197">
        <v>0.187</v>
      </c>
      <c r="AH25" s="199"/>
      <c r="AI25" s="199"/>
      <c r="AJ25" s="199"/>
      <c r="AK25" s="200">
        <v>0.187</v>
      </c>
    </row>
    <row r="26" spans="1:37" ht="12.75" customHeight="1" hidden="1">
      <c r="A26" s="131"/>
      <c r="B26" s="171" t="s">
        <v>131</v>
      </c>
      <c r="C26" s="615"/>
      <c r="D26" s="587"/>
      <c r="E26" s="587"/>
      <c r="F26" s="587"/>
      <c r="G26" s="616"/>
      <c r="H26" s="602"/>
      <c r="I26" s="587"/>
      <c r="J26" s="587"/>
      <c r="K26" s="587"/>
      <c r="L26" s="587"/>
      <c r="M26" s="615"/>
      <c r="N26" s="587"/>
      <c r="O26" s="587"/>
      <c r="P26" s="587"/>
      <c r="Q26" s="616"/>
      <c r="R26" s="615"/>
      <c r="S26" s="587"/>
      <c r="T26" s="587"/>
      <c r="U26" s="587"/>
      <c r="V26" s="616"/>
      <c r="W26" s="602"/>
      <c r="X26" s="587"/>
      <c r="Y26" s="587"/>
      <c r="Z26" s="587"/>
      <c r="AA26" s="587"/>
      <c r="AB26" s="208"/>
      <c r="AC26" s="209"/>
      <c r="AD26" s="209"/>
      <c r="AE26" s="209"/>
      <c r="AF26" s="210"/>
      <c r="AG26" s="208"/>
      <c r="AH26" s="209"/>
      <c r="AI26" s="209"/>
      <c r="AJ26" s="209"/>
      <c r="AK26" s="210"/>
    </row>
    <row r="27" spans="1:37" ht="12.75">
      <c r="A27" s="131"/>
      <c r="B27" s="169" t="s">
        <v>134</v>
      </c>
      <c r="C27" s="617"/>
      <c r="D27" s="588"/>
      <c r="E27" s="588"/>
      <c r="F27" s="588"/>
      <c r="G27" s="618"/>
      <c r="H27" s="603"/>
      <c r="I27" s="588"/>
      <c r="J27" s="588"/>
      <c r="K27" s="588"/>
      <c r="L27" s="588"/>
      <c r="M27" s="617"/>
      <c r="N27" s="588"/>
      <c r="O27" s="588"/>
      <c r="P27" s="588"/>
      <c r="Q27" s="618"/>
      <c r="R27" s="617"/>
      <c r="S27" s="588"/>
      <c r="T27" s="588"/>
      <c r="U27" s="588"/>
      <c r="V27" s="618"/>
      <c r="W27" s="603"/>
      <c r="X27" s="588"/>
      <c r="Y27" s="588"/>
      <c r="Z27" s="588"/>
      <c r="AA27" s="588"/>
      <c r="AB27" s="211"/>
      <c r="AC27" s="212"/>
      <c r="AD27" s="212"/>
      <c r="AE27" s="212"/>
      <c r="AF27" s="213"/>
      <c r="AG27" s="211"/>
      <c r="AH27" s="212"/>
      <c r="AI27" s="212"/>
      <c r="AJ27" s="212"/>
      <c r="AK27" s="213"/>
    </row>
    <row r="28" spans="1:37" ht="25.5">
      <c r="A28" s="131"/>
      <c r="B28" s="169" t="s">
        <v>135</v>
      </c>
      <c r="C28" s="617"/>
      <c r="D28" s="588"/>
      <c r="E28" s="588"/>
      <c r="F28" s="588"/>
      <c r="G28" s="618"/>
      <c r="H28" s="603"/>
      <c r="I28" s="588"/>
      <c r="J28" s="588"/>
      <c r="K28" s="588"/>
      <c r="L28" s="588"/>
      <c r="M28" s="617"/>
      <c r="N28" s="588"/>
      <c r="O28" s="588"/>
      <c r="P28" s="588"/>
      <c r="Q28" s="618"/>
      <c r="R28" s="617"/>
      <c r="S28" s="588"/>
      <c r="T28" s="588"/>
      <c r="U28" s="588"/>
      <c r="V28" s="618"/>
      <c r="W28" s="603"/>
      <c r="X28" s="588"/>
      <c r="Y28" s="588"/>
      <c r="Z28" s="588"/>
      <c r="AA28" s="588"/>
      <c r="AB28" s="211"/>
      <c r="AC28" s="212"/>
      <c r="AD28" s="212"/>
      <c r="AE28" s="212"/>
      <c r="AF28" s="213"/>
      <c r="AG28" s="211"/>
      <c r="AH28" s="212"/>
      <c r="AI28" s="212"/>
      <c r="AJ28" s="212"/>
      <c r="AK28" s="213"/>
    </row>
    <row r="29" spans="1:37" ht="12.75">
      <c r="A29" s="131"/>
      <c r="B29" s="169" t="s">
        <v>136</v>
      </c>
      <c r="C29" s="617"/>
      <c r="D29" s="588"/>
      <c r="E29" s="588"/>
      <c r="F29" s="588"/>
      <c r="G29" s="618"/>
      <c r="H29" s="603"/>
      <c r="I29" s="588"/>
      <c r="J29" s="588"/>
      <c r="K29" s="588"/>
      <c r="L29" s="588"/>
      <c r="M29" s="617"/>
      <c r="N29" s="588"/>
      <c r="O29" s="588"/>
      <c r="P29" s="588"/>
      <c r="Q29" s="618"/>
      <c r="R29" s="617"/>
      <c r="S29" s="588"/>
      <c r="T29" s="588"/>
      <c r="U29" s="588"/>
      <c r="V29" s="618"/>
      <c r="W29" s="603"/>
      <c r="X29" s="588"/>
      <c r="Y29" s="588"/>
      <c r="Z29" s="588"/>
      <c r="AA29" s="588"/>
      <c r="AB29" s="211"/>
      <c r="AC29" s="212"/>
      <c r="AD29" s="212"/>
      <c r="AE29" s="212"/>
      <c r="AF29" s="213"/>
      <c r="AG29" s="211"/>
      <c r="AH29" s="212"/>
      <c r="AI29" s="212"/>
      <c r="AJ29" s="212"/>
      <c r="AK29" s="213"/>
    </row>
    <row r="30" spans="1:37" ht="12.75">
      <c r="A30" s="131" t="s">
        <v>137</v>
      </c>
      <c r="B30" s="593" t="s">
        <v>509</v>
      </c>
      <c r="C30" s="594">
        <v>0.549</v>
      </c>
      <c r="D30" s="595"/>
      <c r="E30" s="595"/>
      <c r="F30" s="595"/>
      <c r="G30" s="596">
        <v>0.549</v>
      </c>
      <c r="H30" s="626">
        <f>SUM(L30)</f>
        <v>0.503</v>
      </c>
      <c r="I30" s="595"/>
      <c r="J30" s="595"/>
      <c r="K30" s="595"/>
      <c r="L30" s="596">
        <v>0.503</v>
      </c>
      <c r="M30" s="619">
        <v>0.511</v>
      </c>
      <c r="N30" s="589"/>
      <c r="O30" s="589"/>
      <c r="P30" s="589"/>
      <c r="Q30" s="620">
        <v>0.511</v>
      </c>
      <c r="R30" s="619">
        <v>0.549</v>
      </c>
      <c r="S30" s="589"/>
      <c r="T30" s="589"/>
      <c r="U30" s="589"/>
      <c r="V30" s="620">
        <v>0.549</v>
      </c>
      <c r="W30" s="604">
        <v>0.549</v>
      </c>
      <c r="X30" s="589"/>
      <c r="Y30" s="589"/>
      <c r="Z30" s="589"/>
      <c r="AA30" s="589">
        <v>0.549</v>
      </c>
      <c r="AB30" s="532">
        <v>0.275</v>
      </c>
      <c r="AC30" s="533"/>
      <c r="AD30" s="533"/>
      <c r="AE30" s="533"/>
      <c r="AF30" s="534">
        <v>0.275</v>
      </c>
      <c r="AG30" s="532">
        <v>0.275</v>
      </c>
      <c r="AH30" s="533"/>
      <c r="AI30" s="533"/>
      <c r="AJ30" s="533"/>
      <c r="AK30" s="534">
        <v>0.275</v>
      </c>
    </row>
    <row r="31" spans="1:37" ht="13.5" thickBot="1">
      <c r="A31" s="150" t="s">
        <v>138</v>
      </c>
      <c r="B31" s="172" t="s">
        <v>139</v>
      </c>
      <c r="C31" s="590"/>
      <c r="D31" s="591"/>
      <c r="E31" s="591"/>
      <c r="F31" s="591"/>
      <c r="G31" s="592"/>
      <c r="H31" s="605"/>
      <c r="I31" s="591"/>
      <c r="J31" s="591"/>
      <c r="K31" s="591"/>
      <c r="L31" s="592"/>
      <c r="M31" s="590"/>
      <c r="N31" s="591"/>
      <c r="O31" s="591"/>
      <c r="P31" s="591"/>
      <c r="Q31" s="592"/>
      <c r="R31" s="590"/>
      <c r="S31" s="591"/>
      <c r="T31" s="591"/>
      <c r="U31" s="591"/>
      <c r="V31" s="592"/>
      <c r="W31" s="605"/>
      <c r="X31" s="591"/>
      <c r="Y31" s="591"/>
      <c r="Z31" s="591"/>
      <c r="AA31" s="592"/>
      <c r="AB31" s="214"/>
      <c r="AC31" s="215"/>
      <c r="AD31" s="215"/>
      <c r="AE31" s="215"/>
      <c r="AF31" s="216"/>
      <c r="AG31" s="214"/>
      <c r="AH31" s="215"/>
      <c r="AI31" s="215"/>
      <c r="AJ31" s="215"/>
      <c r="AK31" s="216"/>
    </row>
    <row r="32" spans="1:16" ht="12.75">
      <c r="A32" s="34"/>
      <c r="B32" s="37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35"/>
      <c r="P32" s="35"/>
    </row>
    <row r="33" spans="1:16" s="24" customFormat="1" ht="15">
      <c r="A33" s="714"/>
      <c r="B33" s="714"/>
      <c r="C33" s="714"/>
      <c r="D33" s="714"/>
      <c r="E33" s="714"/>
      <c r="F33" s="714"/>
      <c r="G33" s="714"/>
      <c r="H33" s="714"/>
      <c r="I33" s="714"/>
      <c r="J33" s="714"/>
      <c r="K33" s="714"/>
      <c r="L33" s="714"/>
      <c r="M33" s="714"/>
      <c r="N33" s="714"/>
      <c r="O33" s="714"/>
      <c r="P33" s="714"/>
    </row>
    <row r="34" spans="1:37" s="108" customFormat="1" ht="18.75" customHeight="1">
      <c r="A34" s="681" t="s">
        <v>477</v>
      </c>
      <c r="B34" s="681"/>
      <c r="C34" s="681"/>
      <c r="D34" s="681"/>
      <c r="E34" s="681"/>
      <c r="F34" s="681"/>
      <c r="G34" s="681"/>
      <c r="H34" s="681"/>
      <c r="I34" s="681"/>
      <c r="J34" s="681"/>
      <c r="K34" s="681"/>
      <c r="L34" s="681"/>
      <c r="M34" s="681"/>
      <c r="N34" s="681"/>
      <c r="O34" s="681"/>
      <c r="P34" s="681"/>
      <c r="Q34" s="681"/>
      <c r="R34" s="681"/>
      <c r="S34" s="681"/>
      <c r="T34" s="681"/>
      <c r="U34" s="681"/>
      <c r="V34" s="681"/>
      <c r="W34" s="681"/>
      <c r="X34" s="681"/>
      <c r="Y34" s="681"/>
      <c r="Z34" s="681"/>
      <c r="AA34" s="681"/>
      <c r="AB34" s="681"/>
      <c r="AC34" s="681"/>
      <c r="AD34" s="681"/>
      <c r="AE34" s="681"/>
      <c r="AF34" s="681"/>
      <c r="AG34" s="681"/>
      <c r="AH34" s="681"/>
      <c r="AI34" s="681"/>
      <c r="AJ34" s="681"/>
      <c r="AK34" s="681"/>
    </row>
    <row r="35" spans="1:16" ht="12.75">
      <c r="A35" s="35"/>
      <c r="B35" s="40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5"/>
    </row>
    <row r="36" spans="1:16" ht="12.75">
      <c r="A36" s="35"/>
      <c r="B36" s="41"/>
      <c r="C36" s="35"/>
      <c r="D36" s="35"/>
      <c r="E36" s="42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.75">
      <c r="A37" s="35"/>
      <c r="B37" s="40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.75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.75">
      <c r="A39" s="35"/>
      <c r="B39" s="40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.75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.75">
      <c r="A41" s="35"/>
      <c r="B41" s="40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</sheetData>
  <sheetProtection/>
  <mergeCells count="15">
    <mergeCell ref="B5:B7"/>
    <mergeCell ref="H5:L6"/>
    <mergeCell ref="M5:Q6"/>
    <mergeCell ref="R5:V6"/>
    <mergeCell ref="W5:AA6"/>
    <mergeCell ref="L1:AK1"/>
    <mergeCell ref="A33:P33"/>
    <mergeCell ref="A1:B1"/>
    <mergeCell ref="AB5:AK5"/>
    <mergeCell ref="A3:AK3"/>
    <mergeCell ref="A34:AK34"/>
    <mergeCell ref="AB6:AF6"/>
    <mergeCell ref="C5:G6"/>
    <mergeCell ref="AG6:AK6"/>
    <mergeCell ref="A5:A7"/>
  </mergeCells>
  <printOptions horizontalCentered="1"/>
  <pageMargins left="0.3937007874015748" right="0.2755905511811024" top="0.3937007874015748" bottom="0" header="0" footer="0"/>
  <pageSetup blackAndWhite="1" horizontalDpi="600" verticalDpi="600" orientation="landscape" paperSize="9" scale="55" r:id="rId1"/>
  <headerFooter alignWithMargins="0">
    <oddHeader>&amp;R59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K32"/>
  <sheetViews>
    <sheetView showGridLines="0" zoomScaleSheetLayoutView="91" zoomScalePageLayoutView="0" workbookViewId="0" topLeftCell="A2">
      <selection activeCell="Q26" sqref="Q26"/>
    </sheetView>
  </sheetViews>
  <sheetFormatPr defaultColWidth="9.00390625" defaultRowHeight="12.75"/>
  <cols>
    <col min="1" max="1" width="4.50390625" style="29" customWidth="1"/>
    <col min="2" max="2" width="45.375" style="31" customWidth="1"/>
    <col min="3" max="3" width="6.625" style="29" customWidth="1"/>
    <col min="4" max="4" width="5.50390625" style="29" customWidth="1"/>
    <col min="5" max="5" width="5.375" style="29" customWidth="1"/>
    <col min="6" max="7" width="6.50390625" style="29" customWidth="1"/>
    <col min="8" max="8" width="7.50390625" style="29" customWidth="1"/>
    <col min="9" max="10" width="5.50390625" style="29" customWidth="1"/>
    <col min="11" max="12" width="6.50390625" style="29" customWidth="1"/>
    <col min="13" max="13" width="6.375" style="29" customWidth="1"/>
    <col min="14" max="14" width="5.00390625" style="29" customWidth="1"/>
    <col min="15" max="15" width="5.50390625" style="29" customWidth="1"/>
    <col min="16" max="16" width="7.00390625" style="29" customWidth="1"/>
    <col min="17" max="25" width="6.125" style="29" customWidth="1"/>
    <col min="26" max="26" width="6.875" style="29" customWidth="1"/>
    <col min="27" max="28" width="7.00390625" style="29" customWidth="1"/>
    <col min="29" max="29" width="6.625" style="29" customWidth="1"/>
    <col min="30" max="30" width="7.00390625" style="29" customWidth="1"/>
    <col min="31" max="32" width="6.875" style="29" customWidth="1"/>
    <col min="33" max="34" width="7.125" style="29" customWidth="1"/>
    <col min="35" max="35" width="6.50390625" style="29" customWidth="1"/>
    <col min="36" max="36" width="7.875" style="29" customWidth="1"/>
    <col min="37" max="37" width="8.125" style="29" customWidth="1"/>
    <col min="38" max="16384" width="9.375" style="29" customWidth="1"/>
  </cols>
  <sheetData>
    <row r="1" spans="1:37" ht="18.75" customHeight="1">
      <c r="A1" s="34"/>
      <c r="B1" s="37"/>
      <c r="C1" s="32"/>
      <c r="G1" s="32"/>
      <c r="H1" s="32"/>
      <c r="I1" s="32"/>
      <c r="J1" s="32"/>
      <c r="K1" s="32"/>
      <c r="L1" s="32"/>
      <c r="M1" s="737" t="s">
        <v>180</v>
      </c>
      <c r="N1" s="737"/>
      <c r="O1" s="737"/>
      <c r="P1" s="737"/>
      <c r="Q1" s="737"/>
      <c r="R1" s="737"/>
      <c r="S1" s="737"/>
      <c r="T1" s="737"/>
      <c r="U1" s="737"/>
      <c r="V1" s="737"/>
      <c r="W1" s="737"/>
      <c r="X1" s="737"/>
      <c r="Y1" s="737"/>
      <c r="Z1" s="737"/>
      <c r="AA1" s="737"/>
      <c r="AB1" s="737"/>
      <c r="AC1" s="737"/>
      <c r="AD1" s="737"/>
      <c r="AE1" s="737"/>
      <c r="AF1" s="737"/>
      <c r="AG1" s="737"/>
      <c r="AH1" s="737"/>
      <c r="AI1" s="737"/>
      <c r="AJ1" s="737"/>
      <c r="AK1" s="737"/>
    </row>
    <row r="2" spans="1:12" ht="21.75" customHeight="1">
      <c r="A2" s="682" t="s">
        <v>471</v>
      </c>
      <c r="B2" s="682"/>
      <c r="C2" s="36"/>
      <c r="D2" s="42"/>
      <c r="E2" s="42"/>
      <c r="F2" s="42"/>
      <c r="G2" s="32"/>
      <c r="H2" s="32"/>
      <c r="I2" s="32"/>
      <c r="J2" s="32"/>
      <c r="K2" s="32"/>
      <c r="L2" s="32"/>
    </row>
    <row r="3" spans="1:37" ht="20.25" customHeight="1">
      <c r="A3" s="740" t="s">
        <v>298</v>
      </c>
      <c r="B3" s="740"/>
      <c r="C3" s="740"/>
      <c r="D3" s="740"/>
      <c r="E3" s="740"/>
      <c r="F3" s="740"/>
      <c r="G3" s="740"/>
      <c r="H3" s="740"/>
      <c r="I3" s="740"/>
      <c r="J3" s="740"/>
      <c r="K3" s="740"/>
      <c r="L3" s="740"/>
      <c r="M3" s="740"/>
      <c r="N3" s="740"/>
      <c r="O3" s="740"/>
      <c r="P3" s="740"/>
      <c r="Q3" s="740"/>
      <c r="R3" s="740"/>
      <c r="S3" s="740"/>
      <c r="T3" s="740"/>
      <c r="U3" s="740"/>
      <c r="V3" s="740"/>
      <c r="W3" s="740"/>
      <c r="X3" s="740"/>
      <c r="Y3" s="740"/>
      <c r="Z3" s="740"/>
      <c r="AA3" s="740"/>
      <c r="AB3" s="740"/>
      <c r="AC3" s="740"/>
      <c r="AD3" s="740"/>
      <c r="AE3" s="740"/>
      <c r="AF3" s="740"/>
      <c r="AG3" s="740"/>
      <c r="AH3" s="740"/>
      <c r="AI3" s="740"/>
      <c r="AJ3" s="740"/>
      <c r="AK3" s="740"/>
    </row>
    <row r="4" spans="1:37" ht="22.5" customHeight="1" thickBot="1">
      <c r="A4" s="38" t="s">
        <v>119</v>
      </c>
      <c r="B4" s="57"/>
      <c r="C4" s="32"/>
      <c r="D4" s="42"/>
      <c r="E4" s="42"/>
      <c r="G4" s="32"/>
      <c r="H4" s="32"/>
      <c r="I4" s="32"/>
      <c r="J4" s="32"/>
      <c r="K4" s="32"/>
      <c r="L4" s="32"/>
      <c r="AE4" s="736" t="s">
        <v>291</v>
      </c>
      <c r="AF4" s="736"/>
      <c r="AG4" s="736"/>
      <c r="AH4" s="736"/>
      <c r="AI4" s="736"/>
      <c r="AJ4" s="736"/>
      <c r="AK4" s="736"/>
    </row>
    <row r="5" spans="1:37" ht="22.5" customHeight="1" thickBot="1">
      <c r="A5" s="741" t="s">
        <v>301</v>
      </c>
      <c r="B5" s="744" t="s">
        <v>4</v>
      </c>
      <c r="C5" s="694" t="s">
        <v>487</v>
      </c>
      <c r="D5" s="695"/>
      <c r="E5" s="695"/>
      <c r="F5" s="695"/>
      <c r="G5" s="696"/>
      <c r="H5" s="707" t="s">
        <v>505</v>
      </c>
      <c r="I5" s="708"/>
      <c r="J5" s="708"/>
      <c r="K5" s="708"/>
      <c r="L5" s="709"/>
      <c r="M5" s="694" t="s">
        <v>495</v>
      </c>
      <c r="N5" s="695"/>
      <c r="O5" s="695"/>
      <c r="P5" s="695"/>
      <c r="Q5" s="696"/>
      <c r="R5" s="694" t="s">
        <v>502</v>
      </c>
      <c r="S5" s="695"/>
      <c r="T5" s="695"/>
      <c r="U5" s="695"/>
      <c r="V5" s="696"/>
      <c r="W5" s="694" t="s">
        <v>515</v>
      </c>
      <c r="X5" s="695"/>
      <c r="Y5" s="695"/>
      <c r="Z5" s="695"/>
      <c r="AA5" s="696"/>
      <c r="AB5" s="715" t="s">
        <v>305</v>
      </c>
      <c r="AC5" s="716"/>
      <c r="AD5" s="716"/>
      <c r="AE5" s="716"/>
      <c r="AF5" s="716"/>
      <c r="AG5" s="716"/>
      <c r="AH5" s="716"/>
      <c r="AI5" s="716"/>
      <c r="AJ5" s="716"/>
      <c r="AK5" s="717"/>
    </row>
    <row r="6" spans="1:37" ht="61.5" customHeight="1" thickBot="1">
      <c r="A6" s="742"/>
      <c r="B6" s="745"/>
      <c r="C6" s="722"/>
      <c r="D6" s="723"/>
      <c r="E6" s="723"/>
      <c r="F6" s="723"/>
      <c r="G6" s="724"/>
      <c r="H6" s="733"/>
      <c r="I6" s="734"/>
      <c r="J6" s="734"/>
      <c r="K6" s="734"/>
      <c r="L6" s="735"/>
      <c r="M6" s="722"/>
      <c r="N6" s="723"/>
      <c r="O6" s="723"/>
      <c r="P6" s="723"/>
      <c r="Q6" s="724"/>
      <c r="R6" s="722"/>
      <c r="S6" s="723"/>
      <c r="T6" s="723"/>
      <c r="U6" s="723"/>
      <c r="V6" s="724"/>
      <c r="W6" s="722"/>
      <c r="X6" s="723"/>
      <c r="Y6" s="723"/>
      <c r="Z6" s="723"/>
      <c r="AA6" s="724"/>
      <c r="AB6" s="719" t="s">
        <v>498</v>
      </c>
      <c r="AC6" s="738"/>
      <c r="AD6" s="738"/>
      <c r="AE6" s="738"/>
      <c r="AF6" s="739"/>
      <c r="AG6" s="719" t="s">
        <v>499</v>
      </c>
      <c r="AH6" s="738"/>
      <c r="AI6" s="738"/>
      <c r="AJ6" s="738"/>
      <c r="AK6" s="739"/>
    </row>
    <row r="7" spans="1:37" ht="33.75" customHeight="1" thickBot="1">
      <c r="A7" s="743"/>
      <c r="B7" s="746"/>
      <c r="C7" s="217" t="s">
        <v>88</v>
      </c>
      <c r="D7" s="218" t="s">
        <v>84</v>
      </c>
      <c r="E7" s="218" t="s">
        <v>85</v>
      </c>
      <c r="F7" s="218" t="s">
        <v>86</v>
      </c>
      <c r="G7" s="219" t="s">
        <v>87</v>
      </c>
      <c r="H7" s="217" t="s">
        <v>88</v>
      </c>
      <c r="I7" s="218" t="s">
        <v>84</v>
      </c>
      <c r="J7" s="218" t="s">
        <v>85</v>
      </c>
      <c r="K7" s="218" t="s">
        <v>86</v>
      </c>
      <c r="L7" s="219" t="s">
        <v>87</v>
      </c>
      <c r="M7" s="217" t="s">
        <v>88</v>
      </c>
      <c r="N7" s="218" t="s">
        <v>84</v>
      </c>
      <c r="O7" s="218" t="s">
        <v>85</v>
      </c>
      <c r="P7" s="218" t="s">
        <v>86</v>
      </c>
      <c r="Q7" s="219" t="s">
        <v>87</v>
      </c>
      <c r="R7" s="629" t="s">
        <v>88</v>
      </c>
      <c r="S7" s="630" t="s">
        <v>84</v>
      </c>
      <c r="T7" s="630" t="s">
        <v>85</v>
      </c>
      <c r="U7" s="630" t="s">
        <v>86</v>
      </c>
      <c r="V7" s="631" t="s">
        <v>87</v>
      </c>
      <c r="W7" s="629" t="s">
        <v>88</v>
      </c>
      <c r="X7" s="630" t="s">
        <v>84</v>
      </c>
      <c r="Y7" s="630" t="s">
        <v>85</v>
      </c>
      <c r="Z7" s="630" t="s">
        <v>86</v>
      </c>
      <c r="AA7" s="631" t="s">
        <v>87</v>
      </c>
      <c r="AB7" s="629" t="s">
        <v>88</v>
      </c>
      <c r="AC7" s="630" t="s">
        <v>84</v>
      </c>
      <c r="AD7" s="630" t="s">
        <v>85</v>
      </c>
      <c r="AE7" s="630" t="s">
        <v>86</v>
      </c>
      <c r="AF7" s="631" t="s">
        <v>87</v>
      </c>
      <c r="AG7" s="629" t="s">
        <v>88</v>
      </c>
      <c r="AH7" s="630" t="s">
        <v>84</v>
      </c>
      <c r="AI7" s="630" t="s">
        <v>85</v>
      </c>
      <c r="AJ7" s="630" t="s">
        <v>86</v>
      </c>
      <c r="AK7" s="631" t="s">
        <v>87</v>
      </c>
    </row>
    <row r="8" spans="1:37" ht="12.75">
      <c r="A8" s="145">
        <v>1</v>
      </c>
      <c r="B8" s="163">
        <v>2</v>
      </c>
      <c r="C8" s="220">
        <v>3</v>
      </c>
      <c r="D8" s="221">
        <v>4</v>
      </c>
      <c r="E8" s="222">
        <v>5</v>
      </c>
      <c r="F8" s="221">
        <v>6</v>
      </c>
      <c r="G8" s="223">
        <v>7</v>
      </c>
      <c r="H8" s="220">
        <v>8</v>
      </c>
      <c r="I8" s="221">
        <v>9</v>
      </c>
      <c r="J8" s="222">
        <v>10</v>
      </c>
      <c r="K8" s="221">
        <v>11</v>
      </c>
      <c r="L8" s="223">
        <v>12</v>
      </c>
      <c r="M8" s="220">
        <v>13</v>
      </c>
      <c r="N8" s="221">
        <v>14</v>
      </c>
      <c r="O8" s="222">
        <v>15</v>
      </c>
      <c r="P8" s="221">
        <v>16</v>
      </c>
      <c r="Q8" s="223">
        <v>17</v>
      </c>
      <c r="R8" s="220">
        <v>18</v>
      </c>
      <c r="S8" s="221">
        <v>19</v>
      </c>
      <c r="T8" s="222">
        <v>20</v>
      </c>
      <c r="U8" s="221">
        <v>21</v>
      </c>
      <c r="V8" s="223">
        <v>22</v>
      </c>
      <c r="W8" s="220">
        <v>23</v>
      </c>
      <c r="X8" s="221">
        <v>24</v>
      </c>
      <c r="Y8" s="222">
        <v>25</v>
      </c>
      <c r="Z8" s="221">
        <v>26</v>
      </c>
      <c r="AA8" s="223">
        <v>27</v>
      </c>
      <c r="AB8" s="220">
        <v>28</v>
      </c>
      <c r="AC8" s="221">
        <v>29</v>
      </c>
      <c r="AD8" s="222">
        <v>30</v>
      </c>
      <c r="AE8" s="221">
        <v>31</v>
      </c>
      <c r="AF8" s="223">
        <v>32</v>
      </c>
      <c r="AG8" s="220">
        <v>33</v>
      </c>
      <c r="AH8" s="221">
        <v>34</v>
      </c>
      <c r="AI8" s="222">
        <v>35</v>
      </c>
      <c r="AJ8" s="221">
        <v>36</v>
      </c>
      <c r="AK8" s="223">
        <v>37</v>
      </c>
    </row>
    <row r="9" spans="1:37" ht="15">
      <c r="A9" s="151" t="s">
        <v>8</v>
      </c>
      <c r="B9" s="153" t="s">
        <v>181</v>
      </c>
      <c r="C9" s="224">
        <v>0.165</v>
      </c>
      <c r="D9" s="184"/>
      <c r="E9" s="184"/>
      <c r="F9" s="184">
        <v>0.165</v>
      </c>
      <c r="G9" s="184">
        <v>0.163</v>
      </c>
      <c r="H9" s="224">
        <v>0.149</v>
      </c>
      <c r="I9" s="184"/>
      <c r="J9" s="184"/>
      <c r="K9" s="184">
        <v>0.149</v>
      </c>
      <c r="L9" s="225">
        <v>0.148</v>
      </c>
      <c r="M9" s="224">
        <v>0.178</v>
      </c>
      <c r="N9" s="184"/>
      <c r="O9" s="184"/>
      <c r="P9" s="184">
        <v>0.178</v>
      </c>
      <c r="Q9" s="184">
        <v>0.177</v>
      </c>
      <c r="R9" s="224">
        <v>0.165</v>
      </c>
      <c r="S9" s="184"/>
      <c r="T9" s="184"/>
      <c r="U9" s="184">
        <v>0.165</v>
      </c>
      <c r="V9" s="184">
        <v>0.163</v>
      </c>
      <c r="W9" s="224">
        <v>0.165</v>
      </c>
      <c r="X9" s="184"/>
      <c r="Y9" s="184"/>
      <c r="Z9" s="184">
        <v>0.165</v>
      </c>
      <c r="AA9" s="184">
        <v>0.163</v>
      </c>
      <c r="AB9" s="224">
        <v>0.165</v>
      </c>
      <c r="AC9" s="184"/>
      <c r="AD9" s="184"/>
      <c r="AE9" s="184">
        <v>0.165</v>
      </c>
      <c r="AF9" s="184">
        <v>0.163</v>
      </c>
      <c r="AG9" s="224">
        <v>0.165</v>
      </c>
      <c r="AH9" s="184"/>
      <c r="AI9" s="184"/>
      <c r="AJ9" s="184">
        <v>0.165</v>
      </c>
      <c r="AK9" s="225">
        <v>0.163</v>
      </c>
    </row>
    <row r="10" spans="1:37" ht="15">
      <c r="A10" s="151" t="s">
        <v>68</v>
      </c>
      <c r="B10" s="153" t="s">
        <v>121</v>
      </c>
      <c r="C10" s="224"/>
      <c r="D10" s="184"/>
      <c r="E10" s="184"/>
      <c r="F10" s="184">
        <v>0.165</v>
      </c>
      <c r="G10" s="184">
        <v>0.163</v>
      </c>
      <c r="H10" s="224"/>
      <c r="I10" s="184"/>
      <c r="J10" s="184"/>
      <c r="K10" s="184">
        <v>0.149</v>
      </c>
      <c r="L10" s="225">
        <v>0.148</v>
      </c>
      <c r="M10" s="224"/>
      <c r="N10" s="184"/>
      <c r="O10" s="184"/>
      <c r="P10" s="184">
        <v>0.178</v>
      </c>
      <c r="Q10" s="184">
        <v>0.177</v>
      </c>
      <c r="R10" s="224"/>
      <c r="S10" s="184"/>
      <c r="T10" s="184"/>
      <c r="U10" s="184">
        <v>0.165</v>
      </c>
      <c r="V10" s="184">
        <v>0.163</v>
      </c>
      <c r="W10" s="224"/>
      <c r="X10" s="184"/>
      <c r="Y10" s="184"/>
      <c r="Z10" s="184">
        <v>0.165</v>
      </c>
      <c r="AA10" s="184">
        <v>0.163</v>
      </c>
      <c r="AB10" s="224"/>
      <c r="AC10" s="184"/>
      <c r="AD10" s="184"/>
      <c r="AE10" s="184">
        <v>0.165</v>
      </c>
      <c r="AF10" s="184">
        <v>0.163</v>
      </c>
      <c r="AG10" s="224"/>
      <c r="AH10" s="184"/>
      <c r="AI10" s="184"/>
      <c r="AJ10" s="184">
        <v>0.165</v>
      </c>
      <c r="AK10" s="225">
        <v>0.163</v>
      </c>
    </row>
    <row r="11" spans="1:37" ht="15">
      <c r="A11" s="151"/>
      <c r="B11" s="153" t="s">
        <v>122</v>
      </c>
      <c r="C11" s="224"/>
      <c r="D11" s="184"/>
      <c r="E11" s="184"/>
      <c r="F11" s="184"/>
      <c r="G11" s="225"/>
      <c r="H11" s="224"/>
      <c r="I11" s="184"/>
      <c r="J11" s="184"/>
      <c r="K11" s="184"/>
      <c r="L11" s="225"/>
      <c r="M11" s="224"/>
      <c r="N11" s="184"/>
      <c r="O11" s="184"/>
      <c r="P11" s="184"/>
      <c r="Q11" s="225"/>
      <c r="R11" s="224"/>
      <c r="S11" s="184"/>
      <c r="T11" s="184"/>
      <c r="U11" s="184"/>
      <c r="V11" s="225"/>
      <c r="W11" s="224"/>
      <c r="X11" s="184"/>
      <c r="Y11" s="184"/>
      <c r="Z11" s="184"/>
      <c r="AA11" s="225"/>
      <c r="AB11" s="224"/>
      <c r="AC11" s="184"/>
      <c r="AD11" s="184"/>
      <c r="AE11" s="184"/>
      <c r="AF11" s="225"/>
      <c r="AG11" s="224"/>
      <c r="AH11" s="184"/>
      <c r="AI11" s="184"/>
      <c r="AJ11" s="184"/>
      <c r="AK11" s="225"/>
    </row>
    <row r="12" spans="1:37" ht="15">
      <c r="A12" s="151"/>
      <c r="B12" s="153" t="s">
        <v>84</v>
      </c>
      <c r="C12" s="224"/>
      <c r="D12" s="184"/>
      <c r="E12" s="184"/>
      <c r="F12" s="184"/>
      <c r="G12" s="225"/>
      <c r="H12" s="224"/>
      <c r="I12" s="184"/>
      <c r="J12" s="184"/>
      <c r="K12" s="184"/>
      <c r="L12" s="225"/>
      <c r="M12" s="224"/>
      <c r="N12" s="184"/>
      <c r="O12" s="184"/>
      <c r="P12" s="184"/>
      <c r="Q12" s="225"/>
      <c r="R12" s="224"/>
      <c r="S12" s="184"/>
      <c r="T12" s="184"/>
      <c r="U12" s="184"/>
      <c r="V12" s="225"/>
      <c r="W12" s="224"/>
      <c r="X12" s="184"/>
      <c r="Y12" s="184"/>
      <c r="Z12" s="184"/>
      <c r="AA12" s="225"/>
      <c r="AB12" s="224"/>
      <c r="AC12" s="184"/>
      <c r="AD12" s="184"/>
      <c r="AE12" s="184"/>
      <c r="AF12" s="225"/>
      <c r="AG12" s="224"/>
      <c r="AH12" s="184"/>
      <c r="AI12" s="184"/>
      <c r="AJ12" s="184"/>
      <c r="AK12" s="225"/>
    </row>
    <row r="13" spans="1:37" ht="15">
      <c r="A13" s="151"/>
      <c r="B13" s="153" t="s">
        <v>85</v>
      </c>
      <c r="C13" s="224"/>
      <c r="D13" s="184"/>
      <c r="E13" s="184"/>
      <c r="F13" s="184"/>
      <c r="G13" s="225"/>
      <c r="H13" s="224"/>
      <c r="I13" s="184"/>
      <c r="J13" s="184"/>
      <c r="K13" s="184"/>
      <c r="L13" s="225"/>
      <c r="M13" s="224"/>
      <c r="N13" s="184"/>
      <c r="O13" s="184"/>
      <c r="P13" s="184"/>
      <c r="Q13" s="225"/>
      <c r="R13" s="224"/>
      <c r="S13" s="184"/>
      <c r="T13" s="184"/>
      <c r="U13" s="184"/>
      <c r="V13" s="225"/>
      <c r="W13" s="224"/>
      <c r="X13" s="184"/>
      <c r="Y13" s="184"/>
      <c r="Z13" s="184"/>
      <c r="AA13" s="225"/>
      <c r="AB13" s="224"/>
      <c r="AC13" s="184"/>
      <c r="AD13" s="184"/>
      <c r="AE13" s="184"/>
      <c r="AF13" s="225"/>
      <c r="AG13" s="224"/>
      <c r="AH13" s="184"/>
      <c r="AI13" s="184"/>
      <c r="AJ13" s="184"/>
      <c r="AK13" s="225"/>
    </row>
    <row r="14" spans="1:37" ht="15">
      <c r="A14" s="151"/>
      <c r="B14" s="153" t="s">
        <v>123</v>
      </c>
      <c r="C14" s="224">
        <v>0.163</v>
      </c>
      <c r="D14" s="184"/>
      <c r="E14" s="184"/>
      <c r="F14" s="632"/>
      <c r="G14" s="225">
        <v>0.163</v>
      </c>
      <c r="H14" s="224">
        <v>0.148</v>
      </c>
      <c r="I14" s="184"/>
      <c r="J14" s="184"/>
      <c r="K14" s="184"/>
      <c r="L14" s="225">
        <v>0.148</v>
      </c>
      <c r="M14" s="224">
        <v>0.177</v>
      </c>
      <c r="N14" s="184"/>
      <c r="O14" s="184"/>
      <c r="P14" s="184"/>
      <c r="Q14" s="633">
        <v>0.177</v>
      </c>
      <c r="R14" s="224">
        <v>0.163</v>
      </c>
      <c r="S14" s="184"/>
      <c r="T14" s="184"/>
      <c r="U14" s="184"/>
      <c r="V14" s="633">
        <v>0.163</v>
      </c>
      <c r="W14" s="224">
        <v>0.163</v>
      </c>
      <c r="X14" s="184"/>
      <c r="Y14" s="184"/>
      <c r="Z14" s="184"/>
      <c r="AA14" s="633">
        <v>0.163</v>
      </c>
      <c r="AB14" s="224">
        <v>0.163</v>
      </c>
      <c r="AC14" s="184"/>
      <c r="AD14" s="184"/>
      <c r="AE14" s="184"/>
      <c r="AF14" s="633">
        <v>0.163</v>
      </c>
      <c r="AG14" s="224">
        <v>0.163</v>
      </c>
      <c r="AH14" s="184"/>
      <c r="AI14" s="184"/>
      <c r="AJ14" s="184"/>
      <c r="AK14" s="633">
        <v>0.163</v>
      </c>
    </row>
    <row r="15" spans="1:37" ht="15">
      <c r="A15" s="151" t="s">
        <v>70</v>
      </c>
      <c r="B15" s="153" t="s">
        <v>182</v>
      </c>
      <c r="C15" s="224"/>
      <c r="D15" s="184"/>
      <c r="E15" s="184"/>
      <c r="F15" s="184"/>
      <c r="G15" s="225"/>
      <c r="H15" s="224"/>
      <c r="I15" s="184"/>
      <c r="J15" s="184"/>
      <c r="K15" s="184"/>
      <c r="L15" s="225"/>
      <c r="M15" s="224"/>
      <c r="N15" s="184"/>
      <c r="O15" s="184"/>
      <c r="P15" s="184"/>
      <c r="Q15" s="225"/>
      <c r="R15" s="224"/>
      <c r="S15" s="184"/>
      <c r="T15" s="184"/>
      <c r="U15" s="184"/>
      <c r="V15" s="225"/>
      <c r="W15" s="224"/>
      <c r="X15" s="184"/>
      <c r="Y15" s="184"/>
      <c r="Z15" s="184"/>
      <c r="AA15" s="225"/>
      <c r="AB15" s="224"/>
      <c r="AC15" s="184"/>
      <c r="AD15" s="184"/>
      <c r="AE15" s="184"/>
      <c r="AF15" s="225"/>
      <c r="AG15" s="224"/>
      <c r="AH15" s="184"/>
      <c r="AI15" s="184"/>
      <c r="AJ15" s="184"/>
      <c r="AK15" s="225"/>
    </row>
    <row r="16" spans="1:37" ht="25.5">
      <c r="A16" s="151" t="s">
        <v>72</v>
      </c>
      <c r="B16" s="153" t="s">
        <v>125</v>
      </c>
      <c r="C16" s="224">
        <v>0.165</v>
      </c>
      <c r="D16" s="184"/>
      <c r="E16" s="184"/>
      <c r="F16" s="184">
        <v>0.165</v>
      </c>
      <c r="G16" s="225"/>
      <c r="H16" s="224">
        <v>0.149</v>
      </c>
      <c r="I16" s="184"/>
      <c r="J16" s="184"/>
      <c r="K16" s="184">
        <v>0.149</v>
      </c>
      <c r="L16" s="225"/>
      <c r="M16" s="224">
        <v>0.178</v>
      </c>
      <c r="N16" s="184"/>
      <c r="O16" s="184"/>
      <c r="P16" s="184">
        <v>0.178</v>
      </c>
      <c r="Q16" s="225"/>
      <c r="R16" s="224">
        <v>0.165</v>
      </c>
      <c r="S16" s="184"/>
      <c r="T16" s="184"/>
      <c r="U16" s="184">
        <v>0.165</v>
      </c>
      <c r="V16" s="225"/>
      <c r="W16" s="224">
        <v>0.165</v>
      </c>
      <c r="X16" s="184"/>
      <c r="Y16" s="184"/>
      <c r="Z16" s="184">
        <v>0.165</v>
      </c>
      <c r="AA16" s="225"/>
      <c r="AB16" s="224">
        <v>0.165</v>
      </c>
      <c r="AC16" s="184"/>
      <c r="AD16" s="184"/>
      <c r="AE16" s="184">
        <v>0.165</v>
      </c>
      <c r="AF16" s="225"/>
      <c r="AG16" s="224">
        <v>0.165</v>
      </c>
      <c r="AH16" s="184"/>
      <c r="AI16" s="184"/>
      <c r="AJ16" s="184">
        <v>0.165</v>
      </c>
      <c r="AK16" s="225"/>
    </row>
    <row r="17" spans="1:37" ht="15">
      <c r="A17" s="151" t="s">
        <v>74</v>
      </c>
      <c r="B17" s="153" t="s">
        <v>183</v>
      </c>
      <c r="C17" s="224"/>
      <c r="D17" s="184"/>
      <c r="E17" s="184"/>
      <c r="F17" s="184"/>
      <c r="G17" s="225"/>
      <c r="H17" s="224"/>
      <c r="I17" s="184"/>
      <c r="J17" s="184"/>
      <c r="K17" s="184"/>
      <c r="L17" s="225"/>
      <c r="M17" s="224"/>
      <c r="N17" s="184"/>
      <c r="O17" s="184"/>
      <c r="P17" s="184"/>
      <c r="Q17" s="225"/>
      <c r="R17" s="224"/>
      <c r="S17" s="184"/>
      <c r="T17" s="184"/>
      <c r="U17" s="184"/>
      <c r="V17" s="225"/>
      <c r="W17" s="224"/>
      <c r="X17" s="184"/>
      <c r="Y17" s="184"/>
      <c r="Z17" s="184"/>
      <c r="AA17" s="225"/>
      <c r="AB17" s="224"/>
      <c r="AC17" s="184"/>
      <c r="AD17" s="184"/>
      <c r="AE17" s="184"/>
      <c r="AF17" s="225"/>
      <c r="AG17" s="224"/>
      <c r="AH17" s="184"/>
      <c r="AI17" s="184"/>
      <c r="AJ17" s="184"/>
      <c r="AK17" s="225"/>
    </row>
    <row r="18" spans="1:37" ht="15">
      <c r="A18" s="151" t="s">
        <v>12</v>
      </c>
      <c r="B18" s="153" t="s">
        <v>76</v>
      </c>
      <c r="C18" s="224">
        <v>0.004</v>
      </c>
      <c r="D18" s="184"/>
      <c r="E18" s="184"/>
      <c r="F18" s="184">
        <v>0.001468</v>
      </c>
      <c r="G18" s="225">
        <f>SUM(C18-F18)</f>
        <v>0.0025320000000000004</v>
      </c>
      <c r="H18" s="224">
        <v>0.004</v>
      </c>
      <c r="I18" s="184"/>
      <c r="J18" s="184"/>
      <c r="K18" s="184">
        <v>0.001</v>
      </c>
      <c r="L18" s="225">
        <v>0.003</v>
      </c>
      <c r="M18" s="224">
        <v>0.004</v>
      </c>
      <c r="N18" s="184"/>
      <c r="O18" s="184"/>
      <c r="P18" s="184">
        <v>0.001468</v>
      </c>
      <c r="Q18" s="225">
        <f>SUM(M18-P18)</f>
        <v>0.0025320000000000004</v>
      </c>
      <c r="R18" s="224">
        <v>0.004</v>
      </c>
      <c r="S18" s="184"/>
      <c r="T18" s="184"/>
      <c r="U18" s="184">
        <v>0.001468</v>
      </c>
      <c r="V18" s="225">
        <f>SUM(R18-U18)</f>
        <v>0.0025320000000000004</v>
      </c>
      <c r="W18" s="224">
        <v>0.004</v>
      </c>
      <c r="X18" s="184"/>
      <c r="Y18" s="184"/>
      <c r="Z18" s="184">
        <v>0.001468</v>
      </c>
      <c r="AA18" s="225">
        <f>SUM(W18-Z18)</f>
        <v>0.0025320000000000004</v>
      </c>
      <c r="AB18" s="224">
        <v>0.004</v>
      </c>
      <c r="AC18" s="184"/>
      <c r="AD18" s="184"/>
      <c r="AE18" s="184">
        <v>0.001468</v>
      </c>
      <c r="AF18" s="225">
        <f>SUM(AB18-AE18)</f>
        <v>0.0025320000000000004</v>
      </c>
      <c r="AG18" s="224">
        <v>0.004</v>
      </c>
      <c r="AH18" s="184"/>
      <c r="AI18" s="184"/>
      <c r="AJ18" s="184">
        <v>0.001468</v>
      </c>
      <c r="AK18" s="225">
        <f>SUM(AG18-AJ18)</f>
        <v>0.0025320000000000004</v>
      </c>
    </row>
    <row r="19" spans="1:37" ht="15">
      <c r="A19" s="151"/>
      <c r="B19" s="153" t="s">
        <v>18</v>
      </c>
      <c r="C19" s="471">
        <v>2.56</v>
      </c>
      <c r="D19" s="184"/>
      <c r="E19" s="184"/>
      <c r="F19" s="472">
        <f>SUM(F18/F9)*100</f>
        <v>0.8896969696969697</v>
      </c>
      <c r="G19" s="656">
        <v>1.68</v>
      </c>
      <c r="H19" s="471">
        <v>2.92</v>
      </c>
      <c r="I19" s="184"/>
      <c r="J19" s="184"/>
      <c r="K19" s="472">
        <v>1</v>
      </c>
      <c r="L19" s="472">
        <v>1.94</v>
      </c>
      <c r="M19" s="471">
        <v>2.14</v>
      </c>
      <c r="N19" s="184"/>
      <c r="O19" s="184"/>
      <c r="P19" s="472">
        <v>0.95</v>
      </c>
      <c r="Q19" s="473">
        <v>1.19</v>
      </c>
      <c r="R19" s="471">
        <v>2.56</v>
      </c>
      <c r="S19" s="184"/>
      <c r="T19" s="184"/>
      <c r="U19" s="472">
        <v>0.89</v>
      </c>
      <c r="V19" s="473">
        <v>1.68</v>
      </c>
      <c r="W19" s="471">
        <v>2.56</v>
      </c>
      <c r="X19" s="184"/>
      <c r="Y19" s="184"/>
      <c r="Z19" s="472">
        <v>0.89</v>
      </c>
      <c r="AA19" s="473">
        <v>1.68</v>
      </c>
      <c r="AB19" s="471">
        <v>2.56</v>
      </c>
      <c r="AC19" s="184"/>
      <c r="AD19" s="184"/>
      <c r="AE19" s="472">
        <v>0.89</v>
      </c>
      <c r="AF19" s="473">
        <v>1.68</v>
      </c>
      <c r="AG19" s="471">
        <v>2.56</v>
      </c>
      <c r="AH19" s="184"/>
      <c r="AI19" s="184"/>
      <c r="AJ19" s="472">
        <v>0.89</v>
      </c>
      <c r="AK19" s="473">
        <v>1.68</v>
      </c>
    </row>
    <row r="20" spans="1:37" ht="25.5">
      <c r="A20" s="151" t="s">
        <v>14</v>
      </c>
      <c r="B20" s="153" t="s">
        <v>153</v>
      </c>
      <c r="C20" s="224"/>
      <c r="D20" s="184"/>
      <c r="E20" s="184"/>
      <c r="F20" s="184"/>
      <c r="G20" s="225"/>
      <c r="H20" s="224"/>
      <c r="I20" s="184"/>
      <c r="J20" s="184"/>
      <c r="K20" s="184"/>
      <c r="L20" s="225"/>
      <c r="M20" s="224"/>
      <c r="N20" s="184"/>
      <c r="O20" s="184"/>
      <c r="P20" s="184"/>
      <c r="Q20" s="225"/>
      <c r="R20" s="224"/>
      <c r="S20" s="184"/>
      <c r="T20" s="184"/>
      <c r="U20" s="184"/>
      <c r="V20" s="225"/>
      <c r="W20" s="224"/>
      <c r="X20" s="184"/>
      <c r="Y20" s="184"/>
      <c r="Z20" s="184"/>
      <c r="AA20" s="225"/>
      <c r="AB20" s="224"/>
      <c r="AC20" s="184"/>
      <c r="AD20" s="184"/>
      <c r="AE20" s="184"/>
      <c r="AF20" s="225"/>
      <c r="AG20" s="224"/>
      <c r="AH20" s="184"/>
      <c r="AI20" s="184"/>
      <c r="AJ20" s="184"/>
      <c r="AK20" s="225"/>
    </row>
    <row r="21" spans="1:37" ht="12.75" customHeight="1" hidden="1">
      <c r="A21" s="151"/>
      <c r="B21" s="153" t="s">
        <v>184</v>
      </c>
      <c r="C21" s="224"/>
      <c r="D21" s="450"/>
      <c r="E21" s="450"/>
      <c r="F21" s="184"/>
      <c r="G21" s="225"/>
      <c r="H21" s="224"/>
      <c r="I21" s="450"/>
      <c r="J21" s="450"/>
      <c r="K21" s="184"/>
      <c r="L21" s="225"/>
      <c r="M21" s="224"/>
      <c r="N21" s="450"/>
      <c r="O21" s="450"/>
      <c r="P21" s="184"/>
      <c r="Q21" s="225"/>
      <c r="R21" s="224"/>
      <c r="S21" s="450"/>
      <c r="T21" s="450"/>
      <c r="U21" s="184"/>
      <c r="V21" s="225"/>
      <c r="W21" s="224"/>
      <c r="X21" s="450"/>
      <c r="Y21" s="450"/>
      <c r="Z21" s="184"/>
      <c r="AA21" s="225"/>
      <c r="AB21" s="224"/>
      <c r="AC21" s="450"/>
      <c r="AD21" s="450"/>
      <c r="AE21" s="184"/>
      <c r="AF21" s="225"/>
      <c r="AG21" s="224"/>
      <c r="AH21" s="450"/>
      <c r="AI21" s="450"/>
      <c r="AJ21" s="184"/>
      <c r="AK21" s="225"/>
    </row>
    <row r="22" spans="1:37" ht="12.75" customHeight="1" hidden="1">
      <c r="A22" s="151"/>
      <c r="B22" s="153" t="s">
        <v>185</v>
      </c>
      <c r="C22" s="451"/>
      <c r="D22" s="450"/>
      <c r="E22" s="450"/>
      <c r="F22" s="184"/>
      <c r="G22" s="225"/>
      <c r="H22" s="451"/>
      <c r="I22" s="450"/>
      <c r="J22" s="450"/>
      <c r="K22" s="184"/>
      <c r="L22" s="225"/>
      <c r="M22" s="451"/>
      <c r="N22" s="450"/>
      <c r="O22" s="450"/>
      <c r="P22" s="184"/>
      <c r="Q22" s="225"/>
      <c r="R22" s="451"/>
      <c r="S22" s="450"/>
      <c r="T22" s="450"/>
      <c r="U22" s="184"/>
      <c r="V22" s="225"/>
      <c r="W22" s="451"/>
      <c r="X22" s="450"/>
      <c r="Y22" s="450"/>
      <c r="Z22" s="184"/>
      <c r="AA22" s="225"/>
      <c r="AB22" s="451"/>
      <c r="AC22" s="450"/>
      <c r="AD22" s="450"/>
      <c r="AE22" s="184"/>
      <c r="AF22" s="225"/>
      <c r="AG22" s="451"/>
      <c r="AH22" s="450"/>
      <c r="AI22" s="450"/>
      <c r="AJ22" s="184"/>
      <c r="AK22" s="225"/>
    </row>
    <row r="23" spans="1:37" ht="15">
      <c r="A23" s="151" t="s">
        <v>22</v>
      </c>
      <c r="B23" s="153" t="s">
        <v>186</v>
      </c>
      <c r="C23" s="224">
        <f>SUM(C9-C18-C20)</f>
        <v>0.161</v>
      </c>
      <c r="D23" s="184"/>
      <c r="E23" s="184"/>
      <c r="F23" s="184">
        <v>0.163</v>
      </c>
      <c r="G23" s="225">
        <v>0.16</v>
      </c>
      <c r="H23" s="224">
        <f>SUM(H9-H18-H20)</f>
        <v>0.145</v>
      </c>
      <c r="I23" s="184"/>
      <c r="J23" s="184"/>
      <c r="K23" s="184">
        <v>0.148</v>
      </c>
      <c r="L23" s="225">
        <v>0.145</v>
      </c>
      <c r="M23" s="224">
        <f>SUM(M9-M18-M20)</f>
        <v>0.174</v>
      </c>
      <c r="N23" s="184"/>
      <c r="O23" s="184"/>
      <c r="P23" s="184">
        <v>0.177</v>
      </c>
      <c r="Q23" s="225">
        <f>SUM(M23)</f>
        <v>0.174</v>
      </c>
      <c r="R23" s="224">
        <v>0.16</v>
      </c>
      <c r="S23" s="184"/>
      <c r="T23" s="184"/>
      <c r="U23" s="184">
        <v>0.163</v>
      </c>
      <c r="V23" s="225">
        <f>SUM(R23)</f>
        <v>0.16</v>
      </c>
      <c r="W23" s="224">
        <v>0.16</v>
      </c>
      <c r="X23" s="184"/>
      <c r="Y23" s="184"/>
      <c r="Z23" s="184">
        <v>0.163</v>
      </c>
      <c r="AA23" s="225">
        <f>SUM(W23)</f>
        <v>0.16</v>
      </c>
      <c r="AB23" s="224">
        <v>0.16</v>
      </c>
      <c r="AC23" s="184"/>
      <c r="AD23" s="184"/>
      <c r="AE23" s="184">
        <v>0.163</v>
      </c>
      <c r="AF23" s="225">
        <f>SUM(AB23)</f>
        <v>0.16</v>
      </c>
      <c r="AG23" s="224">
        <v>0.16</v>
      </c>
      <c r="AH23" s="184"/>
      <c r="AI23" s="184"/>
      <c r="AJ23" s="184">
        <v>0.163</v>
      </c>
      <c r="AK23" s="225">
        <f>SUM(AG23)</f>
        <v>0.16</v>
      </c>
    </row>
    <row r="24" spans="1:37" s="59" customFormat="1" ht="51">
      <c r="A24" s="151" t="s">
        <v>132</v>
      </c>
      <c r="B24" s="153" t="s">
        <v>187</v>
      </c>
      <c r="C24" s="452">
        <v>0.065</v>
      </c>
      <c r="D24" s="184"/>
      <c r="E24" s="184"/>
      <c r="F24" s="184"/>
      <c r="G24" s="225">
        <f>SUM(C24)</f>
        <v>0.065</v>
      </c>
      <c r="H24" s="452">
        <f>L24</f>
        <v>0.057</v>
      </c>
      <c r="I24" s="184"/>
      <c r="J24" s="184"/>
      <c r="K24" s="184"/>
      <c r="L24" s="225">
        <v>0.057</v>
      </c>
      <c r="M24" s="452">
        <v>0.085</v>
      </c>
      <c r="N24" s="184"/>
      <c r="O24" s="184"/>
      <c r="P24" s="184"/>
      <c r="Q24" s="225">
        <v>0.085</v>
      </c>
      <c r="R24" s="452">
        <v>0.065</v>
      </c>
      <c r="S24" s="184"/>
      <c r="T24" s="184"/>
      <c r="U24" s="184"/>
      <c r="V24" s="225">
        <f>SUM(R24)</f>
        <v>0.065</v>
      </c>
      <c r="W24" s="452">
        <v>0.065</v>
      </c>
      <c r="X24" s="184"/>
      <c r="Y24" s="184"/>
      <c r="Z24" s="184"/>
      <c r="AA24" s="225">
        <f>SUM(W24)</f>
        <v>0.065</v>
      </c>
      <c r="AB24" s="452">
        <v>0.065</v>
      </c>
      <c r="AC24" s="184"/>
      <c r="AD24" s="184"/>
      <c r="AE24" s="184"/>
      <c r="AF24" s="225">
        <f>SUM(AB24)</f>
        <v>0.065</v>
      </c>
      <c r="AG24" s="452">
        <v>0.065</v>
      </c>
      <c r="AH24" s="184"/>
      <c r="AI24" s="184"/>
      <c r="AJ24" s="184"/>
      <c r="AK24" s="225">
        <f>SUM(AG24)</f>
        <v>0.065</v>
      </c>
    </row>
    <row r="25" spans="1:37" ht="25.5">
      <c r="A25" s="151" t="s">
        <v>137</v>
      </c>
      <c r="B25" s="153" t="s">
        <v>188</v>
      </c>
      <c r="C25" s="452"/>
      <c r="D25" s="184"/>
      <c r="E25" s="184"/>
      <c r="F25" s="184"/>
      <c r="G25" s="225"/>
      <c r="H25" s="452"/>
      <c r="I25" s="184"/>
      <c r="J25" s="184"/>
      <c r="K25" s="184"/>
      <c r="L25" s="225"/>
      <c r="M25" s="452"/>
      <c r="N25" s="184"/>
      <c r="O25" s="184"/>
      <c r="P25" s="184"/>
      <c r="Q25" s="225"/>
      <c r="R25" s="452"/>
      <c r="S25" s="184"/>
      <c r="T25" s="184"/>
      <c r="U25" s="184"/>
      <c r="V25" s="225"/>
      <c r="W25" s="452"/>
      <c r="X25" s="184"/>
      <c r="Y25" s="184"/>
      <c r="Z25" s="184"/>
      <c r="AA25" s="225"/>
      <c r="AB25" s="452"/>
      <c r="AC25" s="184"/>
      <c r="AD25" s="184"/>
      <c r="AE25" s="184"/>
      <c r="AF25" s="225"/>
      <c r="AG25" s="452"/>
      <c r="AH25" s="184"/>
      <c r="AI25" s="184"/>
      <c r="AJ25" s="184"/>
      <c r="AK25" s="225"/>
    </row>
    <row r="26" spans="1:37" ht="26.25" thickBot="1">
      <c r="A26" s="152" t="s">
        <v>138</v>
      </c>
      <c r="B26" s="154" t="s">
        <v>189</v>
      </c>
      <c r="C26" s="453">
        <v>0.095</v>
      </c>
      <c r="D26" s="454"/>
      <c r="E26" s="454"/>
      <c r="F26" s="454"/>
      <c r="G26" s="225">
        <f>SUM(C26)</f>
        <v>0.095</v>
      </c>
      <c r="H26" s="453">
        <f>L26</f>
        <v>0.087</v>
      </c>
      <c r="I26" s="454"/>
      <c r="J26" s="454"/>
      <c r="K26" s="454"/>
      <c r="L26" s="455">
        <v>0.087</v>
      </c>
      <c r="M26" s="453">
        <v>0.089</v>
      </c>
      <c r="N26" s="454"/>
      <c r="O26" s="454"/>
      <c r="P26" s="454"/>
      <c r="Q26" s="455">
        <v>0.089</v>
      </c>
      <c r="R26" s="453">
        <v>0.095</v>
      </c>
      <c r="S26" s="454"/>
      <c r="T26" s="454"/>
      <c r="U26" s="454"/>
      <c r="V26" s="455">
        <f>SUM(R26)</f>
        <v>0.095</v>
      </c>
      <c r="W26" s="453">
        <v>0.095</v>
      </c>
      <c r="X26" s="454"/>
      <c r="Y26" s="454"/>
      <c r="Z26" s="454"/>
      <c r="AA26" s="455">
        <f>SUM(W26)</f>
        <v>0.095</v>
      </c>
      <c r="AB26" s="453">
        <v>0.095</v>
      </c>
      <c r="AC26" s="454"/>
      <c r="AD26" s="454"/>
      <c r="AE26" s="454"/>
      <c r="AF26" s="455">
        <f>SUM(AB26)</f>
        <v>0.095</v>
      </c>
      <c r="AG26" s="453">
        <v>0.095</v>
      </c>
      <c r="AH26" s="454"/>
      <c r="AI26" s="454"/>
      <c r="AJ26" s="454"/>
      <c r="AK26" s="455">
        <f>SUM(AG26)</f>
        <v>0.095</v>
      </c>
    </row>
    <row r="29" spans="1:16" s="24" customFormat="1" ht="15">
      <c r="A29" s="714"/>
      <c r="B29" s="714"/>
      <c r="C29" s="714"/>
      <c r="D29" s="714"/>
      <c r="E29" s="714"/>
      <c r="F29" s="714"/>
      <c r="G29" s="714"/>
      <c r="H29" s="714"/>
      <c r="I29" s="714"/>
      <c r="J29" s="714"/>
      <c r="K29" s="714"/>
      <c r="L29" s="714"/>
      <c r="M29" s="714"/>
      <c r="N29" s="714"/>
      <c r="O29" s="714"/>
      <c r="P29" s="714"/>
    </row>
    <row r="31" spans="1:37" s="108" customFormat="1" ht="18.75" customHeight="1">
      <c r="A31" s="681" t="s">
        <v>478</v>
      </c>
      <c r="B31" s="681"/>
      <c r="C31" s="681"/>
      <c r="D31" s="681"/>
      <c r="E31" s="681"/>
      <c r="F31" s="681"/>
      <c r="G31" s="681"/>
      <c r="H31" s="681"/>
      <c r="I31" s="681"/>
      <c r="J31" s="681"/>
      <c r="K31" s="681"/>
      <c r="L31" s="681"/>
      <c r="M31" s="681"/>
      <c r="N31" s="681"/>
      <c r="O31" s="681"/>
      <c r="P31" s="681"/>
      <c r="Q31" s="681"/>
      <c r="R31" s="681"/>
      <c r="S31" s="681"/>
      <c r="T31" s="681"/>
      <c r="U31" s="681"/>
      <c r="V31" s="681"/>
      <c r="W31" s="681"/>
      <c r="X31" s="681"/>
      <c r="Y31" s="681"/>
      <c r="Z31" s="681"/>
      <c r="AA31" s="681"/>
      <c r="AB31" s="681"/>
      <c r="AC31" s="681"/>
      <c r="AD31" s="681"/>
      <c r="AE31" s="681"/>
      <c r="AF31" s="681"/>
      <c r="AG31" s="681"/>
      <c r="AH31" s="681"/>
      <c r="AI31" s="681"/>
      <c r="AJ31" s="681"/>
      <c r="AK31" s="681"/>
    </row>
    <row r="32" s="33" customFormat="1" ht="15">
      <c r="B32" s="58"/>
    </row>
  </sheetData>
  <sheetProtection/>
  <mergeCells count="16">
    <mergeCell ref="A3:AK3"/>
    <mergeCell ref="AG6:AK6"/>
    <mergeCell ref="A5:A7"/>
    <mergeCell ref="B5:B7"/>
    <mergeCell ref="C5:G6"/>
    <mergeCell ref="H5:L6"/>
    <mergeCell ref="A31:AK31"/>
    <mergeCell ref="AE4:AK4"/>
    <mergeCell ref="M1:AK1"/>
    <mergeCell ref="A29:P29"/>
    <mergeCell ref="A2:B2"/>
    <mergeCell ref="AB6:AF6"/>
    <mergeCell ref="M5:Q6"/>
    <mergeCell ref="R5:V6"/>
    <mergeCell ref="W5:AA6"/>
    <mergeCell ref="AB5:AK5"/>
  </mergeCells>
  <printOptions horizontalCentered="1"/>
  <pageMargins left="0.3937007874015748" right="0.2755905511811024" top="0.3937007874015748" bottom="0" header="0" footer="0"/>
  <pageSetup blackAndWhite="1" fitToHeight="1" fitToWidth="1" horizontalDpi="600" verticalDpi="600" orientation="landscape" paperSize="9" scale="56" r:id="rId1"/>
  <headerFooter alignWithMargins="0">
    <oddHeader>&amp;R60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K62"/>
  <sheetViews>
    <sheetView showGridLines="0" view="pageBreakPreview" zoomScale="91" zoomScaleSheetLayoutView="91" workbookViewId="0" topLeftCell="A1">
      <selection activeCell="U39" sqref="U39"/>
    </sheetView>
  </sheetViews>
  <sheetFormatPr defaultColWidth="9.00390625" defaultRowHeight="12.75"/>
  <cols>
    <col min="1" max="1" width="5.375" style="0" customWidth="1"/>
    <col min="2" max="2" width="32.50390625" style="43" customWidth="1"/>
    <col min="3" max="3" width="11.125" style="0" customWidth="1"/>
    <col min="4" max="4" width="7.50390625" style="0" customWidth="1"/>
    <col min="5" max="5" width="6.00390625" style="0" customWidth="1"/>
    <col min="6" max="6" width="8.625" style="0" customWidth="1"/>
    <col min="7" max="7" width="12.00390625" style="0" customWidth="1"/>
    <col min="8" max="8" width="7.50390625" style="0" customWidth="1"/>
    <col min="9" max="10" width="7.875" style="0" customWidth="1"/>
    <col min="11" max="11" width="7.50390625" style="0" customWidth="1"/>
    <col min="12" max="12" width="8.375" style="0" customWidth="1"/>
    <col min="13" max="13" width="9.50390625" style="0" customWidth="1"/>
    <col min="14" max="15" width="8.50390625" style="0" customWidth="1"/>
    <col min="16" max="16" width="6.00390625" style="0" customWidth="1"/>
    <col min="17" max="18" width="8.50390625" style="0" customWidth="1"/>
  </cols>
  <sheetData>
    <row r="1" spans="1:18" ht="25.5" customHeight="1">
      <c r="A1" s="662" t="s">
        <v>471</v>
      </c>
      <c r="B1" s="662"/>
      <c r="O1" s="747" t="s">
        <v>140</v>
      </c>
      <c r="P1" s="747"/>
      <c r="Q1" s="747"/>
      <c r="R1" s="747"/>
    </row>
    <row r="2" spans="1:2" ht="25.5" customHeight="1">
      <c r="A2" s="682"/>
      <c r="B2" s="682"/>
    </row>
    <row r="3" spans="2:18" ht="16.5">
      <c r="B3" s="44"/>
      <c r="C3" s="45"/>
      <c r="D3" s="45"/>
      <c r="E3" s="45"/>
      <c r="F3" s="45"/>
      <c r="G3" s="45"/>
      <c r="H3" s="46" t="s">
        <v>141</v>
      </c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 ht="26.25">
      <c r="A4" s="148"/>
      <c r="B4" s="148"/>
      <c r="C4" s="148"/>
      <c r="D4" s="102"/>
      <c r="E4" s="102"/>
      <c r="F4" s="102"/>
      <c r="K4" s="46"/>
      <c r="L4" s="46"/>
      <c r="M4" s="46"/>
      <c r="N4" s="46"/>
      <c r="O4" s="46"/>
      <c r="P4" s="46"/>
      <c r="Q4" s="46"/>
      <c r="R4" s="46"/>
    </row>
    <row r="5" ht="13.5" thickBot="1"/>
    <row r="6" spans="1:18" ht="40.5" customHeight="1">
      <c r="A6" s="748" t="s">
        <v>484</v>
      </c>
      <c r="B6" s="750" t="s">
        <v>142</v>
      </c>
      <c r="C6" s="750" t="s">
        <v>196</v>
      </c>
      <c r="D6" s="750"/>
      <c r="E6" s="750"/>
      <c r="F6" s="750"/>
      <c r="G6" s="750"/>
      <c r="H6" s="750" t="s">
        <v>197</v>
      </c>
      <c r="I6" s="750"/>
      <c r="J6" s="750"/>
      <c r="K6" s="750"/>
      <c r="L6" s="750"/>
      <c r="M6" s="750" t="s">
        <v>143</v>
      </c>
      <c r="N6" s="750" t="s">
        <v>144</v>
      </c>
      <c r="O6" s="750"/>
      <c r="P6" s="750"/>
      <c r="Q6" s="750"/>
      <c r="R6" s="752"/>
    </row>
    <row r="7" spans="1:18" ht="26.25" customHeight="1">
      <c r="A7" s="749"/>
      <c r="B7" s="751"/>
      <c r="C7" s="75" t="s">
        <v>145</v>
      </c>
      <c r="D7" s="75" t="s">
        <v>84</v>
      </c>
      <c r="E7" s="75" t="s">
        <v>85</v>
      </c>
      <c r="F7" s="75" t="s">
        <v>86</v>
      </c>
      <c r="G7" s="75" t="s">
        <v>87</v>
      </c>
      <c r="H7" s="75" t="s">
        <v>145</v>
      </c>
      <c r="I7" s="75" t="s">
        <v>84</v>
      </c>
      <c r="J7" s="75" t="s">
        <v>85</v>
      </c>
      <c r="K7" s="75" t="s">
        <v>86</v>
      </c>
      <c r="L7" s="75" t="s">
        <v>87</v>
      </c>
      <c r="M7" s="751"/>
      <c r="N7" s="75" t="s">
        <v>145</v>
      </c>
      <c r="O7" s="75" t="s">
        <v>84</v>
      </c>
      <c r="P7" s="75" t="s">
        <v>85</v>
      </c>
      <c r="Q7" s="75" t="s">
        <v>86</v>
      </c>
      <c r="R7" s="247" t="s">
        <v>87</v>
      </c>
    </row>
    <row r="8" spans="1:18" ht="13.5" thickBot="1">
      <c r="A8" s="248">
        <v>1</v>
      </c>
      <c r="B8" s="173">
        <f>+A8+1</f>
        <v>2</v>
      </c>
      <c r="C8" s="249">
        <f>+B8+1</f>
        <v>3</v>
      </c>
      <c r="D8" s="249">
        <f>+C8+1</f>
        <v>4</v>
      </c>
      <c r="E8" s="249">
        <f>+D8+1</f>
        <v>5</v>
      </c>
      <c r="F8" s="249"/>
      <c r="G8" s="249">
        <f>+E8+1</f>
        <v>6</v>
      </c>
      <c r="H8" s="249">
        <f>+G8+1</f>
        <v>7</v>
      </c>
      <c r="I8" s="249">
        <f>+H8+1</f>
        <v>8</v>
      </c>
      <c r="J8" s="249"/>
      <c r="K8" s="249">
        <f>+I8+1</f>
        <v>9</v>
      </c>
      <c r="L8" s="249">
        <f>+K8+1</f>
        <v>10</v>
      </c>
      <c r="M8" s="249">
        <f>+L8+1</f>
        <v>11</v>
      </c>
      <c r="N8" s="249">
        <f>+M8+1</f>
        <v>12</v>
      </c>
      <c r="O8" s="249">
        <f>+N8+1</f>
        <v>13</v>
      </c>
      <c r="P8" s="249"/>
      <c r="Q8" s="249">
        <f>+O8+1</f>
        <v>14</v>
      </c>
      <c r="R8" s="250">
        <f>+Q8+1</f>
        <v>15</v>
      </c>
    </row>
    <row r="9" spans="1:18" ht="13.5" customHeight="1" thickBot="1">
      <c r="A9" s="756" t="s">
        <v>492</v>
      </c>
      <c r="B9" s="757"/>
      <c r="C9" s="757"/>
      <c r="D9" s="757"/>
      <c r="E9" s="757"/>
      <c r="F9" s="757"/>
      <c r="G9" s="757"/>
      <c r="H9" s="757"/>
      <c r="I9" s="757"/>
      <c r="J9" s="757"/>
      <c r="K9" s="757"/>
      <c r="L9" s="757"/>
      <c r="M9" s="757"/>
      <c r="N9" s="757"/>
      <c r="O9" s="757"/>
      <c r="P9" s="757"/>
      <c r="Q9" s="757"/>
      <c r="R9" s="758"/>
    </row>
    <row r="10" spans="1:18" ht="12.75">
      <c r="A10" s="549" t="s">
        <v>8</v>
      </c>
      <c r="B10" s="550" t="s">
        <v>207</v>
      </c>
      <c r="C10" s="566"/>
      <c r="D10" s="566"/>
      <c r="E10" s="566"/>
      <c r="F10" s="566"/>
      <c r="G10" s="566"/>
      <c r="H10" s="567"/>
      <c r="I10" s="567"/>
      <c r="J10" s="567"/>
      <c r="K10" s="567"/>
      <c r="L10" s="567"/>
      <c r="M10" s="568"/>
      <c r="N10" s="569"/>
      <c r="O10" s="569"/>
      <c r="P10" s="569"/>
      <c r="Q10" s="569"/>
      <c r="R10" s="570"/>
    </row>
    <row r="11" spans="1:18" ht="12.75">
      <c r="A11" s="551" t="s">
        <v>12</v>
      </c>
      <c r="B11" s="552" t="s">
        <v>148</v>
      </c>
      <c r="C11" s="571">
        <v>1</v>
      </c>
      <c r="D11" s="571"/>
      <c r="E11" s="571"/>
      <c r="F11" s="571"/>
      <c r="G11" s="571">
        <v>1</v>
      </c>
      <c r="H11" s="572">
        <f>L11</f>
        <v>0.1739130434782609</v>
      </c>
      <c r="I11" s="572"/>
      <c r="J11" s="572"/>
      <c r="K11" s="572"/>
      <c r="L11" s="572">
        <f>G11/M11*1000</f>
        <v>0.1739130434782609</v>
      </c>
      <c r="M11" s="565">
        <v>5750</v>
      </c>
      <c r="N11" s="565">
        <f>SUM(O11:R11)</f>
        <v>100</v>
      </c>
      <c r="O11" s="565">
        <f>D11/C11*100</f>
        <v>0</v>
      </c>
      <c r="P11" s="565">
        <f>E11/C11*100</f>
        <v>0</v>
      </c>
      <c r="Q11" s="565">
        <f>F11/C11*100</f>
        <v>0</v>
      </c>
      <c r="R11" s="573">
        <f>G11/C11*100</f>
        <v>100</v>
      </c>
    </row>
    <row r="12" spans="1:18" ht="25.5">
      <c r="A12" s="551" t="s">
        <v>35</v>
      </c>
      <c r="B12" s="553" t="s">
        <v>208</v>
      </c>
      <c r="C12" s="560"/>
      <c r="D12" s="560"/>
      <c r="E12" s="560"/>
      <c r="F12" s="560"/>
      <c r="G12" s="560"/>
      <c r="H12" s="561"/>
      <c r="I12" s="561"/>
      <c r="J12" s="561"/>
      <c r="K12" s="561"/>
      <c r="L12" s="561"/>
      <c r="M12" s="562"/>
      <c r="N12" s="562"/>
      <c r="O12" s="562"/>
      <c r="P12" s="562"/>
      <c r="Q12" s="562"/>
      <c r="R12" s="563"/>
    </row>
    <row r="13" spans="1:18" s="162" customFormat="1" ht="25.5">
      <c r="A13" s="551" t="s">
        <v>155</v>
      </c>
      <c r="B13" s="553" t="s">
        <v>485</v>
      </c>
      <c r="C13" s="571">
        <v>0.489</v>
      </c>
      <c r="D13" s="571"/>
      <c r="E13" s="571"/>
      <c r="F13" s="571"/>
      <c r="G13" s="571">
        <v>0.489</v>
      </c>
      <c r="H13" s="572">
        <f>L13</f>
        <v>0.08504347826086957</v>
      </c>
      <c r="I13" s="572"/>
      <c r="J13" s="572"/>
      <c r="K13" s="572"/>
      <c r="L13" s="572">
        <f>G13/M13*1000</f>
        <v>0.08504347826086957</v>
      </c>
      <c r="M13" s="565">
        <v>5750</v>
      </c>
      <c r="N13" s="565">
        <f>SUM(O13:R13)</f>
        <v>100</v>
      </c>
      <c r="O13" s="565">
        <v>0</v>
      </c>
      <c r="P13" s="565">
        <v>0</v>
      </c>
      <c r="Q13" s="565">
        <v>0</v>
      </c>
      <c r="R13" s="573">
        <f>G13/C13*100</f>
        <v>100</v>
      </c>
    </row>
    <row r="14" spans="1:18" ht="25.5" hidden="1">
      <c r="A14" s="551" t="s">
        <v>39</v>
      </c>
      <c r="B14" s="553" t="s">
        <v>486</v>
      </c>
      <c r="C14" s="571">
        <v>0.59</v>
      </c>
      <c r="D14" s="571"/>
      <c r="E14" s="571"/>
      <c r="F14" s="571"/>
      <c r="G14" s="571">
        <f>C14</f>
        <v>0.59</v>
      </c>
      <c r="H14" s="572">
        <f>L14</f>
        <v>0.1026086956521739</v>
      </c>
      <c r="I14" s="572"/>
      <c r="J14" s="572"/>
      <c r="K14" s="572"/>
      <c r="L14" s="572">
        <f>G14/M14*1000</f>
        <v>0.1026086956521739</v>
      </c>
      <c r="M14" s="565">
        <v>5750</v>
      </c>
      <c r="N14" s="565">
        <v>100</v>
      </c>
      <c r="O14" s="565">
        <v>0</v>
      </c>
      <c r="P14" s="565">
        <v>0</v>
      </c>
      <c r="Q14" s="565">
        <v>0</v>
      </c>
      <c r="R14" s="573">
        <v>100</v>
      </c>
    </row>
    <row r="15" spans="1:18" ht="12.75" hidden="1">
      <c r="A15" s="551" t="s">
        <v>14</v>
      </c>
      <c r="B15" s="554" t="s">
        <v>146</v>
      </c>
      <c r="C15" s="571"/>
      <c r="D15" s="571"/>
      <c r="E15" s="571"/>
      <c r="F15" s="571"/>
      <c r="G15" s="571"/>
      <c r="H15" s="572"/>
      <c r="I15" s="572"/>
      <c r="J15" s="572"/>
      <c r="K15" s="572"/>
      <c r="L15" s="572"/>
      <c r="M15" s="565"/>
      <c r="N15" s="565"/>
      <c r="O15" s="565"/>
      <c r="P15" s="565"/>
      <c r="Q15" s="565"/>
      <c r="R15" s="573"/>
    </row>
    <row r="16" spans="1:18" ht="12.75" customHeight="1">
      <c r="A16" s="551" t="s">
        <v>39</v>
      </c>
      <c r="B16" s="558" t="s">
        <v>486</v>
      </c>
      <c r="C16" s="634">
        <v>0.511</v>
      </c>
      <c r="D16" s="634"/>
      <c r="E16" s="634"/>
      <c r="F16" s="634"/>
      <c r="G16" s="634">
        <v>0.511</v>
      </c>
      <c r="H16" s="635">
        <v>0.103</v>
      </c>
      <c r="I16" s="635"/>
      <c r="J16" s="635"/>
      <c r="K16" s="635"/>
      <c r="L16" s="572">
        <f>G16/M16*1000</f>
        <v>0.0888695652173913</v>
      </c>
      <c r="M16" s="636">
        <v>5750</v>
      </c>
      <c r="N16" s="565">
        <f>SUM(O16:R16)</f>
        <v>100</v>
      </c>
      <c r="O16" s="636">
        <v>0</v>
      </c>
      <c r="P16" s="636">
        <v>0</v>
      </c>
      <c r="Q16" s="636">
        <v>0</v>
      </c>
      <c r="R16" s="573">
        <f>G16/C16*100</f>
        <v>100</v>
      </c>
    </row>
    <row r="17" spans="1:18" ht="12.75">
      <c r="A17" s="556" t="s">
        <v>14</v>
      </c>
      <c r="B17" s="557" t="s">
        <v>146</v>
      </c>
      <c r="C17" s="634"/>
      <c r="D17" s="634"/>
      <c r="E17" s="634"/>
      <c r="F17" s="634"/>
      <c r="G17" s="634"/>
      <c r="H17" s="635"/>
      <c r="I17" s="635"/>
      <c r="J17" s="635"/>
      <c r="K17" s="635"/>
      <c r="L17" s="635"/>
      <c r="M17" s="636"/>
      <c r="N17" s="636"/>
      <c r="O17" s="636"/>
      <c r="P17" s="636"/>
      <c r="Q17" s="636"/>
      <c r="R17" s="637"/>
    </row>
    <row r="18" spans="1:18" ht="13.5" thickBot="1">
      <c r="A18" s="559"/>
      <c r="B18" s="555" t="s">
        <v>147</v>
      </c>
      <c r="C18" s="574">
        <f>C11</f>
        <v>1</v>
      </c>
      <c r="D18" s="574"/>
      <c r="E18" s="574"/>
      <c r="F18" s="574"/>
      <c r="G18" s="574">
        <f>G11</f>
        <v>1</v>
      </c>
      <c r="H18" s="575">
        <f>H11</f>
        <v>0.1739130434782609</v>
      </c>
      <c r="I18" s="575"/>
      <c r="J18" s="575"/>
      <c r="K18" s="575"/>
      <c r="L18" s="575">
        <f>L11</f>
        <v>0.1739130434782609</v>
      </c>
      <c r="M18" s="576">
        <f>M11</f>
        <v>5750</v>
      </c>
      <c r="N18" s="576">
        <f>SUM(O18:R18)</f>
        <v>100</v>
      </c>
      <c r="O18" s="576">
        <f>D18/C18*100</f>
        <v>0</v>
      </c>
      <c r="P18" s="576">
        <f>E18/C18*100</f>
        <v>0</v>
      </c>
      <c r="Q18" s="576">
        <f>F18/C18*100</f>
        <v>0</v>
      </c>
      <c r="R18" s="577">
        <f>G18/C18*100</f>
        <v>100</v>
      </c>
    </row>
    <row r="19" spans="1:18" ht="13.5" thickBot="1">
      <c r="A19" s="753" t="s">
        <v>489</v>
      </c>
      <c r="B19" s="754"/>
      <c r="C19" s="754"/>
      <c r="D19" s="754"/>
      <c r="E19" s="754"/>
      <c r="F19" s="754"/>
      <c r="G19" s="754"/>
      <c r="H19" s="754"/>
      <c r="I19" s="754"/>
      <c r="J19" s="754"/>
      <c r="K19" s="754"/>
      <c r="L19" s="754"/>
      <c r="M19" s="754"/>
      <c r="N19" s="754"/>
      <c r="O19" s="754"/>
      <c r="P19" s="754"/>
      <c r="Q19" s="754"/>
      <c r="R19" s="755"/>
    </row>
    <row r="20" spans="1:18" ht="13.5" customHeight="1">
      <c r="A20" s="549" t="s">
        <v>8</v>
      </c>
      <c r="B20" s="550" t="s">
        <v>207</v>
      </c>
      <c r="C20" s="566"/>
      <c r="D20" s="566"/>
      <c r="E20" s="566"/>
      <c r="F20" s="566"/>
      <c r="G20" s="566"/>
      <c r="H20" s="567"/>
      <c r="I20" s="567"/>
      <c r="J20" s="567"/>
      <c r="K20" s="567"/>
      <c r="L20" s="567"/>
      <c r="M20" s="568"/>
      <c r="N20" s="569"/>
      <c r="O20" s="569"/>
      <c r="P20" s="569"/>
      <c r="Q20" s="569"/>
      <c r="R20" s="570"/>
    </row>
    <row r="21" spans="1:18" ht="13.5" customHeight="1">
      <c r="A21" s="551" t="s">
        <v>12</v>
      </c>
      <c r="B21" s="552" t="s">
        <v>148</v>
      </c>
      <c r="C21" s="571">
        <v>0.5</v>
      </c>
      <c r="D21" s="578"/>
      <c r="E21" s="578"/>
      <c r="F21" s="578"/>
      <c r="G21" s="571">
        <f>C21</f>
        <v>0.5</v>
      </c>
      <c r="H21" s="572">
        <f>L21</f>
        <v>0.1739130434782609</v>
      </c>
      <c r="I21" s="572"/>
      <c r="J21" s="572"/>
      <c r="K21" s="572"/>
      <c r="L21" s="572">
        <f>G21/M21*1000</f>
        <v>0.1739130434782609</v>
      </c>
      <c r="M21" s="565">
        <f>M26</f>
        <v>2875</v>
      </c>
      <c r="N21" s="565">
        <f>SUM(O21:R21)</f>
        <v>100</v>
      </c>
      <c r="O21" s="565">
        <f>D21/C21*100</f>
        <v>0</v>
      </c>
      <c r="P21" s="565">
        <f>E21/C21*100</f>
        <v>0</v>
      </c>
      <c r="Q21" s="565">
        <f>F21/C21*100</f>
        <v>0</v>
      </c>
      <c r="R21" s="573">
        <f>G21/C21*100</f>
        <v>100</v>
      </c>
    </row>
    <row r="22" spans="1:18" ht="25.5">
      <c r="A22" s="551" t="s">
        <v>35</v>
      </c>
      <c r="B22" s="553" t="s">
        <v>208</v>
      </c>
      <c r="C22" s="564"/>
      <c r="D22" s="564"/>
      <c r="E22" s="564"/>
      <c r="F22" s="564"/>
      <c r="G22" s="564"/>
      <c r="H22" s="561"/>
      <c r="I22" s="561"/>
      <c r="J22" s="561"/>
      <c r="K22" s="561"/>
      <c r="L22" s="561"/>
      <c r="M22" s="562"/>
      <c r="N22" s="562"/>
      <c r="O22" s="562"/>
      <c r="P22" s="562"/>
      <c r="Q22" s="562"/>
      <c r="R22" s="563"/>
    </row>
    <row r="23" spans="1:18" ht="25.5">
      <c r="A23" s="551" t="s">
        <v>155</v>
      </c>
      <c r="B23" s="553" t="s">
        <v>485</v>
      </c>
      <c r="C23" s="578">
        <v>0.225</v>
      </c>
      <c r="D23" s="578"/>
      <c r="E23" s="578"/>
      <c r="F23" s="578"/>
      <c r="G23" s="578">
        <f>C23</f>
        <v>0.225</v>
      </c>
      <c r="H23" s="572">
        <f>L23</f>
        <v>0.0782608695652174</v>
      </c>
      <c r="I23" s="572"/>
      <c r="J23" s="572"/>
      <c r="K23" s="572"/>
      <c r="L23" s="572">
        <f>G23/M23*1000</f>
        <v>0.0782608695652174</v>
      </c>
      <c r="M23" s="565">
        <v>2875</v>
      </c>
      <c r="N23" s="565">
        <v>100</v>
      </c>
      <c r="O23" s="565">
        <v>0</v>
      </c>
      <c r="P23" s="565">
        <v>0</v>
      </c>
      <c r="Q23" s="565">
        <v>0</v>
      </c>
      <c r="R23" s="573">
        <v>100</v>
      </c>
    </row>
    <row r="24" spans="1:18" s="162" customFormat="1" ht="13.5" customHeight="1">
      <c r="A24" s="551" t="s">
        <v>39</v>
      </c>
      <c r="B24" s="553" t="s">
        <v>488</v>
      </c>
      <c r="C24" s="578">
        <v>0.275</v>
      </c>
      <c r="D24" s="571"/>
      <c r="E24" s="578"/>
      <c r="F24" s="578"/>
      <c r="G24" s="578">
        <f>C24</f>
        <v>0.275</v>
      </c>
      <c r="H24" s="572">
        <f>L24</f>
        <v>0.09565217391304348</v>
      </c>
      <c r="I24" s="572"/>
      <c r="J24" s="572"/>
      <c r="K24" s="572"/>
      <c r="L24" s="572">
        <f>G24/M24*1000</f>
        <v>0.09565217391304348</v>
      </c>
      <c r="M24" s="565">
        <f>M26</f>
        <v>2875</v>
      </c>
      <c r="N24" s="565">
        <v>100</v>
      </c>
      <c r="O24" s="565">
        <v>0</v>
      </c>
      <c r="P24" s="565">
        <v>0</v>
      </c>
      <c r="Q24" s="565">
        <v>0</v>
      </c>
      <c r="R24" s="573">
        <v>100</v>
      </c>
    </row>
    <row r="25" spans="1:18" ht="13.5" customHeight="1">
      <c r="A25" s="551" t="s">
        <v>14</v>
      </c>
      <c r="B25" s="554" t="s">
        <v>146</v>
      </c>
      <c r="C25" s="578"/>
      <c r="D25" s="578"/>
      <c r="E25" s="578"/>
      <c r="F25" s="578"/>
      <c r="G25" s="578"/>
      <c r="H25" s="572"/>
      <c r="I25" s="572"/>
      <c r="J25" s="572"/>
      <c r="K25" s="572"/>
      <c r="L25" s="572"/>
      <c r="M25" s="565"/>
      <c r="N25" s="565"/>
      <c r="O25" s="565"/>
      <c r="P25" s="565"/>
      <c r="Q25" s="565"/>
      <c r="R25" s="573"/>
    </row>
    <row r="26" spans="1:18" ht="12.75" customHeight="1" thickBot="1">
      <c r="A26" s="559"/>
      <c r="B26" s="555" t="s">
        <v>147</v>
      </c>
      <c r="C26" s="574">
        <f>C21</f>
        <v>0.5</v>
      </c>
      <c r="D26" s="574"/>
      <c r="E26" s="574"/>
      <c r="F26" s="574"/>
      <c r="G26" s="574">
        <f>G21</f>
        <v>0.5</v>
      </c>
      <c r="H26" s="575">
        <f>H21</f>
        <v>0.1739130434782609</v>
      </c>
      <c r="I26" s="575"/>
      <c r="J26" s="575"/>
      <c r="K26" s="575"/>
      <c r="L26" s="575">
        <f>L21</f>
        <v>0.1739130434782609</v>
      </c>
      <c r="M26" s="576">
        <f>M18/2</f>
        <v>2875</v>
      </c>
      <c r="N26" s="576">
        <f>SUM(O26:R26)</f>
        <v>100</v>
      </c>
      <c r="O26" s="576">
        <f>D26/C26*100</f>
        <v>0</v>
      </c>
      <c r="P26" s="576">
        <f>E26/C26*100</f>
        <v>0</v>
      </c>
      <c r="Q26" s="576">
        <f>F26/C26*100</f>
        <v>0</v>
      </c>
      <c r="R26" s="577">
        <f>G26/C26*100</f>
        <v>100</v>
      </c>
    </row>
    <row r="27" spans="1:18" ht="12.75" customHeight="1" thickBot="1">
      <c r="A27" s="753" t="s">
        <v>490</v>
      </c>
      <c r="B27" s="754"/>
      <c r="C27" s="754"/>
      <c r="D27" s="754"/>
      <c r="E27" s="754"/>
      <c r="F27" s="754"/>
      <c r="G27" s="754"/>
      <c r="H27" s="754"/>
      <c r="I27" s="754"/>
      <c r="J27" s="754"/>
      <c r="K27" s="754"/>
      <c r="L27" s="754"/>
      <c r="M27" s="754"/>
      <c r="N27" s="754"/>
      <c r="O27" s="754"/>
      <c r="P27" s="754"/>
      <c r="Q27" s="754"/>
      <c r="R27" s="755"/>
    </row>
    <row r="28" spans="1:18" ht="12.75" customHeight="1">
      <c r="A28" s="549" t="s">
        <v>8</v>
      </c>
      <c r="B28" s="550" t="s">
        <v>207</v>
      </c>
      <c r="C28" s="566"/>
      <c r="D28" s="566"/>
      <c r="E28" s="566"/>
      <c r="F28" s="566"/>
      <c r="G28" s="566"/>
      <c r="H28" s="567"/>
      <c r="I28" s="567"/>
      <c r="J28" s="567"/>
      <c r="K28" s="567"/>
      <c r="L28" s="567"/>
      <c r="M28" s="568"/>
      <c r="N28" s="569"/>
      <c r="O28" s="569"/>
      <c r="P28" s="569"/>
      <c r="Q28" s="569"/>
      <c r="R28" s="570"/>
    </row>
    <row r="29" spans="1:18" ht="13.5" customHeight="1">
      <c r="A29" s="551" t="s">
        <v>12</v>
      </c>
      <c r="B29" s="552" t="s">
        <v>148</v>
      </c>
      <c r="C29" s="571">
        <v>0.5</v>
      </c>
      <c r="D29" s="578"/>
      <c r="E29" s="578"/>
      <c r="F29" s="578"/>
      <c r="G29" s="571">
        <v>0.5</v>
      </c>
      <c r="H29" s="572">
        <f>L29</f>
        <v>0.1739130434782609</v>
      </c>
      <c r="I29" s="572"/>
      <c r="J29" s="572"/>
      <c r="K29" s="572"/>
      <c r="L29" s="572">
        <f>G29/M29*1000</f>
        <v>0.1739130434782609</v>
      </c>
      <c r="M29" s="565">
        <v>2875</v>
      </c>
      <c r="N29" s="565">
        <f>SUM(O29:R29)</f>
        <v>100</v>
      </c>
      <c r="O29" s="565">
        <f>D29/C29*100</f>
        <v>0</v>
      </c>
      <c r="P29" s="565">
        <f>E29/C29*100</f>
        <v>0</v>
      </c>
      <c r="Q29" s="565">
        <f>F29/C29*100</f>
        <v>0</v>
      </c>
      <c r="R29" s="573">
        <f>G29/C29*100</f>
        <v>100</v>
      </c>
    </row>
    <row r="30" spans="1:18" ht="25.5" customHeight="1">
      <c r="A30" s="551" t="s">
        <v>35</v>
      </c>
      <c r="B30" s="553" t="s">
        <v>208</v>
      </c>
      <c r="C30" s="564"/>
      <c r="D30" s="564"/>
      <c r="E30" s="564"/>
      <c r="F30" s="564"/>
      <c r="G30" s="564"/>
      <c r="H30" s="561"/>
      <c r="I30" s="561"/>
      <c r="J30" s="561"/>
      <c r="K30" s="561"/>
      <c r="L30" s="561"/>
      <c r="M30" s="562"/>
      <c r="N30" s="562"/>
      <c r="O30" s="562"/>
      <c r="P30" s="562"/>
      <c r="Q30" s="562"/>
      <c r="R30" s="563"/>
    </row>
    <row r="31" spans="1:18" ht="25.5" customHeight="1">
      <c r="A31" s="551" t="s">
        <v>155</v>
      </c>
      <c r="B31" s="553" t="s">
        <v>485</v>
      </c>
      <c r="C31" s="578">
        <v>0.264</v>
      </c>
      <c r="D31" s="578"/>
      <c r="E31" s="578"/>
      <c r="F31" s="578"/>
      <c r="G31" s="578">
        <f>C31</f>
        <v>0.264</v>
      </c>
      <c r="H31" s="572">
        <v>0.065</v>
      </c>
      <c r="I31" s="572"/>
      <c r="J31" s="572"/>
      <c r="K31" s="572"/>
      <c r="L31" s="572">
        <f>G31/M31*1000</f>
        <v>0.09182608695652175</v>
      </c>
      <c r="M31" s="565">
        <v>2875</v>
      </c>
      <c r="N31" s="565">
        <v>100</v>
      </c>
      <c r="O31" s="565">
        <v>0</v>
      </c>
      <c r="P31" s="565">
        <v>0</v>
      </c>
      <c r="Q31" s="565">
        <v>0</v>
      </c>
      <c r="R31" s="573">
        <v>100</v>
      </c>
    </row>
    <row r="32" spans="1:18" ht="13.5" customHeight="1">
      <c r="A32" s="551" t="s">
        <v>39</v>
      </c>
      <c r="B32" s="553" t="s">
        <v>488</v>
      </c>
      <c r="C32" s="578">
        <v>0.236</v>
      </c>
      <c r="D32" s="578"/>
      <c r="E32" s="578"/>
      <c r="F32" s="578"/>
      <c r="G32" s="578">
        <f>C32</f>
        <v>0.236</v>
      </c>
      <c r="H32" s="572">
        <v>0.099</v>
      </c>
      <c r="I32" s="572"/>
      <c r="J32" s="572"/>
      <c r="K32" s="572"/>
      <c r="L32" s="572">
        <f>G32/M32*1000</f>
        <v>0.08208695652173913</v>
      </c>
      <c r="M32" s="565">
        <v>2875</v>
      </c>
      <c r="N32" s="565">
        <v>100</v>
      </c>
      <c r="O32" s="565">
        <v>0</v>
      </c>
      <c r="P32" s="565">
        <v>0</v>
      </c>
      <c r="Q32" s="565">
        <v>0</v>
      </c>
      <c r="R32" s="573">
        <v>100</v>
      </c>
    </row>
    <row r="33" spans="1:18" ht="12.75">
      <c r="A33" s="551" t="s">
        <v>14</v>
      </c>
      <c r="B33" s="554" t="s">
        <v>146</v>
      </c>
      <c r="C33" s="578"/>
      <c r="D33" s="578"/>
      <c r="E33" s="578"/>
      <c r="F33" s="578"/>
      <c r="G33" s="578"/>
      <c r="H33" s="572"/>
      <c r="I33" s="572"/>
      <c r="J33" s="572"/>
      <c r="K33" s="572"/>
      <c r="L33" s="572"/>
      <c r="M33" s="565"/>
      <c r="N33" s="565"/>
      <c r="O33" s="565"/>
      <c r="P33" s="565"/>
      <c r="Q33" s="565"/>
      <c r="R33" s="573"/>
    </row>
    <row r="34" spans="1:18" s="162" customFormat="1" ht="13.5" thickBot="1">
      <c r="A34" s="530"/>
      <c r="B34" s="456" t="s">
        <v>147</v>
      </c>
      <c r="C34" s="574">
        <f>C29</f>
        <v>0.5</v>
      </c>
      <c r="D34" s="574"/>
      <c r="E34" s="574"/>
      <c r="F34" s="574"/>
      <c r="G34" s="574">
        <f>G29</f>
        <v>0.5</v>
      </c>
      <c r="H34" s="575">
        <f>H29</f>
        <v>0.1739130434782609</v>
      </c>
      <c r="I34" s="575"/>
      <c r="J34" s="575"/>
      <c r="K34" s="575"/>
      <c r="L34" s="575">
        <f>L29</f>
        <v>0.1739130434782609</v>
      </c>
      <c r="M34" s="576">
        <f>M26</f>
        <v>2875</v>
      </c>
      <c r="N34" s="576">
        <f>SUM(O34:R34)</f>
        <v>100</v>
      </c>
      <c r="O34" s="576">
        <f>D34/C34*100</f>
        <v>0</v>
      </c>
      <c r="P34" s="576">
        <f>E34/C34*100</f>
        <v>0</v>
      </c>
      <c r="Q34" s="576">
        <f>F34/C34*100</f>
        <v>0</v>
      </c>
      <c r="R34" s="577">
        <f>G34/C34*100</f>
        <v>100</v>
      </c>
    </row>
    <row r="35" spans="1:18" ht="13.5" customHeight="1" thickBot="1">
      <c r="A35" s="753" t="s">
        <v>518</v>
      </c>
      <c r="B35" s="754"/>
      <c r="C35" s="754"/>
      <c r="D35" s="754"/>
      <c r="E35" s="754"/>
      <c r="F35" s="754"/>
      <c r="G35" s="754"/>
      <c r="H35" s="754"/>
      <c r="I35" s="754"/>
      <c r="J35" s="754"/>
      <c r="K35" s="754"/>
      <c r="L35" s="754"/>
      <c r="M35" s="754"/>
      <c r="N35" s="754"/>
      <c r="O35" s="754"/>
      <c r="P35" s="754"/>
      <c r="Q35" s="754"/>
      <c r="R35" s="755"/>
    </row>
    <row r="36" spans="1:18" ht="13.5" customHeight="1">
      <c r="A36" s="549" t="s">
        <v>8</v>
      </c>
      <c r="B36" s="550" t="s">
        <v>207</v>
      </c>
      <c r="C36" s="566"/>
      <c r="D36" s="566"/>
      <c r="E36" s="566"/>
      <c r="F36" s="566"/>
      <c r="G36" s="566"/>
      <c r="H36" s="567"/>
      <c r="I36" s="567"/>
      <c r="J36" s="567"/>
      <c r="K36" s="567"/>
      <c r="L36" s="567"/>
      <c r="M36" s="568"/>
      <c r="N36" s="569"/>
      <c r="O36" s="569"/>
      <c r="P36" s="569"/>
      <c r="Q36" s="569"/>
      <c r="R36" s="570"/>
    </row>
    <row r="37" spans="1:18" ht="13.5" customHeight="1">
      <c r="A37" s="551" t="s">
        <v>12</v>
      </c>
      <c r="B37" s="552" t="s">
        <v>148</v>
      </c>
      <c r="C37" s="571">
        <v>0.922</v>
      </c>
      <c r="D37" s="578"/>
      <c r="E37" s="578"/>
      <c r="F37" s="578"/>
      <c r="G37" s="571">
        <f>C37</f>
        <v>0.922</v>
      </c>
      <c r="H37" s="572">
        <v>0.16</v>
      </c>
      <c r="I37" s="572"/>
      <c r="J37" s="572"/>
      <c r="K37" s="572"/>
      <c r="L37" s="572">
        <v>0.16</v>
      </c>
      <c r="M37" s="565">
        <v>5750</v>
      </c>
      <c r="N37" s="565">
        <f>SUM(O37:R37)</f>
        <v>100</v>
      </c>
      <c r="O37" s="565">
        <f>D37/C37*100</f>
        <v>0</v>
      </c>
      <c r="P37" s="565">
        <f>E37/C37*100</f>
        <v>0</v>
      </c>
      <c r="Q37" s="565">
        <f>F37/C37*100</f>
        <v>0</v>
      </c>
      <c r="R37" s="573">
        <f>G37/C37*100</f>
        <v>100</v>
      </c>
    </row>
    <row r="38" spans="1:18" ht="25.5">
      <c r="A38" s="551" t="s">
        <v>35</v>
      </c>
      <c r="B38" s="553" t="s">
        <v>208</v>
      </c>
      <c r="C38" s="564"/>
      <c r="D38" s="564"/>
      <c r="E38" s="564"/>
      <c r="F38" s="564"/>
      <c r="G38" s="564"/>
      <c r="H38" s="561"/>
      <c r="I38" s="561"/>
      <c r="J38" s="561"/>
      <c r="K38" s="561"/>
      <c r="L38" s="561"/>
      <c r="M38" s="562"/>
      <c r="N38" s="562"/>
      <c r="O38" s="562"/>
      <c r="P38" s="562"/>
      <c r="Q38" s="562"/>
      <c r="R38" s="563"/>
    </row>
    <row r="39" spans="1:18" ht="25.5" customHeight="1">
      <c r="A39" s="551" t="s">
        <v>155</v>
      </c>
      <c r="B39" s="553" t="s">
        <v>485</v>
      </c>
      <c r="C39" s="571">
        <v>0.373</v>
      </c>
      <c r="D39" s="571"/>
      <c r="E39" s="571"/>
      <c r="F39" s="571"/>
      <c r="G39" s="571">
        <f>C39</f>
        <v>0.373</v>
      </c>
      <c r="H39" s="572">
        <f>L39</f>
        <v>0.0648695652173913</v>
      </c>
      <c r="I39" s="572"/>
      <c r="J39" s="572"/>
      <c r="K39" s="572"/>
      <c r="L39" s="572">
        <f>G39/M39*1000</f>
        <v>0.0648695652173913</v>
      </c>
      <c r="M39" s="565">
        <v>5750</v>
      </c>
      <c r="N39" s="565">
        <f>SUM(O39:R39)</f>
        <v>100</v>
      </c>
      <c r="O39" s="565">
        <v>0</v>
      </c>
      <c r="P39" s="565">
        <v>0</v>
      </c>
      <c r="Q39" s="565">
        <v>0</v>
      </c>
      <c r="R39" s="573">
        <f>G39/C39*100</f>
        <v>100</v>
      </c>
    </row>
    <row r="40" spans="1:18" ht="13.5" customHeight="1">
      <c r="A40" s="551" t="s">
        <v>39</v>
      </c>
      <c r="B40" s="553" t="s">
        <v>488</v>
      </c>
      <c r="C40" s="634">
        <v>0.549</v>
      </c>
      <c r="D40" s="634"/>
      <c r="E40" s="634"/>
      <c r="F40" s="634"/>
      <c r="G40" s="571">
        <f>C40</f>
        <v>0.549</v>
      </c>
      <c r="H40" s="635">
        <f>L40</f>
        <v>0.09547826086956523</v>
      </c>
      <c r="I40" s="635"/>
      <c r="J40" s="635"/>
      <c r="K40" s="635"/>
      <c r="L40" s="572">
        <f>G40/M40*1000</f>
        <v>0.09547826086956523</v>
      </c>
      <c r="M40" s="565">
        <v>5750</v>
      </c>
      <c r="N40" s="565">
        <f>SUM(O40:R40)</f>
        <v>100</v>
      </c>
      <c r="O40" s="636">
        <v>0</v>
      </c>
      <c r="P40" s="636">
        <v>0</v>
      </c>
      <c r="Q40" s="636">
        <v>0</v>
      </c>
      <c r="R40" s="573">
        <f>G40/C40*100</f>
        <v>100</v>
      </c>
    </row>
    <row r="41" spans="1:18" ht="12.75">
      <c r="A41" s="551" t="s">
        <v>14</v>
      </c>
      <c r="B41" s="554" t="s">
        <v>146</v>
      </c>
      <c r="C41" s="578"/>
      <c r="D41" s="578"/>
      <c r="E41" s="578"/>
      <c r="F41" s="578"/>
      <c r="G41" s="578"/>
      <c r="H41" s="572"/>
      <c r="I41" s="572"/>
      <c r="J41" s="572"/>
      <c r="K41" s="572"/>
      <c r="L41" s="572"/>
      <c r="M41" s="565"/>
      <c r="N41" s="565"/>
      <c r="O41" s="565"/>
      <c r="P41" s="565"/>
      <c r="Q41" s="565"/>
      <c r="R41" s="657"/>
    </row>
    <row r="42" spans="1:18" ht="13.5" thickBot="1">
      <c r="A42" s="530"/>
      <c r="B42" s="456" t="s">
        <v>147</v>
      </c>
      <c r="C42" s="574">
        <f>C39+C40</f>
        <v>0.922</v>
      </c>
      <c r="D42" s="574"/>
      <c r="E42" s="574"/>
      <c r="F42" s="574"/>
      <c r="G42" s="574">
        <f>G37</f>
        <v>0.922</v>
      </c>
      <c r="H42" s="575">
        <f>H37</f>
        <v>0.16</v>
      </c>
      <c r="I42" s="575"/>
      <c r="J42" s="575"/>
      <c r="K42" s="575"/>
      <c r="L42" s="575">
        <f>L37</f>
        <v>0.16</v>
      </c>
      <c r="M42" s="565">
        <v>5750</v>
      </c>
      <c r="N42" s="565">
        <f>SUM(O42:R42)</f>
        <v>100</v>
      </c>
      <c r="O42" s="576">
        <f>D42/C42*100</f>
        <v>0</v>
      </c>
      <c r="P42" s="576">
        <f>E42/C42*100</f>
        <v>0</v>
      </c>
      <c r="Q42" s="576">
        <f>F42/C42*100</f>
        <v>0</v>
      </c>
      <c r="R42" s="577">
        <f>G42/C42*100</f>
        <v>100</v>
      </c>
    </row>
    <row r="43" spans="1:18" ht="13.5" thickBot="1">
      <c r="A43" s="753" t="s">
        <v>519</v>
      </c>
      <c r="B43" s="754"/>
      <c r="C43" s="754"/>
      <c r="D43" s="754"/>
      <c r="E43" s="754"/>
      <c r="F43" s="754"/>
      <c r="G43" s="754"/>
      <c r="H43" s="754"/>
      <c r="I43" s="754"/>
      <c r="J43" s="754"/>
      <c r="K43" s="754"/>
      <c r="L43" s="754"/>
      <c r="M43" s="754"/>
      <c r="N43" s="754"/>
      <c r="O43" s="754"/>
      <c r="P43" s="754"/>
      <c r="Q43" s="754"/>
      <c r="R43" s="755"/>
    </row>
    <row r="44" spans="1:18" ht="12.75">
      <c r="A44" s="549" t="s">
        <v>8</v>
      </c>
      <c r="B44" s="550" t="s">
        <v>207</v>
      </c>
      <c r="C44" s="566"/>
      <c r="D44" s="566"/>
      <c r="E44" s="566"/>
      <c r="F44" s="566"/>
      <c r="G44" s="566"/>
      <c r="H44" s="567"/>
      <c r="I44" s="567"/>
      <c r="J44" s="567"/>
      <c r="K44" s="567"/>
      <c r="L44" s="567"/>
      <c r="M44" s="568"/>
      <c r="N44" s="569"/>
      <c r="O44" s="569"/>
      <c r="P44" s="569"/>
      <c r="Q44" s="569"/>
      <c r="R44" s="570"/>
    </row>
    <row r="45" spans="1:18" ht="12.75">
      <c r="A45" s="551" t="s">
        <v>12</v>
      </c>
      <c r="B45" s="552" t="s">
        <v>148</v>
      </c>
      <c r="C45" s="571">
        <v>0.461</v>
      </c>
      <c r="D45" s="578"/>
      <c r="E45" s="578"/>
      <c r="F45" s="578"/>
      <c r="G45" s="571">
        <f>C45</f>
        <v>0.461</v>
      </c>
      <c r="H45" s="572">
        <v>0.16</v>
      </c>
      <c r="I45" s="572"/>
      <c r="J45" s="572"/>
      <c r="K45" s="572"/>
      <c r="L45" s="572">
        <v>0.16</v>
      </c>
      <c r="M45" s="565">
        <f>M50</f>
        <v>2875</v>
      </c>
      <c r="N45" s="565">
        <f>SUM(O45:R45)</f>
        <v>100</v>
      </c>
      <c r="O45" s="565">
        <f>D45/C45*100</f>
        <v>0</v>
      </c>
      <c r="P45" s="565">
        <f>E45/C45*100</f>
        <v>0</v>
      </c>
      <c r="Q45" s="565">
        <f>F45/C45*100</f>
        <v>0</v>
      </c>
      <c r="R45" s="573">
        <f>G45/C45*100</f>
        <v>100</v>
      </c>
    </row>
    <row r="46" spans="1:18" ht="25.5">
      <c r="A46" s="551" t="s">
        <v>35</v>
      </c>
      <c r="B46" s="553" t="s">
        <v>208</v>
      </c>
      <c r="C46" s="564"/>
      <c r="D46" s="564"/>
      <c r="E46" s="564"/>
      <c r="F46" s="564"/>
      <c r="G46" s="564"/>
      <c r="H46" s="561"/>
      <c r="I46" s="561"/>
      <c r="J46" s="561"/>
      <c r="K46" s="561"/>
      <c r="L46" s="561"/>
      <c r="M46" s="562"/>
      <c r="N46" s="562"/>
      <c r="O46" s="562"/>
      <c r="P46" s="562"/>
      <c r="Q46" s="562"/>
      <c r="R46" s="563"/>
    </row>
    <row r="47" spans="1:18" ht="25.5">
      <c r="A47" s="551" t="s">
        <v>155</v>
      </c>
      <c r="B47" s="553" t="s">
        <v>485</v>
      </c>
      <c r="C47" s="578">
        <v>0.187</v>
      </c>
      <c r="D47" s="578"/>
      <c r="E47" s="578"/>
      <c r="F47" s="578"/>
      <c r="G47" s="578">
        <f>C47</f>
        <v>0.187</v>
      </c>
      <c r="H47" s="572">
        <v>0.065</v>
      </c>
      <c r="I47" s="572"/>
      <c r="J47" s="572"/>
      <c r="K47" s="572"/>
      <c r="L47" s="572">
        <f>G47/M47*1000</f>
        <v>0.06504347826086956</v>
      </c>
      <c r="M47" s="565">
        <v>2875</v>
      </c>
      <c r="N47" s="565">
        <v>100</v>
      </c>
      <c r="O47" s="565">
        <v>0</v>
      </c>
      <c r="P47" s="565">
        <v>0</v>
      </c>
      <c r="Q47" s="565">
        <v>0</v>
      </c>
      <c r="R47" s="573">
        <v>100</v>
      </c>
    </row>
    <row r="48" spans="1:18" ht="13.5" customHeight="1">
      <c r="A48" s="551" t="s">
        <v>39</v>
      </c>
      <c r="B48" s="553" t="s">
        <v>488</v>
      </c>
      <c r="C48" s="578">
        <v>0.275</v>
      </c>
      <c r="D48" s="571"/>
      <c r="E48" s="578"/>
      <c r="F48" s="578"/>
      <c r="G48" s="578">
        <f>C48</f>
        <v>0.275</v>
      </c>
      <c r="H48" s="572">
        <f>L48</f>
        <v>0.09565217391304348</v>
      </c>
      <c r="I48" s="572"/>
      <c r="J48" s="572"/>
      <c r="K48" s="572"/>
      <c r="L48" s="572">
        <f>G48/M48*1000</f>
        <v>0.09565217391304348</v>
      </c>
      <c r="M48" s="565">
        <f>M50</f>
        <v>2875</v>
      </c>
      <c r="N48" s="565">
        <v>100</v>
      </c>
      <c r="O48" s="565">
        <v>0</v>
      </c>
      <c r="P48" s="565">
        <v>0</v>
      </c>
      <c r="Q48" s="565">
        <v>0</v>
      </c>
      <c r="R48" s="573">
        <v>100</v>
      </c>
    </row>
    <row r="49" spans="1:18" ht="12.75">
      <c r="A49" s="551" t="s">
        <v>14</v>
      </c>
      <c r="B49" s="554" t="s">
        <v>146</v>
      </c>
      <c r="C49" s="578"/>
      <c r="D49" s="578"/>
      <c r="E49" s="578"/>
      <c r="F49" s="578"/>
      <c r="G49" s="578"/>
      <c r="H49" s="572"/>
      <c r="I49" s="572"/>
      <c r="J49" s="572"/>
      <c r="K49" s="572"/>
      <c r="L49" s="572"/>
      <c r="M49" s="565"/>
      <c r="N49" s="565"/>
      <c r="O49" s="565"/>
      <c r="P49" s="565"/>
      <c r="Q49" s="565"/>
      <c r="R49" s="573"/>
    </row>
    <row r="50" spans="1:18" ht="13.5" thickBot="1">
      <c r="A50" s="559"/>
      <c r="B50" s="555" t="s">
        <v>147</v>
      </c>
      <c r="C50" s="574">
        <f>C45</f>
        <v>0.461</v>
      </c>
      <c r="D50" s="574"/>
      <c r="E50" s="574"/>
      <c r="F50" s="574"/>
      <c r="G50" s="574">
        <f>G45</f>
        <v>0.461</v>
      </c>
      <c r="H50" s="575">
        <f>H45</f>
        <v>0.16</v>
      </c>
      <c r="I50" s="575"/>
      <c r="J50" s="575"/>
      <c r="K50" s="575"/>
      <c r="L50" s="575">
        <f>L45</f>
        <v>0.16</v>
      </c>
      <c r="M50" s="576">
        <f>M42/2</f>
        <v>2875</v>
      </c>
      <c r="N50" s="576">
        <f>SUM(O50:R50)</f>
        <v>100</v>
      </c>
      <c r="O50" s="576">
        <f>D50/C50*100</f>
        <v>0</v>
      </c>
      <c r="P50" s="576">
        <f>E50/C50*100</f>
        <v>0</v>
      </c>
      <c r="Q50" s="576">
        <f>F50/C50*100</f>
        <v>0</v>
      </c>
      <c r="R50" s="577">
        <f>G50/C50*100</f>
        <v>100</v>
      </c>
    </row>
    <row r="51" spans="1:18" ht="13.5" thickBot="1">
      <c r="A51" s="753" t="s">
        <v>520</v>
      </c>
      <c r="B51" s="754"/>
      <c r="C51" s="754"/>
      <c r="D51" s="754"/>
      <c r="E51" s="754"/>
      <c r="F51" s="754"/>
      <c r="G51" s="754"/>
      <c r="H51" s="754"/>
      <c r="I51" s="754"/>
      <c r="J51" s="754"/>
      <c r="K51" s="754"/>
      <c r="L51" s="754"/>
      <c r="M51" s="754"/>
      <c r="N51" s="754"/>
      <c r="O51" s="754"/>
      <c r="P51" s="754"/>
      <c r="Q51" s="754"/>
      <c r="R51" s="755"/>
    </row>
    <row r="52" spans="1:18" ht="12.75">
      <c r="A52" s="549" t="s">
        <v>8</v>
      </c>
      <c r="B52" s="550" t="s">
        <v>207</v>
      </c>
      <c r="C52" s="566"/>
      <c r="D52" s="566"/>
      <c r="E52" s="566"/>
      <c r="F52" s="566"/>
      <c r="G52" s="566"/>
      <c r="H52" s="567"/>
      <c r="I52" s="567"/>
      <c r="J52" s="567"/>
      <c r="K52" s="567"/>
      <c r="L52" s="567"/>
      <c r="M52" s="568"/>
      <c r="N52" s="569"/>
      <c r="O52" s="569"/>
      <c r="P52" s="569"/>
      <c r="Q52" s="569"/>
      <c r="R52" s="570"/>
    </row>
    <row r="53" spans="1:18" ht="12.75">
      <c r="A53" s="551" t="s">
        <v>12</v>
      </c>
      <c r="B53" s="552" t="s">
        <v>148</v>
      </c>
      <c r="C53" s="571">
        <v>0.461</v>
      </c>
      <c r="D53" s="578"/>
      <c r="E53" s="578"/>
      <c r="F53" s="578"/>
      <c r="G53" s="571">
        <f>C53</f>
        <v>0.461</v>
      </c>
      <c r="H53" s="572">
        <v>0.16</v>
      </c>
      <c r="I53" s="572"/>
      <c r="J53" s="572"/>
      <c r="K53" s="572"/>
      <c r="L53" s="572">
        <v>0.16</v>
      </c>
      <c r="M53" s="565">
        <v>2875</v>
      </c>
      <c r="N53" s="565">
        <f>SUM(O53:R53)</f>
        <v>100</v>
      </c>
      <c r="O53" s="565">
        <f>D53/C53*100</f>
        <v>0</v>
      </c>
      <c r="P53" s="565">
        <f>E53/C53*100</f>
        <v>0</v>
      </c>
      <c r="Q53" s="565">
        <f>F53/C53*100</f>
        <v>0</v>
      </c>
      <c r="R53" s="573">
        <f>G53/C53*100</f>
        <v>100</v>
      </c>
    </row>
    <row r="54" spans="1:18" ht="25.5">
      <c r="A54" s="551" t="s">
        <v>35</v>
      </c>
      <c r="B54" s="553" t="s">
        <v>208</v>
      </c>
      <c r="C54" s="564"/>
      <c r="D54" s="564"/>
      <c r="E54" s="564"/>
      <c r="F54" s="564"/>
      <c r="G54" s="564"/>
      <c r="H54" s="561"/>
      <c r="I54" s="561"/>
      <c r="J54" s="561"/>
      <c r="K54" s="561"/>
      <c r="L54" s="561"/>
      <c r="M54" s="562"/>
      <c r="N54" s="562"/>
      <c r="O54" s="562"/>
      <c r="P54" s="562"/>
      <c r="Q54" s="562"/>
      <c r="R54" s="563"/>
    </row>
    <row r="55" spans="1:18" ht="25.5">
      <c r="A55" s="551" t="s">
        <v>155</v>
      </c>
      <c r="B55" s="553" t="s">
        <v>485</v>
      </c>
      <c r="C55" s="578">
        <v>0.187</v>
      </c>
      <c r="D55" s="578"/>
      <c r="E55" s="578"/>
      <c r="F55" s="578"/>
      <c r="G55" s="578">
        <f>C55</f>
        <v>0.187</v>
      </c>
      <c r="H55" s="572">
        <f>L55</f>
        <v>0.06504347826086956</v>
      </c>
      <c r="I55" s="572"/>
      <c r="J55" s="572"/>
      <c r="K55" s="572"/>
      <c r="L55" s="572">
        <f>G55/M55*1000</f>
        <v>0.06504347826086956</v>
      </c>
      <c r="M55" s="565">
        <v>2875</v>
      </c>
      <c r="N55" s="565">
        <v>100</v>
      </c>
      <c r="O55" s="565">
        <v>0</v>
      </c>
      <c r="P55" s="565">
        <v>0</v>
      </c>
      <c r="Q55" s="565">
        <v>0</v>
      </c>
      <c r="R55" s="573">
        <v>100</v>
      </c>
    </row>
    <row r="56" spans="1:18" ht="13.5" customHeight="1">
      <c r="A56" s="551" t="s">
        <v>39</v>
      </c>
      <c r="B56" s="553" t="s">
        <v>488</v>
      </c>
      <c r="C56" s="578">
        <v>0.275</v>
      </c>
      <c r="D56" s="578"/>
      <c r="E56" s="578"/>
      <c r="F56" s="578"/>
      <c r="G56" s="578">
        <f>C56</f>
        <v>0.275</v>
      </c>
      <c r="H56" s="572">
        <f>L56</f>
        <v>0.09565217391304348</v>
      </c>
      <c r="I56" s="572"/>
      <c r="J56" s="572"/>
      <c r="K56" s="572"/>
      <c r="L56" s="572">
        <f>G56/M56*1000</f>
        <v>0.09565217391304348</v>
      </c>
      <c r="M56" s="565">
        <v>2875</v>
      </c>
      <c r="N56" s="565">
        <v>100</v>
      </c>
      <c r="O56" s="565">
        <v>0</v>
      </c>
      <c r="P56" s="565">
        <v>0</v>
      </c>
      <c r="Q56" s="565">
        <v>0</v>
      </c>
      <c r="R56" s="573">
        <v>100</v>
      </c>
    </row>
    <row r="57" spans="1:18" ht="12.75">
      <c r="A57" s="551" t="s">
        <v>14</v>
      </c>
      <c r="B57" s="554" t="s">
        <v>146</v>
      </c>
      <c r="C57" s="578"/>
      <c r="D57" s="578"/>
      <c r="E57" s="578"/>
      <c r="F57" s="578"/>
      <c r="G57" s="578"/>
      <c r="H57" s="572"/>
      <c r="I57" s="572"/>
      <c r="J57" s="572"/>
      <c r="K57" s="572"/>
      <c r="L57" s="572"/>
      <c r="M57" s="565"/>
      <c r="N57" s="565"/>
      <c r="O57" s="565"/>
      <c r="P57" s="565"/>
      <c r="Q57" s="565"/>
      <c r="R57" s="573"/>
    </row>
    <row r="58" spans="1:18" ht="13.5" thickBot="1">
      <c r="A58" s="530"/>
      <c r="B58" s="456" t="s">
        <v>147</v>
      </c>
      <c r="C58" s="574">
        <f>C53</f>
        <v>0.461</v>
      </c>
      <c r="D58" s="574"/>
      <c r="E58" s="574"/>
      <c r="F58" s="574"/>
      <c r="G58" s="574">
        <f>G53</f>
        <v>0.461</v>
      </c>
      <c r="H58" s="575">
        <f>H53</f>
        <v>0.16</v>
      </c>
      <c r="I58" s="575"/>
      <c r="J58" s="575"/>
      <c r="K58" s="575"/>
      <c r="L58" s="575">
        <f>L53</f>
        <v>0.16</v>
      </c>
      <c r="M58" s="576">
        <f>M50</f>
        <v>2875</v>
      </c>
      <c r="N58" s="576">
        <f>SUM(O58:R58)</f>
        <v>100</v>
      </c>
      <c r="O58" s="576">
        <f>D58/C58*100</f>
        <v>0</v>
      </c>
      <c r="P58" s="576">
        <f>E58/C58*100</f>
        <v>0</v>
      </c>
      <c r="Q58" s="576">
        <f>F58/C58*100</f>
        <v>0</v>
      </c>
      <c r="R58" s="577">
        <f>G58/C58*100</f>
        <v>100</v>
      </c>
    </row>
    <row r="62" spans="1:37" ht="15.75" customHeight="1">
      <c r="A62" s="681" t="s">
        <v>478</v>
      </c>
      <c r="B62" s="681"/>
      <c r="C62" s="681"/>
      <c r="D62" s="681"/>
      <c r="E62" s="681"/>
      <c r="F62" s="681"/>
      <c r="G62" s="681"/>
      <c r="H62" s="681"/>
      <c r="I62" s="681"/>
      <c r="J62" s="681"/>
      <c r="K62" s="681"/>
      <c r="L62" s="681"/>
      <c r="M62" s="681"/>
      <c r="N62" s="681"/>
      <c r="O62" s="681"/>
      <c r="P62" s="681"/>
      <c r="Q62" s="681"/>
      <c r="R62" s="681"/>
      <c r="S62" s="468"/>
      <c r="T62" s="468"/>
      <c r="U62" s="468"/>
      <c r="V62" s="468"/>
      <c r="W62" s="468"/>
      <c r="X62" s="468"/>
      <c r="Y62" s="468"/>
      <c r="Z62" s="468"/>
      <c r="AA62" s="468"/>
      <c r="AB62" s="468"/>
      <c r="AC62" s="468"/>
      <c r="AD62" s="468"/>
      <c r="AE62" s="468"/>
      <c r="AF62" s="468"/>
      <c r="AG62" s="468"/>
      <c r="AH62" s="468"/>
      <c r="AI62" s="468"/>
      <c r="AJ62" s="468"/>
      <c r="AK62" s="468"/>
    </row>
  </sheetData>
  <sheetProtection/>
  <mergeCells count="16">
    <mergeCell ref="A51:R51"/>
    <mergeCell ref="A62:R62"/>
    <mergeCell ref="A9:R9"/>
    <mergeCell ref="A35:R35"/>
    <mergeCell ref="A19:R19"/>
    <mergeCell ref="A27:R27"/>
    <mergeCell ref="A43:R43"/>
    <mergeCell ref="O1:R1"/>
    <mergeCell ref="A6:A7"/>
    <mergeCell ref="C6:G6"/>
    <mergeCell ref="H6:L6"/>
    <mergeCell ref="M6:M7"/>
    <mergeCell ref="N6:R6"/>
    <mergeCell ref="B6:B7"/>
    <mergeCell ref="A1:B1"/>
    <mergeCell ref="A2:B2"/>
  </mergeCells>
  <printOptions horizontalCentered="1" verticalCentered="1"/>
  <pageMargins left="0.2362204724409449" right="0" top="0.1968503937007874" bottom="0.1968503937007874" header="0" footer="0"/>
  <pageSetup fitToHeight="1" fitToWidth="1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BR36"/>
  <sheetViews>
    <sheetView tabSelected="1" view="pageBreakPreview" zoomScaleNormal="80" zoomScaleSheetLayoutView="100" zoomScalePageLayoutView="0" workbookViewId="0" topLeftCell="A1">
      <selection activeCell="A34" sqref="A34:P34"/>
    </sheetView>
  </sheetViews>
  <sheetFormatPr defaultColWidth="10.625" defaultRowHeight="12.75"/>
  <cols>
    <col min="1" max="1" width="5.00390625" style="258" customWidth="1"/>
    <col min="2" max="2" width="68.625" style="258" customWidth="1"/>
    <col min="3" max="3" width="15.00390625" style="258" hidden="1" customWidth="1"/>
    <col min="4" max="4" width="13.125" style="258" hidden="1" customWidth="1"/>
    <col min="5" max="5" width="12.625" style="258" hidden="1" customWidth="1"/>
    <col min="6" max="6" width="14.00390625" style="258" hidden="1" customWidth="1"/>
    <col min="7" max="7" width="10.875" style="258" hidden="1" customWidth="1"/>
    <col min="8" max="11" width="20.875" style="258" hidden="1" customWidth="1"/>
    <col min="12" max="14" width="16.875" style="258" customWidth="1"/>
    <col min="15" max="15" width="19.875" style="258" customWidth="1"/>
    <col min="16" max="16" width="19.625" style="258" customWidth="1"/>
    <col min="17" max="16384" width="10.625" style="258" customWidth="1"/>
  </cols>
  <sheetData>
    <row r="1" spans="1:16" ht="25.5">
      <c r="A1" s="682" t="s">
        <v>471</v>
      </c>
      <c r="B1" s="682"/>
      <c r="C1" s="682" t="s">
        <v>471</v>
      </c>
      <c r="D1" s="682"/>
      <c r="E1" s="256"/>
      <c r="F1" s="256"/>
      <c r="G1" s="257"/>
      <c r="H1" s="256"/>
      <c r="L1" s="259"/>
      <c r="N1" s="260"/>
      <c r="O1" s="260"/>
      <c r="P1" s="261" t="s">
        <v>313</v>
      </c>
    </row>
    <row r="2" spans="1:12" ht="18" customHeight="1">
      <c r="A2" s="765" t="s">
        <v>314</v>
      </c>
      <c r="B2" s="765"/>
      <c r="C2" s="765"/>
      <c r="D2" s="765"/>
      <c r="E2" s="765"/>
      <c r="F2" s="765"/>
      <c r="G2" s="765"/>
      <c r="H2" s="765"/>
      <c r="I2" s="765"/>
      <c r="J2" s="765"/>
      <c r="K2" s="765"/>
      <c r="L2" s="262"/>
    </row>
    <row r="3" spans="6:16" ht="20.25" customHeight="1" thickBot="1">
      <c r="F3" s="259"/>
      <c r="G3" s="259"/>
      <c r="J3" s="263"/>
      <c r="K3" s="263"/>
      <c r="L3" s="263"/>
      <c r="P3" s="263" t="s">
        <v>320</v>
      </c>
    </row>
    <row r="4" spans="1:70" ht="25.5" customHeight="1">
      <c r="A4" s="766" t="s">
        <v>321</v>
      </c>
      <c r="B4" s="768" t="s">
        <v>322</v>
      </c>
      <c r="C4" s="264" t="s">
        <v>323</v>
      </c>
      <c r="D4" s="264" t="s">
        <v>324</v>
      </c>
      <c r="E4" s="264" t="s">
        <v>325</v>
      </c>
      <c r="F4" s="264" t="s">
        <v>326</v>
      </c>
      <c r="G4" s="264" t="s">
        <v>327</v>
      </c>
      <c r="H4" s="264" t="s">
        <v>328</v>
      </c>
      <c r="I4" s="264" t="s">
        <v>329</v>
      </c>
      <c r="J4" s="264" t="s">
        <v>330</v>
      </c>
      <c r="K4" s="265" t="s">
        <v>331</v>
      </c>
      <c r="L4" s="762" t="s">
        <v>521</v>
      </c>
      <c r="M4" s="762" t="s">
        <v>522</v>
      </c>
      <c r="N4" s="762" t="s">
        <v>523</v>
      </c>
      <c r="O4" s="760" t="s">
        <v>332</v>
      </c>
      <c r="P4" s="761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67"/>
      <c r="BL4" s="267"/>
      <c r="BM4" s="267"/>
      <c r="BN4" s="267"/>
      <c r="BO4" s="267"/>
      <c r="BP4" s="267"/>
      <c r="BQ4" s="267"/>
      <c r="BR4" s="267"/>
    </row>
    <row r="5" spans="1:16" ht="24.75" customHeight="1">
      <c r="A5" s="767"/>
      <c r="B5" s="769"/>
      <c r="C5" s="270">
        <v>3</v>
      </c>
      <c r="D5" s="270">
        <v>4</v>
      </c>
      <c r="E5" s="270">
        <v>4</v>
      </c>
      <c r="F5" s="270">
        <v>5</v>
      </c>
      <c r="G5" s="270">
        <v>6</v>
      </c>
      <c r="H5" s="269">
        <f>B5+1</f>
        <v>1</v>
      </c>
      <c r="I5" s="269">
        <f>C5+1</f>
        <v>4</v>
      </c>
      <c r="J5" s="269">
        <f>D5+1</f>
        <v>5</v>
      </c>
      <c r="K5" s="269">
        <f>J5+1</f>
        <v>6</v>
      </c>
      <c r="L5" s="763"/>
      <c r="M5" s="764"/>
      <c r="N5" s="763"/>
      <c r="O5" s="271" t="s">
        <v>524</v>
      </c>
      <c r="P5" s="433" t="s">
        <v>525</v>
      </c>
    </row>
    <row r="6" spans="1:16" s="274" customFormat="1" ht="13.5" customHeight="1">
      <c r="A6" s="268">
        <v>1</v>
      </c>
      <c r="B6" s="269">
        <v>2</v>
      </c>
      <c r="C6" s="270"/>
      <c r="D6" s="270"/>
      <c r="E6" s="270"/>
      <c r="F6" s="270"/>
      <c r="G6" s="270"/>
      <c r="H6" s="269"/>
      <c r="I6" s="269"/>
      <c r="J6" s="269"/>
      <c r="K6" s="269"/>
      <c r="L6" s="271">
        <v>3</v>
      </c>
      <c r="M6" s="272">
        <v>4</v>
      </c>
      <c r="N6" s="272">
        <v>5</v>
      </c>
      <c r="O6" s="272">
        <v>6</v>
      </c>
      <c r="P6" s="273">
        <v>7</v>
      </c>
    </row>
    <row r="7" spans="1:17" s="283" customFormat="1" ht="14.25" customHeight="1">
      <c r="A7" s="275" t="s">
        <v>8</v>
      </c>
      <c r="B7" s="276" t="s">
        <v>333</v>
      </c>
      <c r="C7" s="277"/>
      <c r="D7" s="277">
        <v>77</v>
      </c>
      <c r="E7" s="278">
        <v>88</v>
      </c>
      <c r="F7" s="277">
        <v>102</v>
      </c>
      <c r="G7" s="278">
        <v>99</v>
      </c>
      <c r="H7" s="279">
        <v>110</v>
      </c>
      <c r="I7" s="279">
        <v>56</v>
      </c>
      <c r="J7" s="279">
        <v>110</v>
      </c>
      <c r="K7" s="279">
        <v>129</v>
      </c>
      <c r="L7" s="284">
        <v>10</v>
      </c>
      <c r="M7" s="284">
        <v>10</v>
      </c>
      <c r="N7" s="284">
        <v>10</v>
      </c>
      <c r="O7" s="280">
        <v>5</v>
      </c>
      <c r="P7" s="281">
        <v>5</v>
      </c>
      <c r="Q7" s="282"/>
    </row>
    <row r="8" spans="1:17" ht="14.25" customHeight="1">
      <c r="A8" s="275" t="s">
        <v>12</v>
      </c>
      <c r="B8" s="276" t="s">
        <v>334</v>
      </c>
      <c r="C8" s="279"/>
      <c r="D8" s="279">
        <f>SUM(D9:D10)</f>
        <v>0</v>
      </c>
      <c r="E8" s="278">
        <v>0</v>
      </c>
      <c r="F8" s="279">
        <f aca="true" t="shared" si="0" ref="F8:K8">SUM(F9:F10)</f>
        <v>0</v>
      </c>
      <c r="G8" s="284">
        <f t="shared" si="0"/>
        <v>0</v>
      </c>
      <c r="H8" s="284">
        <f t="shared" si="0"/>
        <v>0</v>
      </c>
      <c r="I8" s="284">
        <f t="shared" si="0"/>
        <v>0</v>
      </c>
      <c r="J8" s="284">
        <f t="shared" si="0"/>
        <v>0</v>
      </c>
      <c r="K8" s="284">
        <f t="shared" si="0"/>
        <v>0</v>
      </c>
      <c r="L8" s="289"/>
      <c r="M8" s="289"/>
      <c r="N8" s="289"/>
      <c r="O8" s="285"/>
      <c r="P8" s="286"/>
      <c r="Q8" s="282"/>
    </row>
    <row r="9" spans="1:17" ht="14.25" customHeight="1">
      <c r="A9" s="268" t="s">
        <v>35</v>
      </c>
      <c r="B9" s="287" t="s">
        <v>335</v>
      </c>
      <c r="C9" s="269"/>
      <c r="D9" s="269"/>
      <c r="E9" s="288"/>
      <c r="F9" s="269"/>
      <c r="G9" s="289"/>
      <c r="H9" s="269"/>
      <c r="I9" s="269"/>
      <c r="J9" s="269"/>
      <c r="K9" s="269"/>
      <c r="L9" s="289"/>
      <c r="M9" s="289"/>
      <c r="N9" s="289"/>
      <c r="O9" s="285"/>
      <c r="P9" s="286"/>
      <c r="Q9" s="282"/>
    </row>
    <row r="10" spans="1:17" ht="14.25" customHeight="1">
      <c r="A10" s="268" t="s">
        <v>155</v>
      </c>
      <c r="B10" s="287" t="s">
        <v>336</v>
      </c>
      <c r="C10" s="269"/>
      <c r="D10" s="269"/>
      <c r="E10" s="288"/>
      <c r="F10" s="269"/>
      <c r="G10" s="289"/>
      <c r="H10" s="269"/>
      <c r="I10" s="269"/>
      <c r="J10" s="269"/>
      <c r="K10" s="269"/>
      <c r="L10" s="289"/>
      <c r="M10" s="289"/>
      <c r="N10" s="289"/>
      <c r="O10" s="285"/>
      <c r="P10" s="286"/>
      <c r="Q10" s="282"/>
    </row>
    <row r="11" spans="1:17" s="283" customFormat="1" ht="14.25" customHeight="1">
      <c r="A11" s="275" t="s">
        <v>14</v>
      </c>
      <c r="B11" s="276" t="s">
        <v>337</v>
      </c>
      <c r="C11" s="279"/>
      <c r="D11" s="279">
        <v>133</v>
      </c>
      <c r="E11" s="279">
        <f aca="true" t="shared" si="1" ref="E11:K11">E12+E13</f>
        <v>788</v>
      </c>
      <c r="F11" s="279">
        <f t="shared" si="1"/>
        <v>823</v>
      </c>
      <c r="G11" s="279">
        <f t="shared" si="1"/>
        <v>823</v>
      </c>
      <c r="H11" s="279">
        <f t="shared" si="1"/>
        <v>1019</v>
      </c>
      <c r="I11" s="279">
        <f t="shared" si="1"/>
        <v>495</v>
      </c>
      <c r="J11" s="279">
        <f t="shared" si="1"/>
        <v>1020</v>
      </c>
      <c r="K11" s="279">
        <f t="shared" si="1"/>
        <v>1200</v>
      </c>
      <c r="L11" s="284">
        <v>126</v>
      </c>
      <c r="M11" s="284">
        <v>126</v>
      </c>
      <c r="N11" s="284">
        <v>126</v>
      </c>
      <c r="O11" s="280">
        <v>62</v>
      </c>
      <c r="P11" s="281">
        <v>64</v>
      </c>
      <c r="Q11" s="282"/>
    </row>
    <row r="12" spans="1:17" ht="15.75" customHeight="1">
      <c r="A12" s="268" t="s">
        <v>172</v>
      </c>
      <c r="B12" s="287" t="s">
        <v>338</v>
      </c>
      <c r="C12" s="269"/>
      <c r="D12" s="269"/>
      <c r="E12" s="288">
        <v>576</v>
      </c>
      <c r="F12" s="269">
        <v>548</v>
      </c>
      <c r="G12" s="289">
        <v>548</v>
      </c>
      <c r="H12" s="269">
        <v>619</v>
      </c>
      <c r="I12" s="269">
        <v>300</v>
      </c>
      <c r="J12" s="269">
        <v>620</v>
      </c>
      <c r="K12" s="269">
        <v>800</v>
      </c>
      <c r="L12" s="289">
        <v>126</v>
      </c>
      <c r="M12" s="289">
        <v>126</v>
      </c>
      <c r="N12" s="284">
        <v>126</v>
      </c>
      <c r="O12" s="280">
        <v>62</v>
      </c>
      <c r="P12" s="281">
        <v>64</v>
      </c>
      <c r="Q12" s="282"/>
    </row>
    <row r="13" spans="1:17" ht="14.25" customHeight="1">
      <c r="A13" s="268" t="s">
        <v>173</v>
      </c>
      <c r="B13" s="287" t="s">
        <v>339</v>
      </c>
      <c r="C13" s="269"/>
      <c r="D13" s="269"/>
      <c r="E13" s="288">
        <v>212</v>
      </c>
      <c r="F13" s="269">
        <v>275</v>
      </c>
      <c r="G13" s="289">
        <v>275</v>
      </c>
      <c r="H13" s="269">
        <v>400</v>
      </c>
      <c r="I13" s="269">
        <v>195</v>
      </c>
      <c r="J13" s="269">
        <v>400</v>
      </c>
      <c r="K13" s="269">
        <v>400</v>
      </c>
      <c r="L13" s="289">
        <v>0</v>
      </c>
      <c r="M13" s="289">
        <v>0</v>
      </c>
      <c r="N13" s="289">
        <v>0</v>
      </c>
      <c r="O13" s="285"/>
      <c r="P13" s="286"/>
      <c r="Q13" s="282"/>
    </row>
    <row r="14" spans="1:17" ht="14.25" customHeight="1">
      <c r="A14" s="275" t="s">
        <v>22</v>
      </c>
      <c r="B14" s="276" t="s">
        <v>340</v>
      </c>
      <c r="C14" s="279"/>
      <c r="D14" s="279">
        <f>SUM(D15:D16)</f>
        <v>474</v>
      </c>
      <c r="E14" s="278">
        <f aca="true" t="shared" si="2" ref="E14:K14">E15+E16</f>
        <v>797</v>
      </c>
      <c r="F14" s="278">
        <f t="shared" si="2"/>
        <v>828</v>
      </c>
      <c r="G14" s="278">
        <f t="shared" si="2"/>
        <v>860</v>
      </c>
      <c r="H14" s="278">
        <f t="shared" si="2"/>
        <v>893</v>
      </c>
      <c r="I14" s="278">
        <f t="shared" si="2"/>
        <v>450</v>
      </c>
      <c r="J14" s="278">
        <f t="shared" si="2"/>
        <v>893</v>
      </c>
      <c r="K14" s="278">
        <f t="shared" si="2"/>
        <v>1102</v>
      </c>
      <c r="L14" s="284">
        <v>27</v>
      </c>
      <c r="M14" s="284">
        <v>27</v>
      </c>
      <c r="N14" s="284">
        <v>27</v>
      </c>
      <c r="O14" s="280">
        <v>14</v>
      </c>
      <c r="P14" s="281">
        <v>14</v>
      </c>
      <c r="Q14" s="282"/>
    </row>
    <row r="15" spans="1:17" ht="14.25" customHeight="1">
      <c r="A15" s="268" t="s">
        <v>132</v>
      </c>
      <c r="B15" s="287" t="s">
        <v>341</v>
      </c>
      <c r="C15" s="269"/>
      <c r="D15" s="269">
        <v>474</v>
      </c>
      <c r="E15" s="288">
        <v>728</v>
      </c>
      <c r="F15" s="269">
        <v>788</v>
      </c>
      <c r="G15" s="289">
        <v>785</v>
      </c>
      <c r="H15" s="269">
        <v>850</v>
      </c>
      <c r="I15" s="269">
        <v>418</v>
      </c>
      <c r="J15" s="269">
        <v>850</v>
      </c>
      <c r="K15" s="269">
        <v>1051</v>
      </c>
      <c r="L15" s="289">
        <v>25</v>
      </c>
      <c r="M15" s="289">
        <v>25</v>
      </c>
      <c r="N15" s="289">
        <v>25</v>
      </c>
      <c r="O15" s="285">
        <v>13</v>
      </c>
      <c r="P15" s="286">
        <v>13</v>
      </c>
      <c r="Q15" s="282"/>
    </row>
    <row r="16" spans="1:17" ht="14.25" customHeight="1">
      <c r="A16" s="268" t="s">
        <v>137</v>
      </c>
      <c r="B16" s="287" t="s">
        <v>342</v>
      </c>
      <c r="C16" s="269"/>
      <c r="D16" s="269">
        <v>0</v>
      </c>
      <c r="E16" s="288">
        <v>69</v>
      </c>
      <c r="F16" s="269">
        <v>40</v>
      </c>
      <c r="G16" s="289">
        <v>75</v>
      </c>
      <c r="H16" s="269">
        <v>43</v>
      </c>
      <c r="I16" s="269">
        <v>32</v>
      </c>
      <c r="J16" s="269">
        <v>43</v>
      </c>
      <c r="K16" s="269">
        <v>51</v>
      </c>
      <c r="L16" s="289">
        <v>2</v>
      </c>
      <c r="M16" s="289">
        <v>2</v>
      </c>
      <c r="N16" s="289">
        <v>2</v>
      </c>
      <c r="O16" s="285">
        <f>SUM(N16/2)</f>
        <v>1</v>
      </c>
      <c r="P16" s="286">
        <f>SUM(N16/2)</f>
        <v>1</v>
      </c>
      <c r="Q16" s="282"/>
    </row>
    <row r="17" spans="1:17" ht="14.25" customHeight="1">
      <c r="A17" s="275" t="s">
        <v>24</v>
      </c>
      <c r="B17" s="276" t="s">
        <v>343</v>
      </c>
      <c r="C17" s="279"/>
      <c r="D17" s="279">
        <v>129</v>
      </c>
      <c r="E17" s="278">
        <f>E15*25%</f>
        <v>182</v>
      </c>
      <c r="F17" s="278">
        <f aca="true" t="shared" si="3" ref="F17:K17">F15*25%</f>
        <v>197</v>
      </c>
      <c r="G17" s="278">
        <f t="shared" si="3"/>
        <v>196.25</v>
      </c>
      <c r="H17" s="278">
        <f t="shared" si="3"/>
        <v>212.5</v>
      </c>
      <c r="I17" s="278">
        <f t="shared" si="3"/>
        <v>104.5</v>
      </c>
      <c r="J17" s="278">
        <f t="shared" si="3"/>
        <v>212.5</v>
      </c>
      <c r="K17" s="278">
        <f t="shared" si="3"/>
        <v>262.75</v>
      </c>
      <c r="L17" s="284">
        <v>8</v>
      </c>
      <c r="M17" s="284">
        <v>8</v>
      </c>
      <c r="N17" s="284">
        <v>8</v>
      </c>
      <c r="O17" s="280">
        <v>4</v>
      </c>
      <c r="P17" s="281">
        <v>4</v>
      </c>
      <c r="Q17" s="282"/>
    </row>
    <row r="18" spans="1:17" ht="14.25" customHeight="1">
      <c r="A18" s="275" t="s">
        <v>26</v>
      </c>
      <c r="B18" s="276" t="s">
        <v>344</v>
      </c>
      <c r="C18" s="279"/>
      <c r="D18" s="284">
        <v>10</v>
      </c>
      <c r="E18" s="269">
        <v>745</v>
      </c>
      <c r="F18" s="269">
        <v>745</v>
      </c>
      <c r="G18" s="269">
        <v>745</v>
      </c>
      <c r="H18" s="269">
        <v>745</v>
      </c>
      <c r="I18" s="269">
        <v>372</v>
      </c>
      <c r="J18" s="269">
        <v>745</v>
      </c>
      <c r="K18" s="269">
        <v>745</v>
      </c>
      <c r="L18" s="284">
        <v>20</v>
      </c>
      <c r="M18" s="284">
        <v>20</v>
      </c>
      <c r="N18" s="284">
        <v>20</v>
      </c>
      <c r="O18" s="280">
        <f>SUM(N18/2)</f>
        <v>10</v>
      </c>
      <c r="P18" s="281">
        <f>SUM(N18/2)</f>
        <v>10</v>
      </c>
      <c r="Q18" s="282"/>
    </row>
    <row r="19" spans="1:17" ht="14.25" customHeight="1">
      <c r="A19" s="275" t="s">
        <v>28</v>
      </c>
      <c r="B19" s="276" t="s">
        <v>345</v>
      </c>
      <c r="C19" s="279"/>
      <c r="D19" s="284">
        <v>108</v>
      </c>
      <c r="E19" s="278">
        <v>525</v>
      </c>
      <c r="F19" s="279">
        <v>525</v>
      </c>
      <c r="G19" s="284">
        <v>525</v>
      </c>
      <c r="H19" s="269">
        <v>525</v>
      </c>
      <c r="I19" s="269">
        <v>262</v>
      </c>
      <c r="J19" s="269">
        <v>525</v>
      </c>
      <c r="K19" s="269">
        <v>550</v>
      </c>
      <c r="L19" s="284">
        <v>247</v>
      </c>
      <c r="M19" s="284">
        <v>247</v>
      </c>
      <c r="N19" s="284">
        <v>247</v>
      </c>
      <c r="O19" s="280">
        <v>123</v>
      </c>
      <c r="P19" s="281">
        <v>123</v>
      </c>
      <c r="Q19" s="282"/>
    </row>
    <row r="20" spans="1:17" ht="14.25" customHeight="1">
      <c r="A20" s="275" t="s">
        <v>346</v>
      </c>
      <c r="B20" s="276" t="s">
        <v>347</v>
      </c>
      <c r="C20" s="279"/>
      <c r="D20" s="284">
        <f>SUM(D21:D22)</f>
        <v>4</v>
      </c>
      <c r="E20" s="278">
        <f aca="true" t="shared" si="4" ref="E20:K20">E21+E22</f>
        <v>21</v>
      </c>
      <c r="F20" s="278">
        <f t="shared" si="4"/>
        <v>24</v>
      </c>
      <c r="G20" s="278">
        <f t="shared" si="4"/>
        <v>26</v>
      </c>
      <c r="H20" s="278">
        <f t="shared" si="4"/>
        <v>27</v>
      </c>
      <c r="I20" s="278">
        <f t="shared" si="4"/>
        <v>24</v>
      </c>
      <c r="J20" s="278">
        <f t="shared" si="4"/>
        <v>27</v>
      </c>
      <c r="K20" s="278">
        <f t="shared" si="4"/>
        <v>30</v>
      </c>
      <c r="L20" s="284">
        <v>217</v>
      </c>
      <c r="M20" s="284">
        <v>283</v>
      </c>
      <c r="N20" s="284">
        <v>283</v>
      </c>
      <c r="O20" s="280">
        <v>141</v>
      </c>
      <c r="P20" s="281">
        <v>142</v>
      </c>
      <c r="Q20" s="282"/>
    </row>
    <row r="21" spans="1:17" ht="14.25" customHeight="1">
      <c r="A21" s="268" t="s">
        <v>348</v>
      </c>
      <c r="B21" s="287" t="s">
        <v>349</v>
      </c>
      <c r="C21" s="269"/>
      <c r="D21" s="289">
        <v>4</v>
      </c>
      <c r="E21" s="288">
        <v>18</v>
      </c>
      <c r="F21" s="269">
        <v>21</v>
      </c>
      <c r="G21" s="289">
        <v>23</v>
      </c>
      <c r="H21" s="269">
        <v>23</v>
      </c>
      <c r="I21" s="269">
        <v>23</v>
      </c>
      <c r="J21" s="269">
        <v>23</v>
      </c>
      <c r="K21" s="269">
        <v>25</v>
      </c>
      <c r="L21" s="289">
        <v>10</v>
      </c>
      <c r="M21" s="289">
        <v>10</v>
      </c>
      <c r="N21" s="289">
        <v>10</v>
      </c>
      <c r="O21" s="285">
        <v>5</v>
      </c>
      <c r="P21" s="286">
        <v>5</v>
      </c>
      <c r="Q21" s="282"/>
    </row>
    <row r="22" spans="1:17" ht="21" customHeight="1">
      <c r="A22" s="268" t="s">
        <v>350</v>
      </c>
      <c r="B22" s="290" t="s">
        <v>351</v>
      </c>
      <c r="C22" s="269"/>
      <c r="D22" s="289"/>
      <c r="E22" s="288">
        <v>3</v>
      </c>
      <c r="F22" s="269">
        <v>3</v>
      </c>
      <c r="G22" s="289">
        <v>3</v>
      </c>
      <c r="H22" s="269">
        <v>4</v>
      </c>
      <c r="I22" s="269">
        <v>1</v>
      </c>
      <c r="J22" s="269">
        <v>4</v>
      </c>
      <c r="K22" s="269">
        <v>5</v>
      </c>
      <c r="L22" s="289"/>
      <c r="M22" s="289">
        <v>66</v>
      </c>
      <c r="N22" s="289">
        <v>66</v>
      </c>
      <c r="O22" s="285">
        <v>33</v>
      </c>
      <c r="P22" s="286">
        <v>33</v>
      </c>
      <c r="Q22" s="282"/>
    </row>
    <row r="23" spans="1:17" ht="21" customHeight="1">
      <c r="A23" s="268" t="s">
        <v>526</v>
      </c>
      <c r="B23" s="290" t="s">
        <v>527</v>
      </c>
      <c r="C23" s="269"/>
      <c r="D23" s="289"/>
      <c r="E23" s="288"/>
      <c r="F23" s="269"/>
      <c r="G23" s="289"/>
      <c r="H23" s="269"/>
      <c r="I23" s="269"/>
      <c r="J23" s="269"/>
      <c r="K23" s="269"/>
      <c r="L23" s="289">
        <v>208</v>
      </c>
      <c r="M23" s="289">
        <v>208</v>
      </c>
      <c r="N23" s="289">
        <v>208</v>
      </c>
      <c r="O23" s="285">
        <v>104</v>
      </c>
      <c r="P23" s="286">
        <v>104</v>
      </c>
      <c r="Q23" s="282"/>
    </row>
    <row r="24" spans="1:17" ht="21.75" customHeight="1">
      <c r="A24" s="275" t="s">
        <v>352</v>
      </c>
      <c r="B24" s="291" t="s">
        <v>353</v>
      </c>
      <c r="C24" s="279"/>
      <c r="D24" s="284">
        <f aca="true" t="shared" si="5" ref="D24:K24">SUM(D7+D8+D11+D14+D17+D18+D19+D20)</f>
        <v>935</v>
      </c>
      <c r="E24" s="279">
        <f t="shared" si="5"/>
        <v>3146</v>
      </c>
      <c r="F24" s="279">
        <f t="shared" si="5"/>
        <v>3244</v>
      </c>
      <c r="G24" s="284">
        <f t="shared" si="5"/>
        <v>3274.25</v>
      </c>
      <c r="H24" s="284">
        <f t="shared" si="5"/>
        <v>3531.5</v>
      </c>
      <c r="I24" s="284">
        <f t="shared" si="5"/>
        <v>1763.5</v>
      </c>
      <c r="J24" s="284">
        <f t="shared" si="5"/>
        <v>3532.5</v>
      </c>
      <c r="K24" s="284">
        <f t="shared" si="5"/>
        <v>4018.75</v>
      </c>
      <c r="L24" s="284">
        <v>655</v>
      </c>
      <c r="M24" s="284">
        <f>M7+M11+M14+M17+M18+M19+M20</f>
        <v>721</v>
      </c>
      <c r="N24" s="284">
        <f>N7+N11+N14+N17+N18+N19+N20</f>
        <v>721</v>
      </c>
      <c r="O24" s="284">
        <f>O7+O11+O14+O17+O18+O19+O20</f>
        <v>359</v>
      </c>
      <c r="P24" s="284">
        <f>P7+P11+P14+P17+P18+P19+P20</f>
        <v>362</v>
      </c>
      <c r="Q24" s="282"/>
    </row>
    <row r="25" spans="1:16" ht="17.25" customHeight="1">
      <c r="A25" s="268" t="s">
        <v>354</v>
      </c>
      <c r="B25" s="292" t="s">
        <v>355</v>
      </c>
      <c r="C25" s="279"/>
      <c r="D25" s="279">
        <f>ROUND('[1]2'!D46*1000,0)</f>
        <v>0</v>
      </c>
      <c r="E25" s="279">
        <v>4112</v>
      </c>
      <c r="F25" s="279">
        <f>ROUND('[1]2'!G46*1000,0)</f>
        <v>4112</v>
      </c>
      <c r="G25" s="279">
        <f>ROUND('[1]2'!H46*1000,0)</f>
        <v>4112</v>
      </c>
      <c r="H25" s="279">
        <v>4112</v>
      </c>
      <c r="I25" s="269">
        <v>2630</v>
      </c>
      <c r="J25" s="279">
        <v>4112</v>
      </c>
      <c r="K25" s="279">
        <v>4112</v>
      </c>
      <c r="L25" s="285">
        <v>1000</v>
      </c>
      <c r="M25" s="285">
        <v>922</v>
      </c>
      <c r="N25" s="285">
        <v>922</v>
      </c>
      <c r="O25" s="285">
        <v>461</v>
      </c>
      <c r="P25" s="286">
        <v>461</v>
      </c>
    </row>
    <row r="26" spans="1:16" ht="12.75">
      <c r="A26" s="275" t="s">
        <v>356</v>
      </c>
      <c r="B26" s="276" t="s">
        <v>357</v>
      </c>
      <c r="C26" s="293"/>
      <c r="D26" s="293" t="e">
        <f aca="true" t="shared" si="6" ref="D26:K26">SUM(D24/D25)</f>
        <v>#DIV/0!</v>
      </c>
      <c r="E26" s="293">
        <f t="shared" si="6"/>
        <v>0.7650778210116731</v>
      </c>
      <c r="F26" s="293">
        <f t="shared" si="6"/>
        <v>0.7889105058365758</v>
      </c>
      <c r="G26" s="293">
        <f t="shared" si="6"/>
        <v>0.7962670233463035</v>
      </c>
      <c r="H26" s="293">
        <f t="shared" si="6"/>
        <v>0.8588278210116731</v>
      </c>
      <c r="I26" s="293">
        <f t="shared" si="6"/>
        <v>0.6705323193916349</v>
      </c>
      <c r="J26" s="293">
        <f t="shared" si="6"/>
        <v>0.8590710116731517</v>
      </c>
      <c r="K26" s="293">
        <f t="shared" si="6"/>
        <v>0.9773224708171206</v>
      </c>
      <c r="L26" s="294">
        <v>0.782</v>
      </c>
      <c r="M26" s="294">
        <f>M24/M25</f>
        <v>0.7819956616052061</v>
      </c>
      <c r="N26" s="294">
        <f>N24/N25</f>
        <v>0.7819956616052061</v>
      </c>
      <c r="O26" s="294">
        <f>O24/O25</f>
        <v>0.7787418655097614</v>
      </c>
      <c r="P26" s="294">
        <f>P24/P25</f>
        <v>0.7852494577006508</v>
      </c>
    </row>
    <row r="27" spans="1:16" ht="12.75">
      <c r="A27" s="268" t="s">
        <v>358</v>
      </c>
      <c r="B27" s="287" t="s">
        <v>359</v>
      </c>
      <c r="C27" s="269"/>
      <c r="D27" s="289">
        <v>4</v>
      </c>
      <c r="E27" s="288">
        <f aca="true" t="shared" si="7" ref="E27:K27">E28-E24</f>
        <v>0</v>
      </c>
      <c r="F27" s="288">
        <f t="shared" si="7"/>
        <v>0</v>
      </c>
      <c r="G27" s="288">
        <f t="shared" si="7"/>
        <v>0</v>
      </c>
      <c r="H27" s="288">
        <f t="shared" si="7"/>
        <v>0</v>
      </c>
      <c r="I27" s="288">
        <f t="shared" si="7"/>
        <v>0</v>
      </c>
      <c r="J27" s="288">
        <f t="shared" si="7"/>
        <v>0</v>
      </c>
      <c r="K27" s="288">
        <f t="shared" si="7"/>
        <v>0</v>
      </c>
      <c r="L27" s="289"/>
      <c r="M27" s="289"/>
      <c r="N27" s="289"/>
      <c r="O27" s="285"/>
      <c r="P27" s="286"/>
    </row>
    <row r="28" spans="1:16" ht="12.75">
      <c r="A28" s="268" t="s">
        <v>360</v>
      </c>
      <c r="B28" s="287" t="s">
        <v>361</v>
      </c>
      <c r="C28" s="269"/>
      <c r="D28" s="289">
        <f>SUM(D24+D27)</f>
        <v>939</v>
      </c>
      <c r="E28" s="289">
        <f aca="true" t="shared" si="8" ref="E28:K28">E24</f>
        <v>3146</v>
      </c>
      <c r="F28" s="289">
        <f t="shared" si="8"/>
        <v>3244</v>
      </c>
      <c r="G28" s="289">
        <f t="shared" si="8"/>
        <v>3274.25</v>
      </c>
      <c r="H28" s="289">
        <f t="shared" si="8"/>
        <v>3531.5</v>
      </c>
      <c r="I28" s="289">
        <f t="shared" si="8"/>
        <v>1763.5</v>
      </c>
      <c r="J28" s="289">
        <f t="shared" si="8"/>
        <v>3532.5</v>
      </c>
      <c r="K28" s="289">
        <f t="shared" si="8"/>
        <v>4018.75</v>
      </c>
      <c r="L28" s="289">
        <v>782</v>
      </c>
      <c r="M28" s="289">
        <f>M24</f>
        <v>721</v>
      </c>
      <c r="N28" s="289">
        <f>N24</f>
        <v>721</v>
      </c>
      <c r="O28" s="289">
        <f>O24</f>
        <v>359</v>
      </c>
      <c r="P28" s="289">
        <f>P24</f>
        <v>362</v>
      </c>
    </row>
    <row r="29" spans="1:16" ht="36" customHeight="1">
      <c r="A29" s="275" t="s">
        <v>194</v>
      </c>
      <c r="B29" s="291" t="s">
        <v>511</v>
      </c>
      <c r="C29" s="293"/>
      <c r="D29" s="293" t="e">
        <f aca="true" t="shared" si="9" ref="D29:K29">SUM(D28/D25)</f>
        <v>#DIV/0!</v>
      </c>
      <c r="E29" s="293">
        <f t="shared" si="9"/>
        <v>0.7650778210116731</v>
      </c>
      <c r="F29" s="293">
        <f t="shared" si="9"/>
        <v>0.7889105058365758</v>
      </c>
      <c r="G29" s="293">
        <f t="shared" si="9"/>
        <v>0.7962670233463035</v>
      </c>
      <c r="H29" s="293">
        <f t="shared" si="9"/>
        <v>0.8588278210116731</v>
      </c>
      <c r="I29" s="293">
        <f t="shared" si="9"/>
        <v>0.6705323193916349</v>
      </c>
      <c r="J29" s="293">
        <f t="shared" si="9"/>
        <v>0.8590710116731517</v>
      </c>
      <c r="K29" s="293">
        <f t="shared" si="9"/>
        <v>0.9773224708171206</v>
      </c>
      <c r="L29" s="295">
        <v>0.782</v>
      </c>
      <c r="M29" s="295">
        <f>M24/M25</f>
        <v>0.7819956616052061</v>
      </c>
      <c r="N29" s="295">
        <f>N24/N25</f>
        <v>0.7819956616052061</v>
      </c>
      <c r="O29" s="295">
        <f>O24/O25</f>
        <v>0.7787418655097614</v>
      </c>
      <c r="P29" s="295">
        <f>P24/P25</f>
        <v>0.7852494577006508</v>
      </c>
    </row>
    <row r="30" spans="1:16" ht="12.75">
      <c r="A30" s="268" t="s">
        <v>362</v>
      </c>
      <c r="B30" s="296" t="s">
        <v>479</v>
      </c>
      <c r="C30" s="297"/>
      <c r="D30" s="297" t="e">
        <f aca="true" t="shared" si="10" ref="D30:K30">ROUND((D28-D11)/D25,3)</f>
        <v>#DIV/0!</v>
      </c>
      <c r="E30" s="297">
        <f t="shared" si="10"/>
        <v>0.573</v>
      </c>
      <c r="F30" s="297">
        <f t="shared" si="10"/>
        <v>0.589</v>
      </c>
      <c r="G30" s="297">
        <f t="shared" si="10"/>
        <v>0.596</v>
      </c>
      <c r="H30" s="297">
        <f t="shared" si="10"/>
        <v>0.611</v>
      </c>
      <c r="I30" s="297">
        <f t="shared" si="10"/>
        <v>0.482</v>
      </c>
      <c r="J30" s="297">
        <f t="shared" si="10"/>
        <v>0.611</v>
      </c>
      <c r="K30" s="297">
        <f t="shared" si="10"/>
        <v>0.685</v>
      </c>
      <c r="L30" s="457">
        <v>0.656</v>
      </c>
      <c r="M30" s="457">
        <f>(M28-M11)/M25</f>
        <v>0.6453362255965293</v>
      </c>
      <c r="N30" s="457">
        <f>(N28-N11)/N25</f>
        <v>0.6453362255965293</v>
      </c>
      <c r="O30" s="457">
        <f>(O28-O11)/O25</f>
        <v>0.6442516268980477</v>
      </c>
      <c r="P30" s="457">
        <f>(P28-P11)/P25</f>
        <v>0.6464208242950108</v>
      </c>
    </row>
    <row r="31" spans="1:16" ht="13.5" thickBot="1">
      <c r="A31" s="298" t="s">
        <v>363</v>
      </c>
      <c r="B31" s="299" t="s">
        <v>364</v>
      </c>
      <c r="C31" s="300"/>
      <c r="D31" s="300" t="e">
        <f aca="true" t="shared" si="11" ref="D31:K31">ROUND(D11/D25,3)</f>
        <v>#DIV/0!</v>
      </c>
      <c r="E31" s="300">
        <f t="shared" si="11"/>
        <v>0.192</v>
      </c>
      <c r="F31" s="300">
        <f t="shared" si="11"/>
        <v>0.2</v>
      </c>
      <c r="G31" s="300">
        <f t="shared" si="11"/>
        <v>0.2</v>
      </c>
      <c r="H31" s="300">
        <f t="shared" si="11"/>
        <v>0.248</v>
      </c>
      <c r="I31" s="300">
        <f t="shared" si="11"/>
        <v>0.188</v>
      </c>
      <c r="J31" s="300">
        <f t="shared" si="11"/>
        <v>0.248</v>
      </c>
      <c r="K31" s="300">
        <f t="shared" si="11"/>
        <v>0.292</v>
      </c>
      <c r="L31" s="458">
        <v>0.126</v>
      </c>
      <c r="M31" s="458">
        <f>M11/M25</f>
        <v>0.13665943600867678</v>
      </c>
      <c r="N31" s="458">
        <f>N11/N25</f>
        <v>0.13665943600867678</v>
      </c>
      <c r="O31" s="458">
        <f>O11/O25</f>
        <v>0.13449023861171366</v>
      </c>
      <c r="P31" s="458">
        <f>P11/P25</f>
        <v>0.13882863340563992</v>
      </c>
    </row>
    <row r="32" spans="1:16" ht="12.75">
      <c r="A32" s="301"/>
      <c r="B32" s="302"/>
      <c r="C32" s="303"/>
      <c r="D32" s="303"/>
      <c r="E32" s="303"/>
      <c r="F32" s="303"/>
      <c r="G32" s="303"/>
      <c r="L32" s="304"/>
      <c r="M32" s="304"/>
      <c r="N32" s="304"/>
      <c r="O32" s="304"/>
      <c r="P32" s="304"/>
    </row>
    <row r="34" spans="1:16" s="305" customFormat="1" ht="15.75" customHeight="1">
      <c r="A34" s="759" t="s">
        <v>541</v>
      </c>
      <c r="B34" s="759"/>
      <c r="C34" s="759"/>
      <c r="D34" s="759"/>
      <c r="E34" s="759"/>
      <c r="F34" s="759"/>
      <c r="G34" s="759"/>
      <c r="H34" s="759"/>
      <c r="I34" s="759"/>
      <c r="J34" s="759"/>
      <c r="K34" s="759"/>
      <c r="L34" s="759"/>
      <c r="M34" s="759"/>
      <c r="N34" s="759"/>
      <c r="O34" s="759"/>
      <c r="P34" s="759"/>
    </row>
    <row r="35" spans="4:7" ht="12.75">
      <c r="D35" s="259"/>
      <c r="E35" s="306"/>
      <c r="G35" s="306"/>
    </row>
    <row r="36" spans="1:13" ht="15.75" customHeight="1">
      <c r="A36" s="307"/>
      <c r="B36" s="307"/>
      <c r="C36" s="307"/>
      <c r="D36" s="307"/>
      <c r="E36" s="307"/>
      <c r="F36" s="307"/>
      <c r="G36" s="307"/>
      <c r="H36" s="307"/>
      <c r="I36" s="307"/>
      <c r="J36" s="307"/>
      <c r="K36" s="307"/>
      <c r="L36" s="308"/>
      <c r="M36" s="309"/>
    </row>
  </sheetData>
  <sheetProtection/>
  <mergeCells count="10">
    <mergeCell ref="A1:B1"/>
    <mergeCell ref="C1:D1"/>
    <mergeCell ref="A34:P34"/>
    <mergeCell ref="O4:P4"/>
    <mergeCell ref="L4:L5"/>
    <mergeCell ref="M4:M5"/>
    <mergeCell ref="N4:N5"/>
    <mergeCell ref="A2:K2"/>
    <mergeCell ref="A4:A5"/>
    <mergeCell ref="B4:B5"/>
  </mergeCells>
  <printOptions horizontalCentered="1"/>
  <pageMargins left="0.7480314960629921" right="0.5905511811023623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Q133"/>
  <sheetViews>
    <sheetView view="pageBreakPreview" zoomScaleNormal="80" zoomScaleSheetLayoutView="100" zoomScalePageLayoutView="0" workbookViewId="0" topLeftCell="A30">
      <selection activeCell="A53" sqref="A53:P53"/>
    </sheetView>
  </sheetViews>
  <sheetFormatPr defaultColWidth="9.00390625" defaultRowHeight="12.75"/>
  <cols>
    <col min="1" max="1" width="8.375" style="310" customWidth="1"/>
    <col min="2" max="2" width="51.875" style="310" customWidth="1"/>
    <col min="3" max="3" width="10.375" style="310" customWidth="1"/>
    <col min="4" max="4" width="16.00390625" style="310" hidden="1" customWidth="1"/>
    <col min="5" max="5" width="18.875" style="310" hidden="1" customWidth="1"/>
    <col min="6" max="6" width="10.875" style="310" hidden="1" customWidth="1"/>
    <col min="7" max="7" width="19.00390625" style="310" hidden="1" customWidth="1"/>
    <col min="8" max="8" width="14.375" style="310" hidden="1" customWidth="1"/>
    <col min="9" max="9" width="19.125" style="310" hidden="1" customWidth="1"/>
    <col min="10" max="10" width="15.125" style="310" hidden="1" customWidth="1"/>
    <col min="11" max="11" width="13.50390625" style="310" hidden="1" customWidth="1"/>
    <col min="12" max="12" width="16.875" style="538" customWidth="1"/>
    <col min="13" max="14" width="16.875" style="310" customWidth="1"/>
    <col min="15" max="16" width="21.00390625" style="310" customWidth="1"/>
    <col min="17" max="16384" width="9.375" style="310" customWidth="1"/>
  </cols>
  <sheetData>
    <row r="1" spans="1:16" ht="25.5">
      <c r="A1" s="682" t="s">
        <v>471</v>
      </c>
      <c r="B1" s="682"/>
      <c r="C1" s="682"/>
      <c r="D1" s="682"/>
      <c r="F1" s="311"/>
      <c r="H1" s="311"/>
      <c r="I1" s="311"/>
      <c r="J1" s="311"/>
      <c r="K1" s="311"/>
      <c r="O1" s="770" t="s">
        <v>311</v>
      </c>
      <c r="P1" s="770"/>
    </row>
    <row r="3" spans="1:16" ht="15" customHeight="1">
      <c r="A3" s="771" t="s">
        <v>473</v>
      </c>
      <c r="B3" s="771"/>
      <c r="C3" s="771"/>
      <c r="D3" s="771"/>
      <c r="E3" s="771"/>
      <c r="F3" s="771"/>
      <c r="G3" s="771"/>
      <c r="H3" s="771"/>
      <c r="I3" s="771"/>
      <c r="J3" s="771"/>
      <c r="K3" s="771"/>
      <c r="L3" s="771"/>
      <c r="M3" s="771"/>
      <c r="N3" s="771"/>
      <c r="O3" s="771"/>
      <c r="P3" s="771"/>
    </row>
    <row r="4" spans="1:16" ht="15" customHeight="1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537"/>
      <c r="M4" s="312"/>
      <c r="N4" s="312"/>
      <c r="O4" s="312"/>
      <c r="P4" s="312"/>
    </row>
    <row r="5" spans="1:14" ht="13.5" thickBot="1">
      <c r="A5" s="313"/>
      <c r="B5" s="313"/>
      <c r="C5" s="313"/>
      <c r="D5" s="313"/>
      <c r="E5" s="313"/>
      <c r="F5" s="313"/>
      <c r="G5" s="313"/>
      <c r="H5" s="313"/>
      <c r="I5" s="313"/>
      <c r="J5" s="313"/>
      <c r="K5" s="313"/>
      <c r="M5" s="772"/>
      <c r="N5" s="773"/>
    </row>
    <row r="6" spans="1:16" ht="29.25" customHeight="1">
      <c r="A6" s="774" t="s">
        <v>365</v>
      </c>
      <c r="B6" s="776" t="s">
        <v>4</v>
      </c>
      <c r="C6" s="776" t="s">
        <v>366</v>
      </c>
      <c r="D6" s="314" t="s">
        <v>323</v>
      </c>
      <c r="E6" s="315"/>
      <c r="F6" s="315" t="s">
        <v>367</v>
      </c>
      <c r="G6" s="314" t="s">
        <v>368</v>
      </c>
      <c r="H6" s="315" t="s">
        <v>369</v>
      </c>
      <c r="I6" s="314" t="s">
        <v>370</v>
      </c>
      <c r="J6" s="316" t="s">
        <v>371</v>
      </c>
      <c r="K6" s="316" t="s">
        <v>372</v>
      </c>
      <c r="L6" s="778" t="s">
        <v>521</v>
      </c>
      <c r="M6" s="778" t="s">
        <v>522</v>
      </c>
      <c r="N6" s="778" t="s">
        <v>523</v>
      </c>
      <c r="O6" s="760" t="s">
        <v>332</v>
      </c>
      <c r="P6" s="781"/>
    </row>
    <row r="7" spans="1:16" ht="29.25" customHeight="1">
      <c r="A7" s="775"/>
      <c r="B7" s="777"/>
      <c r="C7" s="777"/>
      <c r="D7" s="318"/>
      <c r="E7" s="319"/>
      <c r="F7" s="319"/>
      <c r="G7" s="318"/>
      <c r="H7" s="319"/>
      <c r="I7" s="318"/>
      <c r="J7" s="320"/>
      <c r="K7" s="320"/>
      <c r="L7" s="779"/>
      <c r="M7" s="780"/>
      <c r="N7" s="779"/>
      <c r="O7" s="434" t="s">
        <v>524</v>
      </c>
      <c r="P7" s="435" t="s">
        <v>525</v>
      </c>
    </row>
    <row r="8" spans="1:16" ht="15" customHeight="1" thickBot="1">
      <c r="A8" s="321">
        <v>1</v>
      </c>
      <c r="B8" s="322">
        <v>2</v>
      </c>
      <c r="C8" s="322">
        <v>3</v>
      </c>
      <c r="D8" s="322">
        <v>3</v>
      </c>
      <c r="E8" s="322">
        <v>3</v>
      </c>
      <c r="F8" s="322">
        <v>3</v>
      </c>
      <c r="G8" s="322">
        <v>3</v>
      </c>
      <c r="H8" s="322">
        <v>3</v>
      </c>
      <c r="I8" s="322">
        <v>3</v>
      </c>
      <c r="J8" s="322">
        <v>3</v>
      </c>
      <c r="K8" s="322">
        <v>3</v>
      </c>
      <c r="L8" s="322">
        <v>4</v>
      </c>
      <c r="M8" s="322">
        <v>5</v>
      </c>
      <c r="N8" s="322">
        <v>6</v>
      </c>
      <c r="O8" s="322">
        <v>7</v>
      </c>
      <c r="P8" s="323">
        <v>8</v>
      </c>
    </row>
    <row r="9" spans="1:16" s="329" customFormat="1" ht="30" customHeight="1" thickTop="1">
      <c r="A9" s="324" t="s">
        <v>8</v>
      </c>
      <c r="B9" s="325" t="s">
        <v>373</v>
      </c>
      <c r="C9" s="326" t="s">
        <v>374</v>
      </c>
      <c r="D9" s="325">
        <v>6</v>
      </c>
      <c r="E9" s="325"/>
      <c r="F9" s="327">
        <v>6</v>
      </c>
      <c r="G9" s="327">
        <v>4</v>
      </c>
      <c r="H9" s="327">
        <v>6</v>
      </c>
      <c r="I9" s="328">
        <v>4</v>
      </c>
      <c r="J9" s="328">
        <v>4</v>
      </c>
      <c r="K9" s="328">
        <v>4</v>
      </c>
      <c r="L9" s="535">
        <v>2</v>
      </c>
      <c r="M9" s="535">
        <v>2</v>
      </c>
      <c r="N9" s="535">
        <v>2</v>
      </c>
      <c r="O9" s="480">
        <v>2</v>
      </c>
      <c r="P9" s="481">
        <v>2</v>
      </c>
    </row>
    <row r="10" spans="1:16" ht="27.75" customHeight="1">
      <c r="A10" s="330"/>
      <c r="B10" s="331" t="s">
        <v>375</v>
      </c>
      <c r="C10" s="319" t="s">
        <v>374</v>
      </c>
      <c r="D10" s="331">
        <v>4</v>
      </c>
      <c r="E10" s="331">
        <v>280</v>
      </c>
      <c r="F10" s="332">
        <v>4</v>
      </c>
      <c r="G10" s="332">
        <v>4</v>
      </c>
      <c r="H10" s="332">
        <v>4</v>
      </c>
      <c r="I10" s="333">
        <v>4</v>
      </c>
      <c r="J10" s="333">
        <v>4</v>
      </c>
      <c r="K10" s="333">
        <v>4</v>
      </c>
      <c r="L10" s="535">
        <v>2</v>
      </c>
      <c r="M10" s="535">
        <v>2</v>
      </c>
      <c r="N10" s="535">
        <v>2</v>
      </c>
      <c r="O10" s="482">
        <v>2</v>
      </c>
      <c r="P10" s="483">
        <v>2</v>
      </c>
    </row>
    <row r="11" spans="1:16" ht="15" hidden="1">
      <c r="A11" s="330" t="s">
        <v>12</v>
      </c>
      <c r="B11" s="334" t="s">
        <v>376</v>
      </c>
      <c r="C11" s="319"/>
      <c r="D11" s="331"/>
      <c r="E11" s="331"/>
      <c r="F11" s="332"/>
      <c r="G11" s="332"/>
      <c r="H11" s="332"/>
      <c r="I11" s="333"/>
      <c r="J11" s="333"/>
      <c r="K11" s="333"/>
      <c r="L11" s="536"/>
      <c r="M11" s="536"/>
      <c r="N11" s="536"/>
      <c r="O11" s="484"/>
      <c r="P11" s="485"/>
    </row>
    <row r="12" spans="1:16" ht="15" hidden="1">
      <c r="A12" s="335" t="s">
        <v>35</v>
      </c>
      <c r="B12" s="331" t="s">
        <v>377</v>
      </c>
      <c r="C12" s="319" t="s">
        <v>378</v>
      </c>
      <c r="D12" s="331"/>
      <c r="E12" s="331"/>
      <c r="F12" s="332"/>
      <c r="G12" s="332"/>
      <c r="H12" s="332"/>
      <c r="I12" s="333"/>
      <c r="J12" s="333"/>
      <c r="K12" s="333"/>
      <c r="L12" s="536"/>
      <c r="M12" s="536"/>
      <c r="N12" s="536"/>
      <c r="O12" s="484"/>
      <c r="P12" s="485"/>
    </row>
    <row r="13" spans="1:16" ht="15" hidden="1">
      <c r="A13" s="330" t="s">
        <v>155</v>
      </c>
      <c r="B13" s="331" t="s">
        <v>379</v>
      </c>
      <c r="C13" s="319"/>
      <c r="D13" s="336"/>
      <c r="E13" s="336"/>
      <c r="F13" s="332"/>
      <c r="G13" s="332"/>
      <c r="H13" s="332"/>
      <c r="I13" s="333"/>
      <c r="J13" s="333"/>
      <c r="K13" s="333"/>
      <c r="L13" s="536"/>
      <c r="M13" s="536"/>
      <c r="N13" s="536"/>
      <c r="O13" s="484"/>
      <c r="P13" s="485"/>
    </row>
    <row r="14" spans="1:16" ht="30" hidden="1">
      <c r="A14" s="330" t="s">
        <v>39</v>
      </c>
      <c r="B14" s="331" t="s">
        <v>380</v>
      </c>
      <c r="C14" s="319" t="s">
        <v>378</v>
      </c>
      <c r="D14" s="331"/>
      <c r="E14" s="331"/>
      <c r="F14" s="332"/>
      <c r="G14" s="332"/>
      <c r="H14" s="332"/>
      <c r="I14" s="333"/>
      <c r="J14" s="333"/>
      <c r="K14" s="333"/>
      <c r="L14" s="536"/>
      <c r="M14" s="536"/>
      <c r="N14" s="536"/>
      <c r="O14" s="484"/>
      <c r="P14" s="485"/>
    </row>
    <row r="15" spans="1:16" ht="15" hidden="1">
      <c r="A15" s="330" t="s">
        <v>381</v>
      </c>
      <c r="B15" s="331" t="s">
        <v>382</v>
      </c>
      <c r="C15" s="319"/>
      <c r="D15" s="331"/>
      <c r="E15" s="331"/>
      <c r="F15" s="332"/>
      <c r="G15" s="332"/>
      <c r="H15" s="332"/>
      <c r="I15" s="333"/>
      <c r="J15" s="333"/>
      <c r="K15" s="333"/>
      <c r="L15" s="536"/>
      <c r="M15" s="536"/>
      <c r="N15" s="536"/>
      <c r="O15" s="484"/>
      <c r="P15" s="485"/>
    </row>
    <row r="16" spans="1:16" ht="30" hidden="1">
      <c r="A16" s="330" t="s">
        <v>383</v>
      </c>
      <c r="B16" s="331" t="s">
        <v>384</v>
      </c>
      <c r="C16" s="319" t="s">
        <v>378</v>
      </c>
      <c r="D16" s="331"/>
      <c r="E16" s="331"/>
      <c r="F16" s="332"/>
      <c r="G16" s="332"/>
      <c r="H16" s="332"/>
      <c r="I16" s="333"/>
      <c r="J16" s="333"/>
      <c r="K16" s="333"/>
      <c r="L16" s="536"/>
      <c r="M16" s="536"/>
      <c r="N16" s="536"/>
      <c r="O16" s="484"/>
      <c r="P16" s="485"/>
    </row>
    <row r="17" spans="1:16" ht="15">
      <c r="A17" s="337">
        <v>2</v>
      </c>
      <c r="B17" s="331" t="s">
        <v>385</v>
      </c>
      <c r="C17" s="319" t="s">
        <v>198</v>
      </c>
      <c r="D17" s="338">
        <v>4167</v>
      </c>
      <c r="E17" s="338">
        <f>E33/2.6/1.991</f>
        <v>3429.0847274272687</v>
      </c>
      <c r="F17" s="332">
        <v>4167</v>
      </c>
      <c r="G17" s="332">
        <v>4509</v>
      </c>
      <c r="H17" s="332">
        <v>4495</v>
      </c>
      <c r="I17" s="333">
        <v>4865</v>
      </c>
      <c r="J17" s="333">
        <v>4783</v>
      </c>
      <c r="K17" s="333">
        <v>4798</v>
      </c>
      <c r="L17" s="536">
        <v>4275</v>
      </c>
      <c r="M17" s="536">
        <v>4275</v>
      </c>
      <c r="N17" s="536">
        <v>4275</v>
      </c>
      <c r="O17" s="484">
        <f>SUM(N17/2)</f>
        <v>2137.5</v>
      </c>
      <c r="P17" s="485">
        <f>SUM(O17)</f>
        <v>2137.5</v>
      </c>
    </row>
    <row r="18" spans="1:16" ht="30" hidden="1">
      <c r="A18" s="330" t="s">
        <v>386</v>
      </c>
      <c r="B18" s="331" t="s">
        <v>387</v>
      </c>
      <c r="C18" s="319"/>
      <c r="D18" s="331"/>
      <c r="E18" s="331"/>
      <c r="F18" s="332"/>
      <c r="G18" s="332"/>
      <c r="H18" s="332"/>
      <c r="I18" s="333"/>
      <c r="J18" s="333"/>
      <c r="K18" s="333"/>
      <c r="L18" s="536"/>
      <c r="M18" s="536"/>
      <c r="N18" s="536"/>
      <c r="O18" s="484"/>
      <c r="P18" s="485"/>
    </row>
    <row r="19" spans="1:16" ht="15" hidden="1">
      <c r="A19" s="330" t="s">
        <v>388</v>
      </c>
      <c r="B19" s="331" t="s">
        <v>389</v>
      </c>
      <c r="C19" s="319" t="s">
        <v>109</v>
      </c>
      <c r="D19" s="338"/>
      <c r="E19" s="338"/>
      <c r="F19" s="332"/>
      <c r="G19" s="332"/>
      <c r="H19" s="332"/>
      <c r="I19" s="333"/>
      <c r="J19" s="333"/>
      <c r="K19" s="333"/>
      <c r="L19" s="536"/>
      <c r="M19" s="536"/>
      <c r="N19" s="536"/>
      <c r="O19" s="484"/>
      <c r="P19" s="485"/>
    </row>
    <row r="20" spans="1:16" ht="15" hidden="1">
      <c r="A20" s="330" t="s">
        <v>390</v>
      </c>
      <c r="B20" s="331" t="s">
        <v>391</v>
      </c>
      <c r="C20" s="319" t="s">
        <v>378</v>
      </c>
      <c r="D20" s="338"/>
      <c r="E20" s="338"/>
      <c r="F20" s="332"/>
      <c r="G20" s="332"/>
      <c r="H20" s="332"/>
      <c r="I20" s="333"/>
      <c r="J20" s="333"/>
      <c r="K20" s="333"/>
      <c r="L20" s="536"/>
      <c r="M20" s="536"/>
      <c r="N20" s="536"/>
      <c r="O20" s="484"/>
      <c r="P20" s="485"/>
    </row>
    <row r="21" spans="1:16" ht="15">
      <c r="A21" s="337" t="s">
        <v>35</v>
      </c>
      <c r="B21" s="331" t="s">
        <v>392</v>
      </c>
      <c r="C21" s="319"/>
      <c r="D21" s="331"/>
      <c r="E21" s="331"/>
      <c r="F21" s="332"/>
      <c r="G21" s="332"/>
      <c r="H21" s="332"/>
      <c r="I21" s="333"/>
      <c r="J21" s="333"/>
      <c r="K21" s="333"/>
      <c r="L21" s="536"/>
      <c r="M21" s="536"/>
      <c r="N21" s="536"/>
      <c r="O21" s="484"/>
      <c r="P21" s="485"/>
    </row>
    <row r="22" spans="1:16" ht="15">
      <c r="A22" s="330"/>
      <c r="B22" s="331" t="s">
        <v>389</v>
      </c>
      <c r="C22" s="319" t="s">
        <v>109</v>
      </c>
      <c r="D22" s="338">
        <v>75</v>
      </c>
      <c r="E22" s="338">
        <v>70</v>
      </c>
      <c r="F22" s="332">
        <v>40</v>
      </c>
      <c r="G22" s="332">
        <v>40</v>
      </c>
      <c r="H22" s="332">
        <v>40</v>
      </c>
      <c r="I22" s="333">
        <v>40</v>
      </c>
      <c r="J22" s="333">
        <v>40</v>
      </c>
      <c r="K22" s="333">
        <v>40</v>
      </c>
      <c r="L22" s="536">
        <v>25</v>
      </c>
      <c r="M22" s="536">
        <v>25</v>
      </c>
      <c r="N22" s="536">
        <v>25</v>
      </c>
      <c r="O22" s="484">
        <v>25</v>
      </c>
      <c r="P22" s="485">
        <v>25</v>
      </c>
    </row>
    <row r="23" spans="1:16" ht="15">
      <c r="A23" s="330"/>
      <c r="B23" s="331" t="s">
        <v>391</v>
      </c>
      <c r="C23" s="319" t="s">
        <v>378</v>
      </c>
      <c r="D23" s="338">
        <f>D17*D22/100</f>
        <v>3125.25</v>
      </c>
      <c r="E23" s="338">
        <f>E17*2.6*E22%</f>
        <v>6240.934203917629</v>
      </c>
      <c r="F23" s="332">
        <f aca="true" t="shared" si="0" ref="F23:K23">F17*F22/100</f>
        <v>1666.8</v>
      </c>
      <c r="G23" s="332">
        <f t="shared" si="0"/>
        <v>1803.6</v>
      </c>
      <c r="H23" s="332">
        <f t="shared" si="0"/>
        <v>1798</v>
      </c>
      <c r="I23" s="332">
        <f t="shared" si="0"/>
        <v>1946</v>
      </c>
      <c r="J23" s="332">
        <f t="shared" si="0"/>
        <v>1913.2</v>
      </c>
      <c r="K23" s="332">
        <f t="shared" si="0"/>
        <v>1919.2</v>
      </c>
      <c r="L23" s="486">
        <v>1069</v>
      </c>
      <c r="M23" s="486">
        <v>1069</v>
      </c>
      <c r="N23" s="486">
        <v>1069</v>
      </c>
      <c r="O23" s="486">
        <f>SUM(O17*0.25)</f>
        <v>534.375</v>
      </c>
      <c r="P23" s="487">
        <f>SUM(O23)</f>
        <v>534.375</v>
      </c>
    </row>
    <row r="24" spans="1:16" ht="15">
      <c r="A24" s="330" t="s">
        <v>393</v>
      </c>
      <c r="B24" s="331" t="s">
        <v>394</v>
      </c>
      <c r="C24" s="319"/>
      <c r="D24" s="331"/>
      <c r="E24" s="331"/>
      <c r="F24" s="332"/>
      <c r="G24" s="332"/>
      <c r="H24" s="332"/>
      <c r="I24" s="333"/>
      <c r="J24" s="333"/>
      <c r="K24" s="333"/>
      <c r="L24" s="536"/>
      <c r="M24" s="536"/>
      <c r="N24" s="536"/>
      <c r="O24" s="484"/>
      <c r="P24" s="485"/>
    </row>
    <row r="25" spans="1:16" ht="15">
      <c r="A25" s="330" t="s">
        <v>395</v>
      </c>
      <c r="B25" s="331" t="s">
        <v>389</v>
      </c>
      <c r="C25" s="319" t="s">
        <v>109</v>
      </c>
      <c r="D25" s="338"/>
      <c r="E25" s="338">
        <v>29.1</v>
      </c>
      <c r="F25" s="332"/>
      <c r="G25" s="332"/>
      <c r="H25" s="332"/>
      <c r="I25" s="333"/>
      <c r="J25" s="333"/>
      <c r="K25" s="333"/>
      <c r="L25" s="536"/>
      <c r="M25" s="536"/>
      <c r="N25" s="536"/>
      <c r="O25" s="484"/>
      <c r="P25" s="485"/>
    </row>
    <row r="26" spans="1:16" ht="15">
      <c r="A26" s="330" t="s">
        <v>396</v>
      </c>
      <c r="B26" s="331" t="s">
        <v>391</v>
      </c>
      <c r="C26" s="319" t="s">
        <v>378</v>
      </c>
      <c r="D26" s="338"/>
      <c r="E26" s="338">
        <f>E17*2.6*E25%</f>
        <v>2594.445504771472</v>
      </c>
      <c r="F26" s="332"/>
      <c r="G26" s="332"/>
      <c r="H26" s="332"/>
      <c r="I26" s="333"/>
      <c r="J26" s="333"/>
      <c r="K26" s="333"/>
      <c r="L26" s="536"/>
      <c r="M26" s="536"/>
      <c r="N26" s="536"/>
      <c r="O26" s="484"/>
      <c r="P26" s="485"/>
    </row>
    <row r="27" spans="1:16" ht="15">
      <c r="A27" s="330" t="s">
        <v>397</v>
      </c>
      <c r="B27" s="331" t="s">
        <v>398</v>
      </c>
      <c r="C27" s="319" t="s">
        <v>378</v>
      </c>
      <c r="D27" s="331"/>
      <c r="E27" s="331"/>
      <c r="F27" s="332"/>
      <c r="G27" s="332"/>
      <c r="H27" s="332"/>
      <c r="I27" s="333"/>
      <c r="J27" s="333"/>
      <c r="K27" s="333"/>
      <c r="L27" s="536"/>
      <c r="M27" s="536"/>
      <c r="N27" s="536"/>
      <c r="O27" s="484"/>
      <c r="P27" s="485"/>
    </row>
    <row r="28" spans="1:16" ht="15">
      <c r="A28" s="330" t="s">
        <v>399</v>
      </c>
      <c r="B28" s="331" t="s">
        <v>389</v>
      </c>
      <c r="C28" s="319" t="s">
        <v>109</v>
      </c>
      <c r="D28" s="339"/>
      <c r="E28" s="339"/>
      <c r="F28" s="332"/>
      <c r="G28" s="332"/>
      <c r="H28" s="332"/>
      <c r="I28" s="333"/>
      <c r="J28" s="333"/>
      <c r="K28" s="333"/>
      <c r="L28" s="536"/>
      <c r="M28" s="536"/>
      <c r="N28" s="536"/>
      <c r="O28" s="484"/>
      <c r="P28" s="485"/>
    </row>
    <row r="29" spans="1:16" ht="15">
      <c r="A29" s="330" t="s">
        <v>400</v>
      </c>
      <c r="B29" s="331" t="s">
        <v>391</v>
      </c>
      <c r="C29" s="319" t="s">
        <v>378</v>
      </c>
      <c r="D29" s="339"/>
      <c r="E29" s="339"/>
      <c r="F29" s="332"/>
      <c r="G29" s="332"/>
      <c r="H29" s="332"/>
      <c r="I29" s="333"/>
      <c r="J29" s="333"/>
      <c r="K29" s="333"/>
      <c r="L29" s="536"/>
      <c r="M29" s="536"/>
      <c r="N29" s="536"/>
      <c r="O29" s="484"/>
      <c r="P29" s="485"/>
    </row>
    <row r="30" spans="1:16" ht="30">
      <c r="A30" s="340" t="s">
        <v>155</v>
      </c>
      <c r="B30" s="331" t="s">
        <v>401</v>
      </c>
      <c r="C30" s="319"/>
      <c r="D30" s="331"/>
      <c r="E30" s="331"/>
      <c r="F30" s="332"/>
      <c r="G30" s="332"/>
      <c r="H30" s="332"/>
      <c r="I30" s="333"/>
      <c r="J30" s="333"/>
      <c r="K30" s="333"/>
      <c r="L30" s="536"/>
      <c r="M30" s="536"/>
      <c r="N30" s="536"/>
      <c r="O30" s="536"/>
      <c r="P30" s="545"/>
    </row>
    <row r="31" spans="1:16" ht="15">
      <c r="A31" s="341"/>
      <c r="B31" s="331" t="s">
        <v>389</v>
      </c>
      <c r="C31" s="319" t="s">
        <v>109</v>
      </c>
      <c r="D31" s="338">
        <v>160</v>
      </c>
      <c r="E31" s="338">
        <v>160</v>
      </c>
      <c r="F31" s="332">
        <v>160</v>
      </c>
      <c r="G31" s="332">
        <v>160</v>
      </c>
      <c r="H31" s="332">
        <v>160</v>
      </c>
      <c r="I31" s="333">
        <v>160</v>
      </c>
      <c r="J31" s="333">
        <v>160</v>
      </c>
      <c r="K31" s="333">
        <v>160</v>
      </c>
      <c r="L31" s="536">
        <v>160</v>
      </c>
      <c r="M31" s="536">
        <v>160</v>
      </c>
      <c r="N31" s="536">
        <v>160</v>
      </c>
      <c r="O31" s="484">
        <v>160</v>
      </c>
      <c r="P31" s="485">
        <v>160</v>
      </c>
    </row>
    <row r="32" spans="1:16" ht="15">
      <c r="A32" s="341"/>
      <c r="B32" s="331" t="s">
        <v>391</v>
      </c>
      <c r="C32" s="319" t="s">
        <v>378</v>
      </c>
      <c r="D32" s="338">
        <f>(D17+D23)*D31%</f>
        <v>11667.6</v>
      </c>
      <c r="E32" s="338">
        <f>E17*E31%</f>
        <v>5486.53556388363</v>
      </c>
      <c r="F32" s="332">
        <f aca="true" t="shared" si="1" ref="F32:K32">(F17+F23)*F31%</f>
        <v>9334.08</v>
      </c>
      <c r="G32" s="332">
        <f t="shared" si="1"/>
        <v>10100.160000000002</v>
      </c>
      <c r="H32" s="332">
        <f t="shared" si="1"/>
        <v>10068.800000000001</v>
      </c>
      <c r="I32" s="332">
        <f t="shared" si="1"/>
        <v>10897.6</v>
      </c>
      <c r="J32" s="332">
        <f t="shared" si="1"/>
        <v>10713.92</v>
      </c>
      <c r="K32" s="332">
        <f t="shared" si="1"/>
        <v>10747.52</v>
      </c>
      <c r="L32" s="486">
        <v>8549</v>
      </c>
      <c r="M32" s="486">
        <v>8549</v>
      </c>
      <c r="N32" s="486">
        <v>8549</v>
      </c>
      <c r="O32" s="492">
        <f>SUM(N32/2)</f>
        <v>4274.5</v>
      </c>
      <c r="P32" s="515">
        <f>SUM(O32)</f>
        <v>4274.5</v>
      </c>
    </row>
    <row r="33" spans="1:16" s="347" customFormat="1" ht="30" customHeight="1" thickBot="1">
      <c r="A33" s="342" t="s">
        <v>39</v>
      </c>
      <c r="B33" s="343" t="s">
        <v>402</v>
      </c>
      <c r="C33" s="344" t="s">
        <v>378</v>
      </c>
      <c r="D33" s="345">
        <f>D17+D23+D32</f>
        <v>18959.85</v>
      </c>
      <c r="E33" s="345">
        <v>17751</v>
      </c>
      <c r="F33" s="346">
        <f aca="true" t="shared" si="2" ref="F33:K33">F17+F23+F32</f>
        <v>15167.880000000001</v>
      </c>
      <c r="G33" s="346">
        <f t="shared" si="2"/>
        <v>16412.760000000002</v>
      </c>
      <c r="H33" s="346">
        <f t="shared" si="2"/>
        <v>16361.800000000001</v>
      </c>
      <c r="I33" s="346">
        <f t="shared" si="2"/>
        <v>17708.6</v>
      </c>
      <c r="J33" s="346">
        <f t="shared" si="2"/>
        <v>17410.12</v>
      </c>
      <c r="K33" s="346">
        <f t="shared" si="2"/>
        <v>17464.72</v>
      </c>
      <c r="L33" s="539">
        <v>13892</v>
      </c>
      <c r="M33" s="539">
        <v>13892</v>
      </c>
      <c r="N33" s="539">
        <v>13892</v>
      </c>
      <c r="O33" s="493">
        <f>O17+O23+O27+O32</f>
        <v>6946.375</v>
      </c>
      <c r="P33" s="516">
        <f>P17+P23+P27+P32</f>
        <v>6946.375</v>
      </c>
    </row>
    <row r="34" spans="1:16" s="353" customFormat="1" ht="29.25" thickBot="1">
      <c r="A34" s="348" t="s">
        <v>14</v>
      </c>
      <c r="B34" s="349" t="s">
        <v>403</v>
      </c>
      <c r="C34" s="350" t="s">
        <v>404</v>
      </c>
      <c r="D34" s="351">
        <f aca="true" t="shared" si="3" ref="D34:K34">D35+D37</f>
        <v>979.0727999999999</v>
      </c>
      <c r="E34" s="351">
        <f t="shared" si="3"/>
        <v>61941.36</v>
      </c>
      <c r="F34" s="352">
        <f t="shared" si="3"/>
        <v>797.05824</v>
      </c>
      <c r="G34" s="352">
        <f t="shared" si="3"/>
        <v>827.81248</v>
      </c>
      <c r="H34" s="352">
        <f t="shared" si="3"/>
        <v>860.3664</v>
      </c>
      <c r="I34" s="352">
        <f t="shared" si="3"/>
        <v>893.0128</v>
      </c>
      <c r="J34" s="352">
        <f t="shared" si="3"/>
        <v>449.84288</v>
      </c>
      <c r="K34" s="352">
        <f t="shared" si="3"/>
        <v>889.3065600000001</v>
      </c>
      <c r="L34" s="540">
        <v>360</v>
      </c>
      <c r="M34" s="540">
        <v>360</v>
      </c>
      <c r="N34" s="540">
        <v>360</v>
      </c>
      <c r="O34" s="494">
        <f>SUM(N34/2)</f>
        <v>180</v>
      </c>
      <c r="P34" s="517">
        <v>180</v>
      </c>
    </row>
    <row r="35" spans="1:16" ht="15">
      <c r="A35" s="354" t="s">
        <v>172</v>
      </c>
      <c r="B35" s="355" t="s">
        <v>405</v>
      </c>
      <c r="C35" s="317" t="s">
        <v>406</v>
      </c>
      <c r="D35" s="356">
        <v>69</v>
      </c>
      <c r="E35" s="356">
        <v>2298</v>
      </c>
      <c r="F35" s="357">
        <v>69</v>
      </c>
      <c r="G35" s="357">
        <v>40</v>
      </c>
      <c r="H35" s="357">
        <v>75</v>
      </c>
      <c r="I35" s="358">
        <v>43</v>
      </c>
      <c r="J35" s="358">
        <v>32</v>
      </c>
      <c r="K35" s="358">
        <v>51</v>
      </c>
      <c r="L35" s="541">
        <v>26</v>
      </c>
      <c r="M35" s="541">
        <v>26</v>
      </c>
      <c r="N35" s="541">
        <v>26</v>
      </c>
      <c r="O35" s="488">
        <v>0</v>
      </c>
      <c r="P35" s="489">
        <v>0</v>
      </c>
    </row>
    <row r="36" spans="1:16" ht="15">
      <c r="A36" s="340" t="s">
        <v>173</v>
      </c>
      <c r="B36" s="359" t="s">
        <v>407</v>
      </c>
      <c r="C36" s="319" t="s">
        <v>406</v>
      </c>
      <c r="D36" s="338"/>
      <c r="E36" s="338"/>
      <c r="F36" s="332"/>
      <c r="G36" s="332"/>
      <c r="H36" s="332"/>
      <c r="I36" s="333"/>
      <c r="J36" s="333"/>
      <c r="K36" s="333"/>
      <c r="L36" s="536"/>
      <c r="M36" s="536"/>
      <c r="N36" s="536"/>
      <c r="O36" s="484"/>
      <c r="P36" s="485"/>
    </row>
    <row r="37" spans="1:17" ht="15">
      <c r="A37" s="340" t="s">
        <v>408</v>
      </c>
      <c r="B37" s="359" t="s">
        <v>409</v>
      </c>
      <c r="C37" s="319" t="s">
        <v>406</v>
      </c>
      <c r="D37" s="338">
        <f aca="true" t="shared" si="4" ref="D37:K37">D33*D10*12/1000</f>
        <v>910.0727999999999</v>
      </c>
      <c r="E37" s="338">
        <f t="shared" si="4"/>
        <v>59643.36</v>
      </c>
      <c r="F37" s="332">
        <f t="shared" si="4"/>
        <v>728.05824</v>
      </c>
      <c r="G37" s="332">
        <f t="shared" si="4"/>
        <v>787.81248</v>
      </c>
      <c r="H37" s="332">
        <f t="shared" si="4"/>
        <v>785.3664</v>
      </c>
      <c r="I37" s="332">
        <f t="shared" si="4"/>
        <v>850.0128</v>
      </c>
      <c r="J37" s="332">
        <f>J33*J10*6/1000</f>
        <v>417.84288</v>
      </c>
      <c r="K37" s="332">
        <f t="shared" si="4"/>
        <v>838.3065600000001</v>
      </c>
      <c r="L37" s="486">
        <v>333</v>
      </c>
      <c r="M37" s="486">
        <v>333</v>
      </c>
      <c r="N37" s="486">
        <v>333</v>
      </c>
      <c r="O37" s="492">
        <v>166.5</v>
      </c>
      <c r="P37" s="515">
        <v>166.5</v>
      </c>
      <c r="Q37" s="459"/>
    </row>
    <row r="38" spans="1:16" ht="42" customHeight="1">
      <c r="A38" s="337" t="s">
        <v>22</v>
      </c>
      <c r="B38" s="360" t="s">
        <v>410</v>
      </c>
      <c r="C38" s="319"/>
      <c r="D38" s="331"/>
      <c r="E38" s="331"/>
      <c r="F38" s="332"/>
      <c r="G38" s="332"/>
      <c r="H38" s="332"/>
      <c r="I38" s="333"/>
      <c r="J38" s="333"/>
      <c r="K38" s="333"/>
      <c r="L38" s="536"/>
      <c r="M38" s="536"/>
      <c r="N38" s="536"/>
      <c r="O38" s="484"/>
      <c r="P38" s="485"/>
    </row>
    <row r="39" spans="1:16" ht="30">
      <c r="A39" s="337" t="s">
        <v>132</v>
      </c>
      <c r="B39" s="359" t="s">
        <v>411</v>
      </c>
      <c r="C39" s="319" t="s">
        <v>374</v>
      </c>
      <c r="D39" s="331"/>
      <c r="E39" s="331"/>
      <c r="F39" s="332"/>
      <c r="G39" s="332"/>
      <c r="H39" s="332"/>
      <c r="I39" s="333"/>
      <c r="J39" s="333"/>
      <c r="K39" s="333"/>
      <c r="L39" s="536"/>
      <c r="M39" s="536"/>
      <c r="N39" s="536"/>
      <c r="O39" s="484"/>
      <c r="P39" s="485"/>
    </row>
    <row r="40" spans="1:16" ht="15">
      <c r="A40" s="337" t="s">
        <v>137</v>
      </c>
      <c r="B40" s="359" t="s">
        <v>412</v>
      </c>
      <c r="C40" s="319" t="s">
        <v>378</v>
      </c>
      <c r="D40" s="331"/>
      <c r="E40" s="331"/>
      <c r="F40" s="332"/>
      <c r="G40" s="332"/>
      <c r="H40" s="332"/>
      <c r="I40" s="333"/>
      <c r="J40" s="333"/>
      <c r="K40" s="333"/>
      <c r="L40" s="536"/>
      <c r="M40" s="536"/>
      <c r="N40" s="536"/>
      <c r="O40" s="484"/>
      <c r="P40" s="485"/>
    </row>
    <row r="41" spans="1:16" ht="15">
      <c r="A41" s="337" t="s">
        <v>138</v>
      </c>
      <c r="B41" s="359" t="s">
        <v>405</v>
      </c>
      <c r="C41" s="319" t="s">
        <v>413</v>
      </c>
      <c r="D41" s="331"/>
      <c r="E41" s="331"/>
      <c r="F41" s="332"/>
      <c r="G41" s="332"/>
      <c r="H41" s="332"/>
      <c r="I41" s="333"/>
      <c r="J41" s="333"/>
      <c r="K41" s="333"/>
      <c r="L41" s="536"/>
      <c r="M41" s="536"/>
      <c r="N41" s="536"/>
      <c r="O41" s="484"/>
      <c r="P41" s="485"/>
    </row>
    <row r="42" spans="1:16" ht="15">
      <c r="A42" s="337" t="s">
        <v>414</v>
      </c>
      <c r="B42" s="359" t="s">
        <v>415</v>
      </c>
      <c r="C42" s="319" t="s">
        <v>413</v>
      </c>
      <c r="D42" s="331"/>
      <c r="E42" s="331"/>
      <c r="F42" s="332"/>
      <c r="G42" s="332"/>
      <c r="H42" s="332"/>
      <c r="I42" s="333"/>
      <c r="J42" s="333"/>
      <c r="K42" s="333"/>
      <c r="L42" s="536"/>
      <c r="M42" s="536"/>
      <c r="N42" s="536"/>
      <c r="O42" s="484"/>
      <c r="P42" s="485"/>
    </row>
    <row r="43" spans="1:16" ht="30">
      <c r="A43" s="337" t="s">
        <v>416</v>
      </c>
      <c r="B43" s="359" t="s">
        <v>417</v>
      </c>
      <c r="C43" s="319" t="s">
        <v>413</v>
      </c>
      <c r="D43" s="331"/>
      <c r="E43" s="331"/>
      <c r="F43" s="332"/>
      <c r="G43" s="332"/>
      <c r="H43" s="332"/>
      <c r="I43" s="333"/>
      <c r="J43" s="333"/>
      <c r="K43" s="333"/>
      <c r="L43" s="536"/>
      <c r="M43" s="536"/>
      <c r="N43" s="536"/>
      <c r="O43" s="484"/>
      <c r="P43" s="485"/>
    </row>
    <row r="44" spans="1:16" ht="15">
      <c r="A44" s="337" t="s">
        <v>24</v>
      </c>
      <c r="B44" s="360" t="s">
        <v>418</v>
      </c>
      <c r="C44" s="319"/>
      <c r="D44" s="331"/>
      <c r="E44" s="331"/>
      <c r="F44" s="332"/>
      <c r="G44" s="332"/>
      <c r="H44" s="332"/>
      <c r="I44" s="333"/>
      <c r="J44" s="333"/>
      <c r="K44" s="333"/>
      <c r="L44" s="536"/>
      <c r="M44" s="536"/>
      <c r="N44" s="536"/>
      <c r="O44" s="484"/>
      <c r="P44" s="485"/>
    </row>
    <row r="45" spans="1:16" ht="30">
      <c r="A45" s="337" t="s">
        <v>48</v>
      </c>
      <c r="B45" s="359" t="s">
        <v>419</v>
      </c>
      <c r="C45" s="319" t="s">
        <v>374</v>
      </c>
      <c r="D45" s="331">
        <v>11</v>
      </c>
      <c r="E45" s="331">
        <v>280</v>
      </c>
      <c r="F45" s="332">
        <f aca="true" t="shared" si="5" ref="F45:K45">F10</f>
        <v>4</v>
      </c>
      <c r="G45" s="332">
        <f t="shared" si="5"/>
        <v>4</v>
      </c>
      <c r="H45" s="332">
        <f t="shared" si="5"/>
        <v>4</v>
      </c>
      <c r="I45" s="332">
        <f t="shared" si="5"/>
        <v>4</v>
      </c>
      <c r="J45" s="332">
        <f t="shared" si="5"/>
        <v>4</v>
      </c>
      <c r="K45" s="332">
        <f t="shared" si="5"/>
        <v>4</v>
      </c>
      <c r="L45" s="542">
        <v>2</v>
      </c>
      <c r="M45" s="542">
        <v>2</v>
      </c>
      <c r="N45" s="542">
        <v>2</v>
      </c>
      <c r="O45" s="495">
        <v>2</v>
      </c>
      <c r="P45" s="496">
        <v>2</v>
      </c>
    </row>
    <row r="46" spans="1:16" ht="15">
      <c r="A46" s="337" t="s">
        <v>49</v>
      </c>
      <c r="B46" s="359" t="s">
        <v>420</v>
      </c>
      <c r="C46" s="319" t="s">
        <v>378</v>
      </c>
      <c r="D46" s="338"/>
      <c r="E46" s="338">
        <f>E47/E45*1000/12</f>
        <v>357.1428571428571</v>
      </c>
      <c r="F46" s="332"/>
      <c r="G46" s="332"/>
      <c r="H46" s="332"/>
      <c r="I46" s="333"/>
      <c r="J46" s="333"/>
      <c r="K46" s="333"/>
      <c r="L46" s="536"/>
      <c r="M46" s="536"/>
      <c r="N46" s="536"/>
      <c r="O46" s="484"/>
      <c r="P46" s="485"/>
    </row>
    <row r="47" spans="1:16" ht="15">
      <c r="A47" s="337" t="s">
        <v>51</v>
      </c>
      <c r="B47" s="359" t="s">
        <v>421</v>
      </c>
      <c r="C47" s="319" t="s">
        <v>413</v>
      </c>
      <c r="D47" s="339"/>
      <c r="E47" s="339">
        <v>1200</v>
      </c>
      <c r="F47" s="332"/>
      <c r="G47" s="332"/>
      <c r="H47" s="332"/>
      <c r="I47" s="333"/>
      <c r="J47" s="333"/>
      <c r="K47" s="333"/>
      <c r="L47" s="536"/>
      <c r="M47" s="536"/>
      <c r="N47" s="536"/>
      <c r="O47" s="484"/>
      <c r="P47" s="485"/>
    </row>
    <row r="48" spans="1:16" ht="15">
      <c r="A48" s="361" t="s">
        <v>422</v>
      </c>
      <c r="B48" s="360" t="s">
        <v>423</v>
      </c>
      <c r="C48" s="319" t="s">
        <v>413</v>
      </c>
      <c r="D48" s="338">
        <f aca="true" t="shared" si="6" ref="D48:K48">D34+D47</f>
        <v>979.0727999999999</v>
      </c>
      <c r="E48" s="338">
        <f t="shared" si="6"/>
        <v>63141.36</v>
      </c>
      <c r="F48" s="332">
        <f t="shared" si="6"/>
        <v>797.05824</v>
      </c>
      <c r="G48" s="332">
        <f t="shared" si="6"/>
        <v>827.81248</v>
      </c>
      <c r="H48" s="332">
        <f t="shared" si="6"/>
        <v>860.3664</v>
      </c>
      <c r="I48" s="332">
        <f t="shared" si="6"/>
        <v>893.0128</v>
      </c>
      <c r="J48" s="332">
        <f t="shared" si="6"/>
        <v>449.84288</v>
      </c>
      <c r="K48" s="332">
        <f t="shared" si="6"/>
        <v>889.3065600000001</v>
      </c>
      <c r="L48" s="486">
        <v>360</v>
      </c>
      <c r="M48" s="486">
        <v>360</v>
      </c>
      <c r="N48" s="486">
        <v>360</v>
      </c>
      <c r="O48" s="492">
        <f>O34</f>
        <v>180</v>
      </c>
      <c r="P48" s="515">
        <f>P34</f>
        <v>180</v>
      </c>
    </row>
    <row r="49" spans="1:16" ht="15">
      <c r="A49" s="361" t="s">
        <v>28</v>
      </c>
      <c r="B49" s="360" t="s">
        <v>424</v>
      </c>
      <c r="C49" s="319" t="s">
        <v>378</v>
      </c>
      <c r="D49" s="338">
        <f aca="true" t="shared" si="7" ref="D49:I49">D48/D45/12*1000</f>
        <v>7417.218181818181</v>
      </c>
      <c r="E49" s="338">
        <f t="shared" si="7"/>
        <v>18792.071428571428</v>
      </c>
      <c r="F49" s="332">
        <f t="shared" si="7"/>
        <v>16605.38</v>
      </c>
      <c r="G49" s="332">
        <f t="shared" si="7"/>
        <v>17246.093333333334</v>
      </c>
      <c r="H49" s="332">
        <f t="shared" si="7"/>
        <v>17924.3</v>
      </c>
      <c r="I49" s="332">
        <f t="shared" si="7"/>
        <v>18604.433333333334</v>
      </c>
      <c r="J49" s="332">
        <f>J48/J45/6*1000</f>
        <v>18743.45333333333</v>
      </c>
      <c r="K49" s="332">
        <f>K48/K45/12*1000</f>
        <v>18527.220000000005</v>
      </c>
      <c r="L49" s="486">
        <v>14987</v>
      </c>
      <c r="M49" s="486">
        <v>14987</v>
      </c>
      <c r="N49" s="486">
        <v>14987</v>
      </c>
      <c r="O49" s="492">
        <v>13218</v>
      </c>
      <c r="P49" s="492">
        <v>14987</v>
      </c>
    </row>
    <row r="50" spans="1:16" ht="15.75" thickBot="1">
      <c r="A50" s="362"/>
      <c r="B50" s="363"/>
      <c r="C50" s="364"/>
      <c r="D50" s="365"/>
      <c r="E50" s="365"/>
      <c r="F50" s="366"/>
      <c r="G50" s="366"/>
      <c r="H50" s="366"/>
      <c r="I50" s="366"/>
      <c r="J50" s="366"/>
      <c r="K50" s="366"/>
      <c r="L50" s="543"/>
      <c r="M50" s="543"/>
      <c r="N50" s="543"/>
      <c r="O50" s="490"/>
      <c r="P50" s="491"/>
    </row>
    <row r="51" spans="1:11" ht="12.75">
      <c r="A51" s="313"/>
      <c r="B51" s="367"/>
      <c r="C51" s="368"/>
      <c r="D51" s="313"/>
      <c r="E51" s="313"/>
      <c r="F51" s="313"/>
      <c r="G51" s="313"/>
      <c r="H51" s="313"/>
      <c r="I51" s="313"/>
      <c r="J51" s="313"/>
      <c r="K51" s="313"/>
    </row>
    <row r="52" spans="1:12" s="370" customFormat="1" ht="14.25" customHeight="1">
      <c r="A52" s="369"/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544"/>
    </row>
    <row r="53" spans="1:16" ht="15.75">
      <c r="A53" s="759" t="s">
        <v>542</v>
      </c>
      <c r="B53" s="759"/>
      <c r="C53" s="759"/>
      <c r="D53" s="759"/>
      <c r="E53" s="759"/>
      <c r="F53" s="759"/>
      <c r="G53" s="759"/>
      <c r="H53" s="759"/>
      <c r="I53" s="759"/>
      <c r="J53" s="759"/>
      <c r="K53" s="759"/>
      <c r="L53" s="759"/>
      <c r="M53" s="759"/>
      <c r="N53" s="759"/>
      <c r="O53" s="759"/>
      <c r="P53" s="759"/>
    </row>
    <row r="54" spans="1:11" ht="15.75">
      <c r="A54" s="371"/>
      <c r="B54" s="371"/>
      <c r="C54" s="371"/>
      <c r="D54" s="371"/>
      <c r="E54" s="371"/>
      <c r="F54" s="371"/>
      <c r="G54" s="371"/>
      <c r="H54" s="371"/>
      <c r="I54" s="371"/>
      <c r="J54" s="371"/>
      <c r="K54" s="371"/>
    </row>
    <row r="55" spans="1:11" ht="15.75">
      <c r="A55" s="307"/>
      <c r="B55" s="307"/>
      <c r="C55" s="307"/>
      <c r="D55" s="307"/>
      <c r="E55" s="307"/>
      <c r="F55" s="307"/>
      <c r="G55" s="307"/>
      <c r="H55" s="307"/>
      <c r="I55" s="307"/>
      <c r="J55" s="307"/>
      <c r="K55" s="307"/>
    </row>
    <row r="56" spans="2:3" ht="12.75">
      <c r="B56" s="372"/>
      <c r="C56" s="373"/>
    </row>
    <row r="57" spans="2:3" ht="12.75">
      <c r="B57" s="372"/>
      <c r="C57" s="373"/>
    </row>
    <row r="58" spans="2:3" ht="12.75">
      <c r="B58" s="372"/>
      <c r="C58" s="373"/>
    </row>
    <row r="59" spans="2:3" ht="12.75">
      <c r="B59" s="372"/>
      <c r="C59" s="373"/>
    </row>
    <row r="60" spans="2:3" ht="12.75">
      <c r="B60" s="372"/>
      <c r="C60" s="373"/>
    </row>
    <row r="61" spans="2:3" ht="12.75">
      <c r="B61" s="372"/>
      <c r="C61" s="373"/>
    </row>
    <row r="62" spans="2:3" ht="12.75">
      <c r="B62" s="372"/>
      <c r="C62" s="373"/>
    </row>
    <row r="63" spans="2:3" ht="12.75">
      <c r="B63" s="372"/>
      <c r="C63" s="373"/>
    </row>
    <row r="64" spans="2:3" ht="12.75">
      <c r="B64" s="372"/>
      <c r="C64" s="373"/>
    </row>
    <row r="65" spans="2:3" ht="12.75">
      <c r="B65" s="372"/>
      <c r="C65" s="373"/>
    </row>
    <row r="66" spans="2:3" ht="12.75">
      <c r="B66" s="372"/>
      <c r="C66" s="373"/>
    </row>
    <row r="67" spans="2:3" ht="12.75">
      <c r="B67" s="372"/>
      <c r="C67" s="373"/>
    </row>
    <row r="68" spans="2:3" ht="12.75">
      <c r="B68" s="372"/>
      <c r="C68" s="373"/>
    </row>
    <row r="69" spans="2:3" ht="12.75">
      <c r="B69" s="372"/>
      <c r="C69" s="373"/>
    </row>
    <row r="70" spans="2:3" ht="12.75">
      <c r="B70" s="372"/>
      <c r="C70" s="373"/>
    </row>
    <row r="71" spans="2:3" ht="12.75">
      <c r="B71" s="372"/>
      <c r="C71" s="373"/>
    </row>
    <row r="72" spans="2:3" ht="12.75">
      <c r="B72" s="372"/>
      <c r="C72" s="373"/>
    </row>
    <row r="73" spans="2:3" ht="12.75">
      <c r="B73" s="372"/>
      <c r="C73" s="373"/>
    </row>
    <row r="74" spans="2:3" ht="12.75">
      <c r="B74" s="372"/>
      <c r="C74" s="373"/>
    </row>
    <row r="75" spans="2:3" ht="12.75">
      <c r="B75" s="372"/>
      <c r="C75" s="373"/>
    </row>
    <row r="76" spans="2:3" ht="12.75">
      <c r="B76" s="372"/>
      <c r="C76" s="373"/>
    </row>
    <row r="77" spans="2:3" ht="12.75">
      <c r="B77" s="372"/>
      <c r="C77" s="373"/>
    </row>
    <row r="78" spans="2:3" ht="12.75">
      <c r="B78" s="372"/>
      <c r="C78" s="373"/>
    </row>
    <row r="79" spans="2:3" ht="12.75">
      <c r="B79" s="372"/>
      <c r="C79" s="373"/>
    </row>
    <row r="80" spans="2:3" ht="12.75">
      <c r="B80" s="372"/>
      <c r="C80" s="373"/>
    </row>
    <row r="81" spans="2:3" ht="12.75">
      <c r="B81" s="372"/>
      <c r="C81" s="373"/>
    </row>
    <row r="82" spans="2:3" ht="12.75">
      <c r="B82" s="372"/>
      <c r="C82" s="373"/>
    </row>
    <row r="83" spans="2:3" ht="12.75">
      <c r="B83" s="372"/>
      <c r="C83" s="373"/>
    </row>
    <row r="84" spans="2:3" ht="12.75">
      <c r="B84" s="372"/>
      <c r="C84" s="373"/>
    </row>
    <row r="85" spans="2:3" ht="12.75">
      <c r="B85" s="372"/>
      <c r="C85" s="373"/>
    </row>
    <row r="86" spans="2:3" ht="12.75">
      <c r="B86" s="372"/>
      <c r="C86" s="373"/>
    </row>
    <row r="87" spans="2:3" ht="12.75">
      <c r="B87" s="372"/>
      <c r="C87" s="373"/>
    </row>
    <row r="88" spans="2:3" ht="12.75">
      <c r="B88" s="372"/>
      <c r="C88" s="373"/>
    </row>
    <row r="89" spans="2:3" ht="12.75">
      <c r="B89" s="372"/>
      <c r="C89" s="373"/>
    </row>
    <row r="90" spans="2:3" ht="12.75">
      <c r="B90" s="372"/>
      <c r="C90" s="373"/>
    </row>
    <row r="91" spans="2:3" ht="12.75">
      <c r="B91" s="372"/>
      <c r="C91" s="373"/>
    </row>
    <row r="92" spans="2:3" ht="12.75">
      <c r="B92" s="372"/>
      <c r="C92" s="373"/>
    </row>
    <row r="93" spans="2:3" ht="12.75">
      <c r="B93" s="372"/>
      <c r="C93" s="373"/>
    </row>
    <row r="94" spans="2:3" ht="12.75">
      <c r="B94" s="372"/>
      <c r="C94" s="373"/>
    </row>
    <row r="95" spans="2:3" ht="12.75">
      <c r="B95" s="372"/>
      <c r="C95" s="373"/>
    </row>
    <row r="96" spans="2:3" ht="12.75">
      <c r="B96" s="372"/>
      <c r="C96" s="373"/>
    </row>
    <row r="97" spans="2:3" ht="12.75">
      <c r="B97" s="372"/>
      <c r="C97" s="373"/>
    </row>
    <row r="98" spans="2:3" ht="12.75">
      <c r="B98" s="372"/>
      <c r="C98" s="373"/>
    </row>
    <row r="99" spans="2:3" ht="12.75">
      <c r="B99" s="372"/>
      <c r="C99" s="373"/>
    </row>
    <row r="100" spans="2:3" ht="12.75">
      <c r="B100" s="372"/>
      <c r="C100" s="373"/>
    </row>
    <row r="101" spans="2:3" ht="12.75">
      <c r="B101" s="372"/>
      <c r="C101" s="373"/>
    </row>
    <row r="102" spans="2:3" ht="12.75">
      <c r="B102" s="372"/>
      <c r="C102" s="373"/>
    </row>
    <row r="103" spans="2:3" ht="12.75">
      <c r="B103" s="372"/>
      <c r="C103" s="373"/>
    </row>
    <row r="104" spans="2:3" ht="12.75">
      <c r="B104" s="372"/>
      <c r="C104" s="373"/>
    </row>
    <row r="105" spans="2:3" ht="12.75">
      <c r="B105" s="372"/>
      <c r="C105" s="373"/>
    </row>
    <row r="106" spans="2:3" ht="12.75">
      <c r="B106" s="372"/>
      <c r="C106" s="373"/>
    </row>
    <row r="107" spans="2:3" ht="12.75">
      <c r="B107" s="372"/>
      <c r="C107" s="373"/>
    </row>
    <row r="108" spans="2:3" ht="12.75">
      <c r="B108" s="372"/>
      <c r="C108" s="373"/>
    </row>
    <row r="109" spans="2:3" ht="12.75">
      <c r="B109" s="372"/>
      <c r="C109" s="373"/>
    </row>
    <row r="110" spans="2:3" ht="12.75">
      <c r="B110" s="372"/>
      <c r="C110" s="373"/>
    </row>
    <row r="111" ht="12.75">
      <c r="C111" s="373"/>
    </row>
    <row r="112" ht="12.75">
      <c r="C112" s="373"/>
    </row>
    <row r="113" ht="12.75">
      <c r="C113" s="373"/>
    </row>
    <row r="114" ht="12.75">
      <c r="C114" s="373"/>
    </row>
    <row r="115" ht="12.75">
      <c r="C115" s="373"/>
    </row>
    <row r="116" ht="12.75">
      <c r="C116" s="373"/>
    </row>
    <row r="117" ht="12.75">
      <c r="C117" s="373"/>
    </row>
    <row r="118" ht="12.75">
      <c r="C118" s="373"/>
    </row>
    <row r="119" ht="12.75">
      <c r="C119" s="373"/>
    </row>
    <row r="120" ht="12.75">
      <c r="C120" s="373"/>
    </row>
    <row r="121" ht="12.75">
      <c r="C121" s="373"/>
    </row>
    <row r="122" ht="12.75">
      <c r="C122" s="373"/>
    </row>
    <row r="123" ht="12.75">
      <c r="C123" s="373"/>
    </row>
    <row r="124" ht="12.75">
      <c r="C124" s="373"/>
    </row>
    <row r="125" ht="12.75">
      <c r="C125" s="373"/>
    </row>
    <row r="126" ht="12.75">
      <c r="C126" s="373"/>
    </row>
    <row r="127" ht="12.75">
      <c r="C127" s="373"/>
    </row>
    <row r="128" ht="12.75">
      <c r="C128" s="373"/>
    </row>
    <row r="129" ht="12.75">
      <c r="C129" s="373"/>
    </row>
    <row r="130" ht="12.75">
      <c r="C130" s="373"/>
    </row>
    <row r="131" ht="12.75">
      <c r="C131" s="373"/>
    </row>
    <row r="132" ht="12.75">
      <c r="C132" s="373"/>
    </row>
    <row r="133" ht="12.75">
      <c r="C133" s="373"/>
    </row>
  </sheetData>
  <sheetProtection/>
  <mergeCells count="13">
    <mergeCell ref="N6:N7"/>
    <mergeCell ref="O6:P6"/>
    <mergeCell ref="A53:P53"/>
    <mergeCell ref="A1:B1"/>
    <mergeCell ref="C1:D1"/>
    <mergeCell ref="O1:P1"/>
    <mergeCell ref="A3:P3"/>
    <mergeCell ref="M5:N5"/>
    <mergeCell ref="A6:A7"/>
    <mergeCell ref="B6:B7"/>
    <mergeCell ref="C6:C7"/>
    <mergeCell ref="L6:L7"/>
    <mergeCell ref="M6:M7"/>
  </mergeCells>
  <printOptions/>
  <pageMargins left="0.7480314960629921" right="1.1811023622047245" top="0.75" bottom="0.5905511811023623" header="0.5118110236220472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2016-04-26T05:04:28Z</cp:lastPrinted>
  <dcterms:created xsi:type="dcterms:W3CDTF">2006-08-22T23:02:27Z</dcterms:created>
  <dcterms:modified xsi:type="dcterms:W3CDTF">2016-04-27T23:34:38Z</dcterms:modified>
  <cp:category/>
  <cp:version/>
  <cp:contentType/>
  <cp:contentStatus/>
</cp:coreProperties>
</file>