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 tabRatio="905" firstSheet="2" activeTab="4"/>
  </bookViews>
  <sheets>
    <sheet name="1.2.2" sheetId="4" r:id="rId1"/>
    <sheet name="1.4" sheetId="5" r:id="rId2"/>
    <sheet name="1.5" sheetId="6" r:id="rId3"/>
    <sheet name="1.15" sheetId="7" r:id="rId4"/>
    <sheet name="1.16" sheetId="8" r:id="rId5"/>
    <sheet name="1.21" sheetId="9" r:id="rId6"/>
    <sheet name="1.24 " sheetId="10" r:id="rId7"/>
    <sheet name="1.25" sheetId="11" r:id="rId8"/>
    <sheet name="2.1" sheetId="12" r:id="rId9"/>
    <sheet name="1.17" sheetId="13" r:id="rId10"/>
    <sheet name="Ремонтный фонд 2016" sheetId="1" r:id="rId11"/>
    <sheet name="Ремонтный фонд 2017(2)" sheetId="15" r:id="rId12"/>
    <sheet name=" ФЗП2016" sheetId="16" r:id="rId13"/>
    <sheet name="ФЗП 1 полуг 2017" sheetId="17" r:id="rId14"/>
    <sheet name="ФЗП 2 полуг 2017" sheetId="18" r:id="rId15"/>
    <sheet name="1.13" sheetId="19" r:id="rId16"/>
    <sheet name="1.20" sheetId="20" r:id="rId17"/>
    <sheet name="1.20.3" sheetId="21" r:id="rId18"/>
    <sheet name="ФЗП факт 2014" sheetId="22" r:id="rId19"/>
  </sheets>
  <definedNames>
    <definedName name="solver_adj" localSheetId="3" hidden="1">'1.15'!$F$15</definedName>
    <definedName name="solver_adj" localSheetId="4" hidden="1">'1.16'!#REF!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ng" localSheetId="3" hidden="1">1</definedName>
    <definedName name="solver_eng" localSheetId="4" hidden="1">1</definedName>
    <definedName name="solver_est" localSheetId="3" hidden="1">1</definedName>
    <definedName name="solver_est" localSheetId="4" hidden="1">1</definedName>
    <definedName name="solver_itr" localSheetId="3" hidden="1">2147483647</definedName>
    <definedName name="solver_itr" localSheetId="4" hidden="1">2147483647</definedName>
    <definedName name="solver_lhs1" localSheetId="4" hidden="1">'1.16'!#REF!</definedName>
    <definedName name="solver_lhs2" localSheetId="4" hidden="1">'1.16'!#REF!</definedName>
    <definedName name="solver_mip" localSheetId="3" hidden="1">2147483647</definedName>
    <definedName name="solver_mip" localSheetId="4" hidden="1">2147483647</definedName>
    <definedName name="solver_mni" localSheetId="3" hidden="1">30</definedName>
    <definedName name="solver_mni" localSheetId="4" hidden="1">30</definedName>
    <definedName name="solver_mrt" localSheetId="3" hidden="1">0.075</definedName>
    <definedName name="solver_mrt" localSheetId="4" hidden="1">0.075</definedName>
    <definedName name="solver_msl" localSheetId="3" hidden="1">2</definedName>
    <definedName name="solver_msl" localSheetId="4" hidden="1">2</definedName>
    <definedName name="solver_neg" localSheetId="3" hidden="1">1</definedName>
    <definedName name="solver_neg" localSheetId="4" hidden="1">1</definedName>
    <definedName name="solver_nod" localSheetId="3" hidden="1">2147483647</definedName>
    <definedName name="solver_nod" localSheetId="4" hidden="1">2147483647</definedName>
    <definedName name="solver_num" localSheetId="3" hidden="1">0</definedName>
    <definedName name="solver_num" localSheetId="4" hidden="1">0</definedName>
    <definedName name="solver_nwt" localSheetId="3" hidden="1">1</definedName>
    <definedName name="solver_nwt" localSheetId="4" hidden="1">1</definedName>
    <definedName name="solver_opt" localSheetId="3" hidden="1">'1.15'!$K$27</definedName>
    <definedName name="solver_opt" localSheetId="4" hidden="1">'1.16'!$N$12</definedName>
    <definedName name="solver_pre" localSheetId="3" hidden="1">0.000001</definedName>
    <definedName name="solver_pre" localSheetId="4" hidden="1">0.000001</definedName>
    <definedName name="solver_rbv" localSheetId="3" hidden="1">1</definedName>
    <definedName name="solver_rbv" localSheetId="4" hidden="1">1</definedName>
    <definedName name="solver_rel1" localSheetId="4" hidden="1">3</definedName>
    <definedName name="solver_rel2" localSheetId="4" hidden="1">3</definedName>
    <definedName name="solver_rhs1" localSheetId="4" hidden="1">0</definedName>
    <definedName name="solver_rhs2" localSheetId="4" hidden="1">0</definedName>
    <definedName name="solver_rlx" localSheetId="3" hidden="1">2</definedName>
    <definedName name="solver_rlx" localSheetId="4" hidden="1">2</definedName>
    <definedName name="solver_rsd" localSheetId="3" hidden="1">0</definedName>
    <definedName name="solver_rsd" localSheetId="4" hidden="1">0</definedName>
    <definedName name="solver_scl" localSheetId="3" hidden="1">1</definedName>
    <definedName name="solver_scl" localSheetId="4" hidden="1">1</definedName>
    <definedName name="solver_sho" localSheetId="3" hidden="1">2</definedName>
    <definedName name="solver_sho" localSheetId="4" hidden="1">2</definedName>
    <definedName name="solver_ssz" localSheetId="3" hidden="1">100</definedName>
    <definedName name="solver_ssz" localSheetId="4" hidden="1">100</definedName>
    <definedName name="solver_tim" localSheetId="3" hidden="1">2147483647</definedName>
    <definedName name="solver_tim" localSheetId="4" hidden="1">2147483647</definedName>
    <definedName name="solver_tol" localSheetId="3" hidden="1">0.01</definedName>
    <definedName name="solver_tol" localSheetId="4" hidden="1">0.01</definedName>
    <definedName name="solver_typ" localSheetId="3" hidden="1">3</definedName>
    <definedName name="solver_typ" localSheetId="4" hidden="1">3</definedName>
    <definedName name="solver_val" localSheetId="3" hidden="1">0.9</definedName>
    <definedName name="solver_val" localSheetId="4" hidden="1">1063</definedName>
    <definedName name="solver_ver" localSheetId="3" hidden="1">3</definedName>
    <definedName name="solver_ver" localSheetId="4" hidden="1">3</definedName>
    <definedName name="_xlnm.Print_Area" localSheetId="3">'1.15'!$A$1:$I$38</definedName>
    <definedName name="_xlnm.Print_Area" localSheetId="4">'1.16'!$A$1:$J$49</definedName>
    <definedName name="_xlnm.Print_Area" localSheetId="9">'1.17'!$A$1:$I$19</definedName>
    <definedName name="_xlnm.Print_Area" localSheetId="5">'1.21'!$A$1:$I$33</definedName>
    <definedName name="_xlnm.Print_Area" localSheetId="6">'1.24 '!$A$1:$J$43</definedName>
    <definedName name="_xlnm.Print_Area" localSheetId="7">'1.25'!$A$1:$H$48</definedName>
  </definedNames>
  <calcPr calcId="144525"/>
</workbook>
</file>

<file path=xl/calcChain.xml><?xml version="1.0" encoding="utf-8"?>
<calcChain xmlns="http://schemas.openxmlformats.org/spreadsheetml/2006/main">
  <c r="H43" i="8" l="1"/>
  <c r="H28" i="8"/>
  <c r="H42" i="8"/>
  <c r="I16" i="7" l="1"/>
  <c r="H16" i="7"/>
  <c r="H29" i="8"/>
  <c r="E22" i="16" l="1"/>
  <c r="G24" i="7"/>
  <c r="C23" i="16"/>
  <c r="C9" i="16"/>
  <c r="C24" i="16"/>
  <c r="G24" i="16"/>
  <c r="F24" i="16"/>
  <c r="G25" i="16"/>
  <c r="F19" i="7"/>
  <c r="I19" i="7"/>
  <c r="H19" i="7"/>
  <c r="E14" i="8" l="1"/>
  <c r="E17" i="8" l="1"/>
  <c r="G7" i="15"/>
  <c r="G7" i="1"/>
  <c r="F16" i="7" l="1"/>
  <c r="G7" i="7"/>
  <c r="G21" i="7"/>
  <c r="E25" i="16"/>
  <c r="G19" i="7" l="1"/>
  <c r="C31" i="7"/>
  <c r="C29" i="7"/>
  <c r="C14" i="7"/>
  <c r="C11" i="7"/>
  <c r="C9" i="7"/>
  <c r="I23" i="4"/>
  <c r="H23" i="4"/>
  <c r="G23" i="4"/>
  <c r="F23" i="4"/>
  <c r="E23" i="4"/>
  <c r="D23" i="4"/>
  <c r="C23" i="4"/>
  <c r="D40" i="8" l="1"/>
  <c r="D41" i="8" s="1"/>
  <c r="D39" i="8"/>
  <c r="D31" i="8"/>
  <c r="D28" i="8" s="1"/>
  <c r="D42" i="8" s="1"/>
  <c r="D43" i="8" s="1"/>
  <c r="D14" i="8"/>
  <c r="C23" i="17"/>
  <c r="E18" i="17"/>
  <c r="F18" i="17" s="1"/>
  <c r="H22" i="16"/>
  <c r="G22" i="16"/>
  <c r="F20" i="16"/>
  <c r="I19" i="16"/>
  <c r="H19" i="16"/>
  <c r="G19" i="16"/>
  <c r="G18" i="16"/>
  <c r="H18" i="16" s="1"/>
  <c r="F18" i="16"/>
  <c r="G5" i="16"/>
  <c r="F5" i="16"/>
  <c r="G18" i="17" l="1"/>
  <c r="H18" i="17" s="1"/>
  <c r="G9" i="1"/>
  <c r="F5" i="22" l="1"/>
  <c r="G5" i="22" s="1"/>
  <c r="G19" i="22"/>
  <c r="G18" i="22"/>
  <c r="K23" i="22"/>
  <c r="D20" i="22"/>
  <c r="E19" i="22"/>
  <c r="E18" i="22"/>
  <c r="E20" i="22" s="1"/>
  <c r="E22" i="22" s="1"/>
  <c r="D6" i="22"/>
  <c r="C6" i="22"/>
  <c r="K9" i="22" s="1"/>
  <c r="E5" i="22"/>
  <c r="F6" i="22" s="1"/>
  <c r="C24" i="22" l="1"/>
  <c r="E6" i="22"/>
  <c r="C23" i="18"/>
  <c r="C9" i="18"/>
  <c r="I18" i="22" l="1"/>
  <c r="H18" i="22"/>
  <c r="J18" i="22"/>
  <c r="G20" i="22"/>
  <c r="G22" i="22" s="1"/>
  <c r="G23" i="22" s="1"/>
  <c r="H19" i="22"/>
  <c r="I19" i="22" s="1"/>
  <c r="E8" i="22"/>
  <c r="E25" i="22"/>
  <c r="F8" i="22"/>
  <c r="G6" i="22"/>
  <c r="H5" i="22"/>
  <c r="H6" i="22" s="1"/>
  <c r="H8" i="22" s="1"/>
  <c r="H20" i="22"/>
  <c r="H22" i="22" s="1"/>
  <c r="F24" i="22"/>
  <c r="J19" i="22" l="1"/>
  <c r="L19" i="22" s="1"/>
  <c r="I20" i="22"/>
  <c r="G8" i="22"/>
  <c r="G24" i="22"/>
  <c r="G25" i="22" s="1"/>
  <c r="F25" i="22"/>
  <c r="J20" i="22"/>
  <c r="L18" i="22"/>
  <c r="I5" i="22"/>
  <c r="F9" i="22"/>
  <c r="G9" i="22"/>
  <c r="H23" i="22"/>
  <c r="I23" i="22" s="1"/>
  <c r="H9" i="22" l="1"/>
  <c r="I9" i="22" s="1"/>
  <c r="L20" i="22"/>
  <c r="H25" i="22"/>
  <c r="I25" i="22" s="1"/>
  <c r="J25" i="22" s="1"/>
  <c r="L24" i="22" s="1"/>
  <c r="I6" i="22"/>
  <c r="J5" i="22"/>
  <c r="H9" i="7"/>
  <c r="I9" i="7"/>
  <c r="J6" i="22" l="1"/>
  <c r="L5" i="22"/>
  <c r="L6" i="22" s="1"/>
  <c r="F31" i="8" l="1"/>
  <c r="F42" i="8" s="1"/>
  <c r="F40" i="8"/>
  <c r="G16" i="7"/>
  <c r="D20" i="7" l="1"/>
  <c r="E20" i="8"/>
  <c r="E39" i="8"/>
  <c r="E26" i="8" l="1"/>
  <c r="E27" i="8" s="1"/>
  <c r="E40" i="8" s="1"/>
  <c r="E31" i="8" l="1"/>
  <c r="E28" i="8" s="1"/>
  <c r="E42" i="8" s="1"/>
  <c r="E43" i="8" s="1"/>
  <c r="E41" i="8"/>
  <c r="G9" i="8"/>
  <c r="D20" i="16" l="1"/>
  <c r="F22" i="16" s="1"/>
  <c r="E18" i="16"/>
  <c r="E5" i="16"/>
  <c r="D6" i="16"/>
  <c r="H5" i="16" l="1"/>
  <c r="I5" i="16"/>
  <c r="I6" i="16" s="1"/>
  <c r="F6" i="16"/>
  <c r="I18" i="16" l="1"/>
  <c r="F24" i="7" l="1"/>
  <c r="D23" i="10"/>
  <c r="D21" i="10" s="1"/>
  <c r="D19" i="10" s="1"/>
  <c r="D10" i="10"/>
  <c r="D8" i="10" s="1"/>
  <c r="D6" i="10" s="1"/>
  <c r="D18" i="10" s="1"/>
  <c r="D25" i="10" l="1"/>
  <c r="D29" i="10" s="1"/>
  <c r="D27" i="10" s="1"/>
  <c r="E14" i="7"/>
  <c r="E23" i="7" s="1"/>
  <c r="F10" i="10" l="1"/>
  <c r="E30" i="7"/>
  <c r="E25" i="7"/>
  <c r="E27" i="7"/>
  <c r="E31" i="7" s="1"/>
  <c r="F11" i="7"/>
  <c r="I13" i="7"/>
  <c r="H13" i="7"/>
  <c r="G5" i="15"/>
  <c r="D18" i="18" l="1"/>
  <c r="D5" i="18"/>
  <c r="D20" i="18" l="1"/>
  <c r="D19" i="18"/>
  <c r="E19" i="17"/>
  <c r="D20" i="17"/>
  <c r="F19" i="17" l="1"/>
  <c r="F20" i="17" s="1"/>
  <c r="G19" i="17" l="1"/>
  <c r="D31" i="10"/>
  <c r="D33" i="10" s="1"/>
  <c r="J18" i="16"/>
  <c r="L18" i="16" s="1"/>
  <c r="F8" i="10"/>
  <c r="F6" i="10" s="1"/>
  <c r="H19" i="17" l="1"/>
  <c r="I19" i="17"/>
  <c r="G8" i="15"/>
  <c r="G6" i="15"/>
  <c r="G9" i="15" l="1"/>
  <c r="G11" i="15" s="1"/>
  <c r="K6" i="18"/>
  <c r="E5" i="18" l="1"/>
  <c r="C6" i="18"/>
  <c r="D6" i="18"/>
  <c r="C20" i="18"/>
  <c r="E5" i="17"/>
  <c r="F5" i="17" s="1"/>
  <c r="C6" i="17"/>
  <c r="C9" i="17" s="1"/>
  <c r="D6" i="17"/>
  <c r="C20" i="17"/>
  <c r="C6" i="16"/>
  <c r="E19" i="16"/>
  <c r="F5" i="18" l="1"/>
  <c r="G5" i="18" s="1"/>
  <c r="F19" i="16"/>
  <c r="E20" i="16"/>
  <c r="F6" i="17"/>
  <c r="F6" i="18"/>
  <c r="G20" i="16"/>
  <c r="C24" i="17"/>
  <c r="E19" i="18"/>
  <c r="E18" i="18"/>
  <c r="E6" i="17"/>
  <c r="E6" i="18"/>
  <c r="E6" i="16"/>
  <c r="F18" i="18" l="1"/>
  <c r="F8" i="18"/>
  <c r="F19" i="18"/>
  <c r="G19" i="18" s="1"/>
  <c r="H19" i="18" s="1"/>
  <c r="G23" i="16"/>
  <c r="H20" i="16"/>
  <c r="E8" i="16"/>
  <c r="G13" i="8"/>
  <c r="F8" i="16"/>
  <c r="C24" i="18"/>
  <c r="J9" i="8" s="1"/>
  <c r="E8" i="17"/>
  <c r="H5" i="18"/>
  <c r="I5" i="18" s="1"/>
  <c r="G5" i="17"/>
  <c r="F8" i="17"/>
  <c r="F9" i="17" s="1"/>
  <c r="E20" i="18"/>
  <c r="E25" i="18" s="1"/>
  <c r="J5" i="16"/>
  <c r="I9" i="8"/>
  <c r="E20" i="17"/>
  <c r="F22" i="17" s="1"/>
  <c r="E8" i="18"/>
  <c r="H6" i="18"/>
  <c r="G6" i="18"/>
  <c r="F24" i="17" l="1"/>
  <c r="H9" i="8"/>
  <c r="F20" i="18"/>
  <c r="G8" i="18"/>
  <c r="H8" i="18"/>
  <c r="G18" i="18"/>
  <c r="H18" i="18" s="1"/>
  <c r="H23" i="16"/>
  <c r="I23" i="16" s="1"/>
  <c r="I20" i="16"/>
  <c r="E22" i="18"/>
  <c r="F25" i="16"/>
  <c r="F9" i="16"/>
  <c r="E22" i="17"/>
  <c r="F9" i="18"/>
  <c r="G6" i="17"/>
  <c r="H5" i="17"/>
  <c r="H6" i="17" s="1"/>
  <c r="E25" i="17"/>
  <c r="I18" i="17"/>
  <c r="I13" i="8"/>
  <c r="I5" i="17"/>
  <c r="J5" i="17" s="1"/>
  <c r="L5" i="17" s="1"/>
  <c r="J6" i="16"/>
  <c r="L5" i="16"/>
  <c r="L6" i="16" s="1"/>
  <c r="G9" i="18"/>
  <c r="G20" i="17"/>
  <c r="G22" i="17" s="1"/>
  <c r="J11" i="8"/>
  <c r="J20" i="8" s="1"/>
  <c r="J19" i="17"/>
  <c r="L19" i="17" s="1"/>
  <c r="I19" i="18"/>
  <c r="J19" i="18" s="1"/>
  <c r="L19" i="18" s="1"/>
  <c r="J5" i="18"/>
  <c r="H20" i="17"/>
  <c r="H22" i="17" s="1"/>
  <c r="G6" i="16"/>
  <c r="H6" i="16"/>
  <c r="G24" i="17" l="1"/>
  <c r="G20" i="18"/>
  <c r="F22" i="18"/>
  <c r="F24" i="18"/>
  <c r="G22" i="18"/>
  <c r="G23" i="18" s="1"/>
  <c r="G24" i="18"/>
  <c r="J19" i="16"/>
  <c r="I16" i="8"/>
  <c r="L19" i="16"/>
  <c r="L20" i="16" s="1"/>
  <c r="J20" i="16"/>
  <c r="F23" i="17"/>
  <c r="L5" i="18"/>
  <c r="J6" i="18"/>
  <c r="J13" i="8"/>
  <c r="H13" i="8" s="1"/>
  <c r="F25" i="18"/>
  <c r="F25" i="17"/>
  <c r="I11" i="8"/>
  <c r="H8" i="17"/>
  <c r="H9" i="17" s="1"/>
  <c r="I9" i="17" s="1"/>
  <c r="G8" i="17"/>
  <c r="G9" i="17" s="1"/>
  <c r="H8" i="16"/>
  <c r="H9" i="18"/>
  <c r="I9" i="18" s="1"/>
  <c r="G8" i="16"/>
  <c r="G9" i="16" s="1"/>
  <c r="G23" i="17"/>
  <c r="H23" i="17" s="1"/>
  <c r="I23" i="17" s="1"/>
  <c r="H20" i="18"/>
  <c r="J18" i="17"/>
  <c r="I20" i="17"/>
  <c r="G11" i="8"/>
  <c r="G14" i="8" s="1"/>
  <c r="I20" i="8"/>
  <c r="I6" i="18"/>
  <c r="I6" i="17"/>
  <c r="J20" i="17"/>
  <c r="G25" i="18" l="1"/>
  <c r="H25" i="18" s="1"/>
  <c r="I25" i="18" s="1"/>
  <c r="H22" i="18"/>
  <c r="H23" i="18" s="1"/>
  <c r="I23" i="18" s="1"/>
  <c r="G25" i="17"/>
  <c r="H25" i="17" s="1"/>
  <c r="L18" i="17"/>
  <c r="L20" i="17" s="1"/>
  <c r="H9" i="16"/>
  <c r="I9" i="16" s="1"/>
  <c r="H25" i="16"/>
  <c r="I25" i="16" s="1"/>
  <c r="J25" i="16" s="1"/>
  <c r="L24" i="16" s="1"/>
  <c r="J16" i="8"/>
  <c r="I18" i="18"/>
  <c r="I20" i="18" s="1"/>
  <c r="G16" i="8"/>
  <c r="G17" i="8" s="1"/>
  <c r="L6" i="18"/>
  <c r="L6" i="17"/>
  <c r="J6" i="17"/>
  <c r="I25" i="17" l="1"/>
  <c r="J25" i="17" s="1"/>
  <c r="L24" i="17" s="1"/>
  <c r="J25" i="18"/>
  <c r="L24" i="18" s="1"/>
  <c r="J18" i="18"/>
  <c r="L18" i="18" s="1"/>
  <c r="L20" i="18" s="1"/>
  <c r="J20" i="18" l="1"/>
  <c r="G11" i="1"/>
  <c r="G39" i="8" l="1"/>
  <c r="F10" i="7" l="1"/>
  <c r="F9" i="7" s="1"/>
  <c r="G10" i="7"/>
  <c r="G9" i="7" s="1"/>
  <c r="I12" i="13" l="1"/>
  <c r="H12" i="13"/>
  <c r="E12" i="10" l="1"/>
  <c r="G12" i="10"/>
  <c r="H12" i="10"/>
  <c r="I12" i="10"/>
  <c r="J12" i="10"/>
  <c r="E27" i="9"/>
  <c r="E23" i="11"/>
  <c r="H24" i="7"/>
  <c r="G23" i="11" s="1"/>
  <c r="I24" i="7"/>
  <c r="H23" i="11" s="1"/>
  <c r="F23" i="11" l="1"/>
  <c r="F20" i="7"/>
  <c r="D24" i="7"/>
  <c r="D23" i="11" s="1"/>
  <c r="D9" i="7" l="1"/>
  <c r="D14" i="7"/>
  <c r="D11" i="7"/>
  <c r="I20" i="7"/>
  <c r="D23" i="7" l="1"/>
  <c r="D30" i="7" s="1"/>
  <c r="E10" i="10" l="1"/>
  <c r="E8" i="10" s="1"/>
  <c r="E6" i="10" s="1"/>
  <c r="D25" i="7"/>
  <c r="D29" i="7"/>
  <c r="D27" i="7"/>
  <c r="D28" i="7" s="1"/>
  <c r="E23" i="10"/>
  <c r="E21" i="10" s="1"/>
  <c r="E19" i="10" s="1"/>
  <c r="E25" i="10" s="1"/>
  <c r="D31" i="7"/>
  <c r="D26" i="7" l="1"/>
  <c r="D27" i="9" s="1"/>
  <c r="D32" i="7"/>
  <c r="G14" i="12" l="1"/>
  <c r="G13" i="12"/>
  <c r="I11" i="13" l="1"/>
  <c r="H11" i="13"/>
  <c r="G11" i="13"/>
  <c r="F11" i="13"/>
  <c r="E11" i="13"/>
  <c r="D11" i="13"/>
  <c r="C11" i="13"/>
  <c r="F21" i="11"/>
  <c r="F19" i="11" s="1"/>
  <c r="H21" i="11"/>
  <c r="H19" i="11" s="1"/>
  <c r="G21" i="11"/>
  <c r="G19" i="11" s="1"/>
  <c r="E21" i="11"/>
  <c r="E19" i="11" s="1"/>
  <c r="D21" i="11"/>
  <c r="D19" i="11" s="1"/>
  <c r="E18" i="10"/>
  <c r="I11" i="7"/>
  <c r="H11" i="7"/>
  <c r="G11" i="7"/>
  <c r="E11" i="7"/>
  <c r="E29" i="10" l="1"/>
  <c r="E27" i="10" s="1"/>
  <c r="E31" i="10"/>
  <c r="E33" i="10" s="1"/>
  <c r="E35" i="10" s="1"/>
  <c r="F39" i="8"/>
  <c r="F41" i="8" l="1"/>
  <c r="D35" i="10"/>
  <c r="E29" i="7" l="1"/>
  <c r="F23" i="10" s="1"/>
  <c r="F21" i="10" s="1"/>
  <c r="F19" i="10" s="1"/>
  <c r="F25" i="10" s="1"/>
  <c r="F31" i="10" l="1"/>
  <c r="F33" i="10" s="1"/>
  <c r="F35" i="10" s="1"/>
  <c r="F29" i="10"/>
  <c r="F27" i="10" s="1"/>
  <c r="J39" i="8"/>
  <c r="H39" i="8" l="1"/>
  <c r="I39" i="8"/>
  <c r="G20" i="8" l="1"/>
  <c r="G26" i="8" s="1"/>
  <c r="G27" i="8" l="1"/>
  <c r="G40" i="8" l="1"/>
  <c r="G41" i="8" s="1"/>
  <c r="G31" i="8"/>
  <c r="G28" i="8" s="1"/>
  <c r="F15" i="7"/>
  <c r="F17" i="7" s="1"/>
  <c r="F14" i="7" l="1"/>
  <c r="F23" i="7" s="1"/>
  <c r="F29" i="7" s="1"/>
  <c r="G42" i="8" l="1"/>
  <c r="G43" i="8" s="1"/>
  <c r="F25" i="7"/>
  <c r="F30" i="7"/>
  <c r="G10" i="10"/>
  <c r="G23" i="10"/>
  <c r="G21" i="10" s="1"/>
  <c r="G19" i="10" s="1"/>
  <c r="F27" i="7"/>
  <c r="F31" i="7" s="1"/>
  <c r="H20" i="7"/>
  <c r="G20" i="7"/>
  <c r="G8" i="10" l="1"/>
  <c r="G6" i="10" s="1"/>
  <c r="G18" i="10" s="1"/>
  <c r="F28" i="7"/>
  <c r="F26" i="7"/>
  <c r="F27" i="9" s="1"/>
  <c r="F32" i="7"/>
  <c r="G31" i="10"/>
  <c r="G33" i="10" s="1"/>
  <c r="G35" i="10" s="1"/>
  <c r="G25" i="10"/>
  <c r="G29" i="10" s="1"/>
  <c r="G27" i="10" s="1"/>
  <c r="H11" i="8" l="1"/>
  <c r="H20" i="8" s="1"/>
  <c r="J14" i="8" l="1"/>
  <c r="J17" i="8" s="1"/>
  <c r="J26" i="8" s="1"/>
  <c r="J27" i="8" s="1"/>
  <c r="J31" i="8" l="1"/>
  <c r="J40" i="8"/>
  <c r="J41" i="8"/>
  <c r="I14" i="8"/>
  <c r="H14" i="8"/>
  <c r="H16" i="8"/>
  <c r="H17" i="8" l="1"/>
  <c r="H26" i="8" s="1"/>
  <c r="H27" i="8" s="1"/>
  <c r="J28" i="8"/>
  <c r="J42" i="8" s="1"/>
  <c r="J43" i="8" s="1"/>
  <c r="I15" i="7"/>
  <c r="I17" i="7" s="1"/>
  <c r="I17" i="8"/>
  <c r="I26" i="8" s="1"/>
  <c r="I27" i="8" s="1"/>
  <c r="I40" i="8" l="1"/>
  <c r="I41" i="8" s="1"/>
  <c r="I31" i="8"/>
  <c r="H31" i="8" s="1"/>
  <c r="I14" i="7"/>
  <c r="I23" i="7" s="1"/>
  <c r="I30" i="7" s="1"/>
  <c r="H40" i="8"/>
  <c r="H41" i="8" s="1"/>
  <c r="G15" i="7" l="1"/>
  <c r="I25" i="7"/>
  <c r="I27" i="7"/>
  <c r="J10" i="10"/>
  <c r="J8" i="10" s="1"/>
  <c r="J6" i="10" s="1"/>
  <c r="J18" i="10" s="1"/>
  <c r="I29" i="7"/>
  <c r="I28" i="8"/>
  <c r="I42" i="8" s="1"/>
  <c r="I43" i="8" s="1"/>
  <c r="H15" i="7"/>
  <c r="H17" i="7" s="1"/>
  <c r="G14" i="7" l="1"/>
  <c r="G23" i="7" s="1"/>
  <c r="G30" i="7" s="1"/>
  <c r="G17" i="7"/>
  <c r="H45" i="8"/>
  <c r="H14" i="7"/>
  <c r="H23" i="7" s="1"/>
  <c r="J23" i="10"/>
  <c r="J21" i="10" s="1"/>
  <c r="J19" i="10" s="1"/>
  <c r="J25" i="10" s="1"/>
  <c r="I26" i="7"/>
  <c r="I27" i="9" s="1"/>
  <c r="I31" i="7"/>
  <c r="I32" i="7" s="1"/>
  <c r="I28" i="7"/>
  <c r="G25" i="7" l="1"/>
  <c r="G29" i="7"/>
  <c r="J29" i="10"/>
  <c r="J27" i="10" s="1"/>
  <c r="J31" i="10"/>
  <c r="J33" i="10" s="1"/>
  <c r="J35" i="10" s="1"/>
  <c r="H29" i="7" l="1"/>
  <c r="H26" i="7" s="1"/>
  <c r="H27" i="9" s="1"/>
  <c r="H30" i="7"/>
  <c r="I10" i="10"/>
  <c r="I8" i="10" s="1"/>
  <c r="I6" i="10" s="1"/>
  <c r="I18" i="10" s="1"/>
  <c r="H27" i="7"/>
  <c r="H31" i="7" s="1"/>
  <c r="H25" i="7"/>
  <c r="G27" i="7"/>
  <c r="G31" i="7" s="1"/>
  <c r="H10" i="10"/>
  <c r="H8" i="10" s="1"/>
  <c r="H6" i="10" s="1"/>
  <c r="H18" i="10" s="1"/>
  <c r="H23" i="10"/>
  <c r="H21" i="10" s="1"/>
  <c r="H19" i="10" s="1"/>
  <c r="H31" i="10" s="1"/>
  <c r="H33" i="10" s="1"/>
  <c r="G26" i="7"/>
  <c r="G27" i="9" s="1"/>
  <c r="I23" i="10" l="1"/>
  <c r="I21" i="10" s="1"/>
  <c r="I19" i="10" s="1"/>
  <c r="H28" i="7"/>
  <c r="H32" i="7"/>
  <c r="G28" i="7"/>
  <c r="G32" i="7"/>
  <c r="H35" i="10"/>
  <c r="H25" i="10"/>
  <c r="H29" i="10" s="1"/>
  <c r="H27" i="10" s="1"/>
  <c r="I31" i="10" l="1"/>
  <c r="I33" i="10" s="1"/>
  <c r="I35" i="10" s="1"/>
  <c r="I25" i="10"/>
  <c r="I29" i="10" s="1"/>
  <c r="I27" i="10" s="1"/>
</calcChain>
</file>

<file path=xl/sharedStrings.xml><?xml version="1.0" encoding="utf-8"?>
<sst xmlns="http://schemas.openxmlformats.org/spreadsheetml/2006/main" count="990" uniqueCount="439">
  <si>
    <t>Таблица №П1.2.2</t>
  </si>
  <si>
    <t>Расчет полезного отпуска электрической энергии по ЭСО</t>
  </si>
  <si>
    <t>млн.кВтч</t>
  </si>
  <si>
    <t>п.п.</t>
  </si>
  <si>
    <t>Показатели</t>
  </si>
  <si>
    <t>Утверждено</t>
  </si>
  <si>
    <t>Период</t>
  </si>
  <si>
    <t>регулирования</t>
  </si>
  <si>
    <t>факт</t>
  </si>
  <si>
    <t>2.</t>
  </si>
  <si>
    <t>1.</t>
  </si>
  <si>
    <t>Покупная электроэнергия</t>
  </si>
  <si>
    <t>2.1.</t>
  </si>
  <si>
    <t>2.2.</t>
  </si>
  <si>
    <t>2.3.</t>
  </si>
  <si>
    <t>3.</t>
  </si>
  <si>
    <t>Потери электроэнергии в сетях</t>
  </si>
  <si>
    <t>то же в % к отпуску в сеть</t>
  </si>
  <si>
    <t>4.</t>
  </si>
  <si>
    <t>хозяйственные нужды</t>
  </si>
  <si>
    <t>5.</t>
  </si>
  <si>
    <t>5.1.</t>
  </si>
  <si>
    <t>Передача электроэнергии на оптовый рынок</t>
  </si>
  <si>
    <t>5.2.</t>
  </si>
  <si>
    <t>Главный экономист</t>
  </si>
  <si>
    <t>Н.М.Санкевич</t>
  </si>
  <si>
    <t>Таблица№П1.4</t>
  </si>
  <si>
    <t>Поступление эл.энергии в сеть ,ВСЕГО</t>
  </si>
  <si>
    <t>1.1.</t>
  </si>
  <si>
    <t>из смежной сети,всего</t>
  </si>
  <si>
    <t>в том числе из сети</t>
  </si>
  <si>
    <t>ВН</t>
  </si>
  <si>
    <t>СН1</t>
  </si>
  <si>
    <t>СН2</t>
  </si>
  <si>
    <t>1.2.</t>
  </si>
  <si>
    <t>от электростанций ПЭ (ЭСО)</t>
  </si>
  <si>
    <t>1.3.</t>
  </si>
  <si>
    <t>от других поставщиков(в т.ч. с оптового рынка)</t>
  </si>
  <si>
    <t>1.4.</t>
  </si>
  <si>
    <t>поступление эл.энергии других организаций</t>
  </si>
  <si>
    <t>Потери электроэнергии в сети</t>
  </si>
  <si>
    <t>то же в % (п.1.1/п.1.3)</t>
  </si>
  <si>
    <t>Расход электроэнергии на производственные и</t>
  </si>
  <si>
    <t>в т.ч. на нужды тепловых сетей</t>
  </si>
  <si>
    <t>Полезный отпуск из сети</t>
  </si>
  <si>
    <t xml:space="preserve">в т.ч. </t>
  </si>
  <si>
    <t>4.1.</t>
  </si>
  <si>
    <t xml:space="preserve"> собственным потребителям ОАО "Оборонэнерго"</t>
  </si>
  <si>
    <t>из них:</t>
  </si>
  <si>
    <t>потребителям ,присоединенным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</si>
  <si>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</si>
  <si>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</si>
  <si>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</si>
  <si>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</si>
  <si>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</si>
  <si>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Электрическая мощность по диапазонам напряжения ЭСО</t>
  </si>
  <si>
    <t>Таблица №П1.5</t>
  </si>
  <si>
    <t xml:space="preserve">                                                                                      (CН -2)                                                                                     </t>
  </si>
  <si>
    <t>Поступление мощности в сеть ,ВСЕГО</t>
  </si>
  <si>
    <t>от электростанций ПЭ</t>
  </si>
  <si>
    <t>от других организаций</t>
  </si>
  <si>
    <t>Потери в сети</t>
  </si>
  <si>
    <t xml:space="preserve">то же в % </t>
  </si>
  <si>
    <t>Мощность на производственные и</t>
  </si>
  <si>
    <t>Полезный отпуск мощности потребителям</t>
  </si>
  <si>
    <t>в т.ч.</t>
  </si>
  <si>
    <t xml:space="preserve">Заявленная (расчетная) мощность собственных </t>
  </si>
  <si>
    <t xml:space="preserve">Заявленная (расчетная) мощность потребителей </t>
  </si>
  <si>
    <t xml:space="preserve"> оптового рынка</t>
  </si>
  <si>
    <t>Таблица №П 1.15</t>
  </si>
  <si>
    <t>СМЕТА ЗАТРАТ НА ПЕРЕДАЧУ ЭЛЕКТРИЧЕСКОЙ ЭНЕРГИИ  ОАО "СВРЦ"</t>
  </si>
  <si>
    <t>тыс.руб.</t>
  </si>
  <si>
    <t>№ п/п</t>
  </si>
  <si>
    <t>Наименование показателей</t>
  </si>
  <si>
    <t>Вспомогательные материалы</t>
  </si>
  <si>
    <t>Энергия, всего</t>
  </si>
  <si>
    <t>3.1.</t>
  </si>
  <si>
    <t>3.2.</t>
  </si>
  <si>
    <t>Энергия на хозяйственные нужды</t>
  </si>
  <si>
    <t>Средства на оплату труда в т.ч.</t>
  </si>
  <si>
    <t>Фонд оплаты труда</t>
  </si>
  <si>
    <t>Проезд в отпуск</t>
  </si>
  <si>
    <t>Отчисления на социальные нужды</t>
  </si>
  <si>
    <t>6.</t>
  </si>
  <si>
    <t>Амортизация</t>
  </si>
  <si>
    <t>7.</t>
  </si>
  <si>
    <t>Общехозяйственные расходы</t>
  </si>
  <si>
    <t>8.</t>
  </si>
  <si>
    <t>Прочие расходы в т.ч.</t>
  </si>
  <si>
    <t>8.1.</t>
  </si>
  <si>
    <t>Спецодежда</t>
  </si>
  <si>
    <t>9.</t>
  </si>
  <si>
    <t>Всего расходов на передачу электр. энергии</t>
  </si>
  <si>
    <t>10.</t>
  </si>
  <si>
    <t>Полезный отпуск электрической энергии тыс.кВт*ч</t>
  </si>
  <si>
    <t>11.</t>
  </si>
  <si>
    <t xml:space="preserve">Себестоимость руб/кВТ*ч </t>
  </si>
  <si>
    <t>12.</t>
  </si>
  <si>
    <t xml:space="preserve">Расчетная прибыль </t>
  </si>
  <si>
    <t>13.</t>
  </si>
  <si>
    <t>НВВ без учета покупной энергии</t>
  </si>
  <si>
    <t>14.</t>
  </si>
  <si>
    <t xml:space="preserve">Расчетный тариф (без учета покупной энергии) </t>
  </si>
  <si>
    <t>15.</t>
  </si>
  <si>
    <t>НВВ с покупной энергией</t>
  </si>
  <si>
    <t>16.</t>
  </si>
  <si>
    <t>17.</t>
  </si>
  <si>
    <t xml:space="preserve">Ставка на содержание сетей, руб/кВт*ч </t>
  </si>
  <si>
    <t>18.</t>
  </si>
  <si>
    <t xml:space="preserve">Ставка на компенсацию потерь,руб/кВт*ч </t>
  </si>
  <si>
    <t>Таблица №П 1.16</t>
  </si>
  <si>
    <t xml:space="preserve">Расходы на оплату труда -услуги по передаче электрической энергии </t>
  </si>
  <si>
    <t>№  п/п</t>
  </si>
  <si>
    <t>Ед. изм.</t>
  </si>
  <si>
    <t>Численность всего (с общехозяйственными расходами)</t>
  </si>
  <si>
    <t>Численность по основному производству -рабочие</t>
  </si>
  <si>
    <t>чел.</t>
  </si>
  <si>
    <t>Средняя оплата труда</t>
  </si>
  <si>
    <t>Среднемесячная тарифная ставка ППП</t>
  </si>
  <si>
    <t>руб.</t>
  </si>
  <si>
    <t>Выплаты, связанные с режимом работы</t>
  </si>
  <si>
    <t>2.2.1.</t>
  </si>
  <si>
    <t>процент выплат</t>
  </si>
  <si>
    <t>%</t>
  </si>
  <si>
    <t>2.2.2.</t>
  </si>
  <si>
    <t>сумма выплат</t>
  </si>
  <si>
    <t>Текущее премирование</t>
  </si>
  <si>
    <t>2.3.1.</t>
  </si>
  <si>
    <t>2.3.2.</t>
  </si>
  <si>
    <t>2.4.</t>
  </si>
  <si>
    <t>Вознаграждение за выслугу лет</t>
  </si>
  <si>
    <t>2.4.1.</t>
  </si>
  <si>
    <t>2.4.2.</t>
  </si>
  <si>
    <t>2.5.</t>
  </si>
  <si>
    <t>Выплаты по итогам года</t>
  </si>
  <si>
    <t>2.5.1.</t>
  </si>
  <si>
    <t>2.5.2.</t>
  </si>
  <si>
    <t>2.6.</t>
  </si>
  <si>
    <t>Выплаты по районному коэффициенту и северные надбавки</t>
  </si>
  <si>
    <t>2.6.1.</t>
  </si>
  <si>
    <t>2.6.2.</t>
  </si>
  <si>
    <t>2.7.</t>
  </si>
  <si>
    <t>Итого среднемесячная заработная плата на 1-го работающего</t>
  </si>
  <si>
    <t>Расчет средств на оплату труда ППП (включенного в себестоимость)</t>
  </si>
  <si>
    <t xml:space="preserve">Льготный проезд к месту отдыха </t>
  </si>
  <si>
    <t>т.р.</t>
  </si>
  <si>
    <t>в том числе иждевенцев</t>
  </si>
  <si>
    <t>3.3.</t>
  </si>
  <si>
    <t>Итого средства на оплату труда ППП</t>
  </si>
  <si>
    <t>Расчет средств на оплату труда непромышленного персонала   (включенного в балансовую прибыль)</t>
  </si>
  <si>
    <t>Численность принятая для расчета                                        (базовый период-фактическая)</t>
  </si>
  <si>
    <t xml:space="preserve">Среднемесячная оплата труда одного работника </t>
  </si>
  <si>
    <t>4.4.</t>
  </si>
  <si>
    <t>По постановлению от 03.11.94.г. №1206</t>
  </si>
  <si>
    <t>4.5.</t>
  </si>
  <si>
    <t>Итого средства на оплату труда непромышленного персонала</t>
  </si>
  <si>
    <t xml:space="preserve">Расчет по денежным выплатам </t>
  </si>
  <si>
    <t>Численность всего, принятая для расчета (базовый период-фактическая)</t>
  </si>
  <si>
    <t>Денежные выплаты на 1-го работника</t>
  </si>
  <si>
    <t>5.3.</t>
  </si>
  <si>
    <t xml:space="preserve">Итого по денежным выплатам </t>
  </si>
  <si>
    <t>Итого средства на потребление</t>
  </si>
  <si>
    <t>Среднемесячный доход на 1 работника</t>
  </si>
  <si>
    <t>Таблица № П1.21</t>
  </si>
  <si>
    <t xml:space="preserve">Расчет балансовой прибыли, принимаемой при установлении </t>
  </si>
  <si>
    <t>тарифов на передачу электрической энергии по распределительным сетям</t>
  </si>
  <si>
    <t xml:space="preserve">Прибыль на развитие производства </t>
  </si>
  <si>
    <t>в том числе</t>
  </si>
  <si>
    <t xml:space="preserve">  -капитальные вложения</t>
  </si>
  <si>
    <t xml:space="preserve">Прибыль на социальное развитие </t>
  </si>
  <si>
    <t>Отчисление в ФБ Постановления №228</t>
  </si>
  <si>
    <t xml:space="preserve">Прибыль на прочие цели </t>
  </si>
  <si>
    <t xml:space="preserve"> - реструктуризация налогов</t>
  </si>
  <si>
    <t xml:space="preserve"> - списание дебиторской задолженности </t>
  </si>
  <si>
    <t xml:space="preserve"> -налог на имущество </t>
  </si>
  <si>
    <t xml:space="preserve"> -услуги банка</t>
  </si>
  <si>
    <t xml:space="preserve"> - погашение убытков прошлых лет</t>
  </si>
  <si>
    <t xml:space="preserve"> -прочие расходы </t>
  </si>
  <si>
    <t xml:space="preserve">Прибыль, облагаемая налогом </t>
  </si>
  <si>
    <t>Налоги сборы, платежи - всего</t>
  </si>
  <si>
    <t xml:space="preserve"> - на прибыль</t>
  </si>
  <si>
    <t xml:space="preserve"> - пени</t>
  </si>
  <si>
    <t xml:space="preserve"> - отложенные налоги</t>
  </si>
  <si>
    <t>Прибыль от товарной продукции</t>
  </si>
  <si>
    <t>Таблица №П1.24.</t>
  </si>
  <si>
    <t>Расчет платы за услуги по содержанию электрических сетей ОАО "СВРЦ"</t>
  </si>
  <si>
    <t>Расходы отнесенные на передачу электрической энергии</t>
  </si>
  <si>
    <t>-</t>
  </si>
  <si>
    <t>СН</t>
  </si>
  <si>
    <r>
      <t xml:space="preserve">в.т.ч. </t>
    </r>
    <r>
      <rPr>
        <sz val="10"/>
        <rFont val="Times New Roman"/>
        <family val="1"/>
        <charset val="204"/>
      </rPr>
      <t>СН1</t>
    </r>
  </si>
  <si>
    <t xml:space="preserve">           СН11</t>
  </si>
  <si>
    <t>НН</t>
  </si>
  <si>
    <t>Прибыль, отнесенная на передачу электрической энергии</t>
  </si>
  <si>
    <t>Рентабельность (п2/п.1*100%)</t>
  </si>
  <si>
    <t>Необходимая валовая выручка, отнесенная на передачу электрической энергии(п.1+п.2)</t>
  </si>
  <si>
    <t>Плата за услуги на содержание электрических сетей по диапазонам напряжения в расчете на 1 МВт согласно формулам (31-33)</t>
  </si>
  <si>
    <t>руб/МВт        в мес.</t>
  </si>
  <si>
    <t>Плата за услуги на содержание электрических сетей по диапазонам напряжения в расчете на 1 МВтч согласно формулам (34-36)</t>
  </si>
  <si>
    <t>руб/МВтч</t>
  </si>
  <si>
    <t>6.1.</t>
  </si>
  <si>
    <t>6.2.</t>
  </si>
  <si>
    <t>6.3.</t>
  </si>
  <si>
    <t>Таблица №П1.25</t>
  </si>
  <si>
    <t>Расчет ставки по оплате технологического расхода (потерь) электрической энергии на ее передачу по сетям</t>
  </si>
  <si>
    <t>Наименование</t>
  </si>
  <si>
    <t xml:space="preserve">Единица измерения </t>
  </si>
  <si>
    <t>руб/МВт.ч</t>
  </si>
  <si>
    <t>Отпуск электрической энергии в сеть с учетом величины сальдо-перетока электроэнергии</t>
  </si>
  <si>
    <t>млн.кВТ.ч.</t>
  </si>
  <si>
    <t>Потери электрической энергии</t>
  </si>
  <si>
    <t>Расходы на компенсацию потерь</t>
  </si>
  <si>
    <t>Т.№П2.1</t>
  </si>
  <si>
    <t>Объем кабельных линий электропередач (КЛЭП) в условных единицах.</t>
  </si>
  <si>
    <t>Наименов.</t>
  </si>
  <si>
    <t>Напряжение</t>
  </si>
  <si>
    <t xml:space="preserve">Количество </t>
  </si>
  <si>
    <t>Материал</t>
  </si>
  <si>
    <t>Количество</t>
  </si>
  <si>
    <t>Протяженность</t>
  </si>
  <si>
    <t xml:space="preserve">Объем  </t>
  </si>
  <si>
    <t>цепей на</t>
  </si>
  <si>
    <t>опор</t>
  </si>
  <si>
    <t>условных</t>
  </si>
  <si>
    <t>опоре</t>
  </si>
  <si>
    <t>единиц(у) на</t>
  </si>
  <si>
    <t>единиц</t>
  </si>
  <si>
    <t>100км трассы</t>
  </si>
  <si>
    <t>ЛЭП</t>
  </si>
  <si>
    <t>у/100 км</t>
  </si>
  <si>
    <t>км</t>
  </si>
  <si>
    <t xml:space="preserve">у </t>
  </si>
  <si>
    <t>КЛЭП</t>
  </si>
  <si>
    <t>Участвует в транзите</t>
  </si>
  <si>
    <t xml:space="preserve">       Таблица П 1.17.</t>
  </si>
  <si>
    <t>Расчёт амортизационных отчислений на восстановление основных производственных фондов</t>
  </si>
  <si>
    <t>Электроэнергия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</si>
  <si>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</si>
  <si>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</si>
  <si>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</si>
  <si>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за отчётный период стоимость основных производственных фондов</t>
  </si>
  <si>
    <t>Средняя норма амортизации, %</t>
  </si>
  <si>
    <t>Сумма амортизационных отчислений</t>
  </si>
  <si>
    <t>Ожидаемый</t>
  </si>
  <si>
    <t>Баланс электрической энергии по сетям ВН,СН1,СН11 и НН по ЭСО  (по региональным электрическим сетям)</t>
  </si>
  <si>
    <t>Факт</t>
  </si>
  <si>
    <t>РСТЦ КК</t>
  </si>
  <si>
    <t xml:space="preserve">РСТЦ КК </t>
  </si>
  <si>
    <t xml:space="preserve">потребителей </t>
  </si>
  <si>
    <t>В другие организации</t>
  </si>
  <si>
    <t>Средневзвешенный тариф на электрическую энергию</t>
  </si>
  <si>
    <t>в т.ч. СН1</t>
  </si>
  <si>
    <t>СН11</t>
  </si>
  <si>
    <t>Полезный отпуск электрической энергии</t>
  </si>
  <si>
    <t>Ставка на оплату технологического расхода (потерь) электрической энергии на ее передачу
по сетям</t>
  </si>
  <si>
    <t>Тыс.руб.</t>
  </si>
  <si>
    <t>№
п/п</t>
  </si>
  <si>
    <t>Полезный отпуск ПЭ (строка 7 таблицы П1.2.1)</t>
  </si>
  <si>
    <t>2</t>
  </si>
  <si>
    <t>2.1</t>
  </si>
  <si>
    <t>С оптового рынка</t>
  </si>
  <si>
    <t>2.2</t>
  </si>
  <si>
    <t>От блок-станций</t>
  </si>
  <si>
    <t>2.3</t>
  </si>
  <si>
    <t>От других поставщиков (за вычетом строки 2 таблицы П1.2.1)</t>
  </si>
  <si>
    <t>3</t>
  </si>
  <si>
    <t>4</t>
  </si>
  <si>
    <t>Расход электроэнергии на производственные и хозяйственные нужды</t>
  </si>
  <si>
    <t>в том числе:</t>
  </si>
  <si>
    <t>для закачки воды ГАЭС</t>
  </si>
  <si>
    <t>для электробойлерных</t>
  </si>
  <si>
    <t>для котельных</t>
  </si>
  <si>
    <t>5</t>
  </si>
  <si>
    <t>Полезный отпуск электроэнергии ЭСО, всего</t>
  </si>
  <si>
    <t>5.1</t>
  </si>
  <si>
    <t>5.2</t>
  </si>
  <si>
    <t>Отпуск электроэнергии по прямым договорам</t>
  </si>
  <si>
    <t>5.3</t>
  </si>
  <si>
    <t>Полезный отпуск электроэнергии в общую сеть</t>
  </si>
  <si>
    <t>(млн. кВт·ч)</t>
  </si>
  <si>
    <t>Трудоемкость</t>
  </si>
  <si>
    <t>Основная ЗП на 1 н/ч</t>
  </si>
  <si>
    <t>в том числе тарифная ставка</t>
  </si>
  <si>
    <t>Дополнительная ЗП на 1 н/ч</t>
  </si>
  <si>
    <t>Итого ремонтный фонд</t>
  </si>
  <si>
    <t>н/ч</t>
  </si>
  <si>
    <t>Ед.изм.</t>
  </si>
  <si>
    <t>Расчет по среднему</t>
  </si>
  <si>
    <t>Всего</t>
  </si>
  <si>
    <t>ИТОГО</t>
  </si>
  <si>
    <t>Электромеханик</t>
  </si>
  <si>
    <t>Старший электромеханик</t>
  </si>
  <si>
    <t>З/пл отнесен. на передачу эл/эн, тыс.руб.</t>
  </si>
  <si>
    <t>коэфф. передачи</t>
  </si>
  <si>
    <t>ИТОГО, тыс. руб. в год</t>
  </si>
  <si>
    <t>ИТОГО, руб. в месяц</t>
  </si>
  <si>
    <t>РК СН, руб.</t>
  </si>
  <si>
    <t>Премия, руб.</t>
  </si>
  <si>
    <t>Сумма окладов, руб.</t>
  </si>
  <si>
    <t>Средне-год. оклад**, руб.</t>
  </si>
  <si>
    <t>Численность</t>
  </si>
  <si>
    <t>Наименование должности</t>
  </si>
  <si>
    <t>Фонд  заработной  платы  вспомогательного персонала  ОАО " СВРЦ  ",</t>
  </si>
  <si>
    <t>коэфф. использо-вания</t>
  </si>
  <si>
    <t>Средне-год. тариф. ставка*, руб.</t>
  </si>
  <si>
    <t>с учетом коэффициента использования кабельных линий</t>
  </si>
  <si>
    <t>Фонд  заработной  платы  работников  основного производства ОАО " СВРЦ  ",</t>
  </si>
  <si>
    <t>Главный механик</t>
  </si>
  <si>
    <t>** Средне-год. оклад = (оклад за 2013год за 1 месяц + оклад, увеличенный с 1.02.13 на 10% за 11 месяцев)/12 месяцев.</t>
  </si>
  <si>
    <t>** Средне-год. оклад = (оклад за 2013 год за 3 месяца + оклад, увеличенный с 1.04.14 на 10%, за 3 месяца)/6 месяцев.</t>
  </si>
  <si>
    <t xml:space="preserve">Тариф на передачу электрической энергии с учетом покупки эл/эн произв-ва ОАО "Камчатскэнерго" </t>
  </si>
  <si>
    <t>Например, оклад начальника цеха №10 в 2013 г. = 12910 руб., с 1.02.13 (10%)= 14200 руб., т.о. (12910+14200*11)/12= 14093 руб.</t>
  </si>
  <si>
    <t>Например, оклад старшего электромеханика в 2013 г. = 10430руб., с 1.04.13 (10%)= 11473 руб., т.о. (10430*3+11473*3)/6= 10952 руб.</t>
  </si>
  <si>
    <t>Стоимость 1 н/ч</t>
  </si>
  <si>
    <t xml:space="preserve">Стоимость 1 н/ч </t>
  </si>
  <si>
    <t>ИТОГО, тыс. руб. за 6 мес 2014г.</t>
  </si>
  <si>
    <t>ИТОГО, тыс. руб. за 6 мес. 2014г.</t>
  </si>
  <si>
    <t>2015г</t>
  </si>
  <si>
    <t>с учетом коэффициента  передачи</t>
  </si>
  <si>
    <t>с учетом коэффициента передачи</t>
  </si>
  <si>
    <t>Таблица П1.13</t>
  </si>
  <si>
    <t>Расчет суммы платы на услуги по организации функционирования и развитию ЕЭС России,</t>
  </si>
  <si>
    <t>оперативно-диспетчерскому управлению в электроэнергетике, организации функционирования торговой системы</t>
  </si>
  <si>
    <t>оптового рынка электрической энергии (мощности), передаче электрической энергии по единой национальной</t>
  </si>
  <si>
    <t>(общероссийской) электрической сети</t>
  </si>
  <si>
    <t>Объем электроэнергии,
млн. кВт·ч</t>
  </si>
  <si>
    <t>Размер платы за услуги,
руб./тыс. кВт·ч</t>
  </si>
  <si>
    <t>Сумма платы за услуги,
тыс. руб.</t>
  </si>
  <si>
    <t>Базовый период</t>
  </si>
  <si>
    <t>Период регулирования</t>
  </si>
  <si>
    <t>Таблица П1.20</t>
  </si>
  <si>
    <t>Расчет источников финансирования капитальных вложений</t>
  </si>
  <si>
    <t>(тыс. руб.)</t>
  </si>
  <si>
    <t>Объем капитальных вложений - всего</t>
  </si>
  <si>
    <t>- на производственное и научно-техническое развитие</t>
  </si>
  <si>
    <t>- на непроизводственное развитие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</si>
  <si>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</si>
  <si>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</si>
  <si>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</si>
  <si>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Неиспользованных средств на начало года</t>
  </si>
  <si>
    <t>Федерального бюджета</t>
  </si>
  <si>
    <t>2.4</t>
  </si>
  <si>
    <t>Местного бюджета</t>
  </si>
  <si>
    <t>2.5</t>
  </si>
  <si>
    <t>Регионального (республиканского, краевого, областного) бюджета</t>
  </si>
  <si>
    <t>2.6</t>
  </si>
  <si>
    <t>Прочих</t>
  </si>
  <si>
    <t>2.7</t>
  </si>
  <si>
    <t>Средства, полученные от реализации ценных бумаг</t>
  </si>
  <si>
    <t>2.8</t>
  </si>
  <si>
    <t>Кредитные средства</t>
  </si>
  <si>
    <t>2.9</t>
  </si>
  <si>
    <t>Итого по пп. 2.1 - 2.8</t>
  </si>
  <si>
    <t>2.10</t>
  </si>
  <si>
    <t>Прибыль (п. 1 - п. 2.9):</t>
  </si>
  <si>
    <t>- отнесенная на производство электрической энергии</t>
  </si>
  <si>
    <t>- отнесенная на передачу электрической энергии</t>
  </si>
  <si>
    <t>- отнесенная на производство тепловой энергии</t>
  </si>
  <si>
    <t>- отнесенная на передачу тепловой энергии</t>
  </si>
  <si>
    <t>Таблица П1.20.3</t>
  </si>
  <si>
    <t>Справка о финансировании и освоении капитальных вложений</t>
  </si>
  <si>
    <t>в электросетевое строительство (передача электроэнергии)</t>
  </si>
  <si>
    <t>Наименование строек</t>
  </si>
  <si>
    <t>Утверждено на базовый период</t>
  </si>
  <si>
    <t>В течение базового периода</t>
  </si>
  <si>
    <t>Остаток финанси-рования</t>
  </si>
  <si>
    <t>План
на период регули-рования</t>
  </si>
  <si>
    <t>Источник финанси-рования</t>
  </si>
  <si>
    <t>освоено фактически</t>
  </si>
  <si>
    <t>профинан-сировано</t>
  </si>
  <si>
    <t>Ст. электромеханик</t>
  </si>
  <si>
    <t>Утверждено РСТЦ КК на 2014г</t>
  </si>
  <si>
    <t>из них на ремонт</t>
  </si>
  <si>
    <t xml:space="preserve">Работы и услуги производ.характера </t>
  </si>
  <si>
    <t>Энергия на технологические цели (покупная энергия)</t>
  </si>
  <si>
    <t xml:space="preserve">              </t>
  </si>
  <si>
    <t>Факт 2014г</t>
  </si>
  <si>
    <t xml:space="preserve"> Утверждено РСТЦ КК на 2015г</t>
  </si>
  <si>
    <t>Период регулиро-вания 2016г</t>
  </si>
  <si>
    <t>1 пол. 2016г</t>
  </si>
  <si>
    <t>2 пол. 2016г</t>
  </si>
  <si>
    <t>2016г</t>
  </si>
  <si>
    <t>И.В. Семененко</t>
  </si>
  <si>
    <t>Утверждено   РСТЦ КК на 2015г</t>
  </si>
  <si>
    <t>Ожидае-мый факт 2015г</t>
  </si>
  <si>
    <t>Электромонтер по ремонту и обслуживанию оборудования 6 р.</t>
  </si>
  <si>
    <t>Доплаты, руб.</t>
  </si>
  <si>
    <t>Утверждено РСТЦ КК на 2015г</t>
  </si>
  <si>
    <t xml:space="preserve"> </t>
  </si>
  <si>
    <t>Ремонтный фонд для оборудования участвующего в транзите на 2016 год</t>
  </si>
  <si>
    <t>Начальник БТиЗ</t>
  </si>
  <si>
    <t>Е.В. Былкова</t>
  </si>
  <si>
    <t xml:space="preserve">участвующих  в  передаче  электроэнергии на 2014год </t>
  </si>
  <si>
    <t xml:space="preserve">участвующих  в  передаче  электроэнергии на 2014 год </t>
  </si>
  <si>
    <t>Факт 2015г</t>
  </si>
  <si>
    <t xml:space="preserve"> Утверждено РСТЦ КК на 2016г</t>
  </si>
  <si>
    <t>Ожидаемый факт 2016г</t>
  </si>
  <si>
    <t xml:space="preserve"> на 2015г.</t>
  </si>
  <si>
    <t>края на 2016г.</t>
  </si>
  <si>
    <t>2017г</t>
  </si>
  <si>
    <t>1 пол.2017г</t>
  </si>
  <si>
    <t>2 пол.2017г.</t>
  </si>
  <si>
    <t>НА 2017 г</t>
  </si>
  <si>
    <t>Ремонтный фонд для оборудования участвующего в транзите на 2017 год</t>
  </si>
  <si>
    <t>Руководитель ФЭС</t>
  </si>
  <si>
    <t>Г.А. Кирсанова</t>
  </si>
  <si>
    <t xml:space="preserve">участвующих  в  передаче  электроэнергии на 2016год </t>
  </si>
  <si>
    <t xml:space="preserve">участвующих  в  передаче  электроэнергии на 2016 год </t>
  </si>
  <si>
    <t xml:space="preserve">участвующих  в  передаче  электроэнергии на 1 полугодие 2017 год </t>
  </si>
  <si>
    <t xml:space="preserve">участвующих  в  передаче  электроэнергии на на 1 полугодие 2017 год </t>
  </si>
  <si>
    <t xml:space="preserve">участвующих  в  передаче  электроэнергии на 2 полугодие 2017 год </t>
  </si>
  <si>
    <t xml:space="preserve">участвующих  в  передаче  электроэнергии на на 2 полугодие 2017 год </t>
  </si>
  <si>
    <t>Факт 2015 года</t>
  </si>
  <si>
    <t>Утверждено РСТЦ КК на 2016г</t>
  </si>
  <si>
    <t>Ожидаемый факт 2016 года</t>
  </si>
  <si>
    <t>Период регулирования 2017 года</t>
  </si>
  <si>
    <t>1 полугодие 2017 года</t>
  </si>
  <si>
    <t>2 полугодие 2017 года</t>
  </si>
  <si>
    <t>Утверждено   РСТЦ КК на 2016г</t>
  </si>
  <si>
    <t>Ожидаемый факт 2016года</t>
  </si>
  <si>
    <t>Период регулирования 2017 год</t>
  </si>
  <si>
    <t>Период регулиро-вания 2017г</t>
  </si>
  <si>
    <t>1 пол. 2017г</t>
  </si>
  <si>
    <t>2 пол. 2017г</t>
  </si>
  <si>
    <t>*Средне-год. тарифная ставка = тариф.ставка за 2016 год , увеличенная с 1.01.17 на 10%</t>
  </si>
  <si>
    <t>Е.В.Былкова</t>
  </si>
  <si>
    <t>с общехозяйственными расходами (АУП и цеховые) на  2016-2017 гг</t>
  </si>
  <si>
    <t>Ожидае-мый факт 2016г</t>
  </si>
  <si>
    <t>1 полугодие 2017г</t>
  </si>
  <si>
    <t>2 полугодие 2017 г</t>
  </si>
  <si>
    <t xml:space="preserve">Ожидаемый факт 2016 г </t>
  </si>
  <si>
    <t xml:space="preserve">Период регулирова-ния 2017г </t>
  </si>
  <si>
    <t xml:space="preserve">1 пол.          2017г </t>
  </si>
  <si>
    <t xml:space="preserve">2 пол.          2017г </t>
  </si>
  <si>
    <t>Факт 2015</t>
  </si>
  <si>
    <t>2 полугодие 2017г</t>
  </si>
  <si>
    <t>Отчисления на соц.нужды</t>
  </si>
  <si>
    <t>Г.А.Кирсанова</t>
  </si>
  <si>
    <t>И.В.Семененко</t>
  </si>
  <si>
    <t>Период регулирования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</si>
</sst>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d/m"/>
    <numFmt numFmtId="165" formatCode="0.000"/>
    <numFmt numFmtId="166" formatCode="0.0"/>
    <numFmt numFmtId="167" formatCode="#,##0.0"/>
    <numFmt numFmtId="168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"/>
      <family val="2"/>
    </font>
    <font>
      <sz val="10"/>
      <color rgb="FFFFFF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7" fillId="0" borderId="0"/>
    <xf numFmtId="0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/>
    <xf numFmtId="0" fontId="5" fillId="0" borderId="0" xfId="1" applyFont="1" applyFill="1" applyBorder="1" applyAlignment="1">
      <alignment horizontal="center"/>
    </xf>
    <xf numFmtId="0" fontId="3" fillId="0" borderId="6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12" xfId="1" applyFont="1" applyFill="1" applyBorder="1"/>
    <xf numFmtId="0" fontId="3" fillId="0" borderId="12" xfId="1" applyFont="1" applyFill="1" applyBorder="1" applyAlignment="1">
      <alignment horizontal="center" vertical="center"/>
    </xf>
    <xf numFmtId="2" fontId="3" fillId="0" borderId="12" xfId="1" applyNumberFormat="1" applyFont="1" applyFill="1" applyBorder="1"/>
    <xf numFmtId="2" fontId="3" fillId="0" borderId="12" xfId="1" applyNumberFormat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Border="1"/>
    <xf numFmtId="0" fontId="6" fillId="0" borderId="0" xfId="1" applyFont="1" applyFill="1"/>
    <xf numFmtId="0" fontId="6" fillId="0" borderId="0" xfId="1" applyFont="1"/>
    <xf numFmtId="0" fontId="2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2" fillId="0" borderId="0" xfId="1" applyFont="1"/>
    <xf numFmtId="0" fontId="2" fillId="0" borderId="0" xfId="1" applyFont="1" applyFill="1" applyBorder="1"/>
    <xf numFmtId="0" fontId="3" fillId="0" borderId="2" xfId="1" applyFont="1" applyBorder="1"/>
    <xf numFmtId="0" fontId="3" fillId="0" borderId="9" xfId="1" applyFont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10" fillId="0" borderId="12" xfId="1" applyFont="1" applyFill="1" applyBorder="1"/>
    <xf numFmtId="1" fontId="3" fillId="0" borderId="14" xfId="1" applyNumberFormat="1" applyFont="1" applyFill="1" applyBorder="1" applyAlignment="1">
      <alignment horizontal="center"/>
    </xf>
    <xf numFmtId="0" fontId="10" fillId="0" borderId="2" xfId="1" applyFont="1" applyFill="1" applyBorder="1"/>
    <xf numFmtId="1" fontId="3" fillId="0" borderId="2" xfId="1" applyNumberFormat="1" applyFont="1" applyFill="1" applyBorder="1" applyAlignment="1">
      <alignment horizontal="center"/>
    </xf>
    <xf numFmtId="49" fontId="3" fillId="0" borderId="6" xfId="1" applyNumberFormat="1" applyFont="1" applyFill="1" applyBorder="1"/>
    <xf numFmtId="1" fontId="3" fillId="0" borderId="7" xfId="1" applyNumberFormat="1" applyFont="1" applyFill="1" applyBorder="1" applyAlignment="1">
      <alignment horizontal="center"/>
    </xf>
    <xf numFmtId="49" fontId="10" fillId="0" borderId="1" xfId="1" applyNumberFormat="1" applyFont="1" applyFill="1" applyBorder="1"/>
    <xf numFmtId="49" fontId="3" fillId="0" borderId="5" xfId="1" applyNumberFormat="1" applyFont="1" applyFill="1" applyBorder="1" applyAlignment="1">
      <alignment vertical="top"/>
    </xf>
    <xf numFmtId="0" fontId="3" fillId="0" borderId="6" xfId="1" applyFont="1" applyFill="1" applyBorder="1" applyAlignment="1">
      <alignment wrapText="1"/>
    </xf>
    <xf numFmtId="1" fontId="3" fillId="0" borderId="6" xfId="1" applyNumberFormat="1" applyFont="1" applyFill="1" applyBorder="1" applyAlignment="1">
      <alignment horizontal="center"/>
    </xf>
    <xf numFmtId="49" fontId="3" fillId="0" borderId="5" xfId="1" applyNumberFormat="1" applyFont="1" applyFill="1" applyBorder="1"/>
    <xf numFmtId="1" fontId="3" fillId="0" borderId="9" xfId="1" applyNumberFormat="1" applyFont="1" applyFill="1" applyBorder="1" applyAlignment="1">
      <alignment horizontal="center"/>
    </xf>
    <xf numFmtId="49" fontId="3" fillId="0" borderId="1" xfId="1" applyNumberFormat="1" applyFont="1" applyFill="1" applyBorder="1"/>
    <xf numFmtId="49" fontId="10" fillId="0" borderId="9" xfId="1" applyNumberFormat="1" applyFont="1" applyFill="1" applyBorder="1"/>
    <xf numFmtId="0" fontId="10" fillId="0" borderId="9" xfId="1" applyFont="1" applyFill="1" applyBorder="1"/>
    <xf numFmtId="1" fontId="3" fillId="0" borderId="11" xfId="1" applyNumberFormat="1" applyFont="1" applyFill="1" applyBorder="1" applyAlignment="1">
      <alignment horizontal="center"/>
    </xf>
    <xf numFmtId="1" fontId="3" fillId="0" borderId="12" xfId="1" applyNumberFormat="1" applyFont="1" applyFill="1" applyBorder="1" applyAlignment="1">
      <alignment horizontal="center"/>
    </xf>
    <xf numFmtId="49" fontId="10" fillId="0" borderId="12" xfId="1" applyNumberFormat="1" applyFont="1" applyFill="1" applyBorder="1"/>
    <xf numFmtId="166" fontId="3" fillId="0" borderId="6" xfId="1" applyNumberFormat="1" applyFont="1" applyFill="1" applyBorder="1" applyAlignment="1">
      <alignment horizontal="center"/>
    </xf>
    <xf numFmtId="49" fontId="10" fillId="0" borderId="2" xfId="1" applyNumberFormat="1" applyFont="1" applyFill="1" applyBorder="1"/>
    <xf numFmtId="166" fontId="3" fillId="0" borderId="2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49" fontId="3" fillId="0" borderId="9" xfId="1" applyNumberFormat="1" applyFont="1" applyFill="1" applyBorder="1"/>
    <xf numFmtId="0" fontId="10" fillId="0" borderId="0" xfId="1" applyFont="1"/>
    <xf numFmtId="49" fontId="3" fillId="0" borderId="12" xfId="1" applyNumberFormat="1" applyFont="1" applyFill="1" applyBorder="1"/>
    <xf numFmtId="0" fontId="10" fillId="0" borderId="12" xfId="1" applyFont="1" applyFill="1" applyBorder="1" applyAlignment="1">
      <alignment wrapText="1"/>
    </xf>
    <xf numFmtId="2" fontId="3" fillId="0" borderId="14" xfId="1" applyNumberFormat="1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left" vertical="top"/>
    </xf>
    <xf numFmtId="0" fontId="10" fillId="0" borderId="12" xfId="1" applyFont="1" applyFill="1" applyBorder="1" applyAlignment="1">
      <alignment horizontal="left" vertical="center" wrapText="1"/>
    </xf>
    <xf numFmtId="2" fontId="10" fillId="0" borderId="12" xfId="1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49" fontId="3" fillId="0" borderId="0" xfId="1" applyNumberFormat="1" applyFont="1" applyFill="1"/>
    <xf numFmtId="2" fontId="3" fillId="0" borderId="0" xfId="1" applyNumberFormat="1" applyFont="1" applyFill="1"/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49" fontId="10" fillId="0" borderId="12" xfId="1" applyNumberFormat="1" applyFont="1" applyBorder="1" applyAlignment="1">
      <alignment vertical="top"/>
    </xf>
    <xf numFmtId="0" fontId="10" fillId="0" borderId="12" xfId="1" applyFont="1" applyBorder="1" applyAlignment="1">
      <alignment wrapText="1"/>
    </xf>
    <xf numFmtId="49" fontId="3" fillId="0" borderId="12" xfId="1" applyNumberFormat="1" applyFont="1" applyBorder="1" applyAlignment="1">
      <alignment vertical="top"/>
    </xf>
    <xf numFmtId="0" fontId="3" fillId="0" borderId="12" xfId="1" applyFont="1" applyBorder="1" applyAlignment="1">
      <alignment wrapText="1"/>
    </xf>
    <xf numFmtId="166" fontId="3" fillId="0" borderId="12" xfId="1" applyNumberFormat="1" applyFont="1" applyFill="1" applyBorder="1"/>
    <xf numFmtId="49" fontId="10" fillId="0" borderId="12" xfId="1" applyNumberFormat="1" applyFont="1" applyBorder="1" applyAlignment="1"/>
    <xf numFmtId="0" fontId="10" fillId="0" borderId="12" xfId="1" applyFont="1" applyBorder="1"/>
    <xf numFmtId="49" fontId="3" fillId="0" borderId="12" xfId="1" applyNumberFormat="1" applyFont="1" applyBorder="1" applyAlignment="1"/>
    <xf numFmtId="0" fontId="3" fillId="0" borderId="12" xfId="1" applyFont="1" applyBorder="1"/>
    <xf numFmtId="1" fontId="3" fillId="0" borderId="12" xfId="1" applyNumberFormat="1" applyFont="1" applyFill="1" applyBorder="1"/>
    <xf numFmtId="0" fontId="10" fillId="0" borderId="12" xfId="1" applyFont="1" applyBorder="1" applyAlignment="1">
      <alignment horizontal="center"/>
    </xf>
    <xf numFmtId="49" fontId="10" fillId="0" borderId="12" xfId="1" applyNumberFormat="1" applyFont="1" applyBorder="1" applyAlignment="1">
      <alignment horizontal="left" vertical="top"/>
    </xf>
    <xf numFmtId="49" fontId="3" fillId="0" borderId="12" xfId="1" applyNumberFormat="1" applyFont="1" applyFill="1" applyBorder="1" applyAlignment="1"/>
    <xf numFmtId="0" fontId="3" fillId="0" borderId="12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2" fillId="0" borderId="12" xfId="1" applyFont="1" applyFill="1" applyBorder="1"/>
    <xf numFmtId="166" fontId="3" fillId="0" borderId="12" xfId="1" applyNumberFormat="1" applyFont="1" applyFill="1" applyBorder="1" applyAlignment="1">
      <alignment horizontal="center"/>
    </xf>
    <xf numFmtId="0" fontId="12" fillId="0" borderId="12" xfId="1" applyFont="1" applyBorder="1"/>
    <xf numFmtId="0" fontId="2" fillId="0" borderId="0" xfId="1" applyFont="1" applyFill="1" applyAlignment="1"/>
    <xf numFmtId="0" fontId="3" fillId="0" borderId="12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wrapText="1"/>
    </xf>
    <xf numFmtId="1" fontId="3" fillId="0" borderId="6" xfId="1" applyNumberFormat="1" applyFont="1" applyFill="1" applyBorder="1"/>
    <xf numFmtId="1" fontId="3" fillId="0" borderId="0" xfId="1" applyNumberFormat="1" applyFont="1" applyFill="1"/>
    <xf numFmtId="1" fontId="3" fillId="0" borderId="14" xfId="1" applyNumberFormat="1" applyFont="1" applyFill="1" applyBorder="1"/>
    <xf numFmtId="166" fontId="3" fillId="0" borderId="14" xfId="1" applyNumberFormat="1" applyFont="1" applyFill="1" applyBorder="1"/>
    <xf numFmtId="0" fontId="2" fillId="0" borderId="0" xfId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66" fontId="3" fillId="0" borderId="0" xfId="1" applyNumberFormat="1" applyFont="1" applyFill="1" applyBorder="1"/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3" fillId="0" borderId="6" xfId="1" applyFont="1" applyBorder="1"/>
    <xf numFmtId="0" fontId="3" fillId="0" borderId="13" xfId="1" applyFont="1" applyFill="1" applyBorder="1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8" fillId="0" borderId="0" xfId="0" applyFont="1" applyAlignment="1">
      <alignment horizontal="right" vertical="top"/>
    </xf>
    <xf numFmtId="0" fontId="8" fillId="0" borderId="0" xfId="1" applyFont="1" applyFill="1" applyAlignment="1"/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167" fontId="3" fillId="0" borderId="12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horizontal="center"/>
    </xf>
    <xf numFmtId="0" fontId="3" fillId="0" borderId="0" xfId="1" applyFont="1" applyAlignment="1">
      <alignment horizontal="right" vertical="top"/>
    </xf>
    <xf numFmtId="0" fontId="3" fillId="0" borderId="12" xfId="1" applyFont="1" applyBorder="1" applyAlignment="1">
      <alignment horizontal="left" vertical="center" wrapText="1"/>
    </xf>
    <xf numFmtId="49" fontId="3" fillId="0" borderId="12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/>
    <xf numFmtId="4" fontId="13" fillId="0" borderId="0" xfId="0" applyNumberFormat="1" applyFont="1"/>
    <xf numFmtId="3" fontId="3" fillId="0" borderId="0" xfId="1" applyNumberFormat="1" applyFont="1"/>
    <xf numFmtId="166" fontId="3" fillId="0" borderId="12" xfId="0" applyNumberFormat="1" applyFont="1" applyFill="1" applyBorder="1" applyAlignment="1">
      <alignment horizontal="right"/>
    </xf>
    <xf numFmtId="0" fontId="3" fillId="0" borderId="12" xfId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1" applyNumberFormat="1" applyFont="1" applyFill="1" applyBorder="1"/>
    <xf numFmtId="3" fontId="3" fillId="0" borderId="12" xfId="5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3" fillId="0" borderId="12" xfId="1" applyNumberFormat="1" applyFont="1" applyFill="1" applyBorder="1" applyAlignment="1">
      <alignment horizontal="right"/>
    </xf>
    <xf numFmtId="3" fontId="10" fillId="0" borderId="12" xfId="1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166" fontId="11" fillId="0" borderId="12" xfId="0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3" fontId="10" fillId="0" borderId="12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3" fontId="3" fillId="0" borderId="0" xfId="1" applyNumberFormat="1" applyFont="1" applyFill="1"/>
    <xf numFmtId="1" fontId="3" fillId="0" borderId="0" xfId="1" applyNumberFormat="1" applyFont="1" applyFill="1" applyBorder="1"/>
    <xf numFmtId="49" fontId="10" fillId="0" borderId="9" xfId="1" applyNumberFormat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wrapText="1"/>
    </xf>
    <xf numFmtId="3" fontId="10" fillId="0" borderId="11" xfId="1" applyNumberFormat="1" applyFont="1" applyFill="1" applyBorder="1" applyAlignment="1">
      <alignment horizontal="center"/>
    </xf>
    <xf numFmtId="1" fontId="10" fillId="0" borderId="0" xfId="1" applyNumberFormat="1" applyFont="1" applyFill="1"/>
    <xf numFmtId="0" fontId="10" fillId="0" borderId="0" xfId="1" applyFont="1" applyFill="1"/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6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2" xfId="1" applyFont="1" applyBorder="1"/>
    <xf numFmtId="2" fontId="8" fillId="0" borderId="12" xfId="1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8" fillId="0" borderId="0" xfId="1" applyFont="1"/>
    <xf numFmtId="166" fontId="3" fillId="0" borderId="12" xfId="1" applyNumberFormat="1" applyFont="1" applyFill="1" applyBorder="1" applyAlignment="1">
      <alignment horizontal="right"/>
    </xf>
    <xf numFmtId="0" fontId="6" fillId="0" borderId="0" xfId="1" applyFont="1" applyFill="1" applyAlignment="1"/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3" fontId="3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/>
    <xf numFmtId="0" fontId="3" fillId="0" borderId="12" xfId="3" applyFont="1" applyFill="1" applyBorder="1" applyAlignment="1">
      <alignment wrapText="1"/>
    </xf>
    <xf numFmtId="0" fontId="3" fillId="0" borderId="12" xfId="3" applyFont="1" applyFill="1" applyBorder="1" applyAlignment="1">
      <alignment horizontal="center" wrapText="1"/>
    </xf>
    <xf numFmtId="4" fontId="3" fillId="0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/>
    <xf numFmtId="0" fontId="3" fillId="0" borderId="0" xfId="1" applyFont="1" applyFill="1" applyAlignment="1">
      <alignment horizontal="left"/>
    </xf>
    <xf numFmtId="0" fontId="4" fillId="0" borderId="0" xfId="1" applyFont="1" applyAlignment="1">
      <alignment vertic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5" fontId="3" fillId="0" borderId="12" xfId="1" applyNumberFormat="1" applyFont="1" applyFill="1" applyBorder="1"/>
    <xf numFmtId="49" fontId="3" fillId="0" borderId="13" xfId="1" applyNumberFormat="1" applyFont="1" applyBorder="1" applyAlignment="1">
      <alignment horizontal="center"/>
    </xf>
    <xf numFmtId="0" fontId="3" fillId="0" borderId="2" xfId="1" applyFont="1" applyFill="1" applyBorder="1"/>
    <xf numFmtId="49" fontId="3" fillId="0" borderId="1" xfId="1" applyNumberFormat="1" applyFont="1" applyBorder="1" applyAlignment="1">
      <alignment horizontal="center"/>
    </xf>
    <xf numFmtId="0" fontId="3" fillId="0" borderId="1" xfId="1" applyFont="1" applyFill="1" applyBorder="1"/>
    <xf numFmtId="0" fontId="3" fillId="0" borderId="5" xfId="1" applyFont="1" applyFill="1" applyBorder="1"/>
    <xf numFmtId="164" fontId="3" fillId="0" borderId="1" xfId="1" applyNumberFormat="1" applyFont="1" applyBorder="1" applyAlignment="1">
      <alignment horizontal="center"/>
    </xf>
    <xf numFmtId="0" fontId="3" fillId="0" borderId="1" xfId="1" applyNumberFormat="1" applyFont="1" applyFill="1" applyBorder="1"/>
    <xf numFmtId="49" fontId="3" fillId="0" borderId="5" xfId="1" applyNumberFormat="1" applyFont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3" fillId="0" borderId="8" xfId="1" applyFont="1" applyFill="1" applyBorder="1"/>
    <xf numFmtId="14" fontId="3" fillId="0" borderId="1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14" fontId="3" fillId="0" borderId="12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/>
    <xf numFmtId="0" fontId="3" fillId="0" borderId="12" xfId="0" applyFont="1" applyBorder="1"/>
    <xf numFmtId="0" fontId="10" fillId="0" borderId="0" xfId="1" applyFont="1" applyFill="1" applyBorder="1" applyAlignment="1">
      <alignment horizontal="center"/>
    </xf>
    <xf numFmtId="1" fontId="3" fillId="0" borderId="0" xfId="1" applyNumberFormat="1" applyFont="1"/>
    <xf numFmtId="166" fontId="3" fillId="0" borderId="0" xfId="1" applyNumberFormat="1" applyFont="1"/>
    <xf numFmtId="2" fontId="10" fillId="0" borderId="0" xfId="1" applyNumberFormat="1" applyFont="1" applyFill="1" applyBorder="1"/>
    <xf numFmtId="2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0" applyFont="1" applyFill="1" applyBorder="1" applyAlignment="1"/>
    <xf numFmtId="2" fontId="10" fillId="0" borderId="12" xfId="1" applyNumberFormat="1" applyFont="1" applyFill="1" applyBorder="1"/>
    <xf numFmtId="3" fontId="10" fillId="0" borderId="12" xfId="1" applyNumberFormat="1" applyFont="1" applyFill="1" applyBorder="1" applyAlignment="1">
      <alignment horizontal="center" vertical="center"/>
    </xf>
    <xf numFmtId="166" fontId="10" fillId="0" borderId="12" xfId="1" applyNumberFormat="1" applyFont="1" applyFill="1" applyBorder="1" applyAlignment="1">
      <alignment horizontal="center"/>
    </xf>
    <xf numFmtId="1" fontId="10" fillId="0" borderId="13" xfId="1" applyNumberFormat="1" applyFont="1" applyFill="1" applyBorder="1" applyAlignment="1">
      <alignment horizontal="center"/>
    </xf>
    <xf numFmtId="0" fontId="10" fillId="0" borderId="15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3" fontId="10" fillId="0" borderId="10" xfId="1" applyNumberFormat="1" applyFont="1" applyFill="1" applyBorder="1" applyAlignment="1">
      <alignment horizontal="center"/>
    </xf>
    <xf numFmtId="3" fontId="10" fillId="0" borderId="14" xfId="1" applyNumberFormat="1" applyFont="1" applyFill="1" applyBorder="1" applyAlignment="1">
      <alignment horizontal="center"/>
    </xf>
    <xf numFmtId="4" fontId="3" fillId="0" borderId="0" xfId="1" applyNumberFormat="1" applyFont="1"/>
    <xf numFmtId="3" fontId="3" fillId="0" borderId="8" xfId="1" applyNumberFormat="1" applyFont="1" applyFill="1" applyBorder="1" applyAlignment="1">
      <alignment horizontal="center"/>
    </xf>
    <xf numFmtId="3" fontId="3" fillId="0" borderId="0" xfId="1" applyNumberFormat="1" applyFont="1" applyAlignment="1">
      <alignment horizontal="center" vertical="center"/>
    </xf>
    <xf numFmtId="0" fontId="3" fillId="0" borderId="6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168" fontId="10" fillId="0" borderId="12" xfId="1" applyNumberFormat="1" applyFont="1" applyFill="1" applyBorder="1" applyAlignment="1">
      <alignment horizontal="center"/>
    </xf>
    <xf numFmtId="0" fontId="3" fillId="0" borderId="0" xfId="1" applyFont="1" applyAlignment="1">
      <alignment wrapText="1"/>
    </xf>
    <xf numFmtId="166" fontId="3" fillId="0" borderId="0" xfId="1" applyNumberFormat="1" applyFont="1" applyFill="1"/>
    <xf numFmtId="1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0" fillId="0" borderId="0" xfId="0" applyFont="1" applyBorder="1" applyAlignment="1"/>
    <xf numFmtId="166" fontId="10" fillId="0" borderId="12" xfId="1" applyNumberFormat="1" applyFont="1" applyBorder="1" applyAlignment="1">
      <alignment horizontal="center"/>
    </xf>
    <xf numFmtId="2" fontId="10" fillId="0" borderId="12" xfId="1" applyNumberFormat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1" fontId="10" fillId="0" borderId="14" xfId="1" applyNumberFormat="1" applyFont="1" applyFill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165" fontId="10" fillId="0" borderId="12" xfId="1" applyNumberFormat="1" applyFont="1" applyFill="1" applyBorder="1" applyAlignment="1">
      <alignment horizontal="center"/>
    </xf>
    <xf numFmtId="0" fontId="1" fillId="0" borderId="0" xfId="1"/>
    <xf numFmtId="0" fontId="16" fillId="0" borderId="0" xfId="1" applyFont="1"/>
    <xf numFmtId="0" fontId="16" fillId="0" borderId="0" xfId="1" applyFont="1" applyFill="1" applyAlignment="1">
      <alignment horizontal="right"/>
    </xf>
    <xf numFmtId="0" fontId="16" fillId="0" borderId="0" xfId="1" applyFont="1" applyAlignment="1">
      <alignment horizontal="right"/>
    </xf>
    <xf numFmtId="0" fontId="16" fillId="0" borderId="0" xfId="1" applyFont="1" applyAlignment="1">
      <alignment horizontal="right" vertical="top"/>
    </xf>
    <xf numFmtId="0" fontId="16" fillId="0" borderId="0" xfId="1" applyFont="1" applyBorder="1"/>
    <xf numFmtId="0" fontId="17" fillId="0" borderId="0" xfId="1" applyFont="1" applyFill="1" applyAlignment="1"/>
    <xf numFmtId="0" fontId="18" fillId="0" borderId="0" xfId="1" applyFont="1" applyFill="1" applyAlignment="1">
      <alignment horizontal="right"/>
    </xf>
    <xf numFmtId="0" fontId="19" fillId="0" borderId="0" xfId="1" applyFont="1" applyFill="1" applyAlignment="1"/>
    <xf numFmtId="0" fontId="19" fillId="0" borderId="0" xfId="1" applyFont="1" applyFill="1"/>
    <xf numFmtId="0" fontId="13" fillId="0" borderId="0" xfId="0" applyFont="1" applyAlignment="1">
      <alignment horizontal="left" wrapText="1"/>
    </xf>
    <xf numFmtId="0" fontId="10" fillId="0" borderId="12" xfId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49" fontId="8" fillId="0" borderId="15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wrapText="1"/>
    </xf>
    <xf numFmtId="3" fontId="3" fillId="0" borderId="12" xfId="1" applyNumberFormat="1" applyFont="1" applyBorder="1" applyAlignment="1">
      <alignment horizontal="center" vertical="center"/>
    </xf>
    <xf numFmtId="168" fontId="3" fillId="0" borderId="12" xfId="1" applyNumberFormat="1" applyFont="1" applyFill="1" applyBorder="1" applyAlignment="1">
      <alignment horizontal="center"/>
    </xf>
    <xf numFmtId="165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3" fillId="0" borderId="10" xfId="1" applyFont="1" applyFill="1" applyBorder="1"/>
    <xf numFmtId="0" fontId="10" fillId="0" borderId="6" xfId="1" applyFont="1" applyFill="1" applyBorder="1"/>
    <xf numFmtId="0" fontId="10" fillId="0" borderId="10" xfId="1" applyFont="1" applyFill="1" applyBorder="1"/>
    <xf numFmtId="3" fontId="3" fillId="0" borderId="10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/>
    </xf>
    <xf numFmtId="0" fontId="8" fillId="0" borderId="12" xfId="0" applyFont="1" applyBorder="1"/>
    <xf numFmtId="4" fontId="3" fillId="0" borderId="12" xfId="0" applyNumberFormat="1" applyFont="1" applyFill="1" applyBorder="1" applyAlignment="1">
      <alignment horizontal="right"/>
    </xf>
    <xf numFmtId="0" fontId="10" fillId="0" borderId="15" xfId="1" applyFont="1" applyFill="1" applyBorder="1"/>
    <xf numFmtId="3" fontId="3" fillId="0" borderId="15" xfId="1" applyNumberFormat="1" applyFont="1" applyFill="1" applyBorder="1" applyAlignment="1">
      <alignment horizontal="center"/>
    </xf>
    <xf numFmtId="49" fontId="3" fillId="0" borderId="8" xfId="1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4" fontId="13" fillId="0" borderId="0" xfId="0" applyNumberFormat="1" applyFont="1" applyFill="1"/>
    <xf numFmtId="4" fontId="3" fillId="0" borderId="6" xfId="1" applyNumberFormat="1" applyFont="1" applyFill="1" applyBorder="1" applyAlignment="1">
      <alignment horizontal="center"/>
    </xf>
    <xf numFmtId="4" fontId="3" fillId="0" borderId="12" xfId="1" applyNumberFormat="1" applyFont="1" applyFill="1" applyBorder="1" applyAlignment="1">
      <alignment horizontal="right"/>
    </xf>
    <xf numFmtId="3" fontId="3" fillId="0" borderId="7" xfId="1" applyNumberFormat="1" applyFont="1" applyFill="1" applyBorder="1" applyAlignment="1">
      <alignment horizontal="center"/>
    </xf>
    <xf numFmtId="3" fontId="11" fillId="0" borderId="11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67" fontId="10" fillId="0" borderId="12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3" fillId="0" borderId="0" xfId="0" applyFont="1" applyAlignment="1">
      <alignment horizontal="left" wrapText="1"/>
    </xf>
    <xf numFmtId="168" fontId="3" fillId="0" borderId="12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2" fontId="3" fillId="0" borderId="12" xfId="1" applyNumberFormat="1" applyFont="1" applyFill="1" applyBorder="1" applyAlignment="1">
      <alignment horizontal="right"/>
    </xf>
    <xf numFmtId="2" fontId="21" fillId="0" borderId="12" xfId="0" applyNumberFormat="1" applyFont="1" applyBorder="1" applyAlignment="1">
      <alignment horizontal="center"/>
    </xf>
    <xf numFmtId="0" fontId="21" fillId="0" borderId="12" xfId="0" applyFont="1" applyBorder="1"/>
    <xf numFmtId="166" fontId="21" fillId="0" borderId="12" xfId="0" applyNumberFormat="1" applyFont="1" applyBorder="1"/>
    <xf numFmtId="165" fontId="21" fillId="0" borderId="12" xfId="0" applyNumberFormat="1" applyFont="1" applyBorder="1"/>
    <xf numFmtId="0" fontId="21" fillId="0" borderId="12" xfId="0" applyFont="1" applyBorder="1" applyAlignment="1">
      <alignment horizontal="center"/>
    </xf>
    <xf numFmtId="165" fontId="21" fillId="0" borderId="12" xfId="0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2" fillId="0" borderId="0" xfId="1" applyFont="1" applyFill="1"/>
    <xf numFmtId="0" fontId="6" fillId="0" borderId="0" xfId="1" applyFont="1" applyFill="1" applyBorder="1"/>
    <xf numFmtId="0" fontId="6" fillId="2" borderId="0" xfId="1" applyFont="1" applyFill="1" applyBorder="1"/>
    <xf numFmtId="0" fontId="4" fillId="0" borderId="0" xfId="1" applyFont="1" applyFill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0" fillId="0" borderId="12" xfId="1" applyFont="1" applyFill="1" applyBorder="1" applyAlignment="1">
      <alignment horizontal="center"/>
    </xf>
    <xf numFmtId="0" fontId="10" fillId="0" borderId="12" xfId="0" applyFont="1" applyFill="1" applyBorder="1" applyAlignment="1"/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_табл22-24 c 1 июня 2003(ВН)" xfId="3"/>
    <cellStyle name="Финансовый" xfId="5" builtinId="3"/>
    <cellStyle name="Финансовый 2" xfId="2"/>
    <cellStyle name="Финансовый 3" xfId="4"/>
  </cellStyles>
  <dxfs count="0"/>
  <tableStyles count="0" defaultTableStyle="TableStyleMedium9" defaultPivotStyle="PivotStyleLight16"/>
  <colors>
    <mruColors>
      <color rgb="FFFFFFFF"/>
      <color rgb="FFB1FCA4"/>
      <color rgb="FFF5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2"/>
  <sheetViews>
    <sheetView view="pageLayout" zoomScale="93" zoomScaleNormal="100" zoomScalePageLayoutView="93" workbookViewId="0">
      <selection activeCell="B32" sqref="B32"/>
    </sheetView>
  </sheetViews>
  <sheetFormatPr defaultRowHeight="12.75" x14ac:dyDescent="0.2"/>
  <cols>
    <col min="1" max="1" width="3.5703125" style="14" customWidth="1"/>
    <col min="2" max="2" width="40.7109375" style="3" customWidth="1"/>
    <col min="3" max="3" width="11.5703125" style="3" customWidth="1"/>
    <col min="4" max="4" width="12" style="3" customWidth="1"/>
    <col min="5" max="5" width="12.7109375" style="3" customWidth="1"/>
    <col min="6" max="6" width="11.140625" style="3" customWidth="1"/>
    <col min="7" max="7" width="11.7109375" style="4" customWidth="1"/>
    <col min="8" max="8" width="12" style="4" customWidth="1"/>
    <col min="9" max="10" width="12.28515625" style="4" customWidth="1"/>
    <col min="11" max="12" width="12.85546875" style="4" customWidth="1"/>
    <col min="13" max="257" width="9.140625" style="4"/>
    <col min="258" max="258" width="3.5703125" style="4" customWidth="1"/>
    <col min="259" max="259" width="39.5703125" style="4" customWidth="1"/>
    <col min="260" max="260" width="11.5703125" style="4" customWidth="1"/>
    <col min="261" max="261" width="12" style="4" customWidth="1"/>
    <col min="262" max="262" width="12.7109375" style="4" customWidth="1"/>
    <col min="263" max="263" width="11.140625" style="4" customWidth="1"/>
    <col min="264" max="264" width="11.42578125" style="4" customWidth="1"/>
    <col min="265" max="265" width="12" style="4" customWidth="1"/>
    <col min="266" max="266" width="12.28515625" style="4" customWidth="1"/>
    <col min="267" max="268" width="12.85546875" style="4" customWidth="1"/>
    <col min="269" max="513" width="9.140625" style="4"/>
    <col min="514" max="514" width="3.5703125" style="4" customWidth="1"/>
    <col min="515" max="515" width="39.5703125" style="4" customWidth="1"/>
    <col min="516" max="516" width="11.5703125" style="4" customWidth="1"/>
    <col min="517" max="517" width="12" style="4" customWidth="1"/>
    <col min="518" max="518" width="12.7109375" style="4" customWidth="1"/>
    <col min="519" max="519" width="11.140625" style="4" customWidth="1"/>
    <col min="520" max="520" width="11.42578125" style="4" customWidth="1"/>
    <col min="521" max="521" width="12" style="4" customWidth="1"/>
    <col min="522" max="522" width="12.28515625" style="4" customWidth="1"/>
    <col min="523" max="524" width="12.85546875" style="4" customWidth="1"/>
    <col min="525" max="769" width="9.140625" style="4"/>
    <col min="770" max="770" width="3.5703125" style="4" customWidth="1"/>
    <col min="771" max="771" width="39.5703125" style="4" customWidth="1"/>
    <col min="772" max="772" width="11.5703125" style="4" customWidth="1"/>
    <col min="773" max="773" width="12" style="4" customWidth="1"/>
    <col min="774" max="774" width="12.7109375" style="4" customWidth="1"/>
    <col min="775" max="775" width="11.140625" style="4" customWidth="1"/>
    <col min="776" max="776" width="11.42578125" style="4" customWidth="1"/>
    <col min="777" max="777" width="12" style="4" customWidth="1"/>
    <col min="778" max="778" width="12.28515625" style="4" customWidth="1"/>
    <col min="779" max="780" width="12.85546875" style="4" customWidth="1"/>
    <col min="781" max="1025" width="9.140625" style="4"/>
    <col min="1026" max="1026" width="3.5703125" style="4" customWidth="1"/>
    <col min="1027" max="1027" width="39.5703125" style="4" customWidth="1"/>
    <col min="1028" max="1028" width="11.5703125" style="4" customWidth="1"/>
    <col min="1029" max="1029" width="12" style="4" customWidth="1"/>
    <col min="1030" max="1030" width="12.7109375" style="4" customWidth="1"/>
    <col min="1031" max="1031" width="11.140625" style="4" customWidth="1"/>
    <col min="1032" max="1032" width="11.42578125" style="4" customWidth="1"/>
    <col min="1033" max="1033" width="12" style="4" customWidth="1"/>
    <col min="1034" max="1034" width="12.28515625" style="4" customWidth="1"/>
    <col min="1035" max="1036" width="12.85546875" style="4" customWidth="1"/>
    <col min="1037" max="1281" width="9.140625" style="4"/>
    <col min="1282" max="1282" width="3.5703125" style="4" customWidth="1"/>
    <col min="1283" max="1283" width="39.5703125" style="4" customWidth="1"/>
    <col min="1284" max="1284" width="11.5703125" style="4" customWidth="1"/>
    <col min="1285" max="1285" width="12" style="4" customWidth="1"/>
    <col min="1286" max="1286" width="12.7109375" style="4" customWidth="1"/>
    <col min="1287" max="1287" width="11.140625" style="4" customWidth="1"/>
    <col min="1288" max="1288" width="11.42578125" style="4" customWidth="1"/>
    <col min="1289" max="1289" width="12" style="4" customWidth="1"/>
    <col min="1290" max="1290" width="12.28515625" style="4" customWidth="1"/>
    <col min="1291" max="1292" width="12.85546875" style="4" customWidth="1"/>
    <col min="1293" max="1537" width="9.140625" style="4"/>
    <col min="1538" max="1538" width="3.5703125" style="4" customWidth="1"/>
    <col min="1539" max="1539" width="39.5703125" style="4" customWidth="1"/>
    <col min="1540" max="1540" width="11.5703125" style="4" customWidth="1"/>
    <col min="1541" max="1541" width="12" style="4" customWidth="1"/>
    <col min="1542" max="1542" width="12.7109375" style="4" customWidth="1"/>
    <col min="1543" max="1543" width="11.140625" style="4" customWidth="1"/>
    <col min="1544" max="1544" width="11.42578125" style="4" customWidth="1"/>
    <col min="1545" max="1545" width="12" style="4" customWidth="1"/>
    <col min="1546" max="1546" width="12.28515625" style="4" customWidth="1"/>
    <col min="1547" max="1548" width="12.85546875" style="4" customWidth="1"/>
    <col min="1549" max="1793" width="9.140625" style="4"/>
    <col min="1794" max="1794" width="3.5703125" style="4" customWidth="1"/>
    <col min="1795" max="1795" width="39.5703125" style="4" customWidth="1"/>
    <col min="1796" max="1796" width="11.5703125" style="4" customWidth="1"/>
    <col min="1797" max="1797" width="12" style="4" customWidth="1"/>
    <col min="1798" max="1798" width="12.7109375" style="4" customWidth="1"/>
    <col min="1799" max="1799" width="11.140625" style="4" customWidth="1"/>
    <col min="1800" max="1800" width="11.42578125" style="4" customWidth="1"/>
    <col min="1801" max="1801" width="12" style="4" customWidth="1"/>
    <col min="1802" max="1802" width="12.28515625" style="4" customWidth="1"/>
    <col min="1803" max="1804" width="12.85546875" style="4" customWidth="1"/>
    <col min="1805" max="2049" width="9.140625" style="4"/>
    <col min="2050" max="2050" width="3.5703125" style="4" customWidth="1"/>
    <col min="2051" max="2051" width="39.5703125" style="4" customWidth="1"/>
    <col min="2052" max="2052" width="11.5703125" style="4" customWidth="1"/>
    <col min="2053" max="2053" width="12" style="4" customWidth="1"/>
    <col min="2054" max="2054" width="12.7109375" style="4" customWidth="1"/>
    <col min="2055" max="2055" width="11.140625" style="4" customWidth="1"/>
    <col min="2056" max="2056" width="11.42578125" style="4" customWidth="1"/>
    <col min="2057" max="2057" width="12" style="4" customWidth="1"/>
    <col min="2058" max="2058" width="12.28515625" style="4" customWidth="1"/>
    <col min="2059" max="2060" width="12.85546875" style="4" customWidth="1"/>
    <col min="2061" max="2305" width="9.140625" style="4"/>
    <col min="2306" max="2306" width="3.5703125" style="4" customWidth="1"/>
    <col min="2307" max="2307" width="39.5703125" style="4" customWidth="1"/>
    <col min="2308" max="2308" width="11.5703125" style="4" customWidth="1"/>
    <col min="2309" max="2309" width="12" style="4" customWidth="1"/>
    <col min="2310" max="2310" width="12.7109375" style="4" customWidth="1"/>
    <col min="2311" max="2311" width="11.140625" style="4" customWidth="1"/>
    <col min="2312" max="2312" width="11.42578125" style="4" customWidth="1"/>
    <col min="2313" max="2313" width="12" style="4" customWidth="1"/>
    <col min="2314" max="2314" width="12.28515625" style="4" customWidth="1"/>
    <col min="2315" max="2316" width="12.85546875" style="4" customWidth="1"/>
    <col min="2317" max="2561" width="9.140625" style="4"/>
    <col min="2562" max="2562" width="3.5703125" style="4" customWidth="1"/>
    <col min="2563" max="2563" width="39.5703125" style="4" customWidth="1"/>
    <col min="2564" max="2564" width="11.5703125" style="4" customWidth="1"/>
    <col min="2565" max="2565" width="12" style="4" customWidth="1"/>
    <col min="2566" max="2566" width="12.7109375" style="4" customWidth="1"/>
    <col min="2567" max="2567" width="11.140625" style="4" customWidth="1"/>
    <col min="2568" max="2568" width="11.42578125" style="4" customWidth="1"/>
    <col min="2569" max="2569" width="12" style="4" customWidth="1"/>
    <col min="2570" max="2570" width="12.28515625" style="4" customWidth="1"/>
    <col min="2571" max="2572" width="12.85546875" style="4" customWidth="1"/>
    <col min="2573" max="2817" width="9.140625" style="4"/>
    <col min="2818" max="2818" width="3.5703125" style="4" customWidth="1"/>
    <col min="2819" max="2819" width="39.5703125" style="4" customWidth="1"/>
    <col min="2820" max="2820" width="11.5703125" style="4" customWidth="1"/>
    <col min="2821" max="2821" width="12" style="4" customWidth="1"/>
    <col min="2822" max="2822" width="12.7109375" style="4" customWidth="1"/>
    <col min="2823" max="2823" width="11.140625" style="4" customWidth="1"/>
    <col min="2824" max="2824" width="11.42578125" style="4" customWidth="1"/>
    <col min="2825" max="2825" width="12" style="4" customWidth="1"/>
    <col min="2826" max="2826" width="12.28515625" style="4" customWidth="1"/>
    <col min="2827" max="2828" width="12.85546875" style="4" customWidth="1"/>
    <col min="2829" max="3073" width="9.140625" style="4"/>
    <col min="3074" max="3074" width="3.5703125" style="4" customWidth="1"/>
    <col min="3075" max="3075" width="39.5703125" style="4" customWidth="1"/>
    <col min="3076" max="3076" width="11.5703125" style="4" customWidth="1"/>
    <col min="3077" max="3077" width="12" style="4" customWidth="1"/>
    <col min="3078" max="3078" width="12.7109375" style="4" customWidth="1"/>
    <col min="3079" max="3079" width="11.140625" style="4" customWidth="1"/>
    <col min="3080" max="3080" width="11.42578125" style="4" customWidth="1"/>
    <col min="3081" max="3081" width="12" style="4" customWidth="1"/>
    <col min="3082" max="3082" width="12.28515625" style="4" customWidth="1"/>
    <col min="3083" max="3084" width="12.85546875" style="4" customWidth="1"/>
    <col min="3085" max="3329" width="9.140625" style="4"/>
    <col min="3330" max="3330" width="3.5703125" style="4" customWidth="1"/>
    <col min="3331" max="3331" width="39.5703125" style="4" customWidth="1"/>
    <col min="3332" max="3332" width="11.5703125" style="4" customWidth="1"/>
    <col min="3333" max="3333" width="12" style="4" customWidth="1"/>
    <col min="3334" max="3334" width="12.7109375" style="4" customWidth="1"/>
    <col min="3335" max="3335" width="11.140625" style="4" customWidth="1"/>
    <col min="3336" max="3336" width="11.42578125" style="4" customWidth="1"/>
    <col min="3337" max="3337" width="12" style="4" customWidth="1"/>
    <col min="3338" max="3338" width="12.28515625" style="4" customWidth="1"/>
    <col min="3339" max="3340" width="12.85546875" style="4" customWidth="1"/>
    <col min="3341" max="3585" width="9.140625" style="4"/>
    <col min="3586" max="3586" width="3.5703125" style="4" customWidth="1"/>
    <col min="3587" max="3587" width="39.5703125" style="4" customWidth="1"/>
    <col min="3588" max="3588" width="11.5703125" style="4" customWidth="1"/>
    <col min="3589" max="3589" width="12" style="4" customWidth="1"/>
    <col min="3590" max="3590" width="12.7109375" style="4" customWidth="1"/>
    <col min="3591" max="3591" width="11.140625" style="4" customWidth="1"/>
    <col min="3592" max="3592" width="11.42578125" style="4" customWidth="1"/>
    <col min="3593" max="3593" width="12" style="4" customWidth="1"/>
    <col min="3594" max="3594" width="12.28515625" style="4" customWidth="1"/>
    <col min="3595" max="3596" width="12.85546875" style="4" customWidth="1"/>
    <col min="3597" max="3841" width="9.140625" style="4"/>
    <col min="3842" max="3842" width="3.5703125" style="4" customWidth="1"/>
    <col min="3843" max="3843" width="39.5703125" style="4" customWidth="1"/>
    <col min="3844" max="3844" width="11.5703125" style="4" customWidth="1"/>
    <col min="3845" max="3845" width="12" style="4" customWidth="1"/>
    <col min="3846" max="3846" width="12.7109375" style="4" customWidth="1"/>
    <col min="3847" max="3847" width="11.140625" style="4" customWidth="1"/>
    <col min="3848" max="3848" width="11.42578125" style="4" customWidth="1"/>
    <col min="3849" max="3849" width="12" style="4" customWidth="1"/>
    <col min="3850" max="3850" width="12.28515625" style="4" customWidth="1"/>
    <col min="3851" max="3852" width="12.85546875" style="4" customWidth="1"/>
    <col min="3853" max="4097" width="9.140625" style="4"/>
    <col min="4098" max="4098" width="3.5703125" style="4" customWidth="1"/>
    <col min="4099" max="4099" width="39.5703125" style="4" customWidth="1"/>
    <col min="4100" max="4100" width="11.5703125" style="4" customWidth="1"/>
    <col min="4101" max="4101" width="12" style="4" customWidth="1"/>
    <col min="4102" max="4102" width="12.7109375" style="4" customWidth="1"/>
    <col min="4103" max="4103" width="11.140625" style="4" customWidth="1"/>
    <col min="4104" max="4104" width="11.42578125" style="4" customWidth="1"/>
    <col min="4105" max="4105" width="12" style="4" customWidth="1"/>
    <col min="4106" max="4106" width="12.28515625" style="4" customWidth="1"/>
    <col min="4107" max="4108" width="12.85546875" style="4" customWidth="1"/>
    <col min="4109" max="4353" width="9.140625" style="4"/>
    <col min="4354" max="4354" width="3.5703125" style="4" customWidth="1"/>
    <col min="4355" max="4355" width="39.5703125" style="4" customWidth="1"/>
    <col min="4356" max="4356" width="11.5703125" style="4" customWidth="1"/>
    <col min="4357" max="4357" width="12" style="4" customWidth="1"/>
    <col min="4358" max="4358" width="12.7109375" style="4" customWidth="1"/>
    <col min="4359" max="4359" width="11.140625" style="4" customWidth="1"/>
    <col min="4360" max="4360" width="11.42578125" style="4" customWidth="1"/>
    <col min="4361" max="4361" width="12" style="4" customWidth="1"/>
    <col min="4362" max="4362" width="12.28515625" style="4" customWidth="1"/>
    <col min="4363" max="4364" width="12.85546875" style="4" customWidth="1"/>
    <col min="4365" max="4609" width="9.140625" style="4"/>
    <col min="4610" max="4610" width="3.5703125" style="4" customWidth="1"/>
    <col min="4611" max="4611" width="39.5703125" style="4" customWidth="1"/>
    <col min="4612" max="4612" width="11.5703125" style="4" customWidth="1"/>
    <col min="4613" max="4613" width="12" style="4" customWidth="1"/>
    <col min="4614" max="4614" width="12.7109375" style="4" customWidth="1"/>
    <col min="4615" max="4615" width="11.140625" style="4" customWidth="1"/>
    <col min="4616" max="4616" width="11.42578125" style="4" customWidth="1"/>
    <col min="4617" max="4617" width="12" style="4" customWidth="1"/>
    <col min="4618" max="4618" width="12.28515625" style="4" customWidth="1"/>
    <col min="4619" max="4620" width="12.85546875" style="4" customWidth="1"/>
    <col min="4621" max="4865" width="9.140625" style="4"/>
    <col min="4866" max="4866" width="3.5703125" style="4" customWidth="1"/>
    <col min="4867" max="4867" width="39.5703125" style="4" customWidth="1"/>
    <col min="4868" max="4868" width="11.5703125" style="4" customWidth="1"/>
    <col min="4869" max="4869" width="12" style="4" customWidth="1"/>
    <col min="4870" max="4870" width="12.7109375" style="4" customWidth="1"/>
    <col min="4871" max="4871" width="11.140625" style="4" customWidth="1"/>
    <col min="4872" max="4872" width="11.42578125" style="4" customWidth="1"/>
    <col min="4873" max="4873" width="12" style="4" customWidth="1"/>
    <col min="4874" max="4874" width="12.28515625" style="4" customWidth="1"/>
    <col min="4875" max="4876" width="12.85546875" style="4" customWidth="1"/>
    <col min="4877" max="5121" width="9.140625" style="4"/>
    <col min="5122" max="5122" width="3.5703125" style="4" customWidth="1"/>
    <col min="5123" max="5123" width="39.5703125" style="4" customWidth="1"/>
    <col min="5124" max="5124" width="11.5703125" style="4" customWidth="1"/>
    <col min="5125" max="5125" width="12" style="4" customWidth="1"/>
    <col min="5126" max="5126" width="12.7109375" style="4" customWidth="1"/>
    <col min="5127" max="5127" width="11.140625" style="4" customWidth="1"/>
    <col min="5128" max="5128" width="11.42578125" style="4" customWidth="1"/>
    <col min="5129" max="5129" width="12" style="4" customWidth="1"/>
    <col min="5130" max="5130" width="12.28515625" style="4" customWidth="1"/>
    <col min="5131" max="5132" width="12.85546875" style="4" customWidth="1"/>
    <col min="5133" max="5377" width="9.140625" style="4"/>
    <col min="5378" max="5378" width="3.5703125" style="4" customWidth="1"/>
    <col min="5379" max="5379" width="39.5703125" style="4" customWidth="1"/>
    <col min="5380" max="5380" width="11.5703125" style="4" customWidth="1"/>
    <col min="5381" max="5381" width="12" style="4" customWidth="1"/>
    <col min="5382" max="5382" width="12.7109375" style="4" customWidth="1"/>
    <col min="5383" max="5383" width="11.140625" style="4" customWidth="1"/>
    <col min="5384" max="5384" width="11.42578125" style="4" customWidth="1"/>
    <col min="5385" max="5385" width="12" style="4" customWidth="1"/>
    <col min="5386" max="5386" width="12.28515625" style="4" customWidth="1"/>
    <col min="5387" max="5388" width="12.85546875" style="4" customWidth="1"/>
    <col min="5389" max="5633" width="9.140625" style="4"/>
    <col min="5634" max="5634" width="3.5703125" style="4" customWidth="1"/>
    <col min="5635" max="5635" width="39.5703125" style="4" customWidth="1"/>
    <col min="5636" max="5636" width="11.5703125" style="4" customWidth="1"/>
    <col min="5637" max="5637" width="12" style="4" customWidth="1"/>
    <col min="5638" max="5638" width="12.7109375" style="4" customWidth="1"/>
    <col min="5639" max="5639" width="11.140625" style="4" customWidth="1"/>
    <col min="5640" max="5640" width="11.42578125" style="4" customWidth="1"/>
    <col min="5641" max="5641" width="12" style="4" customWidth="1"/>
    <col min="5642" max="5642" width="12.28515625" style="4" customWidth="1"/>
    <col min="5643" max="5644" width="12.85546875" style="4" customWidth="1"/>
    <col min="5645" max="5889" width="9.140625" style="4"/>
    <col min="5890" max="5890" width="3.5703125" style="4" customWidth="1"/>
    <col min="5891" max="5891" width="39.5703125" style="4" customWidth="1"/>
    <col min="5892" max="5892" width="11.5703125" style="4" customWidth="1"/>
    <col min="5893" max="5893" width="12" style="4" customWidth="1"/>
    <col min="5894" max="5894" width="12.7109375" style="4" customWidth="1"/>
    <col min="5895" max="5895" width="11.140625" style="4" customWidth="1"/>
    <col min="5896" max="5896" width="11.42578125" style="4" customWidth="1"/>
    <col min="5897" max="5897" width="12" style="4" customWidth="1"/>
    <col min="5898" max="5898" width="12.28515625" style="4" customWidth="1"/>
    <col min="5899" max="5900" width="12.85546875" style="4" customWidth="1"/>
    <col min="5901" max="6145" width="9.140625" style="4"/>
    <col min="6146" max="6146" width="3.5703125" style="4" customWidth="1"/>
    <col min="6147" max="6147" width="39.5703125" style="4" customWidth="1"/>
    <col min="6148" max="6148" width="11.5703125" style="4" customWidth="1"/>
    <col min="6149" max="6149" width="12" style="4" customWidth="1"/>
    <col min="6150" max="6150" width="12.7109375" style="4" customWidth="1"/>
    <col min="6151" max="6151" width="11.140625" style="4" customWidth="1"/>
    <col min="6152" max="6152" width="11.42578125" style="4" customWidth="1"/>
    <col min="6153" max="6153" width="12" style="4" customWidth="1"/>
    <col min="6154" max="6154" width="12.28515625" style="4" customWidth="1"/>
    <col min="6155" max="6156" width="12.85546875" style="4" customWidth="1"/>
    <col min="6157" max="6401" width="9.140625" style="4"/>
    <col min="6402" max="6402" width="3.5703125" style="4" customWidth="1"/>
    <col min="6403" max="6403" width="39.5703125" style="4" customWidth="1"/>
    <col min="6404" max="6404" width="11.5703125" style="4" customWidth="1"/>
    <col min="6405" max="6405" width="12" style="4" customWidth="1"/>
    <col min="6406" max="6406" width="12.7109375" style="4" customWidth="1"/>
    <col min="6407" max="6407" width="11.140625" style="4" customWidth="1"/>
    <col min="6408" max="6408" width="11.42578125" style="4" customWidth="1"/>
    <col min="6409" max="6409" width="12" style="4" customWidth="1"/>
    <col min="6410" max="6410" width="12.28515625" style="4" customWidth="1"/>
    <col min="6411" max="6412" width="12.85546875" style="4" customWidth="1"/>
    <col min="6413" max="6657" width="9.140625" style="4"/>
    <col min="6658" max="6658" width="3.5703125" style="4" customWidth="1"/>
    <col min="6659" max="6659" width="39.5703125" style="4" customWidth="1"/>
    <col min="6660" max="6660" width="11.5703125" style="4" customWidth="1"/>
    <col min="6661" max="6661" width="12" style="4" customWidth="1"/>
    <col min="6662" max="6662" width="12.7109375" style="4" customWidth="1"/>
    <col min="6663" max="6663" width="11.140625" style="4" customWidth="1"/>
    <col min="6664" max="6664" width="11.42578125" style="4" customWidth="1"/>
    <col min="6665" max="6665" width="12" style="4" customWidth="1"/>
    <col min="6666" max="6666" width="12.28515625" style="4" customWidth="1"/>
    <col min="6667" max="6668" width="12.85546875" style="4" customWidth="1"/>
    <col min="6669" max="6913" width="9.140625" style="4"/>
    <col min="6914" max="6914" width="3.5703125" style="4" customWidth="1"/>
    <col min="6915" max="6915" width="39.5703125" style="4" customWidth="1"/>
    <col min="6916" max="6916" width="11.5703125" style="4" customWidth="1"/>
    <col min="6917" max="6917" width="12" style="4" customWidth="1"/>
    <col min="6918" max="6918" width="12.7109375" style="4" customWidth="1"/>
    <col min="6919" max="6919" width="11.140625" style="4" customWidth="1"/>
    <col min="6920" max="6920" width="11.42578125" style="4" customWidth="1"/>
    <col min="6921" max="6921" width="12" style="4" customWidth="1"/>
    <col min="6922" max="6922" width="12.28515625" style="4" customWidth="1"/>
    <col min="6923" max="6924" width="12.85546875" style="4" customWidth="1"/>
    <col min="6925" max="7169" width="9.140625" style="4"/>
    <col min="7170" max="7170" width="3.5703125" style="4" customWidth="1"/>
    <col min="7171" max="7171" width="39.5703125" style="4" customWidth="1"/>
    <col min="7172" max="7172" width="11.5703125" style="4" customWidth="1"/>
    <col min="7173" max="7173" width="12" style="4" customWidth="1"/>
    <col min="7174" max="7174" width="12.7109375" style="4" customWidth="1"/>
    <col min="7175" max="7175" width="11.140625" style="4" customWidth="1"/>
    <col min="7176" max="7176" width="11.42578125" style="4" customWidth="1"/>
    <col min="7177" max="7177" width="12" style="4" customWidth="1"/>
    <col min="7178" max="7178" width="12.28515625" style="4" customWidth="1"/>
    <col min="7179" max="7180" width="12.85546875" style="4" customWidth="1"/>
    <col min="7181" max="7425" width="9.140625" style="4"/>
    <col min="7426" max="7426" width="3.5703125" style="4" customWidth="1"/>
    <col min="7427" max="7427" width="39.5703125" style="4" customWidth="1"/>
    <col min="7428" max="7428" width="11.5703125" style="4" customWidth="1"/>
    <col min="7429" max="7429" width="12" style="4" customWidth="1"/>
    <col min="7430" max="7430" width="12.7109375" style="4" customWidth="1"/>
    <col min="7431" max="7431" width="11.140625" style="4" customWidth="1"/>
    <col min="7432" max="7432" width="11.42578125" style="4" customWidth="1"/>
    <col min="7433" max="7433" width="12" style="4" customWidth="1"/>
    <col min="7434" max="7434" width="12.28515625" style="4" customWidth="1"/>
    <col min="7435" max="7436" width="12.85546875" style="4" customWidth="1"/>
    <col min="7437" max="7681" width="9.140625" style="4"/>
    <col min="7682" max="7682" width="3.5703125" style="4" customWidth="1"/>
    <col min="7683" max="7683" width="39.5703125" style="4" customWidth="1"/>
    <col min="7684" max="7684" width="11.5703125" style="4" customWidth="1"/>
    <col min="7685" max="7685" width="12" style="4" customWidth="1"/>
    <col min="7686" max="7686" width="12.7109375" style="4" customWidth="1"/>
    <col min="7687" max="7687" width="11.140625" style="4" customWidth="1"/>
    <col min="7688" max="7688" width="11.42578125" style="4" customWidth="1"/>
    <col min="7689" max="7689" width="12" style="4" customWidth="1"/>
    <col min="7690" max="7690" width="12.28515625" style="4" customWidth="1"/>
    <col min="7691" max="7692" width="12.85546875" style="4" customWidth="1"/>
    <col min="7693" max="7937" width="9.140625" style="4"/>
    <col min="7938" max="7938" width="3.5703125" style="4" customWidth="1"/>
    <col min="7939" max="7939" width="39.5703125" style="4" customWidth="1"/>
    <col min="7940" max="7940" width="11.5703125" style="4" customWidth="1"/>
    <col min="7941" max="7941" width="12" style="4" customWidth="1"/>
    <col min="7942" max="7942" width="12.7109375" style="4" customWidth="1"/>
    <col min="7943" max="7943" width="11.140625" style="4" customWidth="1"/>
    <col min="7944" max="7944" width="11.42578125" style="4" customWidth="1"/>
    <col min="7945" max="7945" width="12" style="4" customWidth="1"/>
    <col min="7946" max="7946" width="12.28515625" style="4" customWidth="1"/>
    <col min="7947" max="7948" width="12.85546875" style="4" customWidth="1"/>
    <col min="7949" max="8193" width="9.140625" style="4"/>
    <col min="8194" max="8194" width="3.5703125" style="4" customWidth="1"/>
    <col min="8195" max="8195" width="39.5703125" style="4" customWidth="1"/>
    <col min="8196" max="8196" width="11.5703125" style="4" customWidth="1"/>
    <col min="8197" max="8197" width="12" style="4" customWidth="1"/>
    <col min="8198" max="8198" width="12.7109375" style="4" customWidth="1"/>
    <col min="8199" max="8199" width="11.140625" style="4" customWidth="1"/>
    <col min="8200" max="8200" width="11.42578125" style="4" customWidth="1"/>
    <col min="8201" max="8201" width="12" style="4" customWidth="1"/>
    <col min="8202" max="8202" width="12.28515625" style="4" customWidth="1"/>
    <col min="8203" max="8204" width="12.85546875" style="4" customWidth="1"/>
    <col min="8205" max="8449" width="9.140625" style="4"/>
    <col min="8450" max="8450" width="3.5703125" style="4" customWidth="1"/>
    <col min="8451" max="8451" width="39.5703125" style="4" customWidth="1"/>
    <col min="8452" max="8452" width="11.5703125" style="4" customWidth="1"/>
    <col min="8453" max="8453" width="12" style="4" customWidth="1"/>
    <col min="8454" max="8454" width="12.7109375" style="4" customWidth="1"/>
    <col min="8455" max="8455" width="11.140625" style="4" customWidth="1"/>
    <col min="8456" max="8456" width="11.42578125" style="4" customWidth="1"/>
    <col min="8457" max="8457" width="12" style="4" customWidth="1"/>
    <col min="8458" max="8458" width="12.28515625" style="4" customWidth="1"/>
    <col min="8459" max="8460" width="12.85546875" style="4" customWidth="1"/>
    <col min="8461" max="8705" width="9.140625" style="4"/>
    <col min="8706" max="8706" width="3.5703125" style="4" customWidth="1"/>
    <col min="8707" max="8707" width="39.5703125" style="4" customWidth="1"/>
    <col min="8708" max="8708" width="11.5703125" style="4" customWidth="1"/>
    <col min="8709" max="8709" width="12" style="4" customWidth="1"/>
    <col min="8710" max="8710" width="12.7109375" style="4" customWidth="1"/>
    <col min="8711" max="8711" width="11.140625" style="4" customWidth="1"/>
    <col min="8712" max="8712" width="11.42578125" style="4" customWidth="1"/>
    <col min="8713" max="8713" width="12" style="4" customWidth="1"/>
    <col min="8714" max="8714" width="12.28515625" style="4" customWidth="1"/>
    <col min="8715" max="8716" width="12.85546875" style="4" customWidth="1"/>
    <col min="8717" max="8961" width="9.140625" style="4"/>
    <col min="8962" max="8962" width="3.5703125" style="4" customWidth="1"/>
    <col min="8963" max="8963" width="39.5703125" style="4" customWidth="1"/>
    <col min="8964" max="8964" width="11.5703125" style="4" customWidth="1"/>
    <col min="8965" max="8965" width="12" style="4" customWidth="1"/>
    <col min="8966" max="8966" width="12.7109375" style="4" customWidth="1"/>
    <col min="8967" max="8967" width="11.140625" style="4" customWidth="1"/>
    <col min="8968" max="8968" width="11.42578125" style="4" customWidth="1"/>
    <col min="8969" max="8969" width="12" style="4" customWidth="1"/>
    <col min="8970" max="8970" width="12.28515625" style="4" customWidth="1"/>
    <col min="8971" max="8972" width="12.85546875" style="4" customWidth="1"/>
    <col min="8973" max="9217" width="9.140625" style="4"/>
    <col min="9218" max="9218" width="3.5703125" style="4" customWidth="1"/>
    <col min="9219" max="9219" width="39.5703125" style="4" customWidth="1"/>
    <col min="9220" max="9220" width="11.5703125" style="4" customWidth="1"/>
    <col min="9221" max="9221" width="12" style="4" customWidth="1"/>
    <col min="9222" max="9222" width="12.7109375" style="4" customWidth="1"/>
    <col min="9223" max="9223" width="11.140625" style="4" customWidth="1"/>
    <col min="9224" max="9224" width="11.42578125" style="4" customWidth="1"/>
    <col min="9225" max="9225" width="12" style="4" customWidth="1"/>
    <col min="9226" max="9226" width="12.28515625" style="4" customWidth="1"/>
    <col min="9227" max="9228" width="12.85546875" style="4" customWidth="1"/>
    <col min="9229" max="9473" width="9.140625" style="4"/>
    <col min="9474" max="9474" width="3.5703125" style="4" customWidth="1"/>
    <col min="9475" max="9475" width="39.5703125" style="4" customWidth="1"/>
    <col min="9476" max="9476" width="11.5703125" style="4" customWidth="1"/>
    <col min="9477" max="9477" width="12" style="4" customWidth="1"/>
    <col min="9478" max="9478" width="12.7109375" style="4" customWidth="1"/>
    <col min="9479" max="9479" width="11.140625" style="4" customWidth="1"/>
    <col min="9480" max="9480" width="11.42578125" style="4" customWidth="1"/>
    <col min="9481" max="9481" width="12" style="4" customWidth="1"/>
    <col min="9482" max="9482" width="12.28515625" style="4" customWidth="1"/>
    <col min="9483" max="9484" width="12.85546875" style="4" customWidth="1"/>
    <col min="9485" max="9729" width="9.140625" style="4"/>
    <col min="9730" max="9730" width="3.5703125" style="4" customWidth="1"/>
    <col min="9731" max="9731" width="39.5703125" style="4" customWidth="1"/>
    <col min="9732" max="9732" width="11.5703125" style="4" customWidth="1"/>
    <col min="9733" max="9733" width="12" style="4" customWidth="1"/>
    <col min="9734" max="9734" width="12.7109375" style="4" customWidth="1"/>
    <col min="9735" max="9735" width="11.140625" style="4" customWidth="1"/>
    <col min="9736" max="9736" width="11.42578125" style="4" customWidth="1"/>
    <col min="9737" max="9737" width="12" style="4" customWidth="1"/>
    <col min="9738" max="9738" width="12.28515625" style="4" customWidth="1"/>
    <col min="9739" max="9740" width="12.85546875" style="4" customWidth="1"/>
    <col min="9741" max="9985" width="9.140625" style="4"/>
    <col min="9986" max="9986" width="3.5703125" style="4" customWidth="1"/>
    <col min="9987" max="9987" width="39.5703125" style="4" customWidth="1"/>
    <col min="9988" max="9988" width="11.5703125" style="4" customWidth="1"/>
    <col min="9989" max="9989" width="12" style="4" customWidth="1"/>
    <col min="9990" max="9990" width="12.7109375" style="4" customWidth="1"/>
    <col min="9991" max="9991" width="11.140625" style="4" customWidth="1"/>
    <col min="9992" max="9992" width="11.42578125" style="4" customWidth="1"/>
    <col min="9993" max="9993" width="12" style="4" customWidth="1"/>
    <col min="9994" max="9994" width="12.28515625" style="4" customWidth="1"/>
    <col min="9995" max="9996" width="12.85546875" style="4" customWidth="1"/>
    <col min="9997" max="10241" width="9.140625" style="4"/>
    <col min="10242" max="10242" width="3.5703125" style="4" customWidth="1"/>
    <col min="10243" max="10243" width="39.5703125" style="4" customWidth="1"/>
    <col min="10244" max="10244" width="11.5703125" style="4" customWidth="1"/>
    <col min="10245" max="10245" width="12" style="4" customWidth="1"/>
    <col min="10246" max="10246" width="12.7109375" style="4" customWidth="1"/>
    <col min="10247" max="10247" width="11.140625" style="4" customWidth="1"/>
    <col min="10248" max="10248" width="11.42578125" style="4" customWidth="1"/>
    <col min="10249" max="10249" width="12" style="4" customWidth="1"/>
    <col min="10250" max="10250" width="12.28515625" style="4" customWidth="1"/>
    <col min="10251" max="10252" width="12.85546875" style="4" customWidth="1"/>
    <col min="10253" max="10497" width="9.140625" style="4"/>
    <col min="10498" max="10498" width="3.5703125" style="4" customWidth="1"/>
    <col min="10499" max="10499" width="39.5703125" style="4" customWidth="1"/>
    <col min="10500" max="10500" width="11.5703125" style="4" customWidth="1"/>
    <col min="10501" max="10501" width="12" style="4" customWidth="1"/>
    <col min="10502" max="10502" width="12.7109375" style="4" customWidth="1"/>
    <col min="10503" max="10503" width="11.140625" style="4" customWidth="1"/>
    <col min="10504" max="10504" width="11.42578125" style="4" customWidth="1"/>
    <col min="10505" max="10505" width="12" style="4" customWidth="1"/>
    <col min="10506" max="10506" width="12.28515625" style="4" customWidth="1"/>
    <col min="10507" max="10508" width="12.85546875" style="4" customWidth="1"/>
    <col min="10509" max="10753" width="9.140625" style="4"/>
    <col min="10754" max="10754" width="3.5703125" style="4" customWidth="1"/>
    <col min="10755" max="10755" width="39.5703125" style="4" customWidth="1"/>
    <col min="10756" max="10756" width="11.5703125" style="4" customWidth="1"/>
    <col min="10757" max="10757" width="12" style="4" customWidth="1"/>
    <col min="10758" max="10758" width="12.7109375" style="4" customWidth="1"/>
    <col min="10759" max="10759" width="11.140625" style="4" customWidth="1"/>
    <col min="10760" max="10760" width="11.42578125" style="4" customWidth="1"/>
    <col min="10761" max="10761" width="12" style="4" customWidth="1"/>
    <col min="10762" max="10762" width="12.28515625" style="4" customWidth="1"/>
    <col min="10763" max="10764" width="12.85546875" style="4" customWidth="1"/>
    <col min="10765" max="11009" width="9.140625" style="4"/>
    <col min="11010" max="11010" width="3.5703125" style="4" customWidth="1"/>
    <col min="11011" max="11011" width="39.5703125" style="4" customWidth="1"/>
    <col min="11012" max="11012" width="11.5703125" style="4" customWidth="1"/>
    <col min="11013" max="11013" width="12" style="4" customWidth="1"/>
    <col min="11014" max="11014" width="12.7109375" style="4" customWidth="1"/>
    <col min="11015" max="11015" width="11.140625" style="4" customWidth="1"/>
    <col min="11016" max="11016" width="11.42578125" style="4" customWidth="1"/>
    <col min="11017" max="11017" width="12" style="4" customWidth="1"/>
    <col min="11018" max="11018" width="12.28515625" style="4" customWidth="1"/>
    <col min="11019" max="11020" width="12.85546875" style="4" customWidth="1"/>
    <col min="11021" max="11265" width="9.140625" style="4"/>
    <col min="11266" max="11266" width="3.5703125" style="4" customWidth="1"/>
    <col min="11267" max="11267" width="39.5703125" style="4" customWidth="1"/>
    <col min="11268" max="11268" width="11.5703125" style="4" customWidth="1"/>
    <col min="11269" max="11269" width="12" style="4" customWidth="1"/>
    <col min="11270" max="11270" width="12.7109375" style="4" customWidth="1"/>
    <col min="11271" max="11271" width="11.140625" style="4" customWidth="1"/>
    <col min="11272" max="11272" width="11.42578125" style="4" customWidth="1"/>
    <col min="11273" max="11273" width="12" style="4" customWidth="1"/>
    <col min="11274" max="11274" width="12.28515625" style="4" customWidth="1"/>
    <col min="11275" max="11276" width="12.85546875" style="4" customWidth="1"/>
    <col min="11277" max="11521" width="9.140625" style="4"/>
    <col min="11522" max="11522" width="3.5703125" style="4" customWidth="1"/>
    <col min="11523" max="11523" width="39.5703125" style="4" customWidth="1"/>
    <col min="11524" max="11524" width="11.5703125" style="4" customWidth="1"/>
    <col min="11525" max="11525" width="12" style="4" customWidth="1"/>
    <col min="11526" max="11526" width="12.7109375" style="4" customWidth="1"/>
    <col min="11527" max="11527" width="11.140625" style="4" customWidth="1"/>
    <col min="11528" max="11528" width="11.42578125" style="4" customWidth="1"/>
    <col min="11529" max="11529" width="12" style="4" customWidth="1"/>
    <col min="11530" max="11530" width="12.28515625" style="4" customWidth="1"/>
    <col min="11531" max="11532" width="12.85546875" style="4" customWidth="1"/>
    <col min="11533" max="11777" width="9.140625" style="4"/>
    <col min="11778" max="11778" width="3.5703125" style="4" customWidth="1"/>
    <col min="11779" max="11779" width="39.5703125" style="4" customWidth="1"/>
    <col min="11780" max="11780" width="11.5703125" style="4" customWidth="1"/>
    <col min="11781" max="11781" width="12" style="4" customWidth="1"/>
    <col min="11782" max="11782" width="12.7109375" style="4" customWidth="1"/>
    <col min="11783" max="11783" width="11.140625" style="4" customWidth="1"/>
    <col min="11784" max="11784" width="11.42578125" style="4" customWidth="1"/>
    <col min="11785" max="11785" width="12" style="4" customWidth="1"/>
    <col min="11786" max="11786" width="12.28515625" style="4" customWidth="1"/>
    <col min="11787" max="11788" width="12.85546875" style="4" customWidth="1"/>
    <col min="11789" max="12033" width="9.140625" style="4"/>
    <col min="12034" max="12034" width="3.5703125" style="4" customWidth="1"/>
    <col min="12035" max="12035" width="39.5703125" style="4" customWidth="1"/>
    <col min="12036" max="12036" width="11.5703125" style="4" customWidth="1"/>
    <col min="12037" max="12037" width="12" style="4" customWidth="1"/>
    <col min="12038" max="12038" width="12.7109375" style="4" customWidth="1"/>
    <col min="12039" max="12039" width="11.140625" style="4" customWidth="1"/>
    <col min="12040" max="12040" width="11.42578125" style="4" customWidth="1"/>
    <col min="12041" max="12041" width="12" style="4" customWidth="1"/>
    <col min="12042" max="12042" width="12.28515625" style="4" customWidth="1"/>
    <col min="12043" max="12044" width="12.85546875" style="4" customWidth="1"/>
    <col min="12045" max="12289" width="9.140625" style="4"/>
    <col min="12290" max="12290" width="3.5703125" style="4" customWidth="1"/>
    <col min="12291" max="12291" width="39.5703125" style="4" customWidth="1"/>
    <col min="12292" max="12292" width="11.5703125" style="4" customWidth="1"/>
    <col min="12293" max="12293" width="12" style="4" customWidth="1"/>
    <col min="12294" max="12294" width="12.7109375" style="4" customWidth="1"/>
    <col min="12295" max="12295" width="11.140625" style="4" customWidth="1"/>
    <col min="12296" max="12296" width="11.42578125" style="4" customWidth="1"/>
    <col min="12297" max="12297" width="12" style="4" customWidth="1"/>
    <col min="12298" max="12298" width="12.28515625" style="4" customWidth="1"/>
    <col min="12299" max="12300" width="12.85546875" style="4" customWidth="1"/>
    <col min="12301" max="12545" width="9.140625" style="4"/>
    <col min="12546" max="12546" width="3.5703125" style="4" customWidth="1"/>
    <col min="12547" max="12547" width="39.5703125" style="4" customWidth="1"/>
    <col min="12548" max="12548" width="11.5703125" style="4" customWidth="1"/>
    <col min="12549" max="12549" width="12" style="4" customWidth="1"/>
    <col min="12550" max="12550" width="12.7109375" style="4" customWidth="1"/>
    <col min="12551" max="12551" width="11.140625" style="4" customWidth="1"/>
    <col min="12552" max="12552" width="11.42578125" style="4" customWidth="1"/>
    <col min="12553" max="12553" width="12" style="4" customWidth="1"/>
    <col min="12554" max="12554" width="12.28515625" style="4" customWidth="1"/>
    <col min="12555" max="12556" width="12.85546875" style="4" customWidth="1"/>
    <col min="12557" max="12801" width="9.140625" style="4"/>
    <col min="12802" max="12802" width="3.5703125" style="4" customWidth="1"/>
    <col min="12803" max="12803" width="39.5703125" style="4" customWidth="1"/>
    <col min="12804" max="12804" width="11.5703125" style="4" customWidth="1"/>
    <col min="12805" max="12805" width="12" style="4" customWidth="1"/>
    <col min="12806" max="12806" width="12.7109375" style="4" customWidth="1"/>
    <col min="12807" max="12807" width="11.140625" style="4" customWidth="1"/>
    <col min="12808" max="12808" width="11.42578125" style="4" customWidth="1"/>
    <col min="12809" max="12809" width="12" style="4" customWidth="1"/>
    <col min="12810" max="12810" width="12.28515625" style="4" customWidth="1"/>
    <col min="12811" max="12812" width="12.85546875" style="4" customWidth="1"/>
    <col min="12813" max="13057" width="9.140625" style="4"/>
    <col min="13058" max="13058" width="3.5703125" style="4" customWidth="1"/>
    <col min="13059" max="13059" width="39.5703125" style="4" customWidth="1"/>
    <col min="13060" max="13060" width="11.5703125" style="4" customWidth="1"/>
    <col min="13061" max="13061" width="12" style="4" customWidth="1"/>
    <col min="13062" max="13062" width="12.7109375" style="4" customWidth="1"/>
    <col min="13063" max="13063" width="11.140625" style="4" customWidth="1"/>
    <col min="13064" max="13064" width="11.42578125" style="4" customWidth="1"/>
    <col min="13065" max="13065" width="12" style="4" customWidth="1"/>
    <col min="13066" max="13066" width="12.28515625" style="4" customWidth="1"/>
    <col min="13067" max="13068" width="12.85546875" style="4" customWidth="1"/>
    <col min="13069" max="13313" width="9.140625" style="4"/>
    <col min="13314" max="13314" width="3.5703125" style="4" customWidth="1"/>
    <col min="13315" max="13315" width="39.5703125" style="4" customWidth="1"/>
    <col min="13316" max="13316" width="11.5703125" style="4" customWidth="1"/>
    <col min="13317" max="13317" width="12" style="4" customWidth="1"/>
    <col min="13318" max="13318" width="12.7109375" style="4" customWidth="1"/>
    <col min="13319" max="13319" width="11.140625" style="4" customWidth="1"/>
    <col min="13320" max="13320" width="11.42578125" style="4" customWidth="1"/>
    <col min="13321" max="13321" width="12" style="4" customWidth="1"/>
    <col min="13322" max="13322" width="12.28515625" style="4" customWidth="1"/>
    <col min="13323" max="13324" width="12.85546875" style="4" customWidth="1"/>
    <col min="13325" max="13569" width="9.140625" style="4"/>
    <col min="13570" max="13570" width="3.5703125" style="4" customWidth="1"/>
    <col min="13571" max="13571" width="39.5703125" style="4" customWidth="1"/>
    <col min="13572" max="13572" width="11.5703125" style="4" customWidth="1"/>
    <col min="13573" max="13573" width="12" style="4" customWidth="1"/>
    <col min="13574" max="13574" width="12.7109375" style="4" customWidth="1"/>
    <col min="13575" max="13575" width="11.140625" style="4" customWidth="1"/>
    <col min="13576" max="13576" width="11.42578125" style="4" customWidth="1"/>
    <col min="13577" max="13577" width="12" style="4" customWidth="1"/>
    <col min="13578" max="13578" width="12.28515625" style="4" customWidth="1"/>
    <col min="13579" max="13580" width="12.85546875" style="4" customWidth="1"/>
    <col min="13581" max="13825" width="9.140625" style="4"/>
    <col min="13826" max="13826" width="3.5703125" style="4" customWidth="1"/>
    <col min="13827" max="13827" width="39.5703125" style="4" customWidth="1"/>
    <col min="13828" max="13828" width="11.5703125" style="4" customWidth="1"/>
    <col min="13829" max="13829" width="12" style="4" customWidth="1"/>
    <col min="13830" max="13830" width="12.7109375" style="4" customWidth="1"/>
    <col min="13831" max="13831" width="11.140625" style="4" customWidth="1"/>
    <col min="13832" max="13832" width="11.42578125" style="4" customWidth="1"/>
    <col min="13833" max="13833" width="12" style="4" customWidth="1"/>
    <col min="13834" max="13834" width="12.28515625" style="4" customWidth="1"/>
    <col min="13835" max="13836" width="12.85546875" style="4" customWidth="1"/>
    <col min="13837" max="14081" width="9.140625" style="4"/>
    <col min="14082" max="14082" width="3.5703125" style="4" customWidth="1"/>
    <col min="14083" max="14083" width="39.5703125" style="4" customWidth="1"/>
    <col min="14084" max="14084" width="11.5703125" style="4" customWidth="1"/>
    <col min="14085" max="14085" width="12" style="4" customWidth="1"/>
    <col min="14086" max="14086" width="12.7109375" style="4" customWidth="1"/>
    <col min="14087" max="14087" width="11.140625" style="4" customWidth="1"/>
    <col min="14088" max="14088" width="11.42578125" style="4" customWidth="1"/>
    <col min="14089" max="14089" width="12" style="4" customWidth="1"/>
    <col min="14090" max="14090" width="12.28515625" style="4" customWidth="1"/>
    <col min="14091" max="14092" width="12.85546875" style="4" customWidth="1"/>
    <col min="14093" max="14337" width="9.140625" style="4"/>
    <col min="14338" max="14338" width="3.5703125" style="4" customWidth="1"/>
    <col min="14339" max="14339" width="39.5703125" style="4" customWidth="1"/>
    <col min="14340" max="14340" width="11.5703125" style="4" customWidth="1"/>
    <col min="14341" max="14341" width="12" style="4" customWidth="1"/>
    <col min="14342" max="14342" width="12.7109375" style="4" customWidth="1"/>
    <col min="14343" max="14343" width="11.140625" style="4" customWidth="1"/>
    <col min="14344" max="14344" width="11.42578125" style="4" customWidth="1"/>
    <col min="14345" max="14345" width="12" style="4" customWidth="1"/>
    <col min="14346" max="14346" width="12.28515625" style="4" customWidth="1"/>
    <col min="14347" max="14348" width="12.85546875" style="4" customWidth="1"/>
    <col min="14349" max="14593" width="9.140625" style="4"/>
    <col min="14594" max="14594" width="3.5703125" style="4" customWidth="1"/>
    <col min="14595" max="14595" width="39.5703125" style="4" customWidth="1"/>
    <col min="14596" max="14596" width="11.5703125" style="4" customWidth="1"/>
    <col min="14597" max="14597" width="12" style="4" customWidth="1"/>
    <col min="14598" max="14598" width="12.7109375" style="4" customWidth="1"/>
    <col min="14599" max="14599" width="11.140625" style="4" customWidth="1"/>
    <col min="14600" max="14600" width="11.42578125" style="4" customWidth="1"/>
    <col min="14601" max="14601" width="12" style="4" customWidth="1"/>
    <col min="14602" max="14602" width="12.28515625" style="4" customWidth="1"/>
    <col min="14603" max="14604" width="12.85546875" style="4" customWidth="1"/>
    <col min="14605" max="14849" width="9.140625" style="4"/>
    <col min="14850" max="14850" width="3.5703125" style="4" customWidth="1"/>
    <col min="14851" max="14851" width="39.5703125" style="4" customWidth="1"/>
    <col min="14852" max="14852" width="11.5703125" style="4" customWidth="1"/>
    <col min="14853" max="14853" width="12" style="4" customWidth="1"/>
    <col min="14854" max="14854" width="12.7109375" style="4" customWidth="1"/>
    <col min="14855" max="14855" width="11.140625" style="4" customWidth="1"/>
    <col min="14856" max="14856" width="11.42578125" style="4" customWidth="1"/>
    <col min="14857" max="14857" width="12" style="4" customWidth="1"/>
    <col min="14858" max="14858" width="12.28515625" style="4" customWidth="1"/>
    <col min="14859" max="14860" width="12.85546875" style="4" customWidth="1"/>
    <col min="14861" max="15105" width="9.140625" style="4"/>
    <col min="15106" max="15106" width="3.5703125" style="4" customWidth="1"/>
    <col min="15107" max="15107" width="39.5703125" style="4" customWidth="1"/>
    <col min="15108" max="15108" width="11.5703125" style="4" customWidth="1"/>
    <col min="15109" max="15109" width="12" style="4" customWidth="1"/>
    <col min="15110" max="15110" width="12.7109375" style="4" customWidth="1"/>
    <col min="15111" max="15111" width="11.140625" style="4" customWidth="1"/>
    <col min="15112" max="15112" width="11.42578125" style="4" customWidth="1"/>
    <col min="15113" max="15113" width="12" style="4" customWidth="1"/>
    <col min="15114" max="15114" width="12.28515625" style="4" customWidth="1"/>
    <col min="15115" max="15116" width="12.85546875" style="4" customWidth="1"/>
    <col min="15117" max="15361" width="9.140625" style="4"/>
    <col min="15362" max="15362" width="3.5703125" style="4" customWidth="1"/>
    <col min="15363" max="15363" width="39.5703125" style="4" customWidth="1"/>
    <col min="15364" max="15364" width="11.5703125" style="4" customWidth="1"/>
    <col min="15365" max="15365" width="12" style="4" customWidth="1"/>
    <col min="15366" max="15366" width="12.7109375" style="4" customWidth="1"/>
    <col min="15367" max="15367" width="11.140625" style="4" customWidth="1"/>
    <col min="15368" max="15368" width="11.42578125" style="4" customWidth="1"/>
    <col min="15369" max="15369" width="12" style="4" customWidth="1"/>
    <col min="15370" max="15370" width="12.28515625" style="4" customWidth="1"/>
    <col min="15371" max="15372" width="12.85546875" style="4" customWidth="1"/>
    <col min="15373" max="15617" width="9.140625" style="4"/>
    <col min="15618" max="15618" width="3.5703125" style="4" customWidth="1"/>
    <col min="15619" max="15619" width="39.5703125" style="4" customWidth="1"/>
    <col min="15620" max="15620" width="11.5703125" style="4" customWidth="1"/>
    <col min="15621" max="15621" width="12" style="4" customWidth="1"/>
    <col min="15622" max="15622" width="12.7109375" style="4" customWidth="1"/>
    <col min="15623" max="15623" width="11.140625" style="4" customWidth="1"/>
    <col min="15624" max="15624" width="11.42578125" style="4" customWidth="1"/>
    <col min="15625" max="15625" width="12" style="4" customWidth="1"/>
    <col min="15626" max="15626" width="12.28515625" style="4" customWidth="1"/>
    <col min="15627" max="15628" width="12.85546875" style="4" customWidth="1"/>
    <col min="15629" max="15873" width="9.140625" style="4"/>
    <col min="15874" max="15874" width="3.5703125" style="4" customWidth="1"/>
    <col min="15875" max="15875" width="39.5703125" style="4" customWidth="1"/>
    <col min="15876" max="15876" width="11.5703125" style="4" customWidth="1"/>
    <col min="15877" max="15877" width="12" style="4" customWidth="1"/>
    <col min="15878" max="15878" width="12.7109375" style="4" customWidth="1"/>
    <col min="15879" max="15879" width="11.140625" style="4" customWidth="1"/>
    <col min="15880" max="15880" width="11.42578125" style="4" customWidth="1"/>
    <col min="15881" max="15881" width="12" style="4" customWidth="1"/>
    <col min="15882" max="15882" width="12.28515625" style="4" customWidth="1"/>
    <col min="15883" max="15884" width="12.85546875" style="4" customWidth="1"/>
    <col min="15885" max="16129" width="9.140625" style="4"/>
    <col min="16130" max="16130" width="3.5703125" style="4" customWidth="1"/>
    <col min="16131" max="16131" width="39.5703125" style="4" customWidth="1"/>
    <col min="16132" max="16132" width="11.5703125" style="4" customWidth="1"/>
    <col min="16133" max="16133" width="12" style="4" customWidth="1"/>
    <col min="16134" max="16134" width="12.7109375" style="4" customWidth="1"/>
    <col min="16135" max="16135" width="11.140625" style="4" customWidth="1"/>
    <col min="16136" max="16136" width="11.42578125" style="4" customWidth="1"/>
    <col min="16137" max="16137" width="12" style="4" customWidth="1"/>
    <col min="16138" max="16138" width="12.28515625" style="4" customWidth="1"/>
    <col min="16139" max="16140" width="12.85546875" style="4" customWidth="1"/>
    <col min="16141" max="16384" width="9.140625" style="4"/>
  </cols>
  <sheetData>
    <row r="1" spans="1:19" x14ac:dyDescent="0.2">
      <c r="A1" s="1"/>
      <c r="B1" s="2"/>
      <c r="G1" s="3"/>
      <c r="H1" s="274"/>
      <c r="I1" s="275" t="s">
        <v>0</v>
      </c>
      <c r="L1" s="3"/>
      <c r="M1" s="3"/>
      <c r="N1" s="3"/>
      <c r="O1" s="3"/>
      <c r="P1" s="3"/>
      <c r="Q1" s="3"/>
      <c r="R1" s="3"/>
      <c r="S1" s="3"/>
    </row>
    <row r="2" spans="1:19" ht="14.25" x14ac:dyDescent="0.2">
      <c r="A2" s="356" t="s">
        <v>1</v>
      </c>
      <c r="B2" s="356"/>
      <c r="C2" s="356"/>
      <c r="D2" s="356"/>
      <c r="E2" s="356"/>
      <c r="F2" s="356"/>
      <c r="G2" s="356"/>
      <c r="H2" s="356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1"/>
      <c r="B3" s="5"/>
      <c r="G3" s="3"/>
      <c r="I3" s="2"/>
      <c r="M3" s="3"/>
      <c r="N3" s="3"/>
      <c r="O3" s="3"/>
      <c r="P3" s="3"/>
      <c r="Q3" s="3"/>
      <c r="R3" s="3"/>
      <c r="S3" s="3"/>
    </row>
    <row r="4" spans="1:19" ht="15.75" x14ac:dyDescent="0.2">
      <c r="F4" s="7"/>
      <c r="G4" s="21"/>
      <c r="I4" s="104" t="s">
        <v>278</v>
      </c>
      <c r="J4" s="7"/>
      <c r="K4" s="7"/>
      <c r="L4" s="7"/>
      <c r="M4" s="3"/>
      <c r="N4" s="3"/>
      <c r="O4" s="3"/>
      <c r="P4" s="3"/>
      <c r="Q4" s="3"/>
      <c r="R4" s="3"/>
      <c r="S4" s="3"/>
    </row>
    <row r="5" spans="1:19" ht="38.25" x14ac:dyDescent="0.2">
      <c r="A5" s="208" t="s">
        <v>255</v>
      </c>
      <c r="B5" s="209"/>
      <c r="C5" s="210" t="s">
        <v>386</v>
      </c>
      <c r="D5" s="210" t="s">
        <v>393</v>
      </c>
      <c r="E5" s="211" t="s">
        <v>394</v>
      </c>
      <c r="F5" s="211" t="s">
        <v>395</v>
      </c>
      <c r="G5" s="212" t="s">
        <v>420</v>
      </c>
      <c r="H5" s="212" t="s">
        <v>421</v>
      </c>
      <c r="I5" s="212" t="s">
        <v>422</v>
      </c>
      <c r="J5" s="7"/>
      <c r="K5" s="7"/>
      <c r="L5" s="7"/>
      <c r="M5" s="3"/>
      <c r="N5" s="3"/>
      <c r="O5" s="3"/>
      <c r="P5" s="3"/>
      <c r="Q5" s="3"/>
      <c r="R5" s="3"/>
      <c r="S5" s="3"/>
    </row>
    <row r="6" spans="1:19" x14ac:dyDescent="0.2">
      <c r="A6" s="213">
        <v>1</v>
      </c>
      <c r="B6" s="214"/>
      <c r="C6" s="215">
        <v>3</v>
      </c>
      <c r="D6" s="215">
        <v>4</v>
      </c>
      <c r="E6" s="215">
        <v>5</v>
      </c>
      <c r="F6" s="215">
        <v>6</v>
      </c>
      <c r="G6" s="213">
        <v>7</v>
      </c>
      <c r="H6" s="213">
        <v>8</v>
      </c>
      <c r="I6" s="213">
        <v>9</v>
      </c>
      <c r="J6" s="7"/>
      <c r="K6" s="7"/>
      <c r="L6" s="7"/>
      <c r="M6" s="3"/>
      <c r="N6" s="3"/>
      <c r="O6" s="3"/>
      <c r="P6" s="3"/>
      <c r="Q6" s="3"/>
      <c r="R6" s="3"/>
      <c r="S6" s="3"/>
    </row>
    <row r="7" spans="1:19" x14ac:dyDescent="0.2">
      <c r="A7" s="216">
        <v>1</v>
      </c>
      <c r="B7" s="217" t="s">
        <v>256</v>
      </c>
      <c r="C7" s="215">
        <v>1.9</v>
      </c>
      <c r="D7" s="326">
        <v>1.6579999999999999</v>
      </c>
      <c r="E7" s="215">
        <v>2.2290000000000001</v>
      </c>
      <c r="F7" s="326">
        <v>2.323</v>
      </c>
      <c r="G7" s="213">
        <v>1.66</v>
      </c>
      <c r="H7" s="344">
        <v>0.78200000000000003</v>
      </c>
      <c r="I7" s="213">
        <v>0.878</v>
      </c>
      <c r="J7" s="24"/>
      <c r="K7" s="24"/>
      <c r="L7" s="24"/>
      <c r="M7" s="3"/>
      <c r="N7" s="3"/>
      <c r="O7" s="3"/>
      <c r="P7" s="3"/>
      <c r="Q7" s="3"/>
      <c r="R7" s="3"/>
      <c r="S7" s="3"/>
    </row>
    <row r="8" spans="1:19" x14ac:dyDescent="0.2">
      <c r="A8" s="216" t="s">
        <v>257</v>
      </c>
      <c r="B8" s="217" t="s">
        <v>11</v>
      </c>
      <c r="C8" s="215"/>
      <c r="D8" s="215"/>
      <c r="E8" s="215"/>
      <c r="F8" s="215"/>
      <c r="G8" s="213"/>
      <c r="H8" s="213"/>
      <c r="I8" s="213"/>
      <c r="J8" s="7"/>
      <c r="K8" s="92"/>
      <c r="L8" s="92"/>
      <c r="M8" s="3"/>
      <c r="N8" s="3"/>
      <c r="O8" s="3"/>
      <c r="P8" s="3"/>
      <c r="Q8" s="3"/>
      <c r="R8" s="3"/>
      <c r="S8" s="3"/>
    </row>
    <row r="9" spans="1:19" x14ac:dyDescent="0.2">
      <c r="A9" s="216" t="s">
        <v>258</v>
      </c>
      <c r="B9" s="217" t="s">
        <v>259</v>
      </c>
      <c r="C9" s="215"/>
      <c r="D9" s="215"/>
      <c r="E9" s="215"/>
      <c r="F9" s="215"/>
      <c r="G9" s="213"/>
      <c r="H9" s="213"/>
      <c r="I9" s="213"/>
      <c r="J9" s="15"/>
      <c r="K9" s="15"/>
      <c r="L9" s="15"/>
      <c r="M9" s="3"/>
      <c r="N9" s="3"/>
      <c r="O9" s="3"/>
      <c r="P9" s="3"/>
      <c r="Q9" s="3"/>
      <c r="R9" s="3"/>
      <c r="S9" s="3"/>
    </row>
    <row r="10" spans="1:19" x14ac:dyDescent="0.2">
      <c r="A10" s="216" t="s">
        <v>260</v>
      </c>
      <c r="B10" s="217" t="s">
        <v>261</v>
      </c>
      <c r="C10" s="215"/>
      <c r="D10" s="215"/>
      <c r="E10" s="215"/>
      <c r="F10" s="215"/>
      <c r="G10" s="213"/>
      <c r="H10" s="213"/>
      <c r="I10" s="213"/>
      <c r="J10" s="93"/>
      <c r="K10" s="94"/>
      <c r="L10" s="94"/>
      <c r="M10" s="3"/>
      <c r="N10" s="3"/>
      <c r="O10" s="3"/>
      <c r="P10" s="3"/>
      <c r="Q10" s="3"/>
      <c r="R10" s="3"/>
      <c r="S10" s="3"/>
    </row>
    <row r="11" spans="1:19" ht="25.5" x14ac:dyDescent="0.2">
      <c r="A11" s="218" t="s">
        <v>262</v>
      </c>
      <c r="B11" s="217" t="s">
        <v>263</v>
      </c>
      <c r="C11" s="215"/>
      <c r="D11" s="215"/>
      <c r="E11" s="215"/>
      <c r="F11" s="215"/>
      <c r="G11" s="213"/>
      <c r="H11" s="213"/>
      <c r="I11" s="213"/>
      <c r="J11" s="95"/>
      <c r="K11" s="94"/>
      <c r="L11" s="94"/>
      <c r="M11" s="3"/>
      <c r="N11" s="3"/>
      <c r="O11" s="3"/>
      <c r="P11" s="3"/>
      <c r="Q11" s="3"/>
      <c r="R11" s="3"/>
      <c r="S11" s="3"/>
    </row>
    <row r="12" spans="1:19" x14ac:dyDescent="0.2">
      <c r="A12" s="216" t="s">
        <v>264</v>
      </c>
      <c r="B12" s="217" t="s">
        <v>16</v>
      </c>
      <c r="C12" s="215">
        <v>0</v>
      </c>
      <c r="D12" s="215">
        <v>0</v>
      </c>
      <c r="E12" s="215">
        <v>0</v>
      </c>
      <c r="F12" s="215">
        <v>0</v>
      </c>
      <c r="G12" s="213">
        <v>0</v>
      </c>
      <c r="H12" s="213">
        <v>0</v>
      </c>
      <c r="I12" s="213">
        <v>0</v>
      </c>
      <c r="J12" s="95"/>
      <c r="K12" s="94"/>
      <c r="L12" s="94"/>
      <c r="M12" s="3"/>
      <c r="N12" s="3"/>
      <c r="O12" s="3"/>
      <c r="P12" s="3"/>
      <c r="Q12" s="3"/>
      <c r="R12" s="3"/>
      <c r="S12" s="3"/>
    </row>
    <row r="13" spans="1:19" x14ac:dyDescent="0.2">
      <c r="A13" s="216"/>
      <c r="B13" s="217" t="s">
        <v>17</v>
      </c>
      <c r="C13" s="215"/>
      <c r="D13" s="215"/>
      <c r="E13" s="215"/>
      <c r="F13" s="215"/>
      <c r="G13" s="213"/>
      <c r="H13" s="213"/>
      <c r="I13" s="213"/>
      <c r="J13" s="95"/>
      <c r="K13" s="94"/>
      <c r="L13" s="94"/>
      <c r="M13" s="3"/>
      <c r="N13" s="3"/>
      <c r="O13" s="3"/>
      <c r="P13" s="3"/>
      <c r="Q13" s="3"/>
      <c r="R13" s="3"/>
      <c r="S13" s="3"/>
    </row>
    <row r="14" spans="1:19" ht="25.5" x14ac:dyDescent="0.2">
      <c r="A14" s="218" t="s">
        <v>265</v>
      </c>
      <c r="B14" s="217" t="s">
        <v>266</v>
      </c>
      <c r="C14" s="215"/>
      <c r="D14" s="215"/>
      <c r="E14" s="215"/>
      <c r="F14" s="215"/>
      <c r="G14" s="213"/>
      <c r="H14" s="213"/>
      <c r="I14" s="213"/>
      <c r="J14" s="95"/>
      <c r="K14" s="94"/>
      <c r="L14" s="94"/>
      <c r="M14" s="3"/>
      <c r="N14" s="3"/>
      <c r="O14" s="3"/>
      <c r="P14" s="3"/>
      <c r="Q14" s="3"/>
      <c r="R14" s="3"/>
      <c r="S14" s="3"/>
    </row>
    <row r="15" spans="1:19" x14ac:dyDescent="0.2">
      <c r="A15" s="357"/>
      <c r="B15" s="219" t="s">
        <v>267</v>
      </c>
      <c r="C15" s="215"/>
      <c r="D15" s="215"/>
      <c r="E15" s="215"/>
      <c r="F15" s="215"/>
      <c r="G15" s="213"/>
      <c r="H15" s="213"/>
      <c r="I15" s="213"/>
      <c r="J15" s="93"/>
      <c r="K15" s="94"/>
      <c r="L15" s="94"/>
      <c r="M15" s="3"/>
      <c r="N15" s="3"/>
      <c r="O15" s="3"/>
      <c r="P15" s="3"/>
      <c r="Q15" s="3"/>
      <c r="R15" s="3"/>
      <c r="S15" s="3"/>
    </row>
    <row r="16" spans="1:19" x14ac:dyDescent="0.2">
      <c r="A16" s="358"/>
      <c r="B16" s="220" t="s">
        <v>268</v>
      </c>
      <c r="C16" s="215"/>
      <c r="D16" s="215"/>
      <c r="E16" s="215"/>
      <c r="F16" s="215"/>
      <c r="G16" s="213"/>
      <c r="H16" s="213"/>
      <c r="I16" s="213"/>
      <c r="J16" s="93"/>
      <c r="K16" s="94"/>
      <c r="L16" s="94"/>
      <c r="M16" s="3"/>
      <c r="N16" s="3"/>
      <c r="O16" s="3"/>
      <c r="P16" s="3"/>
      <c r="Q16" s="3"/>
      <c r="R16" s="3"/>
      <c r="S16" s="3"/>
    </row>
    <row r="17" spans="1:19" x14ac:dyDescent="0.2">
      <c r="A17" s="216"/>
      <c r="B17" s="217" t="s">
        <v>269</v>
      </c>
      <c r="C17" s="215"/>
      <c r="D17" s="215"/>
      <c r="E17" s="215"/>
      <c r="F17" s="215"/>
      <c r="G17" s="213"/>
      <c r="H17" s="213"/>
      <c r="I17" s="213"/>
      <c r="J17" s="95"/>
      <c r="K17" s="94"/>
      <c r="L17" s="94"/>
      <c r="M17" s="3"/>
      <c r="N17" s="3"/>
      <c r="O17" s="3"/>
      <c r="P17" s="3"/>
      <c r="Q17" s="3"/>
      <c r="R17" s="3"/>
      <c r="S17" s="3"/>
    </row>
    <row r="18" spans="1:19" x14ac:dyDescent="0.2">
      <c r="A18" s="216"/>
      <c r="B18" s="217" t="s">
        <v>270</v>
      </c>
      <c r="C18" s="215"/>
      <c r="D18" s="215"/>
      <c r="E18" s="215"/>
      <c r="F18" s="215"/>
      <c r="G18" s="213"/>
      <c r="H18" s="213"/>
      <c r="I18" s="213"/>
      <c r="J18" s="95"/>
      <c r="K18" s="94"/>
      <c r="L18" s="94"/>
      <c r="M18" s="3"/>
      <c r="N18" s="3"/>
      <c r="O18" s="3"/>
      <c r="P18" s="3"/>
      <c r="Q18" s="3"/>
      <c r="R18" s="3"/>
      <c r="S18" s="3"/>
    </row>
    <row r="19" spans="1:19" x14ac:dyDescent="0.2">
      <c r="A19" s="216" t="s">
        <v>271</v>
      </c>
      <c r="B19" s="217" t="s">
        <v>272</v>
      </c>
      <c r="C19" s="215"/>
      <c r="D19" s="215"/>
      <c r="E19" s="215"/>
      <c r="F19" s="215"/>
      <c r="G19" s="213"/>
      <c r="H19" s="213"/>
      <c r="I19" s="213"/>
      <c r="J19" s="95"/>
      <c r="K19" s="94"/>
      <c r="L19" s="94"/>
      <c r="M19" s="3"/>
      <c r="N19" s="3"/>
      <c r="O19" s="3"/>
      <c r="P19" s="3"/>
      <c r="Q19" s="3"/>
      <c r="R19" s="3"/>
      <c r="S19" s="3"/>
    </row>
    <row r="20" spans="1:19" x14ac:dyDescent="0.2">
      <c r="A20" s="216"/>
      <c r="B20" s="217" t="s">
        <v>267</v>
      </c>
      <c r="C20" s="215"/>
      <c r="D20" s="215"/>
      <c r="E20" s="215"/>
      <c r="F20" s="215"/>
      <c r="G20" s="213"/>
      <c r="H20" s="213"/>
      <c r="I20" s="213"/>
      <c r="J20" s="95"/>
      <c r="K20" s="94"/>
      <c r="L20" s="94"/>
      <c r="M20" s="3"/>
      <c r="N20" s="3"/>
      <c r="O20" s="3"/>
      <c r="P20" s="3"/>
      <c r="Q20" s="3"/>
      <c r="R20" s="3"/>
      <c r="S20" s="3"/>
    </row>
    <row r="21" spans="1:19" x14ac:dyDescent="0.2">
      <c r="A21" s="216" t="s">
        <v>273</v>
      </c>
      <c r="B21" s="217" t="s">
        <v>22</v>
      </c>
      <c r="C21" s="221"/>
      <c r="D21" s="221"/>
      <c r="E21" s="221"/>
      <c r="F21" s="221"/>
      <c r="G21" s="222"/>
      <c r="H21" s="222"/>
      <c r="I21" s="222"/>
      <c r="J21" s="95"/>
      <c r="K21" s="94"/>
      <c r="L21" s="94"/>
      <c r="M21" s="3"/>
      <c r="N21" s="3"/>
      <c r="O21" s="3"/>
      <c r="P21" s="3"/>
      <c r="Q21" s="3"/>
      <c r="R21" s="3"/>
      <c r="S21" s="3"/>
    </row>
    <row r="22" spans="1:19" x14ac:dyDescent="0.2">
      <c r="A22" s="216" t="s">
        <v>274</v>
      </c>
      <c r="B22" s="217" t="s">
        <v>275</v>
      </c>
      <c r="C22" s="215"/>
      <c r="D22" s="215"/>
      <c r="E22" s="215"/>
      <c r="F22" s="215"/>
      <c r="G22" s="213"/>
      <c r="H22" s="213"/>
      <c r="I22" s="213"/>
      <c r="J22" s="95"/>
      <c r="K22" s="94"/>
      <c r="L22" s="94"/>
      <c r="M22" s="3"/>
      <c r="N22" s="3"/>
      <c r="O22" s="3"/>
      <c r="P22" s="3"/>
      <c r="Q22" s="3"/>
      <c r="R22" s="3"/>
      <c r="S22" s="3"/>
    </row>
    <row r="23" spans="1:19" x14ac:dyDescent="0.2">
      <c r="A23" s="216" t="s">
        <v>276</v>
      </c>
      <c r="B23" s="217" t="s">
        <v>277</v>
      </c>
      <c r="C23" s="215">
        <f t="shared" ref="C23:I23" si="0">C7</f>
        <v>1.9</v>
      </c>
      <c r="D23" s="326">
        <f t="shared" si="0"/>
        <v>1.6579999999999999</v>
      </c>
      <c r="E23" s="215">
        <f t="shared" si="0"/>
        <v>2.2290000000000001</v>
      </c>
      <c r="F23" s="326">
        <f t="shared" si="0"/>
        <v>2.323</v>
      </c>
      <c r="G23" s="213">
        <f t="shared" si="0"/>
        <v>1.66</v>
      </c>
      <c r="H23" s="213">
        <f t="shared" si="0"/>
        <v>0.78200000000000003</v>
      </c>
      <c r="I23" s="213">
        <f t="shared" si="0"/>
        <v>0.878</v>
      </c>
      <c r="J23" s="95"/>
      <c r="K23" s="94"/>
      <c r="L23" s="94"/>
      <c r="M23" s="3"/>
      <c r="N23" s="3"/>
      <c r="O23" s="3"/>
      <c r="P23" s="3"/>
      <c r="Q23" s="3"/>
      <c r="R23" s="3"/>
      <c r="S23" s="3"/>
    </row>
    <row r="24" spans="1:19" x14ac:dyDescent="0.2">
      <c r="C24" s="15"/>
      <c r="D24" s="15"/>
      <c r="E24" s="15"/>
      <c r="F24" s="1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C25" s="15"/>
      <c r="D25" s="15"/>
      <c r="E25" s="15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3" customFormat="1" ht="15" x14ac:dyDescent="0.25">
      <c r="B26" s="16" t="s">
        <v>306</v>
      </c>
      <c r="D26" s="16"/>
      <c r="E26" s="16"/>
      <c r="F26" s="16"/>
      <c r="G26" s="16" t="s">
        <v>381</v>
      </c>
    </row>
    <row r="27" spans="1:19" s="3" customFormat="1" ht="15" x14ac:dyDescent="0.25">
      <c r="B27" s="16"/>
      <c r="D27" s="16"/>
      <c r="E27" s="16"/>
      <c r="F27" s="16"/>
      <c r="G27" s="16"/>
    </row>
    <row r="28" spans="1:19" s="3" customFormat="1" ht="15" x14ac:dyDescent="0.25">
      <c r="B28" s="16"/>
      <c r="D28" s="16"/>
      <c r="E28" s="16"/>
      <c r="F28" s="16"/>
      <c r="G28" s="16"/>
    </row>
    <row r="29" spans="1:19" s="3" customFormat="1" ht="15" x14ac:dyDescent="0.25">
      <c r="B29" s="16"/>
      <c r="D29" s="16"/>
      <c r="E29" s="16"/>
      <c r="F29" s="16"/>
      <c r="G29" s="16"/>
    </row>
    <row r="30" spans="1:19" x14ac:dyDescent="0.2">
      <c r="A30" s="18"/>
    </row>
    <row r="31" spans="1:19" x14ac:dyDescent="0.2">
      <c r="A31" s="18"/>
      <c r="B31" s="24"/>
      <c r="C31" s="15"/>
      <c r="D31" s="15"/>
      <c r="E31" s="15"/>
      <c r="F31" s="15"/>
    </row>
    <row r="32" spans="1:19" x14ac:dyDescent="0.2">
      <c r="A32" s="22"/>
      <c r="B32" s="24"/>
      <c r="C32" s="15"/>
      <c r="D32" s="15"/>
      <c r="E32" s="15"/>
      <c r="F32" s="15"/>
    </row>
  </sheetData>
  <mergeCells count="2">
    <mergeCell ref="A2:H2"/>
    <mergeCell ref="A15:A16"/>
  </mergeCells>
  <pageMargins left="0.39370078740157483" right="0.47244094488188981" top="0.98425196850393704" bottom="0.98425196850393704" header="0" footer="0"/>
  <pageSetup paperSize="9" scale="9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5959"/>
  </sheetPr>
  <dimension ref="A1:J18"/>
  <sheetViews>
    <sheetView view="pageLayout" zoomScaleNormal="118" workbookViewId="0">
      <selection activeCell="E29" sqref="E29"/>
    </sheetView>
  </sheetViews>
  <sheetFormatPr defaultRowHeight="12.75" x14ac:dyDescent="0.2"/>
  <cols>
    <col min="1" max="1" width="4.140625" style="4" customWidth="1"/>
    <col min="2" max="2" width="42" style="4" customWidth="1"/>
    <col min="3" max="3" width="12.140625" style="4" customWidth="1"/>
    <col min="4" max="4" width="10.5703125" style="4" customWidth="1"/>
    <col min="5" max="5" width="12" style="4" customWidth="1"/>
    <col min="6" max="6" width="11.140625" style="4" customWidth="1"/>
    <col min="7" max="7" width="11.85546875" style="4" customWidth="1"/>
    <col min="8" max="8" width="11.28515625" style="4" customWidth="1"/>
    <col min="9" max="9" width="11.85546875" style="4" customWidth="1"/>
    <col min="10" max="256" width="9.140625" style="4"/>
    <col min="257" max="257" width="4.140625" style="4" customWidth="1"/>
    <col min="258" max="258" width="42" style="4" customWidth="1"/>
    <col min="259" max="259" width="10.85546875" style="4" customWidth="1"/>
    <col min="260" max="260" width="10.5703125" style="4" customWidth="1"/>
    <col min="261" max="261" width="12" style="4" customWidth="1"/>
    <col min="262" max="262" width="11.140625" style="4" customWidth="1"/>
    <col min="263" max="263" width="11.85546875" style="4" customWidth="1"/>
    <col min="264" max="264" width="11.28515625" style="4" customWidth="1"/>
    <col min="265" max="265" width="10.5703125" style="4" customWidth="1"/>
    <col min="266" max="512" width="9.140625" style="4"/>
    <col min="513" max="513" width="4.140625" style="4" customWidth="1"/>
    <col min="514" max="514" width="42" style="4" customWidth="1"/>
    <col min="515" max="515" width="10.85546875" style="4" customWidth="1"/>
    <col min="516" max="516" width="10.5703125" style="4" customWidth="1"/>
    <col min="517" max="517" width="12" style="4" customWidth="1"/>
    <col min="518" max="518" width="11.140625" style="4" customWidth="1"/>
    <col min="519" max="519" width="11.85546875" style="4" customWidth="1"/>
    <col min="520" max="520" width="11.28515625" style="4" customWidth="1"/>
    <col min="521" max="521" width="10.5703125" style="4" customWidth="1"/>
    <col min="522" max="768" width="9.140625" style="4"/>
    <col min="769" max="769" width="4.140625" style="4" customWidth="1"/>
    <col min="770" max="770" width="42" style="4" customWidth="1"/>
    <col min="771" max="771" width="10.85546875" style="4" customWidth="1"/>
    <col min="772" max="772" width="10.5703125" style="4" customWidth="1"/>
    <col min="773" max="773" width="12" style="4" customWidth="1"/>
    <col min="774" max="774" width="11.140625" style="4" customWidth="1"/>
    <col min="775" max="775" width="11.85546875" style="4" customWidth="1"/>
    <col min="776" max="776" width="11.28515625" style="4" customWidth="1"/>
    <col min="777" max="777" width="10.5703125" style="4" customWidth="1"/>
    <col min="778" max="1024" width="9.140625" style="4"/>
    <col min="1025" max="1025" width="4.140625" style="4" customWidth="1"/>
    <col min="1026" max="1026" width="42" style="4" customWidth="1"/>
    <col min="1027" max="1027" width="10.85546875" style="4" customWidth="1"/>
    <col min="1028" max="1028" width="10.5703125" style="4" customWidth="1"/>
    <col min="1029" max="1029" width="12" style="4" customWidth="1"/>
    <col min="1030" max="1030" width="11.140625" style="4" customWidth="1"/>
    <col min="1031" max="1031" width="11.85546875" style="4" customWidth="1"/>
    <col min="1032" max="1032" width="11.28515625" style="4" customWidth="1"/>
    <col min="1033" max="1033" width="10.5703125" style="4" customWidth="1"/>
    <col min="1034" max="1280" width="9.140625" style="4"/>
    <col min="1281" max="1281" width="4.140625" style="4" customWidth="1"/>
    <col min="1282" max="1282" width="42" style="4" customWidth="1"/>
    <col min="1283" max="1283" width="10.85546875" style="4" customWidth="1"/>
    <col min="1284" max="1284" width="10.5703125" style="4" customWidth="1"/>
    <col min="1285" max="1285" width="12" style="4" customWidth="1"/>
    <col min="1286" max="1286" width="11.140625" style="4" customWidth="1"/>
    <col min="1287" max="1287" width="11.85546875" style="4" customWidth="1"/>
    <col min="1288" max="1288" width="11.28515625" style="4" customWidth="1"/>
    <col min="1289" max="1289" width="10.5703125" style="4" customWidth="1"/>
    <col min="1290" max="1536" width="9.140625" style="4"/>
    <col min="1537" max="1537" width="4.140625" style="4" customWidth="1"/>
    <col min="1538" max="1538" width="42" style="4" customWidth="1"/>
    <col min="1539" max="1539" width="10.85546875" style="4" customWidth="1"/>
    <col min="1540" max="1540" width="10.5703125" style="4" customWidth="1"/>
    <col min="1541" max="1541" width="12" style="4" customWidth="1"/>
    <col min="1542" max="1542" width="11.140625" style="4" customWidth="1"/>
    <col min="1543" max="1543" width="11.85546875" style="4" customWidth="1"/>
    <col min="1544" max="1544" width="11.28515625" style="4" customWidth="1"/>
    <col min="1545" max="1545" width="10.5703125" style="4" customWidth="1"/>
    <col min="1546" max="1792" width="9.140625" style="4"/>
    <col min="1793" max="1793" width="4.140625" style="4" customWidth="1"/>
    <col min="1794" max="1794" width="42" style="4" customWidth="1"/>
    <col min="1795" max="1795" width="10.85546875" style="4" customWidth="1"/>
    <col min="1796" max="1796" width="10.5703125" style="4" customWidth="1"/>
    <col min="1797" max="1797" width="12" style="4" customWidth="1"/>
    <col min="1798" max="1798" width="11.140625" style="4" customWidth="1"/>
    <col min="1799" max="1799" width="11.85546875" style="4" customWidth="1"/>
    <col min="1800" max="1800" width="11.28515625" style="4" customWidth="1"/>
    <col min="1801" max="1801" width="10.5703125" style="4" customWidth="1"/>
    <col min="1802" max="2048" width="9.140625" style="4"/>
    <col min="2049" max="2049" width="4.140625" style="4" customWidth="1"/>
    <col min="2050" max="2050" width="42" style="4" customWidth="1"/>
    <col min="2051" max="2051" width="10.85546875" style="4" customWidth="1"/>
    <col min="2052" max="2052" width="10.5703125" style="4" customWidth="1"/>
    <col min="2053" max="2053" width="12" style="4" customWidth="1"/>
    <col min="2054" max="2054" width="11.140625" style="4" customWidth="1"/>
    <col min="2055" max="2055" width="11.85546875" style="4" customWidth="1"/>
    <col min="2056" max="2056" width="11.28515625" style="4" customWidth="1"/>
    <col min="2057" max="2057" width="10.5703125" style="4" customWidth="1"/>
    <col min="2058" max="2304" width="9.140625" style="4"/>
    <col min="2305" max="2305" width="4.140625" style="4" customWidth="1"/>
    <col min="2306" max="2306" width="42" style="4" customWidth="1"/>
    <col min="2307" max="2307" width="10.85546875" style="4" customWidth="1"/>
    <col min="2308" max="2308" width="10.5703125" style="4" customWidth="1"/>
    <col min="2309" max="2309" width="12" style="4" customWidth="1"/>
    <col min="2310" max="2310" width="11.140625" style="4" customWidth="1"/>
    <col min="2311" max="2311" width="11.85546875" style="4" customWidth="1"/>
    <col min="2312" max="2312" width="11.28515625" style="4" customWidth="1"/>
    <col min="2313" max="2313" width="10.5703125" style="4" customWidth="1"/>
    <col min="2314" max="2560" width="9.140625" style="4"/>
    <col min="2561" max="2561" width="4.140625" style="4" customWidth="1"/>
    <col min="2562" max="2562" width="42" style="4" customWidth="1"/>
    <col min="2563" max="2563" width="10.85546875" style="4" customWidth="1"/>
    <col min="2564" max="2564" width="10.5703125" style="4" customWidth="1"/>
    <col min="2565" max="2565" width="12" style="4" customWidth="1"/>
    <col min="2566" max="2566" width="11.140625" style="4" customWidth="1"/>
    <col min="2567" max="2567" width="11.85546875" style="4" customWidth="1"/>
    <col min="2568" max="2568" width="11.28515625" style="4" customWidth="1"/>
    <col min="2569" max="2569" width="10.5703125" style="4" customWidth="1"/>
    <col min="2570" max="2816" width="9.140625" style="4"/>
    <col min="2817" max="2817" width="4.140625" style="4" customWidth="1"/>
    <col min="2818" max="2818" width="42" style="4" customWidth="1"/>
    <col min="2819" max="2819" width="10.85546875" style="4" customWidth="1"/>
    <col min="2820" max="2820" width="10.5703125" style="4" customWidth="1"/>
    <col min="2821" max="2821" width="12" style="4" customWidth="1"/>
    <col min="2822" max="2822" width="11.140625" style="4" customWidth="1"/>
    <col min="2823" max="2823" width="11.85546875" style="4" customWidth="1"/>
    <col min="2824" max="2824" width="11.28515625" style="4" customWidth="1"/>
    <col min="2825" max="2825" width="10.5703125" style="4" customWidth="1"/>
    <col min="2826" max="3072" width="9.140625" style="4"/>
    <col min="3073" max="3073" width="4.140625" style="4" customWidth="1"/>
    <col min="3074" max="3074" width="42" style="4" customWidth="1"/>
    <col min="3075" max="3075" width="10.85546875" style="4" customWidth="1"/>
    <col min="3076" max="3076" width="10.5703125" style="4" customWidth="1"/>
    <col min="3077" max="3077" width="12" style="4" customWidth="1"/>
    <col min="3078" max="3078" width="11.140625" style="4" customWidth="1"/>
    <col min="3079" max="3079" width="11.85546875" style="4" customWidth="1"/>
    <col min="3080" max="3080" width="11.28515625" style="4" customWidth="1"/>
    <col min="3081" max="3081" width="10.5703125" style="4" customWidth="1"/>
    <col min="3082" max="3328" width="9.140625" style="4"/>
    <col min="3329" max="3329" width="4.140625" style="4" customWidth="1"/>
    <col min="3330" max="3330" width="42" style="4" customWidth="1"/>
    <col min="3331" max="3331" width="10.85546875" style="4" customWidth="1"/>
    <col min="3332" max="3332" width="10.5703125" style="4" customWidth="1"/>
    <col min="3333" max="3333" width="12" style="4" customWidth="1"/>
    <col min="3334" max="3334" width="11.140625" style="4" customWidth="1"/>
    <col min="3335" max="3335" width="11.85546875" style="4" customWidth="1"/>
    <col min="3336" max="3336" width="11.28515625" style="4" customWidth="1"/>
    <col min="3337" max="3337" width="10.5703125" style="4" customWidth="1"/>
    <col min="3338" max="3584" width="9.140625" style="4"/>
    <col min="3585" max="3585" width="4.140625" style="4" customWidth="1"/>
    <col min="3586" max="3586" width="42" style="4" customWidth="1"/>
    <col min="3587" max="3587" width="10.85546875" style="4" customWidth="1"/>
    <col min="3588" max="3588" width="10.5703125" style="4" customWidth="1"/>
    <col min="3589" max="3589" width="12" style="4" customWidth="1"/>
    <col min="3590" max="3590" width="11.140625" style="4" customWidth="1"/>
    <col min="3591" max="3591" width="11.85546875" style="4" customWidth="1"/>
    <col min="3592" max="3592" width="11.28515625" style="4" customWidth="1"/>
    <col min="3593" max="3593" width="10.5703125" style="4" customWidth="1"/>
    <col min="3594" max="3840" width="9.140625" style="4"/>
    <col min="3841" max="3841" width="4.140625" style="4" customWidth="1"/>
    <col min="3842" max="3842" width="42" style="4" customWidth="1"/>
    <col min="3843" max="3843" width="10.85546875" style="4" customWidth="1"/>
    <col min="3844" max="3844" width="10.5703125" style="4" customWidth="1"/>
    <col min="3845" max="3845" width="12" style="4" customWidth="1"/>
    <col min="3846" max="3846" width="11.140625" style="4" customWidth="1"/>
    <col min="3847" max="3847" width="11.85546875" style="4" customWidth="1"/>
    <col min="3848" max="3848" width="11.28515625" style="4" customWidth="1"/>
    <col min="3849" max="3849" width="10.5703125" style="4" customWidth="1"/>
    <col min="3850" max="4096" width="9.140625" style="4"/>
    <col min="4097" max="4097" width="4.140625" style="4" customWidth="1"/>
    <col min="4098" max="4098" width="42" style="4" customWidth="1"/>
    <col min="4099" max="4099" width="10.85546875" style="4" customWidth="1"/>
    <col min="4100" max="4100" width="10.5703125" style="4" customWidth="1"/>
    <col min="4101" max="4101" width="12" style="4" customWidth="1"/>
    <col min="4102" max="4102" width="11.140625" style="4" customWidth="1"/>
    <col min="4103" max="4103" width="11.85546875" style="4" customWidth="1"/>
    <col min="4104" max="4104" width="11.28515625" style="4" customWidth="1"/>
    <col min="4105" max="4105" width="10.5703125" style="4" customWidth="1"/>
    <col min="4106" max="4352" width="9.140625" style="4"/>
    <col min="4353" max="4353" width="4.140625" style="4" customWidth="1"/>
    <col min="4354" max="4354" width="42" style="4" customWidth="1"/>
    <col min="4355" max="4355" width="10.85546875" style="4" customWidth="1"/>
    <col min="4356" max="4356" width="10.5703125" style="4" customWidth="1"/>
    <col min="4357" max="4357" width="12" style="4" customWidth="1"/>
    <col min="4358" max="4358" width="11.140625" style="4" customWidth="1"/>
    <col min="4359" max="4359" width="11.85546875" style="4" customWidth="1"/>
    <col min="4360" max="4360" width="11.28515625" style="4" customWidth="1"/>
    <col min="4361" max="4361" width="10.5703125" style="4" customWidth="1"/>
    <col min="4362" max="4608" width="9.140625" style="4"/>
    <col min="4609" max="4609" width="4.140625" style="4" customWidth="1"/>
    <col min="4610" max="4610" width="42" style="4" customWidth="1"/>
    <col min="4611" max="4611" width="10.85546875" style="4" customWidth="1"/>
    <col min="4612" max="4612" width="10.5703125" style="4" customWidth="1"/>
    <col min="4613" max="4613" width="12" style="4" customWidth="1"/>
    <col min="4614" max="4614" width="11.140625" style="4" customWidth="1"/>
    <col min="4615" max="4615" width="11.85546875" style="4" customWidth="1"/>
    <col min="4616" max="4616" width="11.28515625" style="4" customWidth="1"/>
    <col min="4617" max="4617" width="10.5703125" style="4" customWidth="1"/>
    <col min="4618" max="4864" width="9.140625" style="4"/>
    <col min="4865" max="4865" width="4.140625" style="4" customWidth="1"/>
    <col min="4866" max="4866" width="42" style="4" customWidth="1"/>
    <col min="4867" max="4867" width="10.85546875" style="4" customWidth="1"/>
    <col min="4868" max="4868" width="10.5703125" style="4" customWidth="1"/>
    <col min="4869" max="4869" width="12" style="4" customWidth="1"/>
    <col min="4870" max="4870" width="11.140625" style="4" customWidth="1"/>
    <col min="4871" max="4871" width="11.85546875" style="4" customWidth="1"/>
    <col min="4872" max="4872" width="11.28515625" style="4" customWidth="1"/>
    <col min="4873" max="4873" width="10.5703125" style="4" customWidth="1"/>
    <col min="4874" max="5120" width="9.140625" style="4"/>
    <col min="5121" max="5121" width="4.140625" style="4" customWidth="1"/>
    <col min="5122" max="5122" width="42" style="4" customWidth="1"/>
    <col min="5123" max="5123" width="10.85546875" style="4" customWidth="1"/>
    <col min="5124" max="5124" width="10.5703125" style="4" customWidth="1"/>
    <col min="5125" max="5125" width="12" style="4" customWidth="1"/>
    <col min="5126" max="5126" width="11.140625" style="4" customWidth="1"/>
    <col min="5127" max="5127" width="11.85546875" style="4" customWidth="1"/>
    <col min="5128" max="5128" width="11.28515625" style="4" customWidth="1"/>
    <col min="5129" max="5129" width="10.5703125" style="4" customWidth="1"/>
    <col min="5130" max="5376" width="9.140625" style="4"/>
    <col min="5377" max="5377" width="4.140625" style="4" customWidth="1"/>
    <col min="5378" max="5378" width="42" style="4" customWidth="1"/>
    <col min="5379" max="5379" width="10.85546875" style="4" customWidth="1"/>
    <col min="5380" max="5380" width="10.5703125" style="4" customWidth="1"/>
    <col min="5381" max="5381" width="12" style="4" customWidth="1"/>
    <col min="5382" max="5382" width="11.140625" style="4" customWidth="1"/>
    <col min="5383" max="5383" width="11.85546875" style="4" customWidth="1"/>
    <col min="5384" max="5384" width="11.28515625" style="4" customWidth="1"/>
    <col min="5385" max="5385" width="10.5703125" style="4" customWidth="1"/>
    <col min="5386" max="5632" width="9.140625" style="4"/>
    <col min="5633" max="5633" width="4.140625" style="4" customWidth="1"/>
    <col min="5634" max="5634" width="42" style="4" customWidth="1"/>
    <col min="5635" max="5635" width="10.85546875" style="4" customWidth="1"/>
    <col min="5636" max="5636" width="10.5703125" style="4" customWidth="1"/>
    <col min="5637" max="5637" width="12" style="4" customWidth="1"/>
    <col min="5638" max="5638" width="11.140625" style="4" customWidth="1"/>
    <col min="5639" max="5639" width="11.85546875" style="4" customWidth="1"/>
    <col min="5640" max="5640" width="11.28515625" style="4" customWidth="1"/>
    <col min="5641" max="5641" width="10.5703125" style="4" customWidth="1"/>
    <col min="5642" max="5888" width="9.140625" style="4"/>
    <col min="5889" max="5889" width="4.140625" style="4" customWidth="1"/>
    <col min="5890" max="5890" width="42" style="4" customWidth="1"/>
    <col min="5891" max="5891" width="10.85546875" style="4" customWidth="1"/>
    <col min="5892" max="5892" width="10.5703125" style="4" customWidth="1"/>
    <col min="5893" max="5893" width="12" style="4" customWidth="1"/>
    <col min="5894" max="5894" width="11.140625" style="4" customWidth="1"/>
    <col min="5895" max="5895" width="11.85546875" style="4" customWidth="1"/>
    <col min="5896" max="5896" width="11.28515625" style="4" customWidth="1"/>
    <col min="5897" max="5897" width="10.5703125" style="4" customWidth="1"/>
    <col min="5898" max="6144" width="9.140625" style="4"/>
    <col min="6145" max="6145" width="4.140625" style="4" customWidth="1"/>
    <col min="6146" max="6146" width="42" style="4" customWidth="1"/>
    <col min="6147" max="6147" width="10.85546875" style="4" customWidth="1"/>
    <col min="6148" max="6148" width="10.5703125" style="4" customWidth="1"/>
    <col min="6149" max="6149" width="12" style="4" customWidth="1"/>
    <col min="6150" max="6150" width="11.140625" style="4" customWidth="1"/>
    <col min="6151" max="6151" width="11.85546875" style="4" customWidth="1"/>
    <col min="6152" max="6152" width="11.28515625" style="4" customWidth="1"/>
    <col min="6153" max="6153" width="10.5703125" style="4" customWidth="1"/>
    <col min="6154" max="6400" width="9.140625" style="4"/>
    <col min="6401" max="6401" width="4.140625" style="4" customWidth="1"/>
    <col min="6402" max="6402" width="42" style="4" customWidth="1"/>
    <col min="6403" max="6403" width="10.85546875" style="4" customWidth="1"/>
    <col min="6404" max="6404" width="10.5703125" style="4" customWidth="1"/>
    <col min="6405" max="6405" width="12" style="4" customWidth="1"/>
    <col min="6406" max="6406" width="11.140625" style="4" customWidth="1"/>
    <col min="6407" max="6407" width="11.85546875" style="4" customWidth="1"/>
    <col min="6408" max="6408" width="11.28515625" style="4" customWidth="1"/>
    <col min="6409" max="6409" width="10.5703125" style="4" customWidth="1"/>
    <col min="6410" max="6656" width="9.140625" style="4"/>
    <col min="6657" max="6657" width="4.140625" style="4" customWidth="1"/>
    <col min="6658" max="6658" width="42" style="4" customWidth="1"/>
    <col min="6659" max="6659" width="10.85546875" style="4" customWidth="1"/>
    <col min="6660" max="6660" width="10.5703125" style="4" customWidth="1"/>
    <col min="6661" max="6661" width="12" style="4" customWidth="1"/>
    <col min="6662" max="6662" width="11.140625" style="4" customWidth="1"/>
    <col min="6663" max="6663" width="11.85546875" style="4" customWidth="1"/>
    <col min="6664" max="6664" width="11.28515625" style="4" customWidth="1"/>
    <col min="6665" max="6665" width="10.5703125" style="4" customWidth="1"/>
    <col min="6666" max="6912" width="9.140625" style="4"/>
    <col min="6913" max="6913" width="4.140625" style="4" customWidth="1"/>
    <col min="6914" max="6914" width="42" style="4" customWidth="1"/>
    <col min="6915" max="6915" width="10.85546875" style="4" customWidth="1"/>
    <col min="6916" max="6916" width="10.5703125" style="4" customWidth="1"/>
    <col min="6917" max="6917" width="12" style="4" customWidth="1"/>
    <col min="6918" max="6918" width="11.140625" style="4" customWidth="1"/>
    <col min="6919" max="6919" width="11.85546875" style="4" customWidth="1"/>
    <col min="6920" max="6920" width="11.28515625" style="4" customWidth="1"/>
    <col min="6921" max="6921" width="10.5703125" style="4" customWidth="1"/>
    <col min="6922" max="7168" width="9.140625" style="4"/>
    <col min="7169" max="7169" width="4.140625" style="4" customWidth="1"/>
    <col min="7170" max="7170" width="42" style="4" customWidth="1"/>
    <col min="7171" max="7171" width="10.85546875" style="4" customWidth="1"/>
    <col min="7172" max="7172" width="10.5703125" style="4" customWidth="1"/>
    <col min="7173" max="7173" width="12" style="4" customWidth="1"/>
    <col min="7174" max="7174" width="11.140625" style="4" customWidth="1"/>
    <col min="7175" max="7175" width="11.85546875" style="4" customWidth="1"/>
    <col min="7176" max="7176" width="11.28515625" style="4" customWidth="1"/>
    <col min="7177" max="7177" width="10.5703125" style="4" customWidth="1"/>
    <col min="7178" max="7424" width="9.140625" style="4"/>
    <col min="7425" max="7425" width="4.140625" style="4" customWidth="1"/>
    <col min="7426" max="7426" width="42" style="4" customWidth="1"/>
    <col min="7427" max="7427" width="10.85546875" style="4" customWidth="1"/>
    <col min="7428" max="7428" width="10.5703125" style="4" customWidth="1"/>
    <col min="7429" max="7429" width="12" style="4" customWidth="1"/>
    <col min="7430" max="7430" width="11.140625" style="4" customWidth="1"/>
    <col min="7431" max="7431" width="11.85546875" style="4" customWidth="1"/>
    <col min="7432" max="7432" width="11.28515625" style="4" customWidth="1"/>
    <col min="7433" max="7433" width="10.5703125" style="4" customWidth="1"/>
    <col min="7434" max="7680" width="9.140625" style="4"/>
    <col min="7681" max="7681" width="4.140625" style="4" customWidth="1"/>
    <col min="7682" max="7682" width="42" style="4" customWidth="1"/>
    <col min="7683" max="7683" width="10.85546875" style="4" customWidth="1"/>
    <col min="7684" max="7684" width="10.5703125" style="4" customWidth="1"/>
    <col min="7685" max="7685" width="12" style="4" customWidth="1"/>
    <col min="7686" max="7686" width="11.140625" style="4" customWidth="1"/>
    <col min="7687" max="7687" width="11.85546875" style="4" customWidth="1"/>
    <col min="7688" max="7688" width="11.28515625" style="4" customWidth="1"/>
    <col min="7689" max="7689" width="10.5703125" style="4" customWidth="1"/>
    <col min="7690" max="7936" width="9.140625" style="4"/>
    <col min="7937" max="7937" width="4.140625" style="4" customWidth="1"/>
    <col min="7938" max="7938" width="42" style="4" customWidth="1"/>
    <col min="7939" max="7939" width="10.85546875" style="4" customWidth="1"/>
    <col min="7940" max="7940" width="10.5703125" style="4" customWidth="1"/>
    <col min="7941" max="7941" width="12" style="4" customWidth="1"/>
    <col min="7942" max="7942" width="11.140625" style="4" customWidth="1"/>
    <col min="7943" max="7943" width="11.85546875" style="4" customWidth="1"/>
    <col min="7944" max="7944" width="11.28515625" style="4" customWidth="1"/>
    <col min="7945" max="7945" width="10.5703125" style="4" customWidth="1"/>
    <col min="7946" max="8192" width="9.140625" style="4"/>
    <col min="8193" max="8193" width="4.140625" style="4" customWidth="1"/>
    <col min="8194" max="8194" width="42" style="4" customWidth="1"/>
    <col min="8195" max="8195" width="10.85546875" style="4" customWidth="1"/>
    <col min="8196" max="8196" width="10.5703125" style="4" customWidth="1"/>
    <col min="8197" max="8197" width="12" style="4" customWidth="1"/>
    <col min="8198" max="8198" width="11.140625" style="4" customWidth="1"/>
    <col min="8199" max="8199" width="11.85546875" style="4" customWidth="1"/>
    <col min="8200" max="8200" width="11.28515625" style="4" customWidth="1"/>
    <col min="8201" max="8201" width="10.5703125" style="4" customWidth="1"/>
    <col min="8202" max="8448" width="9.140625" style="4"/>
    <col min="8449" max="8449" width="4.140625" style="4" customWidth="1"/>
    <col min="8450" max="8450" width="42" style="4" customWidth="1"/>
    <col min="8451" max="8451" width="10.85546875" style="4" customWidth="1"/>
    <col min="8452" max="8452" width="10.5703125" style="4" customWidth="1"/>
    <col min="8453" max="8453" width="12" style="4" customWidth="1"/>
    <col min="8454" max="8454" width="11.140625" style="4" customWidth="1"/>
    <col min="8455" max="8455" width="11.85546875" style="4" customWidth="1"/>
    <col min="8456" max="8456" width="11.28515625" style="4" customWidth="1"/>
    <col min="8457" max="8457" width="10.5703125" style="4" customWidth="1"/>
    <col min="8458" max="8704" width="9.140625" style="4"/>
    <col min="8705" max="8705" width="4.140625" style="4" customWidth="1"/>
    <col min="8706" max="8706" width="42" style="4" customWidth="1"/>
    <col min="8707" max="8707" width="10.85546875" style="4" customWidth="1"/>
    <col min="8708" max="8708" width="10.5703125" style="4" customWidth="1"/>
    <col min="8709" max="8709" width="12" style="4" customWidth="1"/>
    <col min="8710" max="8710" width="11.140625" style="4" customWidth="1"/>
    <col min="8711" max="8711" width="11.85546875" style="4" customWidth="1"/>
    <col min="8712" max="8712" width="11.28515625" style="4" customWidth="1"/>
    <col min="8713" max="8713" width="10.5703125" style="4" customWidth="1"/>
    <col min="8714" max="8960" width="9.140625" style="4"/>
    <col min="8961" max="8961" width="4.140625" style="4" customWidth="1"/>
    <col min="8962" max="8962" width="42" style="4" customWidth="1"/>
    <col min="8963" max="8963" width="10.85546875" style="4" customWidth="1"/>
    <col min="8964" max="8964" width="10.5703125" style="4" customWidth="1"/>
    <col min="8965" max="8965" width="12" style="4" customWidth="1"/>
    <col min="8966" max="8966" width="11.140625" style="4" customWidth="1"/>
    <col min="8967" max="8967" width="11.85546875" style="4" customWidth="1"/>
    <col min="8968" max="8968" width="11.28515625" style="4" customWidth="1"/>
    <col min="8969" max="8969" width="10.5703125" style="4" customWidth="1"/>
    <col min="8970" max="9216" width="9.140625" style="4"/>
    <col min="9217" max="9217" width="4.140625" style="4" customWidth="1"/>
    <col min="9218" max="9218" width="42" style="4" customWidth="1"/>
    <col min="9219" max="9219" width="10.85546875" style="4" customWidth="1"/>
    <col min="9220" max="9220" width="10.5703125" style="4" customWidth="1"/>
    <col min="9221" max="9221" width="12" style="4" customWidth="1"/>
    <col min="9222" max="9222" width="11.140625" style="4" customWidth="1"/>
    <col min="9223" max="9223" width="11.85546875" style="4" customWidth="1"/>
    <col min="9224" max="9224" width="11.28515625" style="4" customWidth="1"/>
    <col min="9225" max="9225" width="10.5703125" style="4" customWidth="1"/>
    <col min="9226" max="9472" width="9.140625" style="4"/>
    <col min="9473" max="9473" width="4.140625" style="4" customWidth="1"/>
    <col min="9474" max="9474" width="42" style="4" customWidth="1"/>
    <col min="9475" max="9475" width="10.85546875" style="4" customWidth="1"/>
    <col min="9476" max="9476" width="10.5703125" style="4" customWidth="1"/>
    <col min="9477" max="9477" width="12" style="4" customWidth="1"/>
    <col min="9478" max="9478" width="11.140625" style="4" customWidth="1"/>
    <col min="9479" max="9479" width="11.85546875" style="4" customWidth="1"/>
    <col min="9480" max="9480" width="11.28515625" style="4" customWidth="1"/>
    <col min="9481" max="9481" width="10.5703125" style="4" customWidth="1"/>
    <col min="9482" max="9728" width="9.140625" style="4"/>
    <col min="9729" max="9729" width="4.140625" style="4" customWidth="1"/>
    <col min="9730" max="9730" width="42" style="4" customWidth="1"/>
    <col min="9731" max="9731" width="10.85546875" style="4" customWidth="1"/>
    <col min="9732" max="9732" width="10.5703125" style="4" customWidth="1"/>
    <col min="9733" max="9733" width="12" style="4" customWidth="1"/>
    <col min="9734" max="9734" width="11.140625" style="4" customWidth="1"/>
    <col min="9735" max="9735" width="11.85546875" style="4" customWidth="1"/>
    <col min="9736" max="9736" width="11.28515625" style="4" customWidth="1"/>
    <col min="9737" max="9737" width="10.5703125" style="4" customWidth="1"/>
    <col min="9738" max="9984" width="9.140625" style="4"/>
    <col min="9985" max="9985" width="4.140625" style="4" customWidth="1"/>
    <col min="9986" max="9986" width="42" style="4" customWidth="1"/>
    <col min="9987" max="9987" width="10.85546875" style="4" customWidth="1"/>
    <col min="9988" max="9988" width="10.5703125" style="4" customWidth="1"/>
    <col min="9989" max="9989" width="12" style="4" customWidth="1"/>
    <col min="9990" max="9990" width="11.140625" style="4" customWidth="1"/>
    <col min="9991" max="9991" width="11.85546875" style="4" customWidth="1"/>
    <col min="9992" max="9992" width="11.28515625" style="4" customWidth="1"/>
    <col min="9993" max="9993" width="10.5703125" style="4" customWidth="1"/>
    <col min="9994" max="10240" width="9.140625" style="4"/>
    <col min="10241" max="10241" width="4.140625" style="4" customWidth="1"/>
    <col min="10242" max="10242" width="42" style="4" customWidth="1"/>
    <col min="10243" max="10243" width="10.85546875" style="4" customWidth="1"/>
    <col min="10244" max="10244" width="10.5703125" style="4" customWidth="1"/>
    <col min="10245" max="10245" width="12" style="4" customWidth="1"/>
    <col min="10246" max="10246" width="11.140625" style="4" customWidth="1"/>
    <col min="10247" max="10247" width="11.85546875" style="4" customWidth="1"/>
    <col min="10248" max="10248" width="11.28515625" style="4" customWidth="1"/>
    <col min="10249" max="10249" width="10.5703125" style="4" customWidth="1"/>
    <col min="10250" max="10496" width="9.140625" style="4"/>
    <col min="10497" max="10497" width="4.140625" style="4" customWidth="1"/>
    <col min="10498" max="10498" width="42" style="4" customWidth="1"/>
    <col min="10499" max="10499" width="10.85546875" style="4" customWidth="1"/>
    <col min="10500" max="10500" width="10.5703125" style="4" customWidth="1"/>
    <col min="10501" max="10501" width="12" style="4" customWidth="1"/>
    <col min="10502" max="10502" width="11.140625" style="4" customWidth="1"/>
    <col min="10503" max="10503" width="11.85546875" style="4" customWidth="1"/>
    <col min="10504" max="10504" width="11.28515625" style="4" customWidth="1"/>
    <col min="10505" max="10505" width="10.5703125" style="4" customWidth="1"/>
    <col min="10506" max="10752" width="9.140625" style="4"/>
    <col min="10753" max="10753" width="4.140625" style="4" customWidth="1"/>
    <col min="10754" max="10754" width="42" style="4" customWidth="1"/>
    <col min="10755" max="10755" width="10.85546875" style="4" customWidth="1"/>
    <col min="10756" max="10756" width="10.5703125" style="4" customWidth="1"/>
    <col min="10757" max="10757" width="12" style="4" customWidth="1"/>
    <col min="10758" max="10758" width="11.140625" style="4" customWidth="1"/>
    <col min="10759" max="10759" width="11.85546875" style="4" customWidth="1"/>
    <col min="10760" max="10760" width="11.28515625" style="4" customWidth="1"/>
    <col min="10761" max="10761" width="10.5703125" style="4" customWidth="1"/>
    <col min="10762" max="11008" width="9.140625" style="4"/>
    <col min="11009" max="11009" width="4.140625" style="4" customWidth="1"/>
    <col min="11010" max="11010" width="42" style="4" customWidth="1"/>
    <col min="11011" max="11011" width="10.85546875" style="4" customWidth="1"/>
    <col min="11012" max="11012" width="10.5703125" style="4" customWidth="1"/>
    <col min="11013" max="11013" width="12" style="4" customWidth="1"/>
    <col min="11014" max="11014" width="11.140625" style="4" customWidth="1"/>
    <col min="11015" max="11015" width="11.85546875" style="4" customWidth="1"/>
    <col min="11016" max="11016" width="11.28515625" style="4" customWidth="1"/>
    <col min="11017" max="11017" width="10.5703125" style="4" customWidth="1"/>
    <col min="11018" max="11264" width="9.140625" style="4"/>
    <col min="11265" max="11265" width="4.140625" style="4" customWidth="1"/>
    <col min="11266" max="11266" width="42" style="4" customWidth="1"/>
    <col min="11267" max="11267" width="10.85546875" style="4" customWidth="1"/>
    <col min="11268" max="11268" width="10.5703125" style="4" customWidth="1"/>
    <col min="11269" max="11269" width="12" style="4" customWidth="1"/>
    <col min="11270" max="11270" width="11.140625" style="4" customWidth="1"/>
    <col min="11271" max="11271" width="11.85546875" style="4" customWidth="1"/>
    <col min="11272" max="11272" width="11.28515625" style="4" customWidth="1"/>
    <col min="11273" max="11273" width="10.5703125" style="4" customWidth="1"/>
    <col min="11274" max="11520" width="9.140625" style="4"/>
    <col min="11521" max="11521" width="4.140625" style="4" customWidth="1"/>
    <col min="11522" max="11522" width="42" style="4" customWidth="1"/>
    <col min="11523" max="11523" width="10.85546875" style="4" customWidth="1"/>
    <col min="11524" max="11524" width="10.5703125" style="4" customWidth="1"/>
    <col min="11525" max="11525" width="12" style="4" customWidth="1"/>
    <col min="11526" max="11526" width="11.140625" style="4" customWidth="1"/>
    <col min="11527" max="11527" width="11.85546875" style="4" customWidth="1"/>
    <col min="11528" max="11528" width="11.28515625" style="4" customWidth="1"/>
    <col min="11529" max="11529" width="10.5703125" style="4" customWidth="1"/>
    <col min="11530" max="11776" width="9.140625" style="4"/>
    <col min="11777" max="11777" width="4.140625" style="4" customWidth="1"/>
    <col min="11778" max="11778" width="42" style="4" customWidth="1"/>
    <col min="11779" max="11779" width="10.85546875" style="4" customWidth="1"/>
    <col min="11780" max="11780" width="10.5703125" style="4" customWidth="1"/>
    <col min="11781" max="11781" width="12" style="4" customWidth="1"/>
    <col min="11782" max="11782" width="11.140625" style="4" customWidth="1"/>
    <col min="11783" max="11783" width="11.85546875" style="4" customWidth="1"/>
    <col min="11784" max="11784" width="11.28515625" style="4" customWidth="1"/>
    <col min="11785" max="11785" width="10.5703125" style="4" customWidth="1"/>
    <col min="11786" max="12032" width="9.140625" style="4"/>
    <col min="12033" max="12033" width="4.140625" style="4" customWidth="1"/>
    <col min="12034" max="12034" width="42" style="4" customWidth="1"/>
    <col min="12035" max="12035" width="10.85546875" style="4" customWidth="1"/>
    <col min="12036" max="12036" width="10.5703125" style="4" customWidth="1"/>
    <col min="12037" max="12037" width="12" style="4" customWidth="1"/>
    <col min="12038" max="12038" width="11.140625" style="4" customWidth="1"/>
    <col min="12039" max="12039" width="11.85546875" style="4" customWidth="1"/>
    <col min="12040" max="12040" width="11.28515625" style="4" customWidth="1"/>
    <col min="12041" max="12041" width="10.5703125" style="4" customWidth="1"/>
    <col min="12042" max="12288" width="9.140625" style="4"/>
    <col min="12289" max="12289" width="4.140625" style="4" customWidth="1"/>
    <col min="12290" max="12290" width="42" style="4" customWidth="1"/>
    <col min="12291" max="12291" width="10.85546875" style="4" customWidth="1"/>
    <col min="12292" max="12292" width="10.5703125" style="4" customWidth="1"/>
    <col min="12293" max="12293" width="12" style="4" customWidth="1"/>
    <col min="12294" max="12294" width="11.140625" style="4" customWidth="1"/>
    <col min="12295" max="12295" width="11.85546875" style="4" customWidth="1"/>
    <col min="12296" max="12296" width="11.28515625" style="4" customWidth="1"/>
    <col min="12297" max="12297" width="10.5703125" style="4" customWidth="1"/>
    <col min="12298" max="12544" width="9.140625" style="4"/>
    <col min="12545" max="12545" width="4.140625" style="4" customWidth="1"/>
    <col min="12546" max="12546" width="42" style="4" customWidth="1"/>
    <col min="12547" max="12547" width="10.85546875" style="4" customWidth="1"/>
    <col min="12548" max="12548" width="10.5703125" style="4" customWidth="1"/>
    <col min="12549" max="12549" width="12" style="4" customWidth="1"/>
    <col min="12550" max="12550" width="11.140625" style="4" customWidth="1"/>
    <col min="12551" max="12551" width="11.85546875" style="4" customWidth="1"/>
    <col min="12552" max="12552" width="11.28515625" style="4" customWidth="1"/>
    <col min="12553" max="12553" width="10.5703125" style="4" customWidth="1"/>
    <col min="12554" max="12800" width="9.140625" style="4"/>
    <col min="12801" max="12801" width="4.140625" style="4" customWidth="1"/>
    <col min="12802" max="12802" width="42" style="4" customWidth="1"/>
    <col min="12803" max="12803" width="10.85546875" style="4" customWidth="1"/>
    <col min="12804" max="12804" width="10.5703125" style="4" customWidth="1"/>
    <col min="12805" max="12805" width="12" style="4" customWidth="1"/>
    <col min="12806" max="12806" width="11.140625" style="4" customWidth="1"/>
    <col min="12807" max="12807" width="11.85546875" style="4" customWidth="1"/>
    <col min="12808" max="12808" width="11.28515625" style="4" customWidth="1"/>
    <col min="12809" max="12809" width="10.5703125" style="4" customWidth="1"/>
    <col min="12810" max="13056" width="9.140625" style="4"/>
    <col min="13057" max="13057" width="4.140625" style="4" customWidth="1"/>
    <col min="13058" max="13058" width="42" style="4" customWidth="1"/>
    <col min="13059" max="13059" width="10.85546875" style="4" customWidth="1"/>
    <col min="13060" max="13060" width="10.5703125" style="4" customWidth="1"/>
    <col min="13061" max="13061" width="12" style="4" customWidth="1"/>
    <col min="13062" max="13062" width="11.140625" style="4" customWidth="1"/>
    <col min="13063" max="13063" width="11.85546875" style="4" customWidth="1"/>
    <col min="13064" max="13064" width="11.28515625" style="4" customWidth="1"/>
    <col min="13065" max="13065" width="10.5703125" style="4" customWidth="1"/>
    <col min="13066" max="13312" width="9.140625" style="4"/>
    <col min="13313" max="13313" width="4.140625" style="4" customWidth="1"/>
    <col min="13314" max="13314" width="42" style="4" customWidth="1"/>
    <col min="13315" max="13315" width="10.85546875" style="4" customWidth="1"/>
    <col min="13316" max="13316" width="10.5703125" style="4" customWidth="1"/>
    <col min="13317" max="13317" width="12" style="4" customWidth="1"/>
    <col min="13318" max="13318" width="11.140625" style="4" customWidth="1"/>
    <col min="13319" max="13319" width="11.85546875" style="4" customWidth="1"/>
    <col min="13320" max="13320" width="11.28515625" style="4" customWidth="1"/>
    <col min="13321" max="13321" width="10.5703125" style="4" customWidth="1"/>
    <col min="13322" max="13568" width="9.140625" style="4"/>
    <col min="13569" max="13569" width="4.140625" style="4" customWidth="1"/>
    <col min="13570" max="13570" width="42" style="4" customWidth="1"/>
    <col min="13571" max="13571" width="10.85546875" style="4" customWidth="1"/>
    <col min="13572" max="13572" width="10.5703125" style="4" customWidth="1"/>
    <col min="13573" max="13573" width="12" style="4" customWidth="1"/>
    <col min="13574" max="13574" width="11.140625" style="4" customWidth="1"/>
    <col min="13575" max="13575" width="11.85546875" style="4" customWidth="1"/>
    <col min="13576" max="13576" width="11.28515625" style="4" customWidth="1"/>
    <col min="13577" max="13577" width="10.5703125" style="4" customWidth="1"/>
    <col min="13578" max="13824" width="9.140625" style="4"/>
    <col min="13825" max="13825" width="4.140625" style="4" customWidth="1"/>
    <col min="13826" max="13826" width="42" style="4" customWidth="1"/>
    <col min="13827" max="13827" width="10.85546875" style="4" customWidth="1"/>
    <col min="13828" max="13828" width="10.5703125" style="4" customWidth="1"/>
    <col min="13829" max="13829" width="12" style="4" customWidth="1"/>
    <col min="13830" max="13830" width="11.140625" style="4" customWidth="1"/>
    <col min="13831" max="13831" width="11.85546875" style="4" customWidth="1"/>
    <col min="13832" max="13832" width="11.28515625" style="4" customWidth="1"/>
    <col min="13833" max="13833" width="10.5703125" style="4" customWidth="1"/>
    <col min="13834" max="14080" width="9.140625" style="4"/>
    <col min="14081" max="14081" width="4.140625" style="4" customWidth="1"/>
    <col min="14082" max="14082" width="42" style="4" customWidth="1"/>
    <col min="14083" max="14083" width="10.85546875" style="4" customWidth="1"/>
    <col min="14084" max="14084" width="10.5703125" style="4" customWidth="1"/>
    <col min="14085" max="14085" width="12" style="4" customWidth="1"/>
    <col min="14086" max="14086" width="11.140625" style="4" customWidth="1"/>
    <col min="14087" max="14087" width="11.85546875" style="4" customWidth="1"/>
    <col min="14088" max="14088" width="11.28515625" style="4" customWidth="1"/>
    <col min="14089" max="14089" width="10.5703125" style="4" customWidth="1"/>
    <col min="14090" max="14336" width="9.140625" style="4"/>
    <col min="14337" max="14337" width="4.140625" style="4" customWidth="1"/>
    <col min="14338" max="14338" width="42" style="4" customWidth="1"/>
    <col min="14339" max="14339" width="10.85546875" style="4" customWidth="1"/>
    <col min="14340" max="14340" width="10.5703125" style="4" customWidth="1"/>
    <col min="14341" max="14341" width="12" style="4" customWidth="1"/>
    <col min="14342" max="14342" width="11.140625" style="4" customWidth="1"/>
    <col min="14343" max="14343" width="11.85546875" style="4" customWidth="1"/>
    <col min="14344" max="14344" width="11.28515625" style="4" customWidth="1"/>
    <col min="14345" max="14345" width="10.5703125" style="4" customWidth="1"/>
    <col min="14346" max="14592" width="9.140625" style="4"/>
    <col min="14593" max="14593" width="4.140625" style="4" customWidth="1"/>
    <col min="14594" max="14594" width="42" style="4" customWidth="1"/>
    <col min="14595" max="14595" width="10.85546875" style="4" customWidth="1"/>
    <col min="14596" max="14596" width="10.5703125" style="4" customWidth="1"/>
    <col min="14597" max="14597" width="12" style="4" customWidth="1"/>
    <col min="14598" max="14598" width="11.140625" style="4" customWidth="1"/>
    <col min="14599" max="14599" width="11.85546875" style="4" customWidth="1"/>
    <col min="14600" max="14600" width="11.28515625" style="4" customWidth="1"/>
    <col min="14601" max="14601" width="10.5703125" style="4" customWidth="1"/>
    <col min="14602" max="14848" width="9.140625" style="4"/>
    <col min="14849" max="14849" width="4.140625" style="4" customWidth="1"/>
    <col min="14850" max="14850" width="42" style="4" customWidth="1"/>
    <col min="14851" max="14851" width="10.85546875" style="4" customWidth="1"/>
    <col min="14852" max="14852" width="10.5703125" style="4" customWidth="1"/>
    <col min="14853" max="14853" width="12" style="4" customWidth="1"/>
    <col min="14854" max="14854" width="11.140625" style="4" customWidth="1"/>
    <col min="14855" max="14855" width="11.85546875" style="4" customWidth="1"/>
    <col min="14856" max="14856" width="11.28515625" style="4" customWidth="1"/>
    <col min="14857" max="14857" width="10.5703125" style="4" customWidth="1"/>
    <col min="14858" max="15104" width="9.140625" style="4"/>
    <col min="15105" max="15105" width="4.140625" style="4" customWidth="1"/>
    <col min="15106" max="15106" width="42" style="4" customWidth="1"/>
    <col min="15107" max="15107" width="10.85546875" style="4" customWidth="1"/>
    <col min="15108" max="15108" width="10.5703125" style="4" customWidth="1"/>
    <col min="15109" max="15109" width="12" style="4" customWidth="1"/>
    <col min="15110" max="15110" width="11.140625" style="4" customWidth="1"/>
    <col min="15111" max="15111" width="11.85546875" style="4" customWidth="1"/>
    <col min="15112" max="15112" width="11.28515625" style="4" customWidth="1"/>
    <col min="15113" max="15113" width="10.5703125" style="4" customWidth="1"/>
    <col min="15114" max="15360" width="9.140625" style="4"/>
    <col min="15361" max="15361" width="4.140625" style="4" customWidth="1"/>
    <col min="15362" max="15362" width="42" style="4" customWidth="1"/>
    <col min="15363" max="15363" width="10.85546875" style="4" customWidth="1"/>
    <col min="15364" max="15364" width="10.5703125" style="4" customWidth="1"/>
    <col min="15365" max="15365" width="12" style="4" customWidth="1"/>
    <col min="15366" max="15366" width="11.140625" style="4" customWidth="1"/>
    <col min="15367" max="15367" width="11.85546875" style="4" customWidth="1"/>
    <col min="15368" max="15368" width="11.28515625" style="4" customWidth="1"/>
    <col min="15369" max="15369" width="10.5703125" style="4" customWidth="1"/>
    <col min="15370" max="15616" width="9.140625" style="4"/>
    <col min="15617" max="15617" width="4.140625" style="4" customWidth="1"/>
    <col min="15618" max="15618" width="42" style="4" customWidth="1"/>
    <col min="15619" max="15619" width="10.85546875" style="4" customWidth="1"/>
    <col min="15620" max="15620" width="10.5703125" style="4" customWidth="1"/>
    <col min="15621" max="15621" width="12" style="4" customWidth="1"/>
    <col min="15622" max="15622" width="11.140625" style="4" customWidth="1"/>
    <col min="15623" max="15623" width="11.85546875" style="4" customWidth="1"/>
    <col min="15624" max="15624" width="11.28515625" style="4" customWidth="1"/>
    <col min="15625" max="15625" width="10.5703125" style="4" customWidth="1"/>
    <col min="15626" max="15872" width="9.140625" style="4"/>
    <col min="15873" max="15873" width="4.140625" style="4" customWidth="1"/>
    <col min="15874" max="15874" width="42" style="4" customWidth="1"/>
    <col min="15875" max="15875" width="10.85546875" style="4" customWidth="1"/>
    <col min="15876" max="15876" width="10.5703125" style="4" customWidth="1"/>
    <col min="15877" max="15877" width="12" style="4" customWidth="1"/>
    <col min="15878" max="15878" width="11.140625" style="4" customWidth="1"/>
    <col min="15879" max="15879" width="11.85546875" style="4" customWidth="1"/>
    <col min="15880" max="15880" width="11.28515625" style="4" customWidth="1"/>
    <col min="15881" max="15881" width="10.5703125" style="4" customWidth="1"/>
    <col min="15882" max="16128" width="9.140625" style="4"/>
    <col min="16129" max="16129" width="4.140625" style="4" customWidth="1"/>
    <col min="16130" max="16130" width="42" style="4" customWidth="1"/>
    <col min="16131" max="16131" width="10.85546875" style="4" customWidth="1"/>
    <col min="16132" max="16132" width="10.5703125" style="4" customWidth="1"/>
    <col min="16133" max="16133" width="12" style="4" customWidth="1"/>
    <col min="16134" max="16134" width="11.140625" style="4" customWidth="1"/>
    <col min="16135" max="16135" width="11.85546875" style="4" customWidth="1"/>
    <col min="16136" max="16136" width="11.28515625" style="4" customWidth="1"/>
    <col min="16137" max="16137" width="10.5703125" style="4" customWidth="1"/>
    <col min="16138" max="16384" width="9.140625" style="4"/>
  </cols>
  <sheetData>
    <row r="1" spans="1:10" x14ac:dyDescent="0.2">
      <c r="A1" s="3"/>
      <c r="B1" s="3"/>
      <c r="C1" s="3"/>
      <c r="D1" s="3"/>
      <c r="G1" s="3"/>
      <c r="H1" s="281" t="s">
        <v>233</v>
      </c>
      <c r="J1" s="85"/>
    </row>
    <row r="2" spans="1:10" x14ac:dyDescent="0.2">
      <c r="A2" s="3"/>
      <c r="B2" s="3"/>
      <c r="C2" s="3"/>
      <c r="D2" s="3"/>
      <c r="E2" s="3"/>
      <c r="F2" s="3"/>
      <c r="G2" s="3"/>
      <c r="H2" s="3"/>
    </row>
    <row r="3" spans="1:10" ht="15.75" x14ac:dyDescent="0.25">
      <c r="A3" s="370" t="s">
        <v>234</v>
      </c>
      <c r="B3" s="370"/>
      <c r="C3" s="370"/>
      <c r="D3" s="370"/>
      <c r="E3" s="370"/>
      <c r="F3" s="370"/>
      <c r="G3" s="370"/>
      <c r="H3" s="370"/>
    </row>
    <row r="4" spans="1:10" x14ac:dyDescent="0.2">
      <c r="A4" s="3"/>
      <c r="B4" s="3"/>
      <c r="C4" s="3"/>
      <c r="D4" s="3"/>
      <c r="E4" s="3"/>
      <c r="F4" s="3"/>
      <c r="G4" s="3"/>
      <c r="H4" s="3"/>
      <c r="I4" s="4" t="s">
        <v>254</v>
      </c>
    </row>
    <row r="5" spans="1:10" x14ac:dyDescent="0.2">
      <c r="A5" s="366" t="s">
        <v>72</v>
      </c>
      <c r="B5" s="368" t="s">
        <v>73</v>
      </c>
      <c r="C5" s="368" t="s">
        <v>235</v>
      </c>
      <c r="D5" s="368"/>
      <c r="E5" s="368"/>
      <c r="F5" s="368"/>
      <c r="G5" s="368"/>
      <c r="H5" s="368"/>
      <c r="I5" s="369"/>
    </row>
    <row r="6" spans="1:10" ht="60" x14ac:dyDescent="0.2">
      <c r="A6" s="367"/>
      <c r="B6" s="368"/>
      <c r="C6" s="117" t="s">
        <v>386</v>
      </c>
      <c r="D6" s="117" t="s">
        <v>433</v>
      </c>
      <c r="E6" s="117" t="s">
        <v>394</v>
      </c>
      <c r="F6" s="117" t="s">
        <v>426</v>
      </c>
      <c r="G6" s="117" t="s">
        <v>420</v>
      </c>
      <c r="H6" s="117" t="s">
        <v>427</v>
      </c>
      <c r="I6" s="117" t="s">
        <v>434</v>
      </c>
    </row>
    <row r="7" spans="1:10" ht="38.25" x14ac:dyDescent="0.2">
      <c r="A7" s="86" t="s">
        <v>10</v>
      </c>
      <c r="B7" s="87" t="s">
        <v>236</v>
      </c>
      <c r="C7" s="76">
        <v>4883.7950000000001</v>
      </c>
      <c r="D7" s="76">
        <v>4883.7950000000001</v>
      </c>
      <c r="E7" s="76">
        <v>4883.7950000000001</v>
      </c>
      <c r="F7" s="76">
        <v>4883.7950000000001</v>
      </c>
      <c r="G7" s="76">
        <v>4883.7950000000001</v>
      </c>
      <c r="H7" s="76">
        <v>4883.7950000000001</v>
      </c>
      <c r="I7" s="76">
        <v>4883.7950000000001</v>
      </c>
    </row>
    <row r="8" spans="1:10" x14ac:dyDescent="0.2">
      <c r="A8" s="9" t="s">
        <v>9</v>
      </c>
      <c r="B8" s="9" t="s">
        <v>237</v>
      </c>
      <c r="C8" s="76"/>
      <c r="D8" s="76">
        <v>0</v>
      </c>
      <c r="E8" s="88"/>
      <c r="F8" s="89">
        <v>0</v>
      </c>
      <c r="G8" s="76"/>
      <c r="H8" s="76"/>
      <c r="I8" s="75"/>
    </row>
    <row r="9" spans="1:10" x14ac:dyDescent="0.2">
      <c r="A9" s="9" t="s">
        <v>15</v>
      </c>
      <c r="B9" s="9" t="s">
        <v>238</v>
      </c>
      <c r="C9" s="76"/>
      <c r="D9" s="76">
        <v>0</v>
      </c>
      <c r="E9" s="76"/>
      <c r="F9" s="90">
        <v>0</v>
      </c>
      <c r="G9" s="76"/>
      <c r="H9" s="76"/>
      <c r="I9" s="75"/>
    </row>
    <row r="10" spans="1:10" ht="25.5" x14ac:dyDescent="0.2">
      <c r="A10" s="9" t="s">
        <v>18</v>
      </c>
      <c r="B10" s="87" t="s">
        <v>239</v>
      </c>
      <c r="C10" s="76">
        <v>4883.7950000000001</v>
      </c>
      <c r="D10" s="76">
        <v>4883.7950000000001</v>
      </c>
      <c r="E10" s="76">
        <v>4883.7950000000001</v>
      </c>
      <c r="F10" s="76">
        <v>4883.7950000000001</v>
      </c>
      <c r="G10" s="76">
        <v>4883.7950000000001</v>
      </c>
      <c r="H10" s="76">
        <v>4883.7950000000001</v>
      </c>
      <c r="I10" s="76">
        <v>4883.7950000000001</v>
      </c>
    </row>
    <row r="11" spans="1:10" x14ac:dyDescent="0.2">
      <c r="A11" s="9" t="s">
        <v>20</v>
      </c>
      <c r="B11" s="9" t="s">
        <v>240</v>
      </c>
      <c r="C11" s="71">
        <f t="shared" ref="C11:I11" si="0">C12/C10*100</f>
        <v>0.42937920203448338</v>
      </c>
      <c r="D11" s="71">
        <f t="shared" si="0"/>
        <v>0.42903111207575251</v>
      </c>
      <c r="E11" s="71">
        <f t="shared" si="0"/>
        <v>0.42937920203448338</v>
      </c>
      <c r="F11" s="91">
        <f t="shared" si="0"/>
        <v>0.42937920203448338</v>
      </c>
      <c r="G11" s="71">
        <f t="shared" si="0"/>
        <v>0.42937920203448338</v>
      </c>
      <c r="H11" s="71">
        <f t="shared" si="0"/>
        <v>0.21468960101724169</v>
      </c>
      <c r="I11" s="71">
        <f t="shared" si="0"/>
        <v>0.21468960101724169</v>
      </c>
    </row>
    <row r="12" spans="1:10" x14ac:dyDescent="0.2">
      <c r="A12" s="9" t="s">
        <v>83</v>
      </c>
      <c r="B12" s="9" t="s">
        <v>241</v>
      </c>
      <c r="C12" s="76">
        <v>20.97</v>
      </c>
      <c r="D12" s="76">
        <v>20.952999999999999</v>
      </c>
      <c r="E12" s="76">
        <v>20.97</v>
      </c>
      <c r="F12" s="76">
        <v>20.97</v>
      </c>
      <c r="G12" s="76">
        <v>20.97</v>
      </c>
      <c r="H12" s="71">
        <f>G12/2</f>
        <v>10.484999999999999</v>
      </c>
      <c r="I12" s="71">
        <f>G12/2</f>
        <v>10.484999999999999</v>
      </c>
    </row>
    <row r="15" spans="1:10" s="3" customFormat="1" ht="15" x14ac:dyDescent="0.25">
      <c r="B15" s="16" t="s">
        <v>306</v>
      </c>
      <c r="D15" s="16"/>
      <c r="E15" s="16"/>
      <c r="F15" s="16"/>
      <c r="G15" s="16" t="s">
        <v>437</v>
      </c>
    </row>
    <row r="16" spans="1:10" s="3" customFormat="1" ht="15" x14ac:dyDescent="0.25">
      <c r="B16" s="16"/>
      <c r="D16" s="16"/>
      <c r="E16" s="16"/>
      <c r="F16" s="16"/>
      <c r="G16" s="16"/>
    </row>
    <row r="17" spans="2:7" s="3" customFormat="1" ht="15" x14ac:dyDescent="0.25">
      <c r="B17" s="16"/>
      <c r="D17" s="16"/>
      <c r="E17" s="16"/>
      <c r="F17" s="16"/>
      <c r="G17" s="16"/>
    </row>
    <row r="18" spans="2:7" s="3" customFormat="1" ht="15" x14ac:dyDescent="0.25">
      <c r="B18" s="16" t="s">
        <v>403</v>
      </c>
      <c r="D18" s="16"/>
      <c r="E18" s="16"/>
      <c r="F18" s="16"/>
      <c r="G18" s="16" t="s">
        <v>404</v>
      </c>
    </row>
  </sheetData>
  <mergeCells count="4">
    <mergeCell ref="A5:A6"/>
    <mergeCell ref="B5:B6"/>
    <mergeCell ref="C5:I5"/>
    <mergeCell ref="A3:H3"/>
  </mergeCells>
  <pageMargins left="0.28999999999999998" right="0.51" top="0.98425196850393704" bottom="0.75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I17"/>
  <sheetViews>
    <sheetView view="pageLayout" zoomScaleNormal="100" workbookViewId="0">
      <selection activeCell="G5" sqref="G5"/>
    </sheetView>
  </sheetViews>
  <sheetFormatPr defaultRowHeight="15" x14ac:dyDescent="0.25"/>
  <cols>
    <col min="1" max="2" width="9.140625" style="118"/>
    <col min="3" max="3" width="10.85546875" style="118" customWidth="1"/>
    <col min="4" max="6" width="9.140625" style="118"/>
    <col min="7" max="7" width="10" style="118" bestFit="1" customWidth="1"/>
    <col min="8" max="8" width="13.85546875" style="118" customWidth="1"/>
    <col min="9" max="9" width="10.42578125" style="118" customWidth="1"/>
    <col min="10" max="16384" width="9.140625" style="118"/>
  </cols>
  <sheetData>
    <row r="2" spans="1:9" ht="15.75" x14ac:dyDescent="0.25">
      <c r="A2" s="375" t="s">
        <v>388</v>
      </c>
      <c r="B2" s="375"/>
      <c r="C2" s="375"/>
      <c r="D2" s="375"/>
      <c r="E2" s="375"/>
      <c r="F2" s="375"/>
      <c r="G2" s="375"/>
      <c r="H2" s="375"/>
    </row>
    <row r="4" spans="1:9" x14ac:dyDescent="0.25">
      <c r="A4" s="373" t="s">
        <v>279</v>
      </c>
      <c r="B4" s="373"/>
      <c r="C4" s="373"/>
      <c r="E4" s="118" t="s">
        <v>284</v>
      </c>
      <c r="G4" s="330">
        <v>715.55</v>
      </c>
    </row>
    <row r="5" spans="1:9" x14ac:dyDescent="0.25">
      <c r="A5" s="373" t="s">
        <v>280</v>
      </c>
      <c r="B5" s="373"/>
      <c r="C5" s="373"/>
      <c r="E5" s="118" t="s">
        <v>119</v>
      </c>
      <c r="G5" s="119">
        <v>350.12</v>
      </c>
      <c r="H5" s="119"/>
      <c r="I5" s="119"/>
    </row>
    <row r="6" spans="1:9" x14ac:dyDescent="0.25">
      <c r="A6" s="376" t="s">
        <v>281</v>
      </c>
      <c r="B6" s="376"/>
      <c r="C6" s="376"/>
      <c r="E6" s="118" t="s">
        <v>119</v>
      </c>
      <c r="G6" s="119">
        <v>79.72</v>
      </c>
      <c r="H6" s="119"/>
      <c r="I6" s="119"/>
    </row>
    <row r="7" spans="1:9" x14ac:dyDescent="0.25">
      <c r="A7" s="373" t="s">
        <v>435</v>
      </c>
      <c r="B7" s="373"/>
      <c r="C7" s="373"/>
      <c r="E7" s="118" t="s">
        <v>119</v>
      </c>
      <c r="G7" s="119">
        <f>(G8+G5)*0.2668</f>
        <v>116.8575996</v>
      </c>
      <c r="H7" s="119"/>
      <c r="I7" s="119"/>
    </row>
    <row r="8" spans="1:9" x14ac:dyDescent="0.25">
      <c r="A8" s="373" t="s">
        <v>282</v>
      </c>
      <c r="B8" s="373"/>
      <c r="C8" s="373"/>
      <c r="E8" s="118" t="s">
        <v>119</v>
      </c>
      <c r="G8" s="119">
        <v>87.876999999999995</v>
      </c>
      <c r="H8" s="119"/>
      <c r="I8" s="119"/>
    </row>
    <row r="9" spans="1:9" x14ac:dyDescent="0.25">
      <c r="A9" s="373" t="s">
        <v>312</v>
      </c>
      <c r="B9" s="373"/>
      <c r="C9" s="373"/>
      <c r="E9" s="118" t="s">
        <v>119</v>
      </c>
      <c r="G9" s="119">
        <f>G8+G7+G5</f>
        <v>554.85459960000003</v>
      </c>
      <c r="H9" s="119"/>
      <c r="I9" s="119"/>
    </row>
    <row r="10" spans="1:9" x14ac:dyDescent="0.25">
      <c r="A10" s="283"/>
      <c r="B10" s="283"/>
      <c r="C10" s="283"/>
      <c r="G10" s="119"/>
      <c r="H10" s="119"/>
      <c r="I10" s="119"/>
    </row>
    <row r="11" spans="1:9" x14ac:dyDescent="0.25">
      <c r="A11" s="373" t="s">
        <v>283</v>
      </c>
      <c r="B11" s="373"/>
      <c r="C11" s="373"/>
      <c r="E11" s="118" t="s">
        <v>119</v>
      </c>
      <c r="G11" s="119">
        <f>G9*G4</f>
        <v>397026.20874377998</v>
      </c>
      <c r="H11" s="119"/>
      <c r="I11" s="119"/>
    </row>
    <row r="12" spans="1:9" x14ac:dyDescent="0.25">
      <c r="A12" s="373"/>
      <c r="B12" s="373"/>
      <c r="C12" s="373"/>
    </row>
    <row r="13" spans="1:9" x14ac:dyDescent="0.25">
      <c r="A13" s="371"/>
      <c r="B13" s="371"/>
      <c r="C13" s="371"/>
      <c r="G13" s="119"/>
    </row>
    <row r="14" spans="1:9" x14ac:dyDescent="0.25">
      <c r="A14" s="374" t="s">
        <v>306</v>
      </c>
      <c r="B14" s="374"/>
      <c r="C14" s="374"/>
      <c r="G14" s="119" t="s">
        <v>381</v>
      </c>
    </row>
    <row r="15" spans="1:9" x14ac:dyDescent="0.25">
      <c r="A15" s="157"/>
      <c r="B15" s="157"/>
      <c r="C15" s="157"/>
      <c r="G15" s="119"/>
    </row>
    <row r="16" spans="1:9" x14ac:dyDescent="0.25">
      <c r="A16" s="157"/>
      <c r="B16" s="157"/>
      <c r="C16" s="157"/>
      <c r="G16" s="119"/>
    </row>
    <row r="17" spans="1:7" x14ac:dyDescent="0.25">
      <c r="A17" s="372" t="s">
        <v>403</v>
      </c>
      <c r="B17" s="372"/>
      <c r="C17" s="372"/>
      <c r="G17" s="118" t="s">
        <v>404</v>
      </c>
    </row>
  </sheetData>
  <mergeCells count="12">
    <mergeCell ref="A2:H2"/>
    <mergeCell ref="A8:C8"/>
    <mergeCell ref="A4:C4"/>
    <mergeCell ref="A5:C5"/>
    <mergeCell ref="A6:C6"/>
    <mergeCell ref="A7:C7"/>
    <mergeCell ref="A13:C13"/>
    <mergeCell ref="A17:C17"/>
    <mergeCell ref="A9:C9"/>
    <mergeCell ref="A11:C11"/>
    <mergeCell ref="A12:C12"/>
    <mergeCell ref="A14:C14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I17"/>
  <sheetViews>
    <sheetView view="pageLayout" zoomScaleNormal="100" workbookViewId="0">
      <selection activeCell="E21" sqref="D21:E21"/>
    </sheetView>
  </sheetViews>
  <sheetFormatPr defaultRowHeight="15" x14ac:dyDescent="0.25"/>
  <cols>
    <col min="1" max="2" width="9.140625" style="118"/>
    <col min="3" max="3" width="11.28515625" style="118" customWidth="1"/>
    <col min="4" max="6" width="9.140625" style="118"/>
    <col min="7" max="7" width="10" style="118" bestFit="1" customWidth="1"/>
    <col min="8" max="8" width="12.85546875" style="118" customWidth="1"/>
    <col min="9" max="9" width="10.42578125" style="118" customWidth="1"/>
    <col min="10" max="16384" width="9.140625" style="118"/>
  </cols>
  <sheetData>
    <row r="2" spans="1:9" ht="15.75" x14ac:dyDescent="0.25">
      <c r="A2" s="375" t="s">
        <v>402</v>
      </c>
      <c r="B2" s="375"/>
      <c r="C2" s="375"/>
      <c r="D2" s="375"/>
      <c r="E2" s="375"/>
      <c r="F2" s="375"/>
      <c r="G2" s="375"/>
      <c r="H2" s="375"/>
    </row>
    <row r="4" spans="1:9" x14ac:dyDescent="0.25">
      <c r="A4" s="373" t="s">
        <v>279</v>
      </c>
      <c r="B4" s="373"/>
      <c r="C4" s="373"/>
      <c r="E4" s="118" t="s">
        <v>284</v>
      </c>
      <c r="G4" s="119">
        <v>994.7</v>
      </c>
    </row>
    <row r="5" spans="1:9" x14ac:dyDescent="0.25">
      <c r="A5" s="373" t="s">
        <v>280</v>
      </c>
      <c r="B5" s="373"/>
      <c r="C5" s="373"/>
      <c r="E5" s="118" t="s">
        <v>119</v>
      </c>
      <c r="G5" s="119">
        <f>'Ремонтный фонд 2016'!G5*1.1</f>
        <v>385.13200000000006</v>
      </c>
      <c r="H5" s="119"/>
      <c r="I5" s="119"/>
    </row>
    <row r="6" spans="1:9" x14ac:dyDescent="0.25">
      <c r="A6" s="376" t="s">
        <v>281</v>
      </c>
      <c r="B6" s="376"/>
      <c r="C6" s="376"/>
      <c r="E6" s="118" t="s">
        <v>119</v>
      </c>
      <c r="G6" s="119">
        <f>'Ремонтный фонд 2016'!G6*1.1</f>
        <v>87.692000000000007</v>
      </c>
      <c r="H6" s="119"/>
      <c r="I6" s="119"/>
    </row>
    <row r="7" spans="1:9" x14ac:dyDescent="0.25">
      <c r="A7" s="373" t="s">
        <v>435</v>
      </c>
      <c r="B7" s="373"/>
      <c r="C7" s="373"/>
      <c r="E7" s="118" t="s">
        <v>119</v>
      </c>
      <c r="G7" s="119">
        <f>(G8+G5)*0.2668</f>
        <v>128.54335956</v>
      </c>
      <c r="H7" s="119"/>
      <c r="I7" s="119"/>
    </row>
    <row r="8" spans="1:9" x14ac:dyDescent="0.25">
      <c r="A8" s="373" t="s">
        <v>282</v>
      </c>
      <c r="B8" s="373"/>
      <c r="C8" s="373"/>
      <c r="E8" s="118" t="s">
        <v>119</v>
      </c>
      <c r="G8" s="119">
        <f>'Ремонтный фонд 2016'!G8*1.1</f>
        <v>96.664699999999996</v>
      </c>
      <c r="H8" s="119"/>
      <c r="I8" s="119"/>
    </row>
    <row r="9" spans="1:9" x14ac:dyDescent="0.25">
      <c r="A9" s="371" t="s">
        <v>313</v>
      </c>
      <c r="B9" s="371"/>
      <c r="C9" s="371"/>
      <c r="E9" s="118" t="s">
        <v>119</v>
      </c>
      <c r="G9" s="119">
        <f>G7+G8+G5</f>
        <v>610.3400595600001</v>
      </c>
      <c r="H9" s="119"/>
      <c r="I9" s="119"/>
    </row>
    <row r="10" spans="1:9" x14ac:dyDescent="0.25">
      <c r="A10" s="373"/>
      <c r="B10" s="373"/>
      <c r="C10" s="373"/>
      <c r="H10" s="119"/>
      <c r="I10" s="119"/>
    </row>
    <row r="11" spans="1:9" x14ac:dyDescent="0.25">
      <c r="A11" s="373" t="s">
        <v>283</v>
      </c>
      <c r="B11" s="373"/>
      <c r="C11" s="373"/>
      <c r="E11" s="118" t="s">
        <v>119</v>
      </c>
      <c r="G11" s="119">
        <f>G4*G9</f>
        <v>607105.25724433211</v>
      </c>
      <c r="H11" s="119"/>
      <c r="I11" s="119"/>
    </row>
    <row r="12" spans="1:9" x14ac:dyDescent="0.25">
      <c r="A12" s="373"/>
      <c r="B12" s="373"/>
      <c r="C12" s="373"/>
    </row>
    <row r="13" spans="1:9" x14ac:dyDescent="0.25">
      <c r="A13" s="158"/>
      <c r="B13" s="158"/>
      <c r="C13" s="158"/>
    </row>
    <row r="14" spans="1:9" ht="15" customHeight="1" x14ac:dyDescent="0.25">
      <c r="A14" s="374" t="s">
        <v>306</v>
      </c>
      <c r="B14" s="374"/>
      <c r="C14" s="374"/>
      <c r="G14" s="119" t="s">
        <v>381</v>
      </c>
    </row>
    <row r="15" spans="1:9" x14ac:dyDescent="0.25">
      <c r="A15" s="341"/>
      <c r="B15" s="341"/>
      <c r="C15" s="341"/>
      <c r="G15" s="119"/>
    </row>
    <row r="16" spans="1:9" x14ac:dyDescent="0.25">
      <c r="A16" s="341"/>
      <c r="B16" s="341"/>
      <c r="C16" s="341"/>
      <c r="G16" s="119"/>
    </row>
    <row r="17" spans="1:7" ht="14.25" customHeight="1" x14ac:dyDescent="0.25">
      <c r="A17" s="372" t="s">
        <v>403</v>
      </c>
      <c r="B17" s="372"/>
      <c r="C17" s="372"/>
      <c r="G17" s="118" t="s">
        <v>404</v>
      </c>
    </row>
  </sheetData>
  <mergeCells count="12">
    <mergeCell ref="A2:H2"/>
    <mergeCell ref="A14:C14"/>
    <mergeCell ref="A17:C17"/>
    <mergeCell ref="A9:C9"/>
    <mergeCell ref="A10:C10"/>
    <mergeCell ref="A11:C11"/>
    <mergeCell ref="A12:C12"/>
    <mergeCell ref="A8:C8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0"/>
  <sheetViews>
    <sheetView view="pageLayout" zoomScaleNormal="100" workbookViewId="0">
      <selection activeCell="E23" sqref="E23"/>
    </sheetView>
  </sheetViews>
  <sheetFormatPr defaultRowHeight="12.75" x14ac:dyDescent="0.2"/>
  <cols>
    <col min="1" max="1" width="4" style="14" customWidth="1"/>
    <col min="2" max="2" width="24.28515625" style="4" customWidth="1"/>
    <col min="3" max="3" width="6.28515625" style="4" customWidth="1"/>
    <col min="4" max="4" width="14.140625" style="4" customWidth="1"/>
    <col min="5" max="5" width="9.140625" style="4"/>
    <col min="6" max="6" width="9.5703125" style="4" customWidth="1"/>
    <col min="7" max="8" width="9.140625" style="4"/>
    <col min="9" max="9" width="10" style="4" customWidth="1"/>
    <col min="10" max="10" width="9.140625" style="4"/>
    <col min="11" max="11" width="10.5703125" style="4" customWidth="1"/>
    <col min="12" max="12" width="13.42578125" style="4" customWidth="1"/>
    <col min="13" max="16384" width="9.140625" style="4"/>
  </cols>
  <sheetData>
    <row r="1" spans="1:14" x14ac:dyDescent="0.2">
      <c r="A1" s="380" t="s">
        <v>305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4" x14ac:dyDescent="0.2">
      <c r="A2" s="380" t="s">
        <v>405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4" x14ac:dyDescent="0.2">
      <c r="A3" s="381" t="s">
        <v>304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4" s="251" customFormat="1" ht="38.25" x14ac:dyDescent="0.2">
      <c r="A4" s="246" t="s">
        <v>72</v>
      </c>
      <c r="B4" s="30" t="s">
        <v>300</v>
      </c>
      <c r="C4" s="30" t="s">
        <v>299</v>
      </c>
      <c r="D4" s="247" t="s">
        <v>303</v>
      </c>
      <c r="E4" s="30" t="s">
        <v>297</v>
      </c>
      <c r="F4" s="30" t="s">
        <v>385</v>
      </c>
      <c r="G4" s="30" t="s">
        <v>296</v>
      </c>
      <c r="H4" s="247" t="s">
        <v>295</v>
      </c>
      <c r="I4" s="30" t="s">
        <v>294</v>
      </c>
      <c r="J4" s="30" t="s">
        <v>293</v>
      </c>
      <c r="K4" s="30" t="s">
        <v>302</v>
      </c>
      <c r="L4" s="30" t="s">
        <v>291</v>
      </c>
      <c r="M4" s="273"/>
    </row>
    <row r="5" spans="1:14" ht="37.5" customHeight="1" x14ac:dyDescent="0.2">
      <c r="A5" s="156">
        <v>1</v>
      </c>
      <c r="B5" s="306" t="s">
        <v>384</v>
      </c>
      <c r="C5" s="156">
        <v>4</v>
      </c>
      <c r="D5" s="307">
        <v>8105</v>
      </c>
      <c r="E5" s="144">
        <f>C5*D5</f>
        <v>32420</v>
      </c>
      <c r="F5" s="144">
        <f>E5*0.58</f>
        <v>18803.599999999999</v>
      </c>
      <c r="G5" s="144">
        <f>(E5+F5)*0.525</f>
        <v>26892.39</v>
      </c>
      <c r="H5" s="144">
        <f>(E5+G5+F5)*1.6</f>
        <v>124985.58399999999</v>
      </c>
      <c r="I5" s="144">
        <f>SUM(E5:H5)</f>
        <v>203101.57399999996</v>
      </c>
      <c r="J5" s="144">
        <f>I5*12/1000</f>
        <v>2437.2188879999994</v>
      </c>
      <c r="K5" s="308">
        <v>0.39300000000000002</v>
      </c>
      <c r="L5" s="144">
        <f>J5*K5</f>
        <v>957.82702298399977</v>
      </c>
      <c r="M5" s="273"/>
      <c r="N5" s="242"/>
    </row>
    <row r="6" spans="1:14" x14ac:dyDescent="0.2">
      <c r="A6" s="236"/>
      <c r="B6" s="235" t="s">
        <v>288</v>
      </c>
      <c r="C6" s="235">
        <f t="shared" ref="C6:H6" si="0">SUM(C5:C5)</f>
        <v>4</v>
      </c>
      <c r="D6" s="146">
        <f t="shared" si="0"/>
        <v>8105</v>
      </c>
      <c r="E6" s="146">
        <f t="shared" si="0"/>
        <v>32420</v>
      </c>
      <c r="F6" s="146">
        <f t="shared" si="0"/>
        <v>18803.599999999999</v>
      </c>
      <c r="G6" s="146">
        <f t="shared" si="0"/>
        <v>26892.39</v>
      </c>
      <c r="H6" s="146">
        <f t="shared" si="0"/>
        <v>124985.58399999999</v>
      </c>
      <c r="I6" s="146">
        <f>SUM(I5:I5)</f>
        <v>203101.57399999996</v>
      </c>
      <c r="J6" s="146">
        <f>SUM(J5:J5)</f>
        <v>2437.2188879999994</v>
      </c>
      <c r="K6" s="250">
        <v>0.39300000000000002</v>
      </c>
      <c r="L6" s="146">
        <f>SUM(L5:L5)</f>
        <v>957.82702298399977</v>
      </c>
      <c r="M6" s="3"/>
    </row>
    <row r="7" spans="1:14" x14ac:dyDescent="0.2">
      <c r="A7" s="203"/>
      <c r="B7" s="203"/>
      <c r="C7" s="203"/>
      <c r="D7" s="179"/>
      <c r="E7" s="179"/>
      <c r="F7" s="179"/>
      <c r="G7" s="179"/>
      <c r="H7" s="179"/>
      <c r="I7" s="179"/>
      <c r="J7" s="203"/>
      <c r="K7" s="179"/>
      <c r="L7" s="179"/>
      <c r="M7" s="3"/>
    </row>
    <row r="8" spans="1:14" x14ac:dyDescent="0.2">
      <c r="A8" s="183"/>
      <c r="B8" s="183"/>
      <c r="C8" s="183"/>
      <c r="D8" s="182"/>
      <c r="E8" s="136">
        <f>E6/C6</f>
        <v>8105</v>
      </c>
      <c r="F8" s="331">
        <f>F6/E6</f>
        <v>0.57999999999999996</v>
      </c>
      <c r="G8" s="199">
        <f>(G6)/(E6+F6)</f>
        <v>0.52500000000000002</v>
      </c>
      <c r="H8" s="199">
        <f>H6/(E6+F6+G6)</f>
        <v>1.6</v>
      </c>
      <c r="I8" s="182"/>
      <c r="J8" s="238"/>
      <c r="K8" s="50"/>
      <c r="L8" s="41"/>
      <c r="M8" s="3"/>
      <c r="N8" s="224"/>
    </row>
    <row r="9" spans="1:14" x14ac:dyDescent="0.2">
      <c r="A9" s="186"/>
      <c r="B9" s="186"/>
      <c r="C9" s="248">
        <f>C6*K6</f>
        <v>1.5720000000000001</v>
      </c>
      <c r="D9" s="186"/>
      <c r="E9" s="187"/>
      <c r="F9" s="187">
        <f>E8*F8</f>
        <v>4700.8999999999996</v>
      </c>
      <c r="G9" s="140">
        <f>(E8+F8*E8)*G8</f>
        <v>6723.0974999999999</v>
      </c>
      <c r="H9" s="140">
        <f>(E8+F9+G9)*H8</f>
        <v>31246.395999999997</v>
      </c>
      <c r="I9" s="243">
        <f>E8+F9+G9+H9</f>
        <v>50775.393499999991</v>
      </c>
      <c r="J9" s="249"/>
      <c r="K9" s="75"/>
      <c r="L9" s="43"/>
      <c r="M9" s="3"/>
    </row>
    <row r="10" spans="1:14" x14ac:dyDescent="0.2">
      <c r="A10" s="2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ht="8.25" customHeight="1" x14ac:dyDescent="0.2">
      <c r="A11" s="2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7.5" customHeight="1" x14ac:dyDescent="0.2">
      <c r="A12" s="2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">
      <c r="A13" s="2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">
      <c r="A14" s="361" t="s">
        <v>301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"/>
    </row>
    <row r="15" spans="1:14" x14ac:dyDescent="0.2">
      <c r="A15" s="363" t="s">
        <v>406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"/>
    </row>
    <row r="16" spans="1:14" x14ac:dyDescent="0.2">
      <c r="A16" s="382" t="s">
        <v>317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"/>
    </row>
    <row r="17" spans="1:15" ht="38.25" x14ac:dyDescent="0.2">
      <c r="A17" s="246" t="s">
        <v>72</v>
      </c>
      <c r="B17" s="30" t="s">
        <v>300</v>
      </c>
      <c r="C17" s="30" t="s">
        <v>299</v>
      </c>
      <c r="D17" s="247" t="s">
        <v>298</v>
      </c>
      <c r="E17" s="30" t="s">
        <v>297</v>
      </c>
      <c r="F17" s="30" t="s">
        <v>385</v>
      </c>
      <c r="G17" s="30" t="s">
        <v>296</v>
      </c>
      <c r="H17" s="247" t="s">
        <v>295</v>
      </c>
      <c r="I17" s="30" t="s">
        <v>294</v>
      </c>
      <c r="J17" s="315" t="s">
        <v>293</v>
      </c>
      <c r="K17" s="30" t="s">
        <v>292</v>
      </c>
      <c r="L17" s="30" t="s">
        <v>291</v>
      </c>
      <c r="M17" s="3"/>
    </row>
    <row r="18" spans="1:15" x14ac:dyDescent="0.2">
      <c r="A18" s="302">
        <v>1</v>
      </c>
      <c r="B18" s="305" t="s">
        <v>369</v>
      </c>
      <c r="C18" s="303">
        <v>1</v>
      </c>
      <c r="D18" s="304">
        <v>14830</v>
      </c>
      <c r="E18" s="136">
        <f>C18*D18</f>
        <v>14830</v>
      </c>
      <c r="F18" s="136">
        <f>E18*0.04</f>
        <v>593.20000000000005</v>
      </c>
      <c r="G18" s="136">
        <f>(E18+F18)*0.625</f>
        <v>9639.5</v>
      </c>
      <c r="H18" s="136">
        <f>(E18+G18+F18)*1.6</f>
        <v>40100.320000000007</v>
      </c>
      <c r="I18" s="138">
        <f>SUM(E18:H18)</f>
        <v>65163.020000000004</v>
      </c>
      <c r="J18" s="133">
        <f>I18*12/1000</f>
        <v>781.95623999999998</v>
      </c>
      <c r="K18" s="184">
        <v>0.22600000000000001</v>
      </c>
      <c r="L18" s="37">
        <f>J18*K18</f>
        <v>176.72211024000001</v>
      </c>
      <c r="M18" s="3"/>
    </row>
    <row r="19" spans="1:15" x14ac:dyDescent="0.2">
      <c r="A19" s="183">
        <v>2</v>
      </c>
      <c r="B19" s="245" t="s">
        <v>289</v>
      </c>
      <c r="C19" s="182">
        <v>1</v>
      </c>
      <c r="D19" s="244">
        <v>13460</v>
      </c>
      <c r="E19" s="136">
        <f>C19*D19</f>
        <v>13460</v>
      </c>
      <c r="F19" s="136">
        <f>E19*0.04</f>
        <v>538.4</v>
      </c>
      <c r="G19" s="136">
        <f>(E19+F19)*0.625</f>
        <v>8749</v>
      </c>
      <c r="H19" s="136">
        <f>(E19+G19+F19)*1.6</f>
        <v>36395.840000000004</v>
      </c>
      <c r="I19" s="138">
        <f>SUM(E19:H19)</f>
        <v>59143.240000000005</v>
      </c>
      <c r="J19" s="140">
        <f>I19*12/1000</f>
        <v>709.71888000000013</v>
      </c>
      <c r="K19" s="184">
        <v>0.22600000000000001</v>
      </c>
      <c r="L19" s="37">
        <f>J19*K19</f>
        <v>160.39646688000002</v>
      </c>
      <c r="M19" s="3"/>
      <c r="N19" s="242"/>
    </row>
    <row r="20" spans="1:15" ht="15.75" customHeight="1" x14ac:dyDescent="0.2">
      <c r="A20" s="203"/>
      <c r="B20" s="235" t="s">
        <v>288</v>
      </c>
      <c r="C20" s="234">
        <v>2</v>
      </c>
      <c r="D20" s="146">
        <f t="shared" ref="D20:J20" si="1">SUM(D18:D19)</f>
        <v>28290</v>
      </c>
      <c r="E20" s="241">
        <f t="shared" si="1"/>
        <v>28290</v>
      </c>
      <c r="F20" s="241">
        <f t="shared" si="1"/>
        <v>1131.5999999999999</v>
      </c>
      <c r="G20" s="241">
        <f t="shared" si="1"/>
        <v>18388.5</v>
      </c>
      <c r="H20" s="241">
        <f t="shared" si="1"/>
        <v>76496.160000000003</v>
      </c>
      <c r="I20" s="241">
        <f t="shared" si="1"/>
        <v>124306.26000000001</v>
      </c>
      <c r="J20" s="240">
        <f t="shared" si="1"/>
        <v>1491.6751200000001</v>
      </c>
      <c r="K20" s="272">
        <v>0.22600000000000001</v>
      </c>
      <c r="L20" s="239">
        <f>SUM(L18:L19)</f>
        <v>337.11857712000005</v>
      </c>
      <c r="M20" s="3"/>
    </row>
    <row r="21" spans="1:15" ht="11.25" customHeight="1" x14ac:dyDescent="0.2">
      <c r="A21" s="179"/>
      <c r="B21" s="27"/>
      <c r="C21" s="183"/>
      <c r="D21" s="182"/>
      <c r="E21" s="182"/>
      <c r="F21" s="182"/>
      <c r="G21" s="182"/>
      <c r="H21" s="182"/>
      <c r="I21" s="182"/>
      <c r="J21" s="183"/>
      <c r="K21" s="179"/>
      <c r="L21" s="352"/>
      <c r="M21" s="3"/>
    </row>
    <row r="22" spans="1:15" x14ac:dyDescent="0.2">
      <c r="A22" s="182"/>
      <c r="B22" s="27"/>
      <c r="C22" s="183"/>
      <c r="D22" s="182"/>
      <c r="E22" s="136">
        <f>E20/C20</f>
        <v>14145</v>
      </c>
      <c r="F22" s="199">
        <f>(F20)/(D20)</f>
        <v>3.9999999999999994E-2</v>
      </c>
      <c r="G22" s="199">
        <f>(G20)/(E20+F20)</f>
        <v>0.625</v>
      </c>
      <c r="H22" s="199">
        <f>H20/(E20+G20+F20)</f>
        <v>1.6</v>
      </c>
      <c r="I22" s="182"/>
      <c r="J22" s="238"/>
      <c r="K22" s="199"/>
      <c r="L22" s="37"/>
      <c r="M22" s="3"/>
    </row>
    <row r="23" spans="1:15" x14ac:dyDescent="0.2">
      <c r="A23" s="182"/>
      <c r="B23" s="27"/>
      <c r="C23" s="199">
        <f>C20*K20</f>
        <v>0.45200000000000001</v>
      </c>
      <c r="D23" s="183"/>
      <c r="E23" s="182"/>
      <c r="F23" s="182"/>
      <c r="G23" s="136">
        <f>(E22)*G22</f>
        <v>8840.625</v>
      </c>
      <c r="H23" s="136">
        <f>(E22+G23)*H22</f>
        <v>36777</v>
      </c>
      <c r="I23" s="138">
        <f>E22+G23+H23</f>
        <v>59762.625</v>
      </c>
      <c r="J23" s="238"/>
      <c r="K23" s="26"/>
      <c r="L23" s="37"/>
      <c r="M23" s="3"/>
    </row>
    <row r="24" spans="1:15" x14ac:dyDescent="0.2">
      <c r="A24" s="183"/>
      <c r="B24" s="237" t="s">
        <v>287</v>
      </c>
      <c r="C24" s="61">
        <f>C9+C23</f>
        <v>2.024</v>
      </c>
      <c r="D24" s="236"/>
      <c r="E24" s="32"/>
      <c r="F24" s="230">
        <f>(F20+F6)/(E20+E6)</f>
        <v>0.32836764948113978</v>
      </c>
      <c r="G24" s="61">
        <f>(G6+G20)/(E6+E20+F6+F20)</f>
        <v>0.561482766488272</v>
      </c>
      <c r="H24" s="235"/>
      <c r="I24" s="234"/>
      <c r="J24" s="233"/>
      <c r="K24" s="75"/>
      <c r="L24" s="146">
        <f>J25*C24</f>
        <v>1325.3469120319996</v>
      </c>
      <c r="M24" s="3"/>
    </row>
    <row r="25" spans="1:15" x14ac:dyDescent="0.2">
      <c r="A25" s="377" t="s">
        <v>286</v>
      </c>
      <c r="B25" s="378"/>
      <c r="C25" s="378"/>
      <c r="D25" s="378"/>
      <c r="E25" s="231">
        <f>(E6+E20)/(C6+C20)</f>
        <v>10118.333333333334</v>
      </c>
      <c r="F25" s="231">
        <f>E25*F24</f>
        <v>3322.5333333333328</v>
      </c>
      <c r="G25" s="231">
        <f>(E25+F24*E25)*G24</f>
        <v>7546.8149999999987</v>
      </c>
      <c r="H25" s="231">
        <f>(E25+F25+G25)*1.6</f>
        <v>33580.29066666666</v>
      </c>
      <c r="I25" s="231">
        <f>E25+G25+H25+F25</f>
        <v>54567.972333333324</v>
      </c>
      <c r="J25" s="231">
        <f>I25*12/1000</f>
        <v>654.81566799999985</v>
      </c>
      <c r="K25" s="61"/>
      <c r="L25" s="230"/>
      <c r="M25" s="3"/>
    </row>
    <row r="26" spans="1:15" x14ac:dyDescent="0.2">
      <c r="A26" s="223"/>
      <c r="B26" s="229"/>
      <c r="C26" s="229"/>
      <c r="D26" s="229"/>
      <c r="E26" s="223"/>
      <c r="F26" s="327"/>
      <c r="G26" s="228"/>
      <c r="H26" s="228"/>
      <c r="I26" s="228"/>
      <c r="J26" s="228"/>
      <c r="K26" s="227"/>
      <c r="L26" s="226"/>
      <c r="M26" s="3"/>
    </row>
    <row r="27" spans="1:15" x14ac:dyDescent="0.2">
      <c r="A27" s="22"/>
      <c r="D27" s="224"/>
      <c r="E27" s="224"/>
      <c r="F27" s="224"/>
      <c r="G27" s="224"/>
      <c r="H27" s="224"/>
      <c r="I27" s="224"/>
      <c r="L27" s="225"/>
      <c r="M27" s="225"/>
      <c r="N27" s="225"/>
      <c r="O27" s="225"/>
    </row>
    <row r="28" spans="1:15" x14ac:dyDescent="0.2">
      <c r="A28" s="4"/>
      <c r="L28" s="224"/>
    </row>
    <row r="30" spans="1:15" ht="18" customHeight="1" x14ac:dyDescent="0.2">
      <c r="A30" s="379" t="s">
        <v>389</v>
      </c>
      <c r="B30" s="379"/>
      <c r="J30" s="4" t="s">
        <v>390</v>
      </c>
    </row>
  </sheetData>
  <mergeCells count="8">
    <mergeCell ref="A25:D25"/>
    <mergeCell ref="A30:B30"/>
    <mergeCell ref="A1:L1"/>
    <mergeCell ref="A2:L2"/>
    <mergeCell ref="A3:L3"/>
    <mergeCell ref="A14:L14"/>
    <mergeCell ref="A15:L15"/>
    <mergeCell ref="A16:L16"/>
  </mergeCells>
  <pageMargins left="0.70866141732283472" right="0.70866141732283472" top="0.74803149606299213" bottom="0.74803149606299213" header="0" footer="0"/>
  <pageSetup paperSize="9" orientation="landscape" verticalDpi="0" r:id="rId1"/>
  <headerFooter>
    <oddHeader>&amp;RТаблица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0"/>
  <sheetViews>
    <sheetView view="pageLayout" zoomScaleNormal="100" workbookViewId="0">
      <selection activeCell="D5" sqref="D5"/>
    </sheetView>
  </sheetViews>
  <sheetFormatPr defaultRowHeight="12.75" x14ac:dyDescent="0.2"/>
  <cols>
    <col min="1" max="1" width="4.7109375" style="14" customWidth="1"/>
    <col min="2" max="2" width="24.140625" style="4" customWidth="1"/>
    <col min="3" max="3" width="6.7109375" style="4" customWidth="1"/>
    <col min="4" max="4" width="11.7109375" style="4" customWidth="1"/>
    <col min="5" max="5" width="11.42578125" style="4" customWidth="1"/>
    <col min="6" max="6" width="9.42578125" style="4" customWidth="1"/>
    <col min="7" max="7" width="8.28515625" style="4" customWidth="1"/>
    <col min="8" max="8" width="9.140625" style="4"/>
    <col min="9" max="9" width="9.5703125" style="4" customWidth="1"/>
    <col min="10" max="10" width="10.28515625" style="4" customWidth="1"/>
    <col min="11" max="11" width="10.5703125" style="4" customWidth="1"/>
    <col min="12" max="12" width="14" style="4" customWidth="1"/>
    <col min="13" max="14" width="9.140625" style="4"/>
    <col min="15" max="15" width="10.28515625" style="4" bestFit="1" customWidth="1"/>
    <col min="16" max="16384" width="9.140625" style="4"/>
  </cols>
  <sheetData>
    <row r="1" spans="1:12" x14ac:dyDescent="0.2">
      <c r="A1" s="363" t="s">
        <v>305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x14ac:dyDescent="0.2">
      <c r="A2" s="363" t="s">
        <v>407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x14ac:dyDescent="0.2">
      <c r="A3" s="382" t="s">
        <v>304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2" ht="38.25" x14ac:dyDescent="0.2">
      <c r="A4" s="246" t="s">
        <v>72</v>
      </c>
      <c r="B4" s="30" t="s">
        <v>300</v>
      </c>
      <c r="C4" s="30" t="s">
        <v>299</v>
      </c>
      <c r="D4" s="247" t="s">
        <v>303</v>
      </c>
      <c r="E4" s="30" t="s">
        <v>297</v>
      </c>
      <c r="F4" s="30" t="s">
        <v>385</v>
      </c>
      <c r="G4" s="30" t="s">
        <v>296</v>
      </c>
      <c r="H4" s="247" t="s">
        <v>295</v>
      </c>
      <c r="I4" s="30" t="s">
        <v>294</v>
      </c>
      <c r="J4" s="30" t="s">
        <v>314</v>
      </c>
      <c r="K4" s="246" t="s">
        <v>302</v>
      </c>
      <c r="L4" s="30" t="s">
        <v>291</v>
      </c>
    </row>
    <row r="5" spans="1:12" ht="38.25" customHeight="1" x14ac:dyDescent="0.2">
      <c r="A5" s="156">
        <v>1</v>
      </c>
      <c r="B5" s="306" t="s">
        <v>384</v>
      </c>
      <c r="C5" s="156">
        <v>4</v>
      </c>
      <c r="D5" s="144">
        <v>8920</v>
      </c>
      <c r="E5" s="144">
        <f>C5*D5</f>
        <v>35680</v>
      </c>
      <c r="F5" s="144">
        <f>E5*0.58</f>
        <v>20694.399999999998</v>
      </c>
      <c r="G5" s="144">
        <f>(E5+F5)*0.4</f>
        <v>22549.759999999998</v>
      </c>
      <c r="H5" s="144">
        <f>(E5+G5+F5)*1.6</f>
        <v>126278.65599999999</v>
      </c>
      <c r="I5" s="144">
        <f>SUM(E5:H5)</f>
        <v>205202.81599999999</v>
      </c>
      <c r="J5" s="144">
        <f>I5*6/1000</f>
        <v>1231.2168959999999</v>
      </c>
      <c r="K5" s="309">
        <v>0.39300000000000002</v>
      </c>
      <c r="L5" s="48">
        <f>J5*K5</f>
        <v>483.86824012799997</v>
      </c>
    </row>
    <row r="6" spans="1:12" x14ac:dyDescent="0.2">
      <c r="A6" s="236"/>
      <c r="B6" s="284" t="s">
        <v>288</v>
      </c>
      <c r="C6" s="284">
        <f t="shared" ref="C6:J6" si="0">SUM(C5:C5)</f>
        <v>4</v>
      </c>
      <c r="D6" s="146">
        <f t="shared" si="0"/>
        <v>8920</v>
      </c>
      <c r="E6" s="146">
        <f t="shared" si="0"/>
        <v>35680</v>
      </c>
      <c r="F6" s="146">
        <f t="shared" si="0"/>
        <v>20694.399999999998</v>
      </c>
      <c r="G6" s="146">
        <f>SUM(G5:G5)</f>
        <v>22549.759999999998</v>
      </c>
      <c r="H6" s="146">
        <f>SUM(H5:H5)</f>
        <v>126278.65599999999</v>
      </c>
      <c r="I6" s="146">
        <f t="shared" si="0"/>
        <v>205202.81599999999</v>
      </c>
      <c r="J6" s="146">
        <f t="shared" si="0"/>
        <v>1231.2168959999999</v>
      </c>
      <c r="K6" s="272">
        <v>0.39300000000000002</v>
      </c>
      <c r="L6" s="239">
        <f>SUM(L5:L5)</f>
        <v>483.86824012799997</v>
      </c>
    </row>
    <row r="7" spans="1:12" x14ac:dyDescent="0.2">
      <c r="A7" s="203"/>
      <c r="B7" s="179"/>
      <c r="C7" s="179"/>
      <c r="D7" s="180"/>
      <c r="E7" s="179"/>
      <c r="F7" s="179"/>
      <c r="G7" s="179"/>
      <c r="H7" s="180"/>
      <c r="I7" s="179"/>
      <c r="J7" s="180"/>
      <c r="K7" s="179"/>
      <c r="L7" s="256"/>
    </row>
    <row r="8" spans="1:12" x14ac:dyDescent="0.2">
      <c r="A8" s="183"/>
      <c r="B8" s="182"/>
      <c r="C8" s="182"/>
      <c r="D8" s="27"/>
      <c r="E8" s="41">
        <f>E6/C6</f>
        <v>8920</v>
      </c>
      <c r="F8" s="199">
        <f>F6/E6</f>
        <v>0.57999999999999996</v>
      </c>
      <c r="G8" s="199">
        <f>(G6)/(E6)</f>
        <v>0.63200000000000001</v>
      </c>
      <c r="H8" s="254">
        <f>H6/(E6+G6)</f>
        <v>2.168627450980392</v>
      </c>
      <c r="I8" s="182"/>
      <c r="J8" s="253"/>
      <c r="K8" s="50"/>
      <c r="L8" s="37"/>
    </row>
    <row r="9" spans="1:12" x14ac:dyDescent="0.2">
      <c r="A9" s="186"/>
      <c r="B9" s="187"/>
      <c r="C9" s="248">
        <f>C6*K6</f>
        <v>1.5720000000000001</v>
      </c>
      <c r="D9" s="185"/>
      <c r="E9" s="187"/>
      <c r="F9" s="187">
        <f>E8*F8</f>
        <v>5173.5999999999995</v>
      </c>
      <c r="G9" s="43">
        <f>(E8)*G8</f>
        <v>5637.4400000000005</v>
      </c>
      <c r="H9" s="255">
        <f>(E8+G9)*H8</f>
        <v>31569.663999999997</v>
      </c>
      <c r="I9" s="43">
        <f>E8+G9+H9</f>
        <v>46127.103999999999</v>
      </c>
      <c r="J9" s="255"/>
      <c r="K9" s="26"/>
      <c r="L9" s="47"/>
    </row>
    <row r="10" spans="1:12" x14ac:dyDescent="0.2">
      <c r="A10" s="27"/>
      <c r="B10" s="27"/>
      <c r="C10" s="27"/>
      <c r="D10" s="27"/>
      <c r="E10" s="27"/>
      <c r="F10" s="27"/>
      <c r="G10" s="253"/>
      <c r="H10" s="253"/>
      <c r="I10" s="253"/>
      <c r="J10" s="253"/>
      <c r="K10" s="254"/>
      <c r="L10" s="253"/>
    </row>
    <row r="11" spans="1:12" x14ac:dyDescent="0.2">
      <c r="A11" s="27"/>
      <c r="B11" s="4" t="s">
        <v>423</v>
      </c>
      <c r="C11" s="27"/>
      <c r="D11" s="27"/>
      <c r="E11" s="27"/>
      <c r="F11" s="27"/>
      <c r="G11" s="253"/>
      <c r="H11" s="253"/>
      <c r="I11" s="253"/>
      <c r="J11" s="253"/>
      <c r="K11" s="254"/>
      <c r="L11" s="253"/>
    </row>
    <row r="12" spans="1:12" ht="7.5" customHeight="1" x14ac:dyDescent="0.2">
      <c r="A12" s="27"/>
      <c r="C12" s="27"/>
      <c r="D12" s="27"/>
      <c r="E12" s="27"/>
      <c r="F12" s="27"/>
      <c r="G12" s="253"/>
      <c r="H12" s="253"/>
      <c r="I12" s="253"/>
      <c r="J12" s="253"/>
      <c r="K12" s="254"/>
      <c r="L12" s="253"/>
    </row>
    <row r="13" spans="1:12" ht="5.25" customHeight="1" x14ac:dyDescent="0.2">
      <c r="A13" s="27"/>
      <c r="C13" s="27"/>
      <c r="D13" s="27"/>
      <c r="E13" s="27"/>
      <c r="F13" s="27"/>
      <c r="G13" s="253"/>
      <c r="H13" s="253"/>
      <c r="I13" s="253"/>
      <c r="J13" s="253"/>
      <c r="K13" s="254"/>
      <c r="L13" s="253"/>
    </row>
    <row r="14" spans="1:12" x14ac:dyDescent="0.2">
      <c r="A14" s="361" t="s">
        <v>301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</row>
    <row r="15" spans="1:12" x14ac:dyDescent="0.2">
      <c r="A15" s="363" t="s">
        <v>408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</row>
    <row r="16" spans="1:12" x14ac:dyDescent="0.2">
      <c r="A16" s="382" t="s">
        <v>318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</row>
    <row r="17" spans="1:15" ht="38.25" x14ac:dyDescent="0.2">
      <c r="A17" s="246" t="s">
        <v>72</v>
      </c>
      <c r="B17" s="30" t="s">
        <v>300</v>
      </c>
      <c r="C17" s="30" t="s">
        <v>299</v>
      </c>
      <c r="D17" s="247" t="s">
        <v>298</v>
      </c>
      <c r="E17" s="30" t="s">
        <v>297</v>
      </c>
      <c r="F17" s="30" t="s">
        <v>385</v>
      </c>
      <c r="G17" s="30" t="s">
        <v>296</v>
      </c>
      <c r="H17" s="247" t="s">
        <v>295</v>
      </c>
      <c r="I17" s="30" t="s">
        <v>294</v>
      </c>
      <c r="J17" s="30" t="s">
        <v>314</v>
      </c>
      <c r="K17" s="30" t="s">
        <v>292</v>
      </c>
      <c r="L17" s="30" t="s">
        <v>291</v>
      </c>
    </row>
    <row r="18" spans="1:15" x14ac:dyDescent="0.2">
      <c r="A18" s="156">
        <v>1</v>
      </c>
      <c r="B18" s="317" t="s">
        <v>290</v>
      </c>
      <c r="C18" s="156">
        <v>1</v>
      </c>
      <c r="D18" s="144">
        <v>16320</v>
      </c>
      <c r="E18" s="144">
        <f>C18*D18</f>
        <v>16320</v>
      </c>
      <c r="F18" s="144">
        <f>E18*0.04</f>
        <v>652.80000000000007</v>
      </c>
      <c r="G18" s="144">
        <f>(E18+F18)*0.5</f>
        <v>8486.4</v>
      </c>
      <c r="H18" s="144">
        <f>(E18+G18+F18)*1.6</f>
        <v>40734.720000000001</v>
      </c>
      <c r="I18" s="144">
        <f>SUM(E18:H18)</f>
        <v>66193.919999999998</v>
      </c>
      <c r="J18" s="144">
        <f>I18*6/1000</f>
        <v>397.16352000000001</v>
      </c>
      <c r="K18" s="309">
        <v>0.16900000000000001</v>
      </c>
      <c r="L18" s="48">
        <f>J18*K18</f>
        <v>67.120634880000011</v>
      </c>
    </row>
    <row r="19" spans="1:15" x14ac:dyDescent="0.2">
      <c r="A19" s="183">
        <v>2</v>
      </c>
      <c r="B19" s="245" t="s">
        <v>289</v>
      </c>
      <c r="C19" s="182">
        <v>1</v>
      </c>
      <c r="D19" s="136">
        <v>14810</v>
      </c>
      <c r="E19" s="136">
        <f>C19*D19</f>
        <v>14810</v>
      </c>
      <c r="F19" s="144">
        <f>E19*0.04</f>
        <v>592.4</v>
      </c>
      <c r="G19" s="144">
        <f>(E19+F19)*0.5</f>
        <v>7701.2</v>
      </c>
      <c r="H19" s="144">
        <f>(E19+G19+F19)*1.6</f>
        <v>36965.760000000002</v>
      </c>
      <c r="I19" s="138">
        <f>SUM(E19:H19)</f>
        <v>60069.36</v>
      </c>
      <c r="J19" s="138">
        <f>I19*6/1000</f>
        <v>360.41616000000005</v>
      </c>
      <c r="K19" s="309">
        <v>0.16900000000000001</v>
      </c>
      <c r="L19" s="37">
        <f>J19*K19</f>
        <v>60.91033104000001</v>
      </c>
    </row>
    <row r="20" spans="1:15" x14ac:dyDescent="0.2">
      <c r="A20" s="203"/>
      <c r="B20" s="235" t="s">
        <v>288</v>
      </c>
      <c r="C20" s="234">
        <f t="shared" ref="C20:J20" si="1">SUM(C18:C19)</f>
        <v>2</v>
      </c>
      <c r="D20" s="146">
        <f>SUM(D18:D19)</f>
        <v>31130</v>
      </c>
      <c r="E20" s="241">
        <f t="shared" si="1"/>
        <v>31130</v>
      </c>
      <c r="F20" s="241">
        <f t="shared" si="1"/>
        <v>1245.2</v>
      </c>
      <c r="G20" s="241">
        <f>SUM(G18:G19)</f>
        <v>16187.599999999999</v>
      </c>
      <c r="H20" s="241">
        <f t="shared" si="1"/>
        <v>77700.48000000001</v>
      </c>
      <c r="I20" s="241">
        <f t="shared" si="1"/>
        <v>126263.28</v>
      </c>
      <c r="J20" s="146">
        <f t="shared" si="1"/>
        <v>757.57968000000005</v>
      </c>
      <c r="K20" s="272">
        <v>0.16900000000000001</v>
      </c>
      <c r="L20" s="239">
        <f>SUM(L18:L19)</f>
        <v>128.03096592000003</v>
      </c>
    </row>
    <row r="21" spans="1:15" x14ac:dyDescent="0.2">
      <c r="A21" s="179"/>
      <c r="B21" s="27"/>
      <c r="C21" s="183"/>
      <c r="D21" s="182"/>
      <c r="E21" s="182"/>
      <c r="F21" s="182"/>
      <c r="G21" s="182"/>
      <c r="H21" s="182"/>
      <c r="I21" s="182"/>
      <c r="J21" s="183"/>
      <c r="K21" s="179"/>
      <c r="L21" s="182"/>
    </row>
    <row r="22" spans="1:15" x14ac:dyDescent="0.2">
      <c r="A22" s="182"/>
      <c r="B22" s="27"/>
      <c r="C22" s="183"/>
      <c r="D22" s="182"/>
      <c r="E22" s="41">
        <f>E20/C20</f>
        <v>15565</v>
      </c>
      <c r="F22" s="199">
        <f>F20/E20</f>
        <v>0.04</v>
      </c>
      <c r="G22" s="199">
        <f>(G20)/(E20+F20)</f>
        <v>0.49999999999999994</v>
      </c>
      <c r="H22" s="199">
        <f>H20/(E20+G20+F20)</f>
        <v>1.6000000000000003</v>
      </c>
      <c r="I22" s="182"/>
      <c r="J22" s="238"/>
      <c r="K22" s="199"/>
      <c r="L22" s="41"/>
    </row>
    <row r="23" spans="1:15" x14ac:dyDescent="0.2">
      <c r="A23" s="182"/>
      <c r="B23" s="27"/>
      <c r="C23" s="200">
        <f>C20*K20</f>
        <v>0.33800000000000002</v>
      </c>
      <c r="D23" s="183"/>
      <c r="E23" s="182"/>
      <c r="F23" s="182">
        <f>F22*E22</f>
        <v>622.6</v>
      </c>
      <c r="G23" s="41">
        <f>(E22)*G22</f>
        <v>7782.4999999999991</v>
      </c>
      <c r="H23" s="41">
        <f>(E22+G23)*H22</f>
        <v>37356.000000000007</v>
      </c>
      <c r="I23" s="238">
        <f>E22+G23+H23</f>
        <v>60703.500000000007</v>
      </c>
      <c r="J23" s="238"/>
      <c r="K23" s="26"/>
      <c r="L23" s="41"/>
    </row>
    <row r="24" spans="1:15" x14ac:dyDescent="0.2">
      <c r="A24" s="183"/>
      <c r="B24" s="237" t="s">
        <v>287</v>
      </c>
      <c r="C24" s="232">
        <f>C9+C23</f>
        <v>1.9100000000000001</v>
      </c>
      <c r="D24" s="236"/>
      <c r="E24" s="32"/>
      <c r="F24" s="61">
        <f>(F6+F20)/(E6+E20)</f>
        <v>0.32838796587337221</v>
      </c>
      <c r="G24" s="61">
        <f>(G6+G20)/(E6+E20+F6+F20)</f>
        <v>0.43647926300512907</v>
      </c>
      <c r="H24" s="235"/>
      <c r="I24" s="234"/>
      <c r="J24" s="233"/>
      <c r="K24" s="75"/>
      <c r="L24" s="239">
        <f>J25*C24</f>
        <v>633.10024336000004</v>
      </c>
      <c r="N24" s="224"/>
      <c r="O24" s="224"/>
    </row>
    <row r="25" spans="1:15" x14ac:dyDescent="0.2">
      <c r="A25" s="377" t="s">
        <v>286</v>
      </c>
      <c r="B25" s="378"/>
      <c r="C25" s="378"/>
      <c r="D25" s="378"/>
      <c r="E25" s="232">
        <f>(E6+E20)/(C6+C20)</f>
        <v>11135</v>
      </c>
      <c r="F25" s="232">
        <f>E25*F24</f>
        <v>3656.5999999999995</v>
      </c>
      <c r="G25" s="32">
        <f>(E25+F25)*G24</f>
        <v>6456.2266666666665</v>
      </c>
      <c r="H25" s="32">
        <f>(E25+G25+F25)*1.6</f>
        <v>33996.522666666664</v>
      </c>
      <c r="I25" s="232">
        <f>E25+F25+G25+H25</f>
        <v>55244.349333333332</v>
      </c>
      <c r="J25" s="232">
        <f>I25*6/1000</f>
        <v>331.46609599999999</v>
      </c>
      <c r="K25" s="61"/>
      <c r="L25" s="230"/>
      <c r="O25" s="224"/>
    </row>
    <row r="26" spans="1:15" hidden="1" x14ac:dyDescent="0.2">
      <c r="A26" s="223"/>
      <c r="B26" s="229"/>
      <c r="C26" s="229"/>
      <c r="D26" s="229"/>
      <c r="E26" s="223"/>
      <c r="F26" s="328"/>
      <c r="G26" s="228"/>
      <c r="H26" s="228"/>
      <c r="I26" s="228"/>
      <c r="J26" s="228"/>
      <c r="K26" s="227"/>
      <c r="L26" s="226"/>
    </row>
    <row r="27" spans="1:15" hidden="1" x14ac:dyDescent="0.2">
      <c r="A27" s="223"/>
      <c r="B27" s="4" t="s">
        <v>308</v>
      </c>
      <c r="C27" s="229"/>
      <c r="D27" s="229"/>
      <c r="E27" s="223"/>
      <c r="F27" s="328"/>
      <c r="G27" s="228"/>
      <c r="H27" s="228"/>
      <c r="I27" s="228"/>
      <c r="J27" s="228"/>
      <c r="K27" s="227"/>
      <c r="L27" s="226"/>
    </row>
    <row r="28" spans="1:15" hidden="1" x14ac:dyDescent="0.2">
      <c r="A28" s="27"/>
      <c r="B28" s="4" t="s">
        <v>311</v>
      </c>
      <c r="C28" s="3"/>
      <c r="D28" s="89"/>
      <c r="E28" s="89"/>
      <c r="F28" s="89"/>
      <c r="G28" s="89"/>
      <c r="H28" s="89"/>
      <c r="I28" s="89"/>
      <c r="J28" s="3"/>
      <c r="K28" s="3"/>
      <c r="L28" s="252"/>
      <c r="M28" s="225"/>
      <c r="N28" s="225"/>
      <c r="O28" s="225"/>
    </row>
    <row r="29" spans="1:15" x14ac:dyDescent="0.2">
      <c r="A29" s="27"/>
      <c r="C29" s="3"/>
      <c r="D29" s="89"/>
      <c r="E29" s="89"/>
      <c r="F29" s="89"/>
      <c r="G29" s="89"/>
      <c r="H29" s="89"/>
      <c r="I29" s="89"/>
      <c r="J29" s="3"/>
      <c r="K29" s="3"/>
      <c r="L29" s="252"/>
      <c r="M29" s="225"/>
      <c r="N29" s="225"/>
      <c r="O29" s="225"/>
    </row>
    <row r="30" spans="1:15" ht="30" customHeight="1" x14ac:dyDescent="0.2">
      <c r="A30" s="379" t="s">
        <v>389</v>
      </c>
      <c r="B30" s="379"/>
      <c r="J30" s="4" t="s">
        <v>390</v>
      </c>
      <c r="L30" s="224"/>
    </row>
  </sheetData>
  <mergeCells count="8">
    <mergeCell ref="A25:D25"/>
    <mergeCell ref="A30:B30"/>
    <mergeCell ref="A1:L1"/>
    <mergeCell ref="A2:L2"/>
    <mergeCell ref="A3:L3"/>
    <mergeCell ref="A14:L14"/>
    <mergeCell ref="A15:L15"/>
    <mergeCell ref="A16:L16"/>
  </mergeCells>
  <pageMargins left="0.7" right="0.7" top="0.75" bottom="0.75" header="0.3" footer="0.3"/>
  <pageSetup paperSize="9" orientation="landscape" verticalDpi="0" r:id="rId1"/>
  <headerFooter>
    <oddHeader>&amp;R&amp;"Times New Roman,обычный"Таблица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0"/>
  <sheetViews>
    <sheetView view="pageLayout" zoomScaleNormal="100" workbookViewId="0">
      <selection activeCell="D5" sqref="D5"/>
    </sheetView>
  </sheetViews>
  <sheetFormatPr defaultRowHeight="12.75" x14ac:dyDescent="0.2"/>
  <cols>
    <col min="1" max="1" width="4" style="14" customWidth="1"/>
    <col min="2" max="2" width="28.85546875" style="4" customWidth="1"/>
    <col min="3" max="3" width="6.7109375" style="4" customWidth="1"/>
    <col min="4" max="4" width="11.28515625" style="4" customWidth="1"/>
    <col min="5" max="6" width="8.5703125" style="4" customWidth="1"/>
    <col min="7" max="7" width="8.28515625" style="4" customWidth="1"/>
    <col min="8" max="8" width="9.140625" style="4"/>
    <col min="9" max="9" width="7.28515625" style="4" customWidth="1"/>
    <col min="10" max="10" width="8.42578125" style="4" customWidth="1"/>
    <col min="11" max="11" width="10.28515625" style="4" customWidth="1"/>
    <col min="12" max="12" width="14" style="4" customWidth="1"/>
    <col min="13" max="16384" width="9.140625" style="4"/>
  </cols>
  <sheetData>
    <row r="1" spans="1:12" x14ac:dyDescent="0.2">
      <c r="A1" s="380" t="s">
        <v>305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x14ac:dyDescent="0.2">
      <c r="A2" s="380" t="s">
        <v>409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x14ac:dyDescent="0.2">
      <c r="A3" s="381" t="s">
        <v>304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48.75" customHeight="1" x14ac:dyDescent="0.2">
      <c r="A4" s="246" t="s">
        <v>72</v>
      </c>
      <c r="B4" s="30" t="s">
        <v>300</v>
      </c>
      <c r="C4" s="30" t="s">
        <v>299</v>
      </c>
      <c r="D4" s="247" t="s">
        <v>303</v>
      </c>
      <c r="E4" s="30" t="s">
        <v>297</v>
      </c>
      <c r="F4" s="30" t="s">
        <v>385</v>
      </c>
      <c r="G4" s="30" t="s">
        <v>296</v>
      </c>
      <c r="H4" s="247" t="s">
        <v>295</v>
      </c>
      <c r="I4" s="30" t="s">
        <v>294</v>
      </c>
      <c r="J4" s="30" t="s">
        <v>315</v>
      </c>
      <c r="K4" s="246" t="s">
        <v>302</v>
      </c>
      <c r="L4" s="30" t="s">
        <v>291</v>
      </c>
    </row>
    <row r="5" spans="1:12" ht="35.25" customHeight="1" x14ac:dyDescent="0.2">
      <c r="A5" s="13">
        <v>1</v>
      </c>
      <c r="B5" s="306" t="s">
        <v>384</v>
      </c>
      <c r="C5" s="156">
        <v>4</v>
      </c>
      <c r="D5" s="310">
        <f>'ФЗП 1 полуг 2017'!D5</f>
        <v>8920</v>
      </c>
      <c r="E5" s="310">
        <f>C5*D5</f>
        <v>35680</v>
      </c>
      <c r="F5" s="310">
        <f>E5*0.58</f>
        <v>20694.399999999998</v>
      </c>
      <c r="G5" s="310">
        <f>(E5+F5)*0.65</f>
        <v>36643.360000000001</v>
      </c>
      <c r="H5" s="310">
        <f>(E5+G5+F5)*1.6</f>
        <v>148828.416</v>
      </c>
      <c r="I5" s="310">
        <f>SUM(E5:H5)</f>
        <v>241846.17599999998</v>
      </c>
      <c r="J5" s="48">
        <f>I5*6/1000</f>
        <v>1451.0770559999999</v>
      </c>
      <c r="K5" s="309">
        <v>0.39300000000000002</v>
      </c>
      <c r="L5" s="48">
        <f>J5*K5</f>
        <v>570.27328300800002</v>
      </c>
    </row>
    <row r="6" spans="1:12" x14ac:dyDescent="0.2">
      <c r="A6" s="188"/>
      <c r="B6" s="77" t="s">
        <v>288</v>
      </c>
      <c r="C6" s="77">
        <f t="shared" ref="C6:I6" si="0">SUM(C5:C5)</f>
        <v>4</v>
      </c>
      <c r="D6" s="267">
        <f t="shared" si="0"/>
        <v>8920</v>
      </c>
      <c r="E6" s="267">
        <f t="shared" si="0"/>
        <v>35680</v>
      </c>
      <c r="F6" s="267">
        <f t="shared" si="0"/>
        <v>20694.399999999998</v>
      </c>
      <c r="G6" s="267">
        <f t="shared" si="0"/>
        <v>36643.360000000001</v>
      </c>
      <c r="H6" s="267">
        <f t="shared" si="0"/>
        <v>148828.416</v>
      </c>
      <c r="I6" s="267">
        <f t="shared" si="0"/>
        <v>241846.17599999998</v>
      </c>
      <c r="J6" s="239">
        <f>SUM(J5:J5)</f>
        <v>1451.0770559999999</v>
      </c>
      <c r="K6" s="272">
        <f>0.393*5/5</f>
        <v>0.39300000000000002</v>
      </c>
      <c r="L6" s="239">
        <f>SUM(L5:L5)</f>
        <v>570.27328300800002</v>
      </c>
    </row>
    <row r="7" spans="1:12" x14ac:dyDescent="0.2">
      <c r="A7" s="98"/>
      <c r="B7" s="98"/>
      <c r="C7" s="98"/>
      <c r="D7" s="97"/>
      <c r="E7" s="97"/>
      <c r="F7" s="97"/>
      <c r="G7" s="97"/>
      <c r="H7" s="97"/>
      <c r="I7" s="97"/>
      <c r="J7" s="203"/>
      <c r="K7" s="179"/>
      <c r="L7" s="179"/>
    </row>
    <row r="8" spans="1:12" x14ac:dyDescent="0.2">
      <c r="A8" s="181"/>
      <c r="B8" s="181"/>
      <c r="C8" s="181"/>
      <c r="D8" s="96"/>
      <c r="E8" s="263">
        <f>E6/C6</f>
        <v>8920</v>
      </c>
      <c r="F8" s="264">
        <f>F6/E6</f>
        <v>0.57999999999999996</v>
      </c>
      <c r="G8" s="264">
        <f>(G6)/(E6+F6)</f>
        <v>0.65</v>
      </c>
      <c r="H8" s="264">
        <f>H6/(E6+F6+G6)</f>
        <v>1.6</v>
      </c>
      <c r="I8" s="96"/>
      <c r="J8" s="238"/>
      <c r="K8" s="50"/>
      <c r="L8" s="41"/>
    </row>
    <row r="9" spans="1:12" x14ac:dyDescent="0.2">
      <c r="A9" s="271"/>
      <c r="B9" s="271"/>
      <c r="C9" s="248">
        <f>C6*K6</f>
        <v>1.5720000000000001</v>
      </c>
      <c r="D9" s="271"/>
      <c r="E9" s="204"/>
      <c r="F9" s="204">
        <f>F8*E8</f>
        <v>5173.5999999999995</v>
      </c>
      <c r="G9" s="270">
        <f>(E8+F8*E8)*G8</f>
        <v>9160.84</v>
      </c>
      <c r="H9" s="270">
        <f>(E8+G9)*H8</f>
        <v>28929.344000000001</v>
      </c>
      <c r="I9" s="269">
        <f>E8+G9+H9</f>
        <v>47010.184000000001</v>
      </c>
      <c r="J9" s="249"/>
      <c r="K9" s="26"/>
      <c r="L9" s="43"/>
    </row>
    <row r="10" spans="1:12" x14ac:dyDescent="0.2">
      <c r="A10" s="22"/>
      <c r="J10" s="3"/>
      <c r="K10" s="3"/>
      <c r="L10" s="3"/>
    </row>
    <row r="11" spans="1:12" x14ac:dyDescent="0.2">
      <c r="A11" s="22"/>
    </row>
    <row r="12" spans="1:12" x14ac:dyDescent="0.2">
      <c r="A12" s="22"/>
    </row>
    <row r="13" spans="1:12" x14ac:dyDescent="0.2">
      <c r="A13" s="22"/>
    </row>
    <row r="14" spans="1:12" x14ac:dyDescent="0.2">
      <c r="A14" s="385" t="s">
        <v>301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x14ac:dyDescent="0.2">
      <c r="A15" s="380" t="s">
        <v>410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</row>
    <row r="16" spans="1:12" x14ac:dyDescent="0.2">
      <c r="A16" s="381" t="s">
        <v>317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</row>
    <row r="17" spans="1:15" ht="51" x14ac:dyDescent="0.2">
      <c r="A17" s="246" t="s">
        <v>72</v>
      </c>
      <c r="B17" s="30" t="s">
        <v>300</v>
      </c>
      <c r="C17" s="30" t="s">
        <v>299</v>
      </c>
      <c r="D17" s="247" t="s">
        <v>298</v>
      </c>
      <c r="E17" s="30" t="s">
        <v>297</v>
      </c>
      <c r="F17" s="30" t="s">
        <v>385</v>
      </c>
      <c r="G17" s="30" t="s">
        <v>296</v>
      </c>
      <c r="H17" s="247" t="s">
        <v>295</v>
      </c>
      <c r="I17" s="30" t="s">
        <v>294</v>
      </c>
      <c r="J17" s="30" t="s">
        <v>315</v>
      </c>
      <c r="K17" s="316" t="s">
        <v>292</v>
      </c>
      <c r="L17" s="30" t="s">
        <v>291</v>
      </c>
    </row>
    <row r="18" spans="1:15" x14ac:dyDescent="0.2">
      <c r="A18" s="13">
        <v>2</v>
      </c>
      <c r="B18" s="317" t="s">
        <v>290</v>
      </c>
      <c r="C18" s="13">
        <v>1</v>
      </c>
      <c r="D18" s="310">
        <f>'ФЗП 1 полуг 2017'!D18</f>
        <v>16320</v>
      </c>
      <c r="E18" s="310">
        <f>C18*D18</f>
        <v>16320</v>
      </c>
      <c r="F18" s="310">
        <f>E18*0.04</f>
        <v>652.80000000000007</v>
      </c>
      <c r="G18" s="310">
        <f>(E18+F18)*0.75</f>
        <v>12729.599999999999</v>
      </c>
      <c r="H18" s="310">
        <f t="shared" ref="H18:H19" si="1">(E18+G18+F18)*1.6</f>
        <v>47523.839999999997</v>
      </c>
      <c r="I18" s="48">
        <f>SUM(E18:H18)</f>
        <v>77226.239999999991</v>
      </c>
      <c r="J18" s="48">
        <f>I18*6/1000</f>
        <v>463.35743999999994</v>
      </c>
      <c r="K18" s="309">
        <v>0.16900000000000001</v>
      </c>
      <c r="L18" s="48">
        <f>J18*K18</f>
        <v>78.307407359999999</v>
      </c>
    </row>
    <row r="19" spans="1:15" x14ac:dyDescent="0.2">
      <c r="A19" s="181">
        <v>4</v>
      </c>
      <c r="B19" s="245" t="s">
        <v>289</v>
      </c>
      <c r="C19" s="96">
        <v>1</v>
      </c>
      <c r="D19" s="263">
        <f>'ФЗП 1 полуг 2017'!D19</f>
        <v>14810</v>
      </c>
      <c r="E19" s="263">
        <f>C19*D19</f>
        <v>14810</v>
      </c>
      <c r="F19" s="310">
        <f>E19*0.04</f>
        <v>592.4</v>
      </c>
      <c r="G19" s="310">
        <f>(E19+F19)*0.75</f>
        <v>11551.8</v>
      </c>
      <c r="H19" s="310">
        <f t="shared" si="1"/>
        <v>43126.720000000001</v>
      </c>
      <c r="I19" s="238">
        <f>SUM(E19:H19)</f>
        <v>70080.92</v>
      </c>
      <c r="J19" s="238">
        <f>I19*6/1000</f>
        <v>420.48552000000001</v>
      </c>
      <c r="K19" s="285">
        <v>0.16900000000000001</v>
      </c>
      <c r="L19" s="37">
        <f>J19*K19</f>
        <v>71.06205288000001</v>
      </c>
    </row>
    <row r="20" spans="1:15" x14ac:dyDescent="0.2">
      <c r="A20" s="98"/>
      <c r="B20" s="77" t="s">
        <v>288</v>
      </c>
      <c r="C20" s="268">
        <f t="shared" ref="C20:J20" si="2">SUM(C18:C19)</f>
        <v>2</v>
      </c>
      <c r="D20" s="267">
        <f>SUM(D18:D19)</f>
        <v>31130</v>
      </c>
      <c r="E20" s="266">
        <f>SUM(E18:E19)</f>
        <v>31130</v>
      </c>
      <c r="F20" s="266">
        <f>SUM(F18:F19)</f>
        <v>1245.2</v>
      </c>
      <c r="G20" s="266">
        <f t="shared" si="2"/>
        <v>24281.399999999998</v>
      </c>
      <c r="H20" s="265">
        <f t="shared" si="2"/>
        <v>90650.559999999998</v>
      </c>
      <c r="I20" s="265">
        <f t="shared" si="2"/>
        <v>147307.15999999997</v>
      </c>
      <c r="J20" s="239">
        <f t="shared" si="2"/>
        <v>883.84295999999995</v>
      </c>
      <c r="K20" s="272">
        <v>0.16900000000000001</v>
      </c>
      <c r="L20" s="239">
        <f>SUM(L18:L19)</f>
        <v>149.36946024000002</v>
      </c>
    </row>
    <row r="21" spans="1:15" x14ac:dyDescent="0.2">
      <c r="A21" s="97"/>
      <c r="B21" s="22"/>
      <c r="C21" s="181"/>
      <c r="D21" s="96"/>
      <c r="E21" s="96"/>
      <c r="F21" s="96"/>
      <c r="G21" s="96"/>
      <c r="H21" s="182"/>
      <c r="I21" s="182"/>
      <c r="J21" s="183"/>
      <c r="K21" s="179"/>
      <c r="L21" s="182"/>
    </row>
    <row r="22" spans="1:15" x14ac:dyDescent="0.2">
      <c r="A22" s="96"/>
      <c r="B22" s="22"/>
      <c r="C22" s="181"/>
      <c r="D22" s="96"/>
      <c r="E22" s="263">
        <f>E20/C20</f>
        <v>15565</v>
      </c>
      <c r="F22" s="264">
        <f>F20/E20</f>
        <v>0.04</v>
      </c>
      <c r="G22" s="264">
        <f>(G20)/(E20+F20)</f>
        <v>0.74999999999999989</v>
      </c>
      <c r="H22" s="199">
        <f>H20/(E20+G20+F20)</f>
        <v>1.6000000000000003</v>
      </c>
      <c r="I22" s="182"/>
      <c r="J22" s="238"/>
      <c r="K22" s="199"/>
      <c r="L22" s="41"/>
    </row>
    <row r="23" spans="1:15" x14ac:dyDescent="0.2">
      <c r="A23" s="96"/>
      <c r="B23" s="22"/>
      <c r="C23" s="200">
        <f>C20*K20</f>
        <v>0.33800000000000002</v>
      </c>
      <c r="D23" s="181"/>
      <c r="E23" s="96"/>
      <c r="F23" s="96"/>
      <c r="G23" s="263">
        <f>(E22)*G22</f>
        <v>11673.749999999998</v>
      </c>
      <c r="H23" s="41">
        <f>(E22+G23)*H22</f>
        <v>43582.000000000007</v>
      </c>
      <c r="I23" s="238">
        <f>E22+G23+H23</f>
        <v>70820.75</v>
      </c>
      <c r="J23" s="238"/>
      <c r="K23" s="26"/>
      <c r="L23" s="41"/>
    </row>
    <row r="24" spans="1:15" x14ac:dyDescent="0.2">
      <c r="A24" s="181"/>
      <c r="B24" s="262" t="s">
        <v>287</v>
      </c>
      <c r="C24" s="232">
        <f>C9+C23</f>
        <v>1.9100000000000001</v>
      </c>
      <c r="D24" s="188"/>
      <c r="E24" s="73"/>
      <c r="F24" s="61">
        <f>(F6+F20:G20)/(E6+E20)</f>
        <v>0.32838796587337221</v>
      </c>
      <c r="G24" s="261">
        <f>(G6+G20)/(E6+E20+F20+F6)</f>
        <v>0.68647926300512907</v>
      </c>
      <c r="H24" s="235"/>
      <c r="I24" s="234"/>
      <c r="J24" s="233"/>
      <c r="K24" s="75"/>
      <c r="L24" s="239">
        <f>J25*C24</f>
        <v>743.28287176000015</v>
      </c>
    </row>
    <row r="25" spans="1:15" x14ac:dyDescent="0.2">
      <c r="A25" s="383" t="s">
        <v>286</v>
      </c>
      <c r="B25" s="384"/>
      <c r="C25" s="384"/>
      <c r="D25" s="384"/>
      <c r="E25" s="260">
        <f>(E6+E20)/(C6+C20)</f>
        <v>11135</v>
      </c>
      <c r="F25" s="232">
        <f>E25*F24</f>
        <v>3656.5999999999995</v>
      </c>
      <c r="G25" s="73">
        <f>(E25+F25)*G24</f>
        <v>10154.126666666667</v>
      </c>
      <c r="H25" s="32">
        <f>(E25+F25+G25)*1.6</f>
        <v>39913.162666666671</v>
      </c>
      <c r="I25" s="232">
        <f>E25+F25+G25+H25</f>
        <v>64858.88933333334</v>
      </c>
      <c r="J25" s="232">
        <f>I25*6/1000</f>
        <v>389.15333600000002</v>
      </c>
      <c r="K25" s="61"/>
      <c r="L25" s="230"/>
    </row>
    <row r="26" spans="1:15" x14ac:dyDescent="0.2">
      <c r="A26" s="258"/>
      <c r="B26" s="259"/>
      <c r="C26" s="259"/>
      <c r="D26" s="259"/>
      <c r="E26" s="258"/>
      <c r="F26" s="329"/>
      <c r="G26" s="257"/>
      <c r="H26" s="228"/>
      <c r="I26" s="228"/>
      <c r="J26" s="228"/>
      <c r="K26" s="227"/>
      <c r="L26" s="226"/>
      <c r="M26" s="225"/>
      <c r="N26" s="225"/>
      <c r="O26" s="225"/>
    </row>
    <row r="27" spans="1:15" x14ac:dyDescent="0.2">
      <c r="A27" s="258"/>
      <c r="C27" s="259"/>
      <c r="D27" s="259"/>
      <c r="E27" s="258"/>
      <c r="F27" s="329"/>
      <c r="G27" s="257"/>
      <c r="H27" s="228"/>
      <c r="I27" s="228"/>
      <c r="J27" s="228"/>
      <c r="K27" s="227"/>
      <c r="L27" s="226"/>
      <c r="M27" s="225"/>
      <c r="N27" s="225"/>
      <c r="O27" s="225"/>
    </row>
    <row r="28" spans="1:15" x14ac:dyDescent="0.2">
      <c r="A28" s="22"/>
      <c r="D28" s="224"/>
      <c r="E28" s="224"/>
      <c r="F28" s="224"/>
      <c r="G28" s="224"/>
      <c r="H28" s="89"/>
      <c r="I28" s="89"/>
      <c r="J28" s="3"/>
      <c r="K28" s="3"/>
      <c r="L28" s="252"/>
    </row>
    <row r="29" spans="1:15" x14ac:dyDescent="0.2">
      <c r="A29" s="22"/>
      <c r="D29" s="224"/>
      <c r="E29" s="224"/>
      <c r="F29" s="224"/>
      <c r="G29" s="224"/>
      <c r="H29" s="89"/>
      <c r="I29" s="89"/>
      <c r="J29" s="3"/>
      <c r="K29" s="3"/>
      <c r="L29" s="252"/>
    </row>
    <row r="30" spans="1:15" ht="24" customHeight="1" x14ac:dyDescent="0.2">
      <c r="A30" s="379" t="s">
        <v>389</v>
      </c>
      <c r="B30" s="379"/>
      <c r="H30" s="3"/>
      <c r="I30" s="3"/>
      <c r="J30" s="4" t="s">
        <v>390</v>
      </c>
      <c r="K30" s="3"/>
      <c r="L30" s="89"/>
    </row>
  </sheetData>
  <mergeCells count="8">
    <mergeCell ref="A25:D25"/>
    <mergeCell ref="A30:B30"/>
    <mergeCell ref="A1:L1"/>
    <mergeCell ref="A2:L2"/>
    <mergeCell ref="A3:L3"/>
    <mergeCell ref="A14:L14"/>
    <mergeCell ref="A15:L15"/>
    <mergeCell ref="A16:L16"/>
  </mergeCells>
  <pageMargins left="1.0208333333333333" right="0.375" top="0.74803149606299213" bottom="0.74803149606299213" header="0" footer="0"/>
  <pageSetup paperSize="9" orientation="landscape" verticalDpi="0" r:id="rId1"/>
  <headerFooter>
    <oddHeader>&amp;R&amp;"Times New Roman,обычный"Таблица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"/>
  <sheetViews>
    <sheetView workbookViewId="0">
      <selection activeCell="E33" sqref="E33"/>
    </sheetView>
  </sheetViews>
  <sheetFormatPr defaultRowHeight="15.75" x14ac:dyDescent="0.25"/>
  <cols>
    <col min="1" max="1" width="6.140625" style="286" customWidth="1"/>
    <col min="2" max="2" width="0.5703125" style="286" customWidth="1"/>
    <col min="3" max="3" width="39.28515625" style="286" customWidth="1"/>
    <col min="4" max="4" width="29.28515625" style="286" customWidth="1"/>
    <col min="5" max="5" width="32.5703125" style="286" customWidth="1"/>
    <col min="6" max="6" width="23" style="286" customWidth="1"/>
    <col min="7" max="256" width="9.140625" style="286"/>
    <col min="257" max="257" width="6.140625" style="286" customWidth="1"/>
    <col min="258" max="258" width="0.5703125" style="286" customWidth="1"/>
    <col min="259" max="259" width="39.28515625" style="286" customWidth="1"/>
    <col min="260" max="260" width="29.28515625" style="286" customWidth="1"/>
    <col min="261" max="261" width="32.5703125" style="286" customWidth="1"/>
    <col min="262" max="262" width="34" style="286" customWidth="1"/>
    <col min="263" max="512" width="9.140625" style="286"/>
    <col min="513" max="513" width="6.140625" style="286" customWidth="1"/>
    <col min="514" max="514" width="0.5703125" style="286" customWidth="1"/>
    <col min="515" max="515" width="39.28515625" style="286" customWidth="1"/>
    <col min="516" max="516" width="29.28515625" style="286" customWidth="1"/>
    <col min="517" max="517" width="32.5703125" style="286" customWidth="1"/>
    <col min="518" max="518" width="34" style="286" customWidth="1"/>
    <col min="519" max="768" width="9.140625" style="286"/>
    <col min="769" max="769" width="6.140625" style="286" customWidth="1"/>
    <col min="770" max="770" width="0.5703125" style="286" customWidth="1"/>
    <col min="771" max="771" width="39.28515625" style="286" customWidth="1"/>
    <col min="772" max="772" width="29.28515625" style="286" customWidth="1"/>
    <col min="773" max="773" width="32.5703125" style="286" customWidth="1"/>
    <col min="774" max="774" width="34" style="286" customWidth="1"/>
    <col min="775" max="1024" width="9.140625" style="286"/>
    <col min="1025" max="1025" width="6.140625" style="286" customWidth="1"/>
    <col min="1026" max="1026" width="0.5703125" style="286" customWidth="1"/>
    <col min="1027" max="1027" width="39.28515625" style="286" customWidth="1"/>
    <col min="1028" max="1028" width="29.28515625" style="286" customWidth="1"/>
    <col min="1029" max="1029" width="32.5703125" style="286" customWidth="1"/>
    <col min="1030" max="1030" width="34" style="286" customWidth="1"/>
    <col min="1031" max="1280" width="9.140625" style="286"/>
    <col min="1281" max="1281" width="6.140625" style="286" customWidth="1"/>
    <col min="1282" max="1282" width="0.5703125" style="286" customWidth="1"/>
    <col min="1283" max="1283" width="39.28515625" style="286" customWidth="1"/>
    <col min="1284" max="1284" width="29.28515625" style="286" customWidth="1"/>
    <col min="1285" max="1285" width="32.5703125" style="286" customWidth="1"/>
    <col min="1286" max="1286" width="34" style="286" customWidth="1"/>
    <col min="1287" max="1536" width="9.140625" style="286"/>
    <col min="1537" max="1537" width="6.140625" style="286" customWidth="1"/>
    <col min="1538" max="1538" width="0.5703125" style="286" customWidth="1"/>
    <col min="1539" max="1539" width="39.28515625" style="286" customWidth="1"/>
    <col min="1540" max="1540" width="29.28515625" style="286" customWidth="1"/>
    <col min="1541" max="1541" width="32.5703125" style="286" customWidth="1"/>
    <col min="1542" max="1542" width="34" style="286" customWidth="1"/>
    <col min="1543" max="1792" width="9.140625" style="286"/>
    <col min="1793" max="1793" width="6.140625" style="286" customWidth="1"/>
    <col min="1794" max="1794" width="0.5703125" style="286" customWidth="1"/>
    <col min="1795" max="1795" width="39.28515625" style="286" customWidth="1"/>
    <col min="1796" max="1796" width="29.28515625" style="286" customWidth="1"/>
    <col min="1797" max="1797" width="32.5703125" style="286" customWidth="1"/>
    <col min="1798" max="1798" width="34" style="286" customWidth="1"/>
    <col min="1799" max="2048" width="9.140625" style="286"/>
    <col min="2049" max="2049" width="6.140625" style="286" customWidth="1"/>
    <col min="2050" max="2050" width="0.5703125" style="286" customWidth="1"/>
    <col min="2051" max="2051" width="39.28515625" style="286" customWidth="1"/>
    <col min="2052" max="2052" width="29.28515625" style="286" customWidth="1"/>
    <col min="2053" max="2053" width="32.5703125" style="286" customWidth="1"/>
    <col min="2054" max="2054" width="34" style="286" customWidth="1"/>
    <col min="2055" max="2304" width="9.140625" style="286"/>
    <col min="2305" max="2305" width="6.140625" style="286" customWidth="1"/>
    <col min="2306" max="2306" width="0.5703125" style="286" customWidth="1"/>
    <col min="2307" max="2307" width="39.28515625" style="286" customWidth="1"/>
    <col min="2308" max="2308" width="29.28515625" style="286" customWidth="1"/>
    <col min="2309" max="2309" width="32.5703125" style="286" customWidth="1"/>
    <col min="2310" max="2310" width="34" style="286" customWidth="1"/>
    <col min="2311" max="2560" width="9.140625" style="286"/>
    <col min="2561" max="2561" width="6.140625" style="286" customWidth="1"/>
    <col min="2562" max="2562" width="0.5703125" style="286" customWidth="1"/>
    <col min="2563" max="2563" width="39.28515625" style="286" customWidth="1"/>
    <col min="2564" max="2564" width="29.28515625" style="286" customWidth="1"/>
    <col min="2565" max="2565" width="32.5703125" style="286" customWidth="1"/>
    <col min="2566" max="2566" width="34" style="286" customWidth="1"/>
    <col min="2567" max="2816" width="9.140625" style="286"/>
    <col min="2817" max="2817" width="6.140625" style="286" customWidth="1"/>
    <col min="2818" max="2818" width="0.5703125" style="286" customWidth="1"/>
    <col min="2819" max="2819" width="39.28515625" style="286" customWidth="1"/>
    <col min="2820" max="2820" width="29.28515625" style="286" customWidth="1"/>
    <col min="2821" max="2821" width="32.5703125" style="286" customWidth="1"/>
    <col min="2822" max="2822" width="34" style="286" customWidth="1"/>
    <col min="2823" max="3072" width="9.140625" style="286"/>
    <col min="3073" max="3073" width="6.140625" style="286" customWidth="1"/>
    <col min="3074" max="3074" width="0.5703125" style="286" customWidth="1"/>
    <col min="3075" max="3075" width="39.28515625" style="286" customWidth="1"/>
    <col min="3076" max="3076" width="29.28515625" style="286" customWidth="1"/>
    <col min="3077" max="3077" width="32.5703125" style="286" customWidth="1"/>
    <col min="3078" max="3078" width="34" style="286" customWidth="1"/>
    <col min="3079" max="3328" width="9.140625" style="286"/>
    <col min="3329" max="3329" width="6.140625" style="286" customWidth="1"/>
    <col min="3330" max="3330" width="0.5703125" style="286" customWidth="1"/>
    <col min="3331" max="3331" width="39.28515625" style="286" customWidth="1"/>
    <col min="3332" max="3332" width="29.28515625" style="286" customWidth="1"/>
    <col min="3333" max="3333" width="32.5703125" style="286" customWidth="1"/>
    <col min="3334" max="3334" width="34" style="286" customWidth="1"/>
    <col min="3335" max="3584" width="9.140625" style="286"/>
    <col min="3585" max="3585" width="6.140625" style="286" customWidth="1"/>
    <col min="3586" max="3586" width="0.5703125" style="286" customWidth="1"/>
    <col min="3587" max="3587" width="39.28515625" style="286" customWidth="1"/>
    <col min="3588" max="3588" width="29.28515625" style="286" customWidth="1"/>
    <col min="3589" max="3589" width="32.5703125" style="286" customWidth="1"/>
    <col min="3590" max="3590" width="34" style="286" customWidth="1"/>
    <col min="3591" max="3840" width="9.140625" style="286"/>
    <col min="3841" max="3841" width="6.140625" style="286" customWidth="1"/>
    <col min="3842" max="3842" width="0.5703125" style="286" customWidth="1"/>
    <col min="3843" max="3843" width="39.28515625" style="286" customWidth="1"/>
    <col min="3844" max="3844" width="29.28515625" style="286" customWidth="1"/>
    <col min="3845" max="3845" width="32.5703125" style="286" customWidth="1"/>
    <col min="3846" max="3846" width="34" style="286" customWidth="1"/>
    <col min="3847" max="4096" width="9.140625" style="286"/>
    <col min="4097" max="4097" width="6.140625" style="286" customWidth="1"/>
    <col min="4098" max="4098" width="0.5703125" style="286" customWidth="1"/>
    <col min="4099" max="4099" width="39.28515625" style="286" customWidth="1"/>
    <col min="4100" max="4100" width="29.28515625" style="286" customWidth="1"/>
    <col min="4101" max="4101" width="32.5703125" style="286" customWidth="1"/>
    <col min="4102" max="4102" width="34" style="286" customWidth="1"/>
    <col min="4103" max="4352" width="9.140625" style="286"/>
    <col min="4353" max="4353" width="6.140625" style="286" customWidth="1"/>
    <col min="4354" max="4354" width="0.5703125" style="286" customWidth="1"/>
    <col min="4355" max="4355" width="39.28515625" style="286" customWidth="1"/>
    <col min="4356" max="4356" width="29.28515625" style="286" customWidth="1"/>
    <col min="4357" max="4357" width="32.5703125" style="286" customWidth="1"/>
    <col min="4358" max="4358" width="34" style="286" customWidth="1"/>
    <col min="4359" max="4608" width="9.140625" style="286"/>
    <col min="4609" max="4609" width="6.140625" style="286" customWidth="1"/>
    <col min="4610" max="4610" width="0.5703125" style="286" customWidth="1"/>
    <col min="4611" max="4611" width="39.28515625" style="286" customWidth="1"/>
    <col min="4612" max="4612" width="29.28515625" style="286" customWidth="1"/>
    <col min="4613" max="4613" width="32.5703125" style="286" customWidth="1"/>
    <col min="4614" max="4614" width="34" style="286" customWidth="1"/>
    <col min="4615" max="4864" width="9.140625" style="286"/>
    <col min="4865" max="4865" width="6.140625" style="286" customWidth="1"/>
    <col min="4866" max="4866" width="0.5703125" style="286" customWidth="1"/>
    <col min="4867" max="4867" width="39.28515625" style="286" customWidth="1"/>
    <col min="4868" max="4868" width="29.28515625" style="286" customWidth="1"/>
    <col min="4869" max="4869" width="32.5703125" style="286" customWidth="1"/>
    <col min="4870" max="4870" width="34" style="286" customWidth="1"/>
    <col min="4871" max="5120" width="9.140625" style="286"/>
    <col min="5121" max="5121" width="6.140625" style="286" customWidth="1"/>
    <col min="5122" max="5122" width="0.5703125" style="286" customWidth="1"/>
    <col min="5123" max="5123" width="39.28515625" style="286" customWidth="1"/>
    <col min="5124" max="5124" width="29.28515625" style="286" customWidth="1"/>
    <col min="5125" max="5125" width="32.5703125" style="286" customWidth="1"/>
    <col min="5126" max="5126" width="34" style="286" customWidth="1"/>
    <col min="5127" max="5376" width="9.140625" style="286"/>
    <col min="5377" max="5377" width="6.140625" style="286" customWidth="1"/>
    <col min="5378" max="5378" width="0.5703125" style="286" customWidth="1"/>
    <col min="5379" max="5379" width="39.28515625" style="286" customWidth="1"/>
    <col min="5380" max="5380" width="29.28515625" style="286" customWidth="1"/>
    <col min="5381" max="5381" width="32.5703125" style="286" customWidth="1"/>
    <col min="5382" max="5382" width="34" style="286" customWidth="1"/>
    <col min="5383" max="5632" width="9.140625" style="286"/>
    <col min="5633" max="5633" width="6.140625" style="286" customWidth="1"/>
    <col min="5634" max="5634" width="0.5703125" style="286" customWidth="1"/>
    <col min="5635" max="5635" width="39.28515625" style="286" customWidth="1"/>
    <col min="5636" max="5636" width="29.28515625" style="286" customWidth="1"/>
    <col min="5637" max="5637" width="32.5703125" style="286" customWidth="1"/>
    <col min="5638" max="5638" width="34" style="286" customWidth="1"/>
    <col min="5639" max="5888" width="9.140625" style="286"/>
    <col min="5889" max="5889" width="6.140625" style="286" customWidth="1"/>
    <col min="5890" max="5890" width="0.5703125" style="286" customWidth="1"/>
    <col min="5891" max="5891" width="39.28515625" style="286" customWidth="1"/>
    <col min="5892" max="5892" width="29.28515625" style="286" customWidth="1"/>
    <col min="5893" max="5893" width="32.5703125" style="286" customWidth="1"/>
    <col min="5894" max="5894" width="34" style="286" customWidth="1"/>
    <col min="5895" max="6144" width="9.140625" style="286"/>
    <col min="6145" max="6145" width="6.140625" style="286" customWidth="1"/>
    <col min="6146" max="6146" width="0.5703125" style="286" customWidth="1"/>
    <col min="6147" max="6147" width="39.28515625" style="286" customWidth="1"/>
    <col min="6148" max="6148" width="29.28515625" style="286" customWidth="1"/>
    <col min="6149" max="6149" width="32.5703125" style="286" customWidth="1"/>
    <col min="6150" max="6150" width="34" style="286" customWidth="1"/>
    <col min="6151" max="6400" width="9.140625" style="286"/>
    <col min="6401" max="6401" width="6.140625" style="286" customWidth="1"/>
    <col min="6402" max="6402" width="0.5703125" style="286" customWidth="1"/>
    <col min="6403" max="6403" width="39.28515625" style="286" customWidth="1"/>
    <col min="6404" max="6404" width="29.28515625" style="286" customWidth="1"/>
    <col min="6405" max="6405" width="32.5703125" style="286" customWidth="1"/>
    <col min="6406" max="6406" width="34" style="286" customWidth="1"/>
    <col min="6407" max="6656" width="9.140625" style="286"/>
    <col min="6657" max="6657" width="6.140625" style="286" customWidth="1"/>
    <col min="6658" max="6658" width="0.5703125" style="286" customWidth="1"/>
    <col min="6659" max="6659" width="39.28515625" style="286" customWidth="1"/>
    <col min="6660" max="6660" width="29.28515625" style="286" customWidth="1"/>
    <col min="6661" max="6661" width="32.5703125" style="286" customWidth="1"/>
    <col min="6662" max="6662" width="34" style="286" customWidth="1"/>
    <col min="6663" max="6912" width="9.140625" style="286"/>
    <col min="6913" max="6913" width="6.140625" style="286" customWidth="1"/>
    <col min="6914" max="6914" width="0.5703125" style="286" customWidth="1"/>
    <col min="6915" max="6915" width="39.28515625" style="286" customWidth="1"/>
    <col min="6916" max="6916" width="29.28515625" style="286" customWidth="1"/>
    <col min="6917" max="6917" width="32.5703125" style="286" customWidth="1"/>
    <col min="6918" max="6918" width="34" style="286" customWidth="1"/>
    <col min="6919" max="7168" width="9.140625" style="286"/>
    <col min="7169" max="7169" width="6.140625" style="286" customWidth="1"/>
    <col min="7170" max="7170" width="0.5703125" style="286" customWidth="1"/>
    <col min="7171" max="7171" width="39.28515625" style="286" customWidth="1"/>
    <col min="7172" max="7172" width="29.28515625" style="286" customWidth="1"/>
    <col min="7173" max="7173" width="32.5703125" style="286" customWidth="1"/>
    <col min="7174" max="7174" width="34" style="286" customWidth="1"/>
    <col min="7175" max="7424" width="9.140625" style="286"/>
    <col min="7425" max="7425" width="6.140625" style="286" customWidth="1"/>
    <col min="7426" max="7426" width="0.5703125" style="286" customWidth="1"/>
    <col min="7427" max="7427" width="39.28515625" style="286" customWidth="1"/>
    <col min="7428" max="7428" width="29.28515625" style="286" customWidth="1"/>
    <col min="7429" max="7429" width="32.5703125" style="286" customWidth="1"/>
    <col min="7430" max="7430" width="34" style="286" customWidth="1"/>
    <col min="7431" max="7680" width="9.140625" style="286"/>
    <col min="7681" max="7681" width="6.140625" style="286" customWidth="1"/>
    <col min="7682" max="7682" width="0.5703125" style="286" customWidth="1"/>
    <col min="7683" max="7683" width="39.28515625" style="286" customWidth="1"/>
    <col min="7684" max="7684" width="29.28515625" style="286" customWidth="1"/>
    <col min="7685" max="7685" width="32.5703125" style="286" customWidth="1"/>
    <col min="7686" max="7686" width="34" style="286" customWidth="1"/>
    <col min="7687" max="7936" width="9.140625" style="286"/>
    <col min="7937" max="7937" width="6.140625" style="286" customWidth="1"/>
    <col min="7938" max="7938" width="0.5703125" style="286" customWidth="1"/>
    <col min="7939" max="7939" width="39.28515625" style="286" customWidth="1"/>
    <col min="7940" max="7940" width="29.28515625" style="286" customWidth="1"/>
    <col min="7941" max="7941" width="32.5703125" style="286" customWidth="1"/>
    <col min="7942" max="7942" width="34" style="286" customWidth="1"/>
    <col min="7943" max="8192" width="9.140625" style="286"/>
    <col min="8193" max="8193" width="6.140625" style="286" customWidth="1"/>
    <col min="8194" max="8194" width="0.5703125" style="286" customWidth="1"/>
    <col min="8195" max="8195" width="39.28515625" style="286" customWidth="1"/>
    <col min="8196" max="8196" width="29.28515625" style="286" customWidth="1"/>
    <col min="8197" max="8197" width="32.5703125" style="286" customWidth="1"/>
    <col min="8198" max="8198" width="34" style="286" customWidth="1"/>
    <col min="8199" max="8448" width="9.140625" style="286"/>
    <col min="8449" max="8449" width="6.140625" style="286" customWidth="1"/>
    <col min="8450" max="8450" width="0.5703125" style="286" customWidth="1"/>
    <col min="8451" max="8451" width="39.28515625" style="286" customWidth="1"/>
    <col min="8452" max="8452" width="29.28515625" style="286" customWidth="1"/>
    <col min="8453" max="8453" width="32.5703125" style="286" customWidth="1"/>
    <col min="8454" max="8454" width="34" style="286" customWidth="1"/>
    <col min="8455" max="8704" width="9.140625" style="286"/>
    <col min="8705" max="8705" width="6.140625" style="286" customWidth="1"/>
    <col min="8706" max="8706" width="0.5703125" style="286" customWidth="1"/>
    <col min="8707" max="8707" width="39.28515625" style="286" customWidth="1"/>
    <col min="8708" max="8708" width="29.28515625" style="286" customWidth="1"/>
    <col min="8709" max="8709" width="32.5703125" style="286" customWidth="1"/>
    <col min="8710" max="8710" width="34" style="286" customWidth="1"/>
    <col min="8711" max="8960" width="9.140625" style="286"/>
    <col min="8961" max="8961" width="6.140625" style="286" customWidth="1"/>
    <col min="8962" max="8962" width="0.5703125" style="286" customWidth="1"/>
    <col min="8963" max="8963" width="39.28515625" style="286" customWidth="1"/>
    <col min="8964" max="8964" width="29.28515625" style="286" customWidth="1"/>
    <col min="8965" max="8965" width="32.5703125" style="286" customWidth="1"/>
    <col min="8966" max="8966" width="34" style="286" customWidth="1"/>
    <col min="8967" max="9216" width="9.140625" style="286"/>
    <col min="9217" max="9217" width="6.140625" style="286" customWidth="1"/>
    <col min="9218" max="9218" width="0.5703125" style="286" customWidth="1"/>
    <col min="9219" max="9219" width="39.28515625" style="286" customWidth="1"/>
    <col min="9220" max="9220" width="29.28515625" style="286" customWidth="1"/>
    <col min="9221" max="9221" width="32.5703125" style="286" customWidth="1"/>
    <col min="9222" max="9222" width="34" style="286" customWidth="1"/>
    <col min="9223" max="9472" width="9.140625" style="286"/>
    <col min="9473" max="9473" width="6.140625" style="286" customWidth="1"/>
    <col min="9474" max="9474" width="0.5703125" style="286" customWidth="1"/>
    <col min="9475" max="9475" width="39.28515625" style="286" customWidth="1"/>
    <col min="9476" max="9476" width="29.28515625" style="286" customWidth="1"/>
    <col min="9477" max="9477" width="32.5703125" style="286" customWidth="1"/>
    <col min="9478" max="9478" width="34" style="286" customWidth="1"/>
    <col min="9479" max="9728" width="9.140625" style="286"/>
    <col min="9729" max="9729" width="6.140625" style="286" customWidth="1"/>
    <col min="9730" max="9730" width="0.5703125" style="286" customWidth="1"/>
    <col min="9731" max="9731" width="39.28515625" style="286" customWidth="1"/>
    <col min="9732" max="9732" width="29.28515625" style="286" customWidth="1"/>
    <col min="9733" max="9733" width="32.5703125" style="286" customWidth="1"/>
    <col min="9734" max="9734" width="34" style="286" customWidth="1"/>
    <col min="9735" max="9984" width="9.140625" style="286"/>
    <col min="9985" max="9985" width="6.140625" style="286" customWidth="1"/>
    <col min="9986" max="9986" width="0.5703125" style="286" customWidth="1"/>
    <col min="9987" max="9987" width="39.28515625" style="286" customWidth="1"/>
    <col min="9988" max="9988" width="29.28515625" style="286" customWidth="1"/>
    <col min="9989" max="9989" width="32.5703125" style="286" customWidth="1"/>
    <col min="9990" max="9990" width="34" style="286" customWidth="1"/>
    <col min="9991" max="10240" width="9.140625" style="286"/>
    <col min="10241" max="10241" width="6.140625" style="286" customWidth="1"/>
    <col min="10242" max="10242" width="0.5703125" style="286" customWidth="1"/>
    <col min="10243" max="10243" width="39.28515625" style="286" customWidth="1"/>
    <col min="10244" max="10244" width="29.28515625" style="286" customWidth="1"/>
    <col min="10245" max="10245" width="32.5703125" style="286" customWidth="1"/>
    <col min="10246" max="10246" width="34" style="286" customWidth="1"/>
    <col min="10247" max="10496" width="9.140625" style="286"/>
    <col min="10497" max="10497" width="6.140625" style="286" customWidth="1"/>
    <col min="10498" max="10498" width="0.5703125" style="286" customWidth="1"/>
    <col min="10499" max="10499" width="39.28515625" style="286" customWidth="1"/>
    <col min="10500" max="10500" width="29.28515625" style="286" customWidth="1"/>
    <col min="10501" max="10501" width="32.5703125" style="286" customWidth="1"/>
    <col min="10502" max="10502" width="34" style="286" customWidth="1"/>
    <col min="10503" max="10752" width="9.140625" style="286"/>
    <col min="10753" max="10753" width="6.140625" style="286" customWidth="1"/>
    <col min="10754" max="10754" width="0.5703125" style="286" customWidth="1"/>
    <col min="10755" max="10755" width="39.28515625" style="286" customWidth="1"/>
    <col min="10756" max="10756" width="29.28515625" style="286" customWidth="1"/>
    <col min="10757" max="10757" width="32.5703125" style="286" customWidth="1"/>
    <col min="10758" max="10758" width="34" style="286" customWidth="1"/>
    <col min="10759" max="11008" width="9.140625" style="286"/>
    <col min="11009" max="11009" width="6.140625" style="286" customWidth="1"/>
    <col min="11010" max="11010" width="0.5703125" style="286" customWidth="1"/>
    <col min="11011" max="11011" width="39.28515625" style="286" customWidth="1"/>
    <col min="11012" max="11012" width="29.28515625" style="286" customWidth="1"/>
    <col min="11013" max="11013" width="32.5703125" style="286" customWidth="1"/>
    <col min="11014" max="11014" width="34" style="286" customWidth="1"/>
    <col min="11015" max="11264" width="9.140625" style="286"/>
    <col min="11265" max="11265" width="6.140625" style="286" customWidth="1"/>
    <col min="11266" max="11266" width="0.5703125" style="286" customWidth="1"/>
    <col min="11267" max="11267" width="39.28515625" style="286" customWidth="1"/>
    <col min="11268" max="11268" width="29.28515625" style="286" customWidth="1"/>
    <col min="11269" max="11269" width="32.5703125" style="286" customWidth="1"/>
    <col min="11270" max="11270" width="34" style="286" customWidth="1"/>
    <col min="11271" max="11520" width="9.140625" style="286"/>
    <col min="11521" max="11521" width="6.140625" style="286" customWidth="1"/>
    <col min="11522" max="11522" width="0.5703125" style="286" customWidth="1"/>
    <col min="11523" max="11523" width="39.28515625" style="286" customWidth="1"/>
    <col min="11524" max="11524" width="29.28515625" style="286" customWidth="1"/>
    <col min="11525" max="11525" width="32.5703125" style="286" customWidth="1"/>
    <col min="11526" max="11526" width="34" style="286" customWidth="1"/>
    <col min="11527" max="11776" width="9.140625" style="286"/>
    <col min="11777" max="11777" width="6.140625" style="286" customWidth="1"/>
    <col min="11778" max="11778" width="0.5703125" style="286" customWidth="1"/>
    <col min="11779" max="11779" width="39.28515625" style="286" customWidth="1"/>
    <col min="11780" max="11780" width="29.28515625" style="286" customWidth="1"/>
    <col min="11781" max="11781" width="32.5703125" style="286" customWidth="1"/>
    <col min="11782" max="11782" width="34" style="286" customWidth="1"/>
    <col min="11783" max="12032" width="9.140625" style="286"/>
    <col min="12033" max="12033" width="6.140625" style="286" customWidth="1"/>
    <col min="12034" max="12034" width="0.5703125" style="286" customWidth="1"/>
    <col min="12035" max="12035" width="39.28515625" style="286" customWidth="1"/>
    <col min="12036" max="12036" width="29.28515625" style="286" customWidth="1"/>
    <col min="12037" max="12037" width="32.5703125" style="286" customWidth="1"/>
    <col min="12038" max="12038" width="34" style="286" customWidth="1"/>
    <col min="12039" max="12288" width="9.140625" style="286"/>
    <col min="12289" max="12289" width="6.140625" style="286" customWidth="1"/>
    <col min="12290" max="12290" width="0.5703125" style="286" customWidth="1"/>
    <col min="12291" max="12291" width="39.28515625" style="286" customWidth="1"/>
    <col min="12292" max="12292" width="29.28515625" style="286" customWidth="1"/>
    <col min="12293" max="12293" width="32.5703125" style="286" customWidth="1"/>
    <col min="12294" max="12294" width="34" style="286" customWidth="1"/>
    <col min="12295" max="12544" width="9.140625" style="286"/>
    <col min="12545" max="12545" width="6.140625" style="286" customWidth="1"/>
    <col min="12546" max="12546" width="0.5703125" style="286" customWidth="1"/>
    <col min="12547" max="12547" width="39.28515625" style="286" customWidth="1"/>
    <col min="12548" max="12548" width="29.28515625" style="286" customWidth="1"/>
    <col min="12549" max="12549" width="32.5703125" style="286" customWidth="1"/>
    <col min="12550" max="12550" width="34" style="286" customWidth="1"/>
    <col min="12551" max="12800" width="9.140625" style="286"/>
    <col min="12801" max="12801" width="6.140625" style="286" customWidth="1"/>
    <col min="12802" max="12802" width="0.5703125" style="286" customWidth="1"/>
    <col min="12803" max="12803" width="39.28515625" style="286" customWidth="1"/>
    <col min="12804" max="12804" width="29.28515625" style="286" customWidth="1"/>
    <col min="12805" max="12805" width="32.5703125" style="286" customWidth="1"/>
    <col min="12806" max="12806" width="34" style="286" customWidth="1"/>
    <col min="12807" max="13056" width="9.140625" style="286"/>
    <col min="13057" max="13057" width="6.140625" style="286" customWidth="1"/>
    <col min="13058" max="13058" width="0.5703125" style="286" customWidth="1"/>
    <col min="13059" max="13059" width="39.28515625" style="286" customWidth="1"/>
    <col min="13060" max="13060" width="29.28515625" style="286" customWidth="1"/>
    <col min="13061" max="13061" width="32.5703125" style="286" customWidth="1"/>
    <col min="13062" max="13062" width="34" style="286" customWidth="1"/>
    <col min="13063" max="13312" width="9.140625" style="286"/>
    <col min="13313" max="13313" width="6.140625" style="286" customWidth="1"/>
    <col min="13314" max="13314" width="0.5703125" style="286" customWidth="1"/>
    <col min="13315" max="13315" width="39.28515625" style="286" customWidth="1"/>
    <col min="13316" max="13316" width="29.28515625" style="286" customWidth="1"/>
    <col min="13317" max="13317" width="32.5703125" style="286" customWidth="1"/>
    <col min="13318" max="13318" width="34" style="286" customWidth="1"/>
    <col min="13319" max="13568" width="9.140625" style="286"/>
    <col min="13569" max="13569" width="6.140625" style="286" customWidth="1"/>
    <col min="13570" max="13570" width="0.5703125" style="286" customWidth="1"/>
    <col min="13571" max="13571" width="39.28515625" style="286" customWidth="1"/>
    <col min="13572" max="13572" width="29.28515625" style="286" customWidth="1"/>
    <col min="13573" max="13573" width="32.5703125" style="286" customWidth="1"/>
    <col min="13574" max="13574" width="34" style="286" customWidth="1"/>
    <col min="13575" max="13824" width="9.140625" style="286"/>
    <col min="13825" max="13825" width="6.140625" style="286" customWidth="1"/>
    <col min="13826" max="13826" width="0.5703125" style="286" customWidth="1"/>
    <col min="13827" max="13827" width="39.28515625" style="286" customWidth="1"/>
    <col min="13828" max="13828" width="29.28515625" style="286" customWidth="1"/>
    <col min="13829" max="13829" width="32.5703125" style="286" customWidth="1"/>
    <col min="13830" max="13830" width="34" style="286" customWidth="1"/>
    <col min="13831" max="14080" width="9.140625" style="286"/>
    <col min="14081" max="14081" width="6.140625" style="286" customWidth="1"/>
    <col min="14082" max="14082" width="0.5703125" style="286" customWidth="1"/>
    <col min="14083" max="14083" width="39.28515625" style="286" customWidth="1"/>
    <col min="14084" max="14084" width="29.28515625" style="286" customWidth="1"/>
    <col min="14085" max="14085" width="32.5703125" style="286" customWidth="1"/>
    <col min="14086" max="14086" width="34" style="286" customWidth="1"/>
    <col min="14087" max="14336" width="9.140625" style="286"/>
    <col min="14337" max="14337" width="6.140625" style="286" customWidth="1"/>
    <col min="14338" max="14338" width="0.5703125" style="286" customWidth="1"/>
    <col min="14339" max="14339" width="39.28515625" style="286" customWidth="1"/>
    <col min="14340" max="14340" width="29.28515625" style="286" customWidth="1"/>
    <col min="14341" max="14341" width="32.5703125" style="286" customWidth="1"/>
    <col min="14342" max="14342" width="34" style="286" customWidth="1"/>
    <col min="14343" max="14592" width="9.140625" style="286"/>
    <col min="14593" max="14593" width="6.140625" style="286" customWidth="1"/>
    <col min="14594" max="14594" width="0.5703125" style="286" customWidth="1"/>
    <col min="14595" max="14595" width="39.28515625" style="286" customWidth="1"/>
    <col min="14596" max="14596" width="29.28515625" style="286" customWidth="1"/>
    <col min="14597" max="14597" width="32.5703125" style="286" customWidth="1"/>
    <col min="14598" max="14598" width="34" style="286" customWidth="1"/>
    <col min="14599" max="14848" width="9.140625" style="286"/>
    <col min="14849" max="14849" width="6.140625" style="286" customWidth="1"/>
    <col min="14850" max="14850" width="0.5703125" style="286" customWidth="1"/>
    <col min="14851" max="14851" width="39.28515625" style="286" customWidth="1"/>
    <col min="14852" max="14852" width="29.28515625" style="286" customWidth="1"/>
    <col min="14853" max="14853" width="32.5703125" style="286" customWidth="1"/>
    <col min="14854" max="14854" width="34" style="286" customWidth="1"/>
    <col min="14855" max="15104" width="9.140625" style="286"/>
    <col min="15105" max="15105" width="6.140625" style="286" customWidth="1"/>
    <col min="15106" max="15106" width="0.5703125" style="286" customWidth="1"/>
    <col min="15107" max="15107" width="39.28515625" style="286" customWidth="1"/>
    <col min="15108" max="15108" width="29.28515625" style="286" customWidth="1"/>
    <col min="15109" max="15109" width="32.5703125" style="286" customWidth="1"/>
    <col min="15110" max="15110" width="34" style="286" customWidth="1"/>
    <col min="15111" max="15360" width="9.140625" style="286"/>
    <col min="15361" max="15361" width="6.140625" style="286" customWidth="1"/>
    <col min="15362" max="15362" width="0.5703125" style="286" customWidth="1"/>
    <col min="15363" max="15363" width="39.28515625" style="286" customWidth="1"/>
    <col min="15364" max="15364" width="29.28515625" style="286" customWidth="1"/>
    <col min="15365" max="15365" width="32.5703125" style="286" customWidth="1"/>
    <col min="15366" max="15366" width="34" style="286" customWidth="1"/>
    <col min="15367" max="15616" width="9.140625" style="286"/>
    <col min="15617" max="15617" width="6.140625" style="286" customWidth="1"/>
    <col min="15618" max="15618" width="0.5703125" style="286" customWidth="1"/>
    <col min="15619" max="15619" width="39.28515625" style="286" customWidth="1"/>
    <col min="15620" max="15620" width="29.28515625" style="286" customWidth="1"/>
    <col min="15621" max="15621" width="32.5703125" style="286" customWidth="1"/>
    <col min="15622" max="15622" width="34" style="286" customWidth="1"/>
    <col min="15623" max="15872" width="9.140625" style="286"/>
    <col min="15873" max="15873" width="6.140625" style="286" customWidth="1"/>
    <col min="15874" max="15874" width="0.5703125" style="286" customWidth="1"/>
    <col min="15875" max="15875" width="39.28515625" style="286" customWidth="1"/>
    <col min="15876" max="15876" width="29.28515625" style="286" customWidth="1"/>
    <col min="15877" max="15877" width="32.5703125" style="286" customWidth="1"/>
    <col min="15878" max="15878" width="34" style="286" customWidth="1"/>
    <col min="15879" max="16128" width="9.140625" style="286"/>
    <col min="16129" max="16129" width="6.140625" style="286" customWidth="1"/>
    <col min="16130" max="16130" width="0.5703125" style="286" customWidth="1"/>
    <col min="16131" max="16131" width="39.28515625" style="286" customWidth="1"/>
    <col min="16132" max="16132" width="29.28515625" style="286" customWidth="1"/>
    <col min="16133" max="16133" width="32.5703125" style="286" customWidth="1"/>
    <col min="16134" max="16134" width="34" style="286" customWidth="1"/>
    <col min="16135" max="16384" width="9.140625" style="286"/>
  </cols>
  <sheetData>
    <row r="1" spans="1:6" x14ac:dyDescent="0.25">
      <c r="F1" s="287" t="s">
        <v>319</v>
      </c>
    </row>
    <row r="3" spans="1:6" ht="16.5" x14ac:dyDescent="0.25">
      <c r="A3" s="388" t="s">
        <v>320</v>
      </c>
      <c r="B3" s="388"/>
      <c r="C3" s="388"/>
      <c r="D3" s="388"/>
      <c r="E3" s="388"/>
      <c r="F3" s="388"/>
    </row>
    <row r="4" spans="1:6" ht="16.5" x14ac:dyDescent="0.25">
      <c r="A4" s="388" t="s">
        <v>321</v>
      </c>
      <c r="B4" s="388"/>
      <c r="C4" s="388"/>
      <c r="D4" s="388"/>
      <c r="E4" s="388"/>
      <c r="F4" s="388"/>
    </row>
    <row r="5" spans="1:6" ht="16.5" x14ac:dyDescent="0.25">
      <c r="A5" s="388" t="s">
        <v>322</v>
      </c>
      <c r="B5" s="388"/>
      <c r="C5" s="388"/>
      <c r="D5" s="388"/>
      <c r="E5" s="388"/>
      <c r="F5" s="388"/>
    </row>
    <row r="6" spans="1:6" ht="16.5" x14ac:dyDescent="0.25">
      <c r="A6" s="388" t="s">
        <v>323</v>
      </c>
      <c r="B6" s="388"/>
      <c r="C6" s="388"/>
      <c r="D6" s="388"/>
      <c r="E6" s="388"/>
      <c r="F6" s="388"/>
    </row>
    <row r="8" spans="1:6" ht="47.25" x14ac:dyDescent="0.25">
      <c r="A8" s="288" t="s">
        <v>255</v>
      </c>
      <c r="B8" s="389" t="s">
        <v>73</v>
      </c>
      <c r="C8" s="390"/>
      <c r="D8" s="288" t="s">
        <v>324</v>
      </c>
      <c r="E8" s="288" t="s">
        <v>325</v>
      </c>
      <c r="F8" s="288" t="s">
        <v>326</v>
      </c>
    </row>
    <row r="9" spans="1:6" x14ac:dyDescent="0.25">
      <c r="A9" s="289">
        <v>1</v>
      </c>
      <c r="B9" s="386">
        <v>2</v>
      </c>
      <c r="C9" s="387"/>
      <c r="D9" s="289">
        <v>3</v>
      </c>
      <c r="E9" s="289">
        <v>4</v>
      </c>
      <c r="F9" s="289">
        <v>5</v>
      </c>
    </row>
    <row r="10" spans="1:6" x14ac:dyDescent="0.25">
      <c r="A10" s="289"/>
      <c r="B10" s="290"/>
      <c r="C10" s="291" t="s">
        <v>327</v>
      </c>
      <c r="D10" s="289">
        <v>0</v>
      </c>
      <c r="E10" s="289">
        <v>0</v>
      </c>
      <c r="F10" s="289">
        <v>0</v>
      </c>
    </row>
    <row r="11" spans="1:6" x14ac:dyDescent="0.25">
      <c r="A11" s="289"/>
      <c r="B11" s="290"/>
      <c r="C11" s="291"/>
      <c r="D11" s="289"/>
      <c r="E11" s="289"/>
      <c r="F11" s="289"/>
    </row>
    <row r="12" spans="1:6" x14ac:dyDescent="0.25">
      <c r="A12" s="289"/>
      <c r="B12" s="290"/>
      <c r="C12" s="291"/>
      <c r="D12" s="289"/>
      <c r="E12" s="289"/>
      <c r="F12" s="289"/>
    </row>
    <row r="13" spans="1:6" x14ac:dyDescent="0.25">
      <c r="A13" s="289"/>
      <c r="B13" s="290"/>
      <c r="C13" s="291"/>
      <c r="D13" s="289"/>
      <c r="E13" s="289"/>
      <c r="F13" s="289"/>
    </row>
    <row r="14" spans="1:6" x14ac:dyDescent="0.25">
      <c r="A14" s="289"/>
      <c r="B14" s="290"/>
      <c r="C14" s="291" t="s">
        <v>328</v>
      </c>
      <c r="D14" s="289">
        <v>0</v>
      </c>
      <c r="E14" s="289">
        <v>0</v>
      </c>
      <c r="F14" s="289">
        <v>0</v>
      </c>
    </row>
    <row r="15" spans="1:6" x14ac:dyDescent="0.25">
      <c r="A15" s="289"/>
      <c r="B15" s="290"/>
      <c r="C15" s="291"/>
      <c r="D15" s="289"/>
      <c r="E15" s="289"/>
      <c r="F15" s="289"/>
    </row>
    <row r="16" spans="1:6" x14ac:dyDescent="0.25">
      <c r="A16" s="289"/>
      <c r="B16" s="290"/>
      <c r="C16" s="291"/>
      <c r="D16" s="289"/>
      <c r="E16" s="289"/>
      <c r="F16" s="289"/>
    </row>
    <row r="17" spans="1:6" x14ac:dyDescent="0.25">
      <c r="A17" s="289"/>
      <c r="B17" s="290"/>
      <c r="C17" s="291"/>
      <c r="D17" s="289"/>
      <c r="E17" s="289"/>
      <c r="F17" s="289"/>
    </row>
    <row r="20" spans="1:6" x14ac:dyDescent="0.25">
      <c r="C20" s="286" t="s">
        <v>403</v>
      </c>
      <c r="E20" s="286" t="s">
        <v>404</v>
      </c>
    </row>
  </sheetData>
  <mergeCells count="6">
    <mergeCell ref="B9:C9"/>
    <mergeCell ref="A3:F3"/>
    <mergeCell ref="A4:F4"/>
    <mergeCell ref="A5:F5"/>
    <mergeCell ref="A6:F6"/>
    <mergeCell ref="B8:C8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workbookViewId="0">
      <selection activeCell="K31" sqref="K31"/>
    </sheetView>
  </sheetViews>
  <sheetFormatPr defaultRowHeight="15.75" x14ac:dyDescent="0.25"/>
  <cols>
    <col min="1" max="1" width="4.28515625" style="286" customWidth="1"/>
    <col min="2" max="2" width="0.5703125" style="286" customWidth="1"/>
    <col min="3" max="3" width="48.28515625" style="286" customWidth="1"/>
    <col min="4" max="4" width="8.7109375" style="286" hidden="1" customWidth="1"/>
    <col min="5" max="5" width="9.28515625" style="286" customWidth="1"/>
    <col min="6" max="6" width="11.42578125" style="286" customWidth="1"/>
    <col min="7" max="7" width="8.7109375" style="286" customWidth="1"/>
    <col min="8" max="8" width="8.42578125" style="286" customWidth="1"/>
    <col min="9" max="256" width="9.140625" style="286"/>
    <col min="257" max="257" width="5.28515625" style="286" customWidth="1"/>
    <col min="258" max="258" width="0.5703125" style="286" customWidth="1"/>
    <col min="259" max="259" width="56.85546875" style="286" customWidth="1"/>
    <col min="260" max="260" width="0.5703125" style="286" customWidth="1"/>
    <col min="261" max="261" width="12.42578125" style="286" customWidth="1"/>
    <col min="262" max="262" width="16.42578125" style="286" customWidth="1"/>
    <col min="263" max="512" width="9.140625" style="286"/>
    <col min="513" max="513" width="5.28515625" style="286" customWidth="1"/>
    <col min="514" max="514" width="0.5703125" style="286" customWidth="1"/>
    <col min="515" max="515" width="56.85546875" style="286" customWidth="1"/>
    <col min="516" max="516" width="0.5703125" style="286" customWidth="1"/>
    <col min="517" max="517" width="12.42578125" style="286" customWidth="1"/>
    <col min="518" max="518" width="16.42578125" style="286" customWidth="1"/>
    <col min="519" max="768" width="9.140625" style="286"/>
    <col min="769" max="769" width="5.28515625" style="286" customWidth="1"/>
    <col min="770" max="770" width="0.5703125" style="286" customWidth="1"/>
    <col min="771" max="771" width="56.85546875" style="286" customWidth="1"/>
    <col min="772" max="772" width="0.5703125" style="286" customWidth="1"/>
    <col min="773" max="773" width="12.42578125" style="286" customWidth="1"/>
    <col min="774" max="774" width="16.42578125" style="286" customWidth="1"/>
    <col min="775" max="1024" width="9.140625" style="286"/>
    <col min="1025" max="1025" width="5.28515625" style="286" customWidth="1"/>
    <col min="1026" max="1026" width="0.5703125" style="286" customWidth="1"/>
    <col min="1027" max="1027" width="56.85546875" style="286" customWidth="1"/>
    <col min="1028" max="1028" width="0.5703125" style="286" customWidth="1"/>
    <col min="1029" max="1029" width="12.42578125" style="286" customWidth="1"/>
    <col min="1030" max="1030" width="16.42578125" style="286" customWidth="1"/>
    <col min="1031" max="1280" width="9.140625" style="286"/>
    <col min="1281" max="1281" width="5.28515625" style="286" customWidth="1"/>
    <col min="1282" max="1282" width="0.5703125" style="286" customWidth="1"/>
    <col min="1283" max="1283" width="56.85546875" style="286" customWidth="1"/>
    <col min="1284" max="1284" width="0.5703125" style="286" customWidth="1"/>
    <col min="1285" max="1285" width="12.42578125" style="286" customWidth="1"/>
    <col min="1286" max="1286" width="16.42578125" style="286" customWidth="1"/>
    <col min="1287" max="1536" width="9.140625" style="286"/>
    <col min="1537" max="1537" width="5.28515625" style="286" customWidth="1"/>
    <col min="1538" max="1538" width="0.5703125" style="286" customWidth="1"/>
    <col min="1539" max="1539" width="56.85546875" style="286" customWidth="1"/>
    <col min="1540" max="1540" width="0.5703125" style="286" customWidth="1"/>
    <col min="1541" max="1541" width="12.42578125" style="286" customWidth="1"/>
    <col min="1542" max="1542" width="16.42578125" style="286" customWidth="1"/>
    <col min="1543" max="1792" width="9.140625" style="286"/>
    <col min="1793" max="1793" width="5.28515625" style="286" customWidth="1"/>
    <col min="1794" max="1794" width="0.5703125" style="286" customWidth="1"/>
    <col min="1795" max="1795" width="56.85546875" style="286" customWidth="1"/>
    <col min="1796" max="1796" width="0.5703125" style="286" customWidth="1"/>
    <col min="1797" max="1797" width="12.42578125" style="286" customWidth="1"/>
    <col min="1798" max="1798" width="16.42578125" style="286" customWidth="1"/>
    <col min="1799" max="2048" width="9.140625" style="286"/>
    <col min="2049" max="2049" width="5.28515625" style="286" customWidth="1"/>
    <col min="2050" max="2050" width="0.5703125" style="286" customWidth="1"/>
    <col min="2051" max="2051" width="56.85546875" style="286" customWidth="1"/>
    <col min="2052" max="2052" width="0.5703125" style="286" customWidth="1"/>
    <col min="2053" max="2053" width="12.42578125" style="286" customWidth="1"/>
    <col min="2054" max="2054" width="16.42578125" style="286" customWidth="1"/>
    <col min="2055" max="2304" width="9.140625" style="286"/>
    <col min="2305" max="2305" width="5.28515625" style="286" customWidth="1"/>
    <col min="2306" max="2306" width="0.5703125" style="286" customWidth="1"/>
    <col min="2307" max="2307" width="56.85546875" style="286" customWidth="1"/>
    <col min="2308" max="2308" width="0.5703125" style="286" customWidth="1"/>
    <col min="2309" max="2309" width="12.42578125" style="286" customWidth="1"/>
    <col min="2310" max="2310" width="16.42578125" style="286" customWidth="1"/>
    <col min="2311" max="2560" width="9.140625" style="286"/>
    <col min="2561" max="2561" width="5.28515625" style="286" customWidth="1"/>
    <col min="2562" max="2562" width="0.5703125" style="286" customWidth="1"/>
    <col min="2563" max="2563" width="56.85546875" style="286" customWidth="1"/>
    <col min="2564" max="2564" width="0.5703125" style="286" customWidth="1"/>
    <col min="2565" max="2565" width="12.42578125" style="286" customWidth="1"/>
    <col min="2566" max="2566" width="16.42578125" style="286" customWidth="1"/>
    <col min="2567" max="2816" width="9.140625" style="286"/>
    <col min="2817" max="2817" width="5.28515625" style="286" customWidth="1"/>
    <col min="2818" max="2818" width="0.5703125" style="286" customWidth="1"/>
    <col min="2819" max="2819" width="56.85546875" style="286" customWidth="1"/>
    <col min="2820" max="2820" width="0.5703125" style="286" customWidth="1"/>
    <col min="2821" max="2821" width="12.42578125" style="286" customWidth="1"/>
    <col min="2822" max="2822" width="16.42578125" style="286" customWidth="1"/>
    <col min="2823" max="3072" width="9.140625" style="286"/>
    <col min="3073" max="3073" width="5.28515625" style="286" customWidth="1"/>
    <col min="3074" max="3074" width="0.5703125" style="286" customWidth="1"/>
    <col min="3075" max="3075" width="56.85546875" style="286" customWidth="1"/>
    <col min="3076" max="3076" width="0.5703125" style="286" customWidth="1"/>
    <col min="3077" max="3077" width="12.42578125" style="286" customWidth="1"/>
    <col min="3078" max="3078" width="16.42578125" style="286" customWidth="1"/>
    <col min="3079" max="3328" width="9.140625" style="286"/>
    <col min="3329" max="3329" width="5.28515625" style="286" customWidth="1"/>
    <col min="3330" max="3330" width="0.5703125" style="286" customWidth="1"/>
    <col min="3331" max="3331" width="56.85546875" style="286" customWidth="1"/>
    <col min="3332" max="3332" width="0.5703125" style="286" customWidth="1"/>
    <col min="3333" max="3333" width="12.42578125" style="286" customWidth="1"/>
    <col min="3334" max="3334" width="16.42578125" style="286" customWidth="1"/>
    <col min="3335" max="3584" width="9.140625" style="286"/>
    <col min="3585" max="3585" width="5.28515625" style="286" customWidth="1"/>
    <col min="3586" max="3586" width="0.5703125" style="286" customWidth="1"/>
    <col min="3587" max="3587" width="56.85546875" style="286" customWidth="1"/>
    <col min="3588" max="3588" width="0.5703125" style="286" customWidth="1"/>
    <col min="3589" max="3589" width="12.42578125" style="286" customWidth="1"/>
    <col min="3590" max="3590" width="16.42578125" style="286" customWidth="1"/>
    <col min="3591" max="3840" width="9.140625" style="286"/>
    <col min="3841" max="3841" width="5.28515625" style="286" customWidth="1"/>
    <col min="3842" max="3842" width="0.5703125" style="286" customWidth="1"/>
    <col min="3843" max="3843" width="56.85546875" style="286" customWidth="1"/>
    <col min="3844" max="3844" width="0.5703125" style="286" customWidth="1"/>
    <col min="3845" max="3845" width="12.42578125" style="286" customWidth="1"/>
    <col min="3846" max="3846" width="16.42578125" style="286" customWidth="1"/>
    <col min="3847" max="4096" width="9.140625" style="286"/>
    <col min="4097" max="4097" width="5.28515625" style="286" customWidth="1"/>
    <col min="4098" max="4098" width="0.5703125" style="286" customWidth="1"/>
    <col min="4099" max="4099" width="56.85546875" style="286" customWidth="1"/>
    <col min="4100" max="4100" width="0.5703125" style="286" customWidth="1"/>
    <col min="4101" max="4101" width="12.42578125" style="286" customWidth="1"/>
    <col min="4102" max="4102" width="16.42578125" style="286" customWidth="1"/>
    <col min="4103" max="4352" width="9.140625" style="286"/>
    <col min="4353" max="4353" width="5.28515625" style="286" customWidth="1"/>
    <col min="4354" max="4354" width="0.5703125" style="286" customWidth="1"/>
    <col min="4355" max="4355" width="56.85546875" style="286" customWidth="1"/>
    <col min="4356" max="4356" width="0.5703125" style="286" customWidth="1"/>
    <col min="4357" max="4357" width="12.42578125" style="286" customWidth="1"/>
    <col min="4358" max="4358" width="16.42578125" style="286" customWidth="1"/>
    <col min="4359" max="4608" width="9.140625" style="286"/>
    <col min="4609" max="4609" width="5.28515625" style="286" customWidth="1"/>
    <col min="4610" max="4610" width="0.5703125" style="286" customWidth="1"/>
    <col min="4611" max="4611" width="56.85546875" style="286" customWidth="1"/>
    <col min="4612" max="4612" width="0.5703125" style="286" customWidth="1"/>
    <col min="4613" max="4613" width="12.42578125" style="286" customWidth="1"/>
    <col min="4614" max="4614" width="16.42578125" style="286" customWidth="1"/>
    <col min="4615" max="4864" width="9.140625" style="286"/>
    <col min="4865" max="4865" width="5.28515625" style="286" customWidth="1"/>
    <col min="4866" max="4866" width="0.5703125" style="286" customWidth="1"/>
    <col min="4867" max="4867" width="56.85546875" style="286" customWidth="1"/>
    <col min="4868" max="4868" width="0.5703125" style="286" customWidth="1"/>
    <col min="4869" max="4869" width="12.42578125" style="286" customWidth="1"/>
    <col min="4870" max="4870" width="16.42578125" style="286" customWidth="1"/>
    <col min="4871" max="5120" width="9.140625" style="286"/>
    <col min="5121" max="5121" width="5.28515625" style="286" customWidth="1"/>
    <col min="5122" max="5122" width="0.5703125" style="286" customWidth="1"/>
    <col min="5123" max="5123" width="56.85546875" style="286" customWidth="1"/>
    <col min="5124" max="5124" width="0.5703125" style="286" customWidth="1"/>
    <col min="5125" max="5125" width="12.42578125" style="286" customWidth="1"/>
    <col min="5126" max="5126" width="16.42578125" style="286" customWidth="1"/>
    <col min="5127" max="5376" width="9.140625" style="286"/>
    <col min="5377" max="5377" width="5.28515625" style="286" customWidth="1"/>
    <col min="5378" max="5378" width="0.5703125" style="286" customWidth="1"/>
    <col min="5379" max="5379" width="56.85546875" style="286" customWidth="1"/>
    <col min="5380" max="5380" width="0.5703125" style="286" customWidth="1"/>
    <col min="5381" max="5381" width="12.42578125" style="286" customWidth="1"/>
    <col min="5382" max="5382" width="16.42578125" style="286" customWidth="1"/>
    <col min="5383" max="5632" width="9.140625" style="286"/>
    <col min="5633" max="5633" width="5.28515625" style="286" customWidth="1"/>
    <col min="5634" max="5634" width="0.5703125" style="286" customWidth="1"/>
    <col min="5635" max="5635" width="56.85546875" style="286" customWidth="1"/>
    <col min="5636" max="5636" width="0.5703125" style="286" customWidth="1"/>
    <col min="5637" max="5637" width="12.42578125" style="286" customWidth="1"/>
    <col min="5638" max="5638" width="16.42578125" style="286" customWidth="1"/>
    <col min="5639" max="5888" width="9.140625" style="286"/>
    <col min="5889" max="5889" width="5.28515625" style="286" customWidth="1"/>
    <col min="5890" max="5890" width="0.5703125" style="286" customWidth="1"/>
    <col min="5891" max="5891" width="56.85546875" style="286" customWidth="1"/>
    <col min="5892" max="5892" width="0.5703125" style="286" customWidth="1"/>
    <col min="5893" max="5893" width="12.42578125" style="286" customWidth="1"/>
    <col min="5894" max="5894" width="16.42578125" style="286" customWidth="1"/>
    <col min="5895" max="6144" width="9.140625" style="286"/>
    <col min="6145" max="6145" width="5.28515625" style="286" customWidth="1"/>
    <col min="6146" max="6146" width="0.5703125" style="286" customWidth="1"/>
    <col min="6147" max="6147" width="56.85546875" style="286" customWidth="1"/>
    <col min="6148" max="6148" width="0.5703125" style="286" customWidth="1"/>
    <col min="6149" max="6149" width="12.42578125" style="286" customWidth="1"/>
    <col min="6150" max="6150" width="16.42578125" style="286" customWidth="1"/>
    <col min="6151" max="6400" width="9.140625" style="286"/>
    <col min="6401" max="6401" width="5.28515625" style="286" customWidth="1"/>
    <col min="6402" max="6402" width="0.5703125" style="286" customWidth="1"/>
    <col min="6403" max="6403" width="56.85546875" style="286" customWidth="1"/>
    <col min="6404" max="6404" width="0.5703125" style="286" customWidth="1"/>
    <col min="6405" max="6405" width="12.42578125" style="286" customWidth="1"/>
    <col min="6406" max="6406" width="16.42578125" style="286" customWidth="1"/>
    <col min="6407" max="6656" width="9.140625" style="286"/>
    <col min="6657" max="6657" width="5.28515625" style="286" customWidth="1"/>
    <col min="6658" max="6658" width="0.5703125" style="286" customWidth="1"/>
    <col min="6659" max="6659" width="56.85546875" style="286" customWidth="1"/>
    <col min="6660" max="6660" width="0.5703125" style="286" customWidth="1"/>
    <col min="6661" max="6661" width="12.42578125" style="286" customWidth="1"/>
    <col min="6662" max="6662" width="16.42578125" style="286" customWidth="1"/>
    <col min="6663" max="6912" width="9.140625" style="286"/>
    <col min="6913" max="6913" width="5.28515625" style="286" customWidth="1"/>
    <col min="6914" max="6914" width="0.5703125" style="286" customWidth="1"/>
    <col min="6915" max="6915" width="56.85546875" style="286" customWidth="1"/>
    <col min="6916" max="6916" width="0.5703125" style="286" customWidth="1"/>
    <col min="6917" max="6917" width="12.42578125" style="286" customWidth="1"/>
    <col min="6918" max="6918" width="16.42578125" style="286" customWidth="1"/>
    <col min="6919" max="7168" width="9.140625" style="286"/>
    <col min="7169" max="7169" width="5.28515625" style="286" customWidth="1"/>
    <col min="7170" max="7170" width="0.5703125" style="286" customWidth="1"/>
    <col min="7171" max="7171" width="56.85546875" style="286" customWidth="1"/>
    <col min="7172" max="7172" width="0.5703125" style="286" customWidth="1"/>
    <col min="7173" max="7173" width="12.42578125" style="286" customWidth="1"/>
    <col min="7174" max="7174" width="16.42578125" style="286" customWidth="1"/>
    <col min="7175" max="7424" width="9.140625" style="286"/>
    <col min="7425" max="7425" width="5.28515625" style="286" customWidth="1"/>
    <col min="7426" max="7426" width="0.5703125" style="286" customWidth="1"/>
    <col min="7427" max="7427" width="56.85546875" style="286" customWidth="1"/>
    <col min="7428" max="7428" width="0.5703125" style="286" customWidth="1"/>
    <col min="7429" max="7429" width="12.42578125" style="286" customWidth="1"/>
    <col min="7430" max="7430" width="16.42578125" style="286" customWidth="1"/>
    <col min="7431" max="7680" width="9.140625" style="286"/>
    <col min="7681" max="7681" width="5.28515625" style="286" customWidth="1"/>
    <col min="7682" max="7682" width="0.5703125" style="286" customWidth="1"/>
    <col min="7683" max="7683" width="56.85546875" style="286" customWidth="1"/>
    <col min="7684" max="7684" width="0.5703125" style="286" customWidth="1"/>
    <col min="7685" max="7685" width="12.42578125" style="286" customWidth="1"/>
    <col min="7686" max="7686" width="16.42578125" style="286" customWidth="1"/>
    <col min="7687" max="7936" width="9.140625" style="286"/>
    <col min="7937" max="7937" width="5.28515625" style="286" customWidth="1"/>
    <col min="7938" max="7938" width="0.5703125" style="286" customWidth="1"/>
    <col min="7939" max="7939" width="56.85546875" style="286" customWidth="1"/>
    <col min="7940" max="7940" width="0.5703125" style="286" customWidth="1"/>
    <col min="7941" max="7941" width="12.42578125" style="286" customWidth="1"/>
    <col min="7942" max="7942" width="16.42578125" style="286" customWidth="1"/>
    <col min="7943" max="8192" width="9.140625" style="286"/>
    <col min="8193" max="8193" width="5.28515625" style="286" customWidth="1"/>
    <col min="8194" max="8194" width="0.5703125" style="286" customWidth="1"/>
    <col min="8195" max="8195" width="56.85546875" style="286" customWidth="1"/>
    <col min="8196" max="8196" width="0.5703125" style="286" customWidth="1"/>
    <col min="8197" max="8197" width="12.42578125" style="286" customWidth="1"/>
    <col min="8198" max="8198" width="16.42578125" style="286" customWidth="1"/>
    <col min="8199" max="8448" width="9.140625" style="286"/>
    <col min="8449" max="8449" width="5.28515625" style="286" customWidth="1"/>
    <col min="8450" max="8450" width="0.5703125" style="286" customWidth="1"/>
    <col min="8451" max="8451" width="56.85546875" style="286" customWidth="1"/>
    <col min="8452" max="8452" width="0.5703125" style="286" customWidth="1"/>
    <col min="8453" max="8453" width="12.42578125" style="286" customWidth="1"/>
    <col min="8454" max="8454" width="16.42578125" style="286" customWidth="1"/>
    <col min="8455" max="8704" width="9.140625" style="286"/>
    <col min="8705" max="8705" width="5.28515625" style="286" customWidth="1"/>
    <col min="8706" max="8706" width="0.5703125" style="286" customWidth="1"/>
    <col min="8707" max="8707" width="56.85546875" style="286" customWidth="1"/>
    <col min="8708" max="8708" width="0.5703125" style="286" customWidth="1"/>
    <col min="8709" max="8709" width="12.42578125" style="286" customWidth="1"/>
    <col min="8710" max="8710" width="16.42578125" style="286" customWidth="1"/>
    <col min="8711" max="8960" width="9.140625" style="286"/>
    <col min="8961" max="8961" width="5.28515625" style="286" customWidth="1"/>
    <col min="8962" max="8962" width="0.5703125" style="286" customWidth="1"/>
    <col min="8963" max="8963" width="56.85546875" style="286" customWidth="1"/>
    <col min="8964" max="8964" width="0.5703125" style="286" customWidth="1"/>
    <col min="8965" max="8965" width="12.42578125" style="286" customWidth="1"/>
    <col min="8966" max="8966" width="16.42578125" style="286" customWidth="1"/>
    <col min="8967" max="9216" width="9.140625" style="286"/>
    <col min="9217" max="9217" width="5.28515625" style="286" customWidth="1"/>
    <col min="9218" max="9218" width="0.5703125" style="286" customWidth="1"/>
    <col min="9219" max="9219" width="56.85546875" style="286" customWidth="1"/>
    <col min="9220" max="9220" width="0.5703125" style="286" customWidth="1"/>
    <col min="9221" max="9221" width="12.42578125" style="286" customWidth="1"/>
    <col min="9222" max="9222" width="16.42578125" style="286" customWidth="1"/>
    <col min="9223" max="9472" width="9.140625" style="286"/>
    <col min="9473" max="9473" width="5.28515625" style="286" customWidth="1"/>
    <col min="9474" max="9474" width="0.5703125" style="286" customWidth="1"/>
    <col min="9475" max="9475" width="56.85546875" style="286" customWidth="1"/>
    <col min="9476" max="9476" width="0.5703125" style="286" customWidth="1"/>
    <col min="9477" max="9477" width="12.42578125" style="286" customWidth="1"/>
    <col min="9478" max="9478" width="16.42578125" style="286" customWidth="1"/>
    <col min="9479" max="9728" width="9.140625" style="286"/>
    <col min="9729" max="9729" width="5.28515625" style="286" customWidth="1"/>
    <col min="9730" max="9730" width="0.5703125" style="286" customWidth="1"/>
    <col min="9731" max="9731" width="56.85546875" style="286" customWidth="1"/>
    <col min="9732" max="9732" width="0.5703125" style="286" customWidth="1"/>
    <col min="9733" max="9733" width="12.42578125" style="286" customWidth="1"/>
    <col min="9734" max="9734" width="16.42578125" style="286" customWidth="1"/>
    <col min="9735" max="9984" width="9.140625" style="286"/>
    <col min="9985" max="9985" width="5.28515625" style="286" customWidth="1"/>
    <col min="9986" max="9986" width="0.5703125" style="286" customWidth="1"/>
    <col min="9987" max="9987" width="56.85546875" style="286" customWidth="1"/>
    <col min="9988" max="9988" width="0.5703125" style="286" customWidth="1"/>
    <col min="9989" max="9989" width="12.42578125" style="286" customWidth="1"/>
    <col min="9990" max="9990" width="16.42578125" style="286" customWidth="1"/>
    <col min="9991" max="10240" width="9.140625" style="286"/>
    <col min="10241" max="10241" width="5.28515625" style="286" customWidth="1"/>
    <col min="10242" max="10242" width="0.5703125" style="286" customWidth="1"/>
    <col min="10243" max="10243" width="56.85546875" style="286" customWidth="1"/>
    <col min="10244" max="10244" width="0.5703125" style="286" customWidth="1"/>
    <col min="10245" max="10245" width="12.42578125" style="286" customWidth="1"/>
    <col min="10246" max="10246" width="16.42578125" style="286" customWidth="1"/>
    <col min="10247" max="10496" width="9.140625" style="286"/>
    <col min="10497" max="10497" width="5.28515625" style="286" customWidth="1"/>
    <col min="10498" max="10498" width="0.5703125" style="286" customWidth="1"/>
    <col min="10499" max="10499" width="56.85546875" style="286" customWidth="1"/>
    <col min="10500" max="10500" width="0.5703125" style="286" customWidth="1"/>
    <col min="10501" max="10501" width="12.42578125" style="286" customWidth="1"/>
    <col min="10502" max="10502" width="16.42578125" style="286" customWidth="1"/>
    <col min="10503" max="10752" width="9.140625" style="286"/>
    <col min="10753" max="10753" width="5.28515625" style="286" customWidth="1"/>
    <col min="10754" max="10754" width="0.5703125" style="286" customWidth="1"/>
    <col min="10755" max="10755" width="56.85546875" style="286" customWidth="1"/>
    <col min="10756" max="10756" width="0.5703125" style="286" customWidth="1"/>
    <col min="10757" max="10757" width="12.42578125" style="286" customWidth="1"/>
    <col min="10758" max="10758" width="16.42578125" style="286" customWidth="1"/>
    <col min="10759" max="11008" width="9.140625" style="286"/>
    <col min="11009" max="11009" width="5.28515625" style="286" customWidth="1"/>
    <col min="11010" max="11010" width="0.5703125" style="286" customWidth="1"/>
    <col min="11011" max="11011" width="56.85546875" style="286" customWidth="1"/>
    <col min="11012" max="11012" width="0.5703125" style="286" customWidth="1"/>
    <col min="11013" max="11013" width="12.42578125" style="286" customWidth="1"/>
    <col min="11014" max="11014" width="16.42578125" style="286" customWidth="1"/>
    <col min="11015" max="11264" width="9.140625" style="286"/>
    <col min="11265" max="11265" width="5.28515625" style="286" customWidth="1"/>
    <col min="11266" max="11266" width="0.5703125" style="286" customWidth="1"/>
    <col min="11267" max="11267" width="56.85546875" style="286" customWidth="1"/>
    <col min="11268" max="11268" width="0.5703125" style="286" customWidth="1"/>
    <col min="11269" max="11269" width="12.42578125" style="286" customWidth="1"/>
    <col min="11270" max="11270" width="16.42578125" style="286" customWidth="1"/>
    <col min="11271" max="11520" width="9.140625" style="286"/>
    <col min="11521" max="11521" width="5.28515625" style="286" customWidth="1"/>
    <col min="11522" max="11522" width="0.5703125" style="286" customWidth="1"/>
    <col min="11523" max="11523" width="56.85546875" style="286" customWidth="1"/>
    <col min="11524" max="11524" width="0.5703125" style="286" customWidth="1"/>
    <col min="11525" max="11525" width="12.42578125" style="286" customWidth="1"/>
    <col min="11526" max="11526" width="16.42578125" style="286" customWidth="1"/>
    <col min="11527" max="11776" width="9.140625" style="286"/>
    <col min="11777" max="11777" width="5.28515625" style="286" customWidth="1"/>
    <col min="11778" max="11778" width="0.5703125" style="286" customWidth="1"/>
    <col min="11779" max="11779" width="56.85546875" style="286" customWidth="1"/>
    <col min="11780" max="11780" width="0.5703125" style="286" customWidth="1"/>
    <col min="11781" max="11781" width="12.42578125" style="286" customWidth="1"/>
    <col min="11782" max="11782" width="16.42578125" style="286" customWidth="1"/>
    <col min="11783" max="12032" width="9.140625" style="286"/>
    <col min="12033" max="12033" width="5.28515625" style="286" customWidth="1"/>
    <col min="12034" max="12034" width="0.5703125" style="286" customWidth="1"/>
    <col min="12035" max="12035" width="56.85546875" style="286" customWidth="1"/>
    <col min="12036" max="12036" width="0.5703125" style="286" customWidth="1"/>
    <col min="12037" max="12037" width="12.42578125" style="286" customWidth="1"/>
    <col min="12038" max="12038" width="16.42578125" style="286" customWidth="1"/>
    <col min="12039" max="12288" width="9.140625" style="286"/>
    <col min="12289" max="12289" width="5.28515625" style="286" customWidth="1"/>
    <col min="12290" max="12290" width="0.5703125" style="286" customWidth="1"/>
    <col min="12291" max="12291" width="56.85546875" style="286" customWidth="1"/>
    <col min="12292" max="12292" width="0.5703125" style="286" customWidth="1"/>
    <col min="12293" max="12293" width="12.42578125" style="286" customWidth="1"/>
    <col min="12294" max="12294" width="16.42578125" style="286" customWidth="1"/>
    <col min="12295" max="12544" width="9.140625" style="286"/>
    <col min="12545" max="12545" width="5.28515625" style="286" customWidth="1"/>
    <col min="12546" max="12546" width="0.5703125" style="286" customWidth="1"/>
    <col min="12547" max="12547" width="56.85546875" style="286" customWidth="1"/>
    <col min="12548" max="12548" width="0.5703125" style="286" customWidth="1"/>
    <col min="12549" max="12549" width="12.42578125" style="286" customWidth="1"/>
    <col min="12550" max="12550" width="16.42578125" style="286" customWidth="1"/>
    <col min="12551" max="12800" width="9.140625" style="286"/>
    <col min="12801" max="12801" width="5.28515625" style="286" customWidth="1"/>
    <col min="12802" max="12802" width="0.5703125" style="286" customWidth="1"/>
    <col min="12803" max="12803" width="56.85546875" style="286" customWidth="1"/>
    <col min="12804" max="12804" width="0.5703125" style="286" customWidth="1"/>
    <col min="12805" max="12805" width="12.42578125" style="286" customWidth="1"/>
    <col min="12806" max="12806" width="16.42578125" style="286" customWidth="1"/>
    <col min="12807" max="13056" width="9.140625" style="286"/>
    <col min="13057" max="13057" width="5.28515625" style="286" customWidth="1"/>
    <col min="13058" max="13058" width="0.5703125" style="286" customWidth="1"/>
    <col min="13059" max="13059" width="56.85546875" style="286" customWidth="1"/>
    <col min="13060" max="13060" width="0.5703125" style="286" customWidth="1"/>
    <col min="13061" max="13061" width="12.42578125" style="286" customWidth="1"/>
    <col min="13062" max="13062" width="16.42578125" style="286" customWidth="1"/>
    <col min="13063" max="13312" width="9.140625" style="286"/>
    <col min="13313" max="13313" width="5.28515625" style="286" customWidth="1"/>
    <col min="13314" max="13314" width="0.5703125" style="286" customWidth="1"/>
    <col min="13315" max="13315" width="56.85546875" style="286" customWidth="1"/>
    <col min="13316" max="13316" width="0.5703125" style="286" customWidth="1"/>
    <col min="13317" max="13317" width="12.42578125" style="286" customWidth="1"/>
    <col min="13318" max="13318" width="16.42578125" style="286" customWidth="1"/>
    <col min="13319" max="13568" width="9.140625" style="286"/>
    <col min="13569" max="13569" width="5.28515625" style="286" customWidth="1"/>
    <col min="13570" max="13570" width="0.5703125" style="286" customWidth="1"/>
    <col min="13571" max="13571" width="56.85546875" style="286" customWidth="1"/>
    <col min="13572" max="13572" width="0.5703125" style="286" customWidth="1"/>
    <col min="13573" max="13573" width="12.42578125" style="286" customWidth="1"/>
    <col min="13574" max="13574" width="16.42578125" style="286" customWidth="1"/>
    <col min="13575" max="13824" width="9.140625" style="286"/>
    <col min="13825" max="13825" width="5.28515625" style="286" customWidth="1"/>
    <col min="13826" max="13826" width="0.5703125" style="286" customWidth="1"/>
    <col min="13827" max="13827" width="56.85546875" style="286" customWidth="1"/>
    <col min="13828" max="13828" width="0.5703125" style="286" customWidth="1"/>
    <col min="13829" max="13829" width="12.42578125" style="286" customWidth="1"/>
    <col min="13830" max="13830" width="16.42578125" style="286" customWidth="1"/>
    <col min="13831" max="14080" width="9.140625" style="286"/>
    <col min="14081" max="14081" width="5.28515625" style="286" customWidth="1"/>
    <col min="14082" max="14082" width="0.5703125" style="286" customWidth="1"/>
    <col min="14083" max="14083" width="56.85546875" style="286" customWidth="1"/>
    <col min="14084" max="14084" width="0.5703125" style="286" customWidth="1"/>
    <col min="14085" max="14085" width="12.42578125" style="286" customWidth="1"/>
    <col min="14086" max="14086" width="16.42578125" style="286" customWidth="1"/>
    <col min="14087" max="14336" width="9.140625" style="286"/>
    <col min="14337" max="14337" width="5.28515625" style="286" customWidth="1"/>
    <col min="14338" max="14338" width="0.5703125" style="286" customWidth="1"/>
    <col min="14339" max="14339" width="56.85546875" style="286" customWidth="1"/>
    <col min="14340" max="14340" width="0.5703125" style="286" customWidth="1"/>
    <col min="14341" max="14341" width="12.42578125" style="286" customWidth="1"/>
    <col min="14342" max="14342" width="16.42578125" style="286" customWidth="1"/>
    <col min="14343" max="14592" width="9.140625" style="286"/>
    <col min="14593" max="14593" width="5.28515625" style="286" customWidth="1"/>
    <col min="14594" max="14594" width="0.5703125" style="286" customWidth="1"/>
    <col min="14595" max="14595" width="56.85546875" style="286" customWidth="1"/>
    <col min="14596" max="14596" width="0.5703125" style="286" customWidth="1"/>
    <col min="14597" max="14597" width="12.42578125" style="286" customWidth="1"/>
    <col min="14598" max="14598" width="16.42578125" style="286" customWidth="1"/>
    <col min="14599" max="14848" width="9.140625" style="286"/>
    <col min="14849" max="14849" width="5.28515625" style="286" customWidth="1"/>
    <col min="14850" max="14850" width="0.5703125" style="286" customWidth="1"/>
    <col min="14851" max="14851" width="56.85546875" style="286" customWidth="1"/>
    <col min="14852" max="14852" width="0.5703125" style="286" customWidth="1"/>
    <col min="14853" max="14853" width="12.42578125" style="286" customWidth="1"/>
    <col min="14854" max="14854" width="16.42578125" style="286" customWidth="1"/>
    <col min="14855" max="15104" width="9.140625" style="286"/>
    <col min="15105" max="15105" width="5.28515625" style="286" customWidth="1"/>
    <col min="15106" max="15106" width="0.5703125" style="286" customWidth="1"/>
    <col min="15107" max="15107" width="56.85546875" style="286" customWidth="1"/>
    <col min="15108" max="15108" width="0.5703125" style="286" customWidth="1"/>
    <col min="15109" max="15109" width="12.42578125" style="286" customWidth="1"/>
    <col min="15110" max="15110" width="16.42578125" style="286" customWidth="1"/>
    <col min="15111" max="15360" width="9.140625" style="286"/>
    <col min="15361" max="15361" width="5.28515625" style="286" customWidth="1"/>
    <col min="15362" max="15362" width="0.5703125" style="286" customWidth="1"/>
    <col min="15363" max="15363" width="56.85546875" style="286" customWidth="1"/>
    <col min="15364" max="15364" width="0.5703125" style="286" customWidth="1"/>
    <col min="15365" max="15365" width="12.42578125" style="286" customWidth="1"/>
    <col min="15366" max="15366" width="16.42578125" style="286" customWidth="1"/>
    <col min="15367" max="15616" width="9.140625" style="286"/>
    <col min="15617" max="15617" width="5.28515625" style="286" customWidth="1"/>
    <col min="15618" max="15618" width="0.5703125" style="286" customWidth="1"/>
    <col min="15619" max="15619" width="56.85546875" style="286" customWidth="1"/>
    <col min="15620" max="15620" width="0.5703125" style="286" customWidth="1"/>
    <col min="15621" max="15621" width="12.42578125" style="286" customWidth="1"/>
    <col min="15622" max="15622" width="16.42578125" style="286" customWidth="1"/>
    <col min="15623" max="15872" width="9.140625" style="286"/>
    <col min="15873" max="15873" width="5.28515625" style="286" customWidth="1"/>
    <col min="15874" max="15874" width="0.5703125" style="286" customWidth="1"/>
    <col min="15875" max="15875" width="56.85546875" style="286" customWidth="1"/>
    <col min="15876" max="15876" width="0.5703125" style="286" customWidth="1"/>
    <col min="15877" max="15877" width="12.42578125" style="286" customWidth="1"/>
    <col min="15878" max="15878" width="16.42578125" style="286" customWidth="1"/>
    <col min="15879" max="16128" width="9.140625" style="286"/>
    <col min="16129" max="16129" width="5.28515625" style="286" customWidth="1"/>
    <col min="16130" max="16130" width="0.5703125" style="286" customWidth="1"/>
    <col min="16131" max="16131" width="56.85546875" style="286" customWidth="1"/>
    <col min="16132" max="16132" width="0.5703125" style="286" customWidth="1"/>
    <col min="16133" max="16133" width="12.42578125" style="286" customWidth="1"/>
    <col min="16134" max="16134" width="16.42578125" style="286" customWidth="1"/>
    <col min="16135" max="16384" width="9.140625" style="286"/>
  </cols>
  <sheetData>
    <row r="1" spans="1:8" x14ac:dyDescent="0.25">
      <c r="F1" s="287" t="s">
        <v>329</v>
      </c>
    </row>
    <row r="3" spans="1:8" ht="16.5" x14ac:dyDescent="0.25">
      <c r="A3" s="388" t="s">
        <v>330</v>
      </c>
      <c r="B3" s="388"/>
      <c r="C3" s="388"/>
      <c r="D3" s="388"/>
      <c r="E3" s="388"/>
      <c r="F3" s="388"/>
    </row>
    <row r="5" spans="1:8" x14ac:dyDescent="0.25">
      <c r="F5" s="104" t="s">
        <v>331</v>
      </c>
    </row>
    <row r="6" spans="1:8" ht="33.75" customHeight="1" x14ac:dyDescent="0.25">
      <c r="A6" s="324" t="s">
        <v>255</v>
      </c>
      <c r="B6" s="391" t="s">
        <v>204</v>
      </c>
      <c r="C6" s="392"/>
      <c r="D6" s="393"/>
      <c r="E6" s="323" t="s">
        <v>426</v>
      </c>
      <c r="F6" s="323" t="s">
        <v>438</v>
      </c>
      <c r="G6" s="323" t="s">
        <v>427</v>
      </c>
      <c r="H6" s="323" t="s">
        <v>434</v>
      </c>
    </row>
    <row r="7" spans="1:8" x14ac:dyDescent="0.25">
      <c r="A7" s="289">
        <v>1</v>
      </c>
      <c r="B7" s="386">
        <v>2</v>
      </c>
      <c r="C7" s="394"/>
      <c r="D7" s="387"/>
      <c r="E7" s="289">
        <v>3</v>
      </c>
      <c r="F7" s="289">
        <v>4</v>
      </c>
      <c r="G7" s="318"/>
      <c r="H7" s="318"/>
    </row>
    <row r="8" spans="1:8" x14ac:dyDescent="0.25">
      <c r="A8" s="292">
        <v>1</v>
      </c>
      <c r="B8" s="290"/>
      <c r="C8" s="293" t="s">
        <v>332</v>
      </c>
      <c r="D8" s="294"/>
      <c r="E8" s="289">
        <v>0</v>
      </c>
      <c r="F8" s="289">
        <v>0</v>
      </c>
      <c r="G8" s="289">
        <v>0</v>
      </c>
      <c r="H8" s="289">
        <v>0</v>
      </c>
    </row>
    <row r="9" spans="1:8" x14ac:dyDescent="0.25">
      <c r="A9" s="292"/>
      <c r="B9" s="290"/>
      <c r="C9" s="293" t="s">
        <v>267</v>
      </c>
      <c r="D9" s="294"/>
      <c r="E9" s="289"/>
      <c r="F9" s="289"/>
      <c r="G9" s="289"/>
      <c r="H9" s="289"/>
    </row>
    <row r="10" spans="1:8" ht="31.5" x14ac:dyDescent="0.25">
      <c r="A10" s="292"/>
      <c r="B10" s="290"/>
      <c r="C10" s="295" t="s">
        <v>333</v>
      </c>
      <c r="D10" s="294"/>
      <c r="E10" s="289"/>
      <c r="F10" s="289"/>
      <c r="G10" s="289"/>
      <c r="H10" s="289"/>
    </row>
    <row r="11" spans="1:8" x14ac:dyDescent="0.25">
      <c r="A11" s="292"/>
      <c r="B11" s="290"/>
      <c r="C11" s="295" t="s">
        <v>334</v>
      </c>
      <c r="D11" s="294"/>
      <c r="E11" s="289"/>
      <c r="F11" s="289"/>
      <c r="G11" s="289"/>
      <c r="H11" s="289"/>
    </row>
    <row r="12" spans="1:8" x14ac:dyDescent="0.25">
      <c r="A12" s="292" t="s">
        <v>257</v>
      </c>
      <c r="B12" s="290"/>
      <c r="C12" s="293" t="s">
        <v>335</v>
      </c>
      <c r="D12" s="294"/>
      <c r="E12" s="289">
        <v>0</v>
      </c>
      <c r="F12" s="289">
        <v>0</v>
      </c>
      <c r="G12" s="289">
        <v>0</v>
      </c>
      <c r="H12" s="289">
        <v>0</v>
      </c>
    </row>
    <row r="13" spans="1:8" x14ac:dyDescent="0.25">
      <c r="A13" s="292"/>
      <c r="B13" s="290"/>
      <c r="C13" s="293" t="s">
        <v>336</v>
      </c>
      <c r="D13" s="294"/>
      <c r="E13" s="289"/>
      <c r="F13" s="289"/>
      <c r="G13" s="289"/>
      <c r="H13" s="289"/>
    </row>
    <row r="14" spans="1:8" ht="31.5" x14ac:dyDescent="0.25">
      <c r="A14" s="296" t="s">
        <v>258</v>
      </c>
      <c r="B14" s="290"/>
      <c r="C14" s="293" t="s">
        <v>337</v>
      </c>
      <c r="D14" s="294"/>
      <c r="E14" s="289">
        <v>0</v>
      </c>
      <c r="F14" s="289">
        <v>0</v>
      </c>
      <c r="G14" s="289">
        <v>0</v>
      </c>
      <c r="H14" s="289">
        <v>0</v>
      </c>
    </row>
    <row r="15" spans="1:8" x14ac:dyDescent="0.25">
      <c r="A15" s="292" t="s">
        <v>260</v>
      </c>
      <c r="B15" s="290"/>
      <c r="C15" s="293" t="s">
        <v>338</v>
      </c>
      <c r="D15" s="294"/>
      <c r="E15" s="289">
        <v>0</v>
      </c>
      <c r="F15" s="289">
        <v>0</v>
      </c>
      <c r="G15" s="289">
        <v>0</v>
      </c>
      <c r="H15" s="289">
        <v>0</v>
      </c>
    </row>
    <row r="16" spans="1:8" x14ac:dyDescent="0.25">
      <c r="A16" s="292" t="s">
        <v>262</v>
      </c>
      <c r="B16" s="290"/>
      <c r="C16" s="293" t="s">
        <v>339</v>
      </c>
      <c r="D16" s="294"/>
      <c r="E16" s="289">
        <v>0</v>
      </c>
      <c r="F16" s="289">
        <v>0</v>
      </c>
      <c r="G16" s="289">
        <v>0</v>
      </c>
      <c r="H16" s="289">
        <v>0</v>
      </c>
    </row>
    <row r="17" spans="1:8" x14ac:dyDescent="0.25">
      <c r="A17" s="292" t="s">
        <v>340</v>
      </c>
      <c r="B17" s="290"/>
      <c r="C17" s="293" t="s">
        <v>341</v>
      </c>
      <c r="D17" s="294"/>
      <c r="E17" s="289">
        <v>0</v>
      </c>
      <c r="F17" s="289">
        <v>0</v>
      </c>
      <c r="G17" s="289">
        <v>0</v>
      </c>
      <c r="H17" s="289">
        <v>0</v>
      </c>
    </row>
    <row r="18" spans="1:8" ht="31.5" x14ac:dyDescent="0.25">
      <c r="A18" s="296" t="s">
        <v>342</v>
      </c>
      <c r="B18" s="290"/>
      <c r="C18" s="293" t="s">
        <v>343</v>
      </c>
      <c r="D18" s="294"/>
      <c r="E18" s="289">
        <v>0</v>
      </c>
      <c r="F18" s="289">
        <v>0</v>
      </c>
      <c r="G18" s="289">
        <v>0</v>
      </c>
      <c r="H18" s="289">
        <v>0</v>
      </c>
    </row>
    <row r="19" spans="1:8" x14ac:dyDescent="0.25">
      <c r="A19" s="292" t="s">
        <v>344</v>
      </c>
      <c r="B19" s="290"/>
      <c r="C19" s="293" t="s">
        <v>345</v>
      </c>
      <c r="D19" s="294"/>
      <c r="E19" s="289">
        <v>0</v>
      </c>
      <c r="F19" s="289">
        <v>0</v>
      </c>
      <c r="G19" s="289">
        <v>0</v>
      </c>
      <c r="H19" s="289">
        <v>0</v>
      </c>
    </row>
    <row r="20" spans="1:8" ht="30.75" customHeight="1" x14ac:dyDescent="0.25">
      <c r="A20" s="292" t="s">
        <v>346</v>
      </c>
      <c r="B20" s="290"/>
      <c r="C20" s="293" t="s">
        <v>347</v>
      </c>
      <c r="D20" s="294"/>
      <c r="E20" s="289">
        <v>0</v>
      </c>
      <c r="F20" s="289">
        <v>0</v>
      </c>
      <c r="G20" s="289">
        <v>0</v>
      </c>
      <c r="H20" s="289">
        <v>0</v>
      </c>
    </row>
    <row r="21" spans="1:8" x14ac:dyDescent="0.25">
      <c r="A21" s="292" t="s">
        <v>348</v>
      </c>
      <c r="B21" s="290"/>
      <c r="C21" s="293" t="s">
        <v>349</v>
      </c>
      <c r="D21" s="294"/>
      <c r="E21" s="289">
        <v>0</v>
      </c>
      <c r="F21" s="289">
        <v>0</v>
      </c>
      <c r="G21" s="289">
        <v>0</v>
      </c>
      <c r="H21" s="289">
        <v>0</v>
      </c>
    </row>
    <row r="22" spans="1:8" x14ac:dyDescent="0.25">
      <c r="A22" s="292" t="s">
        <v>350</v>
      </c>
      <c r="B22" s="290"/>
      <c r="C22" s="293" t="s">
        <v>351</v>
      </c>
      <c r="D22" s="294"/>
      <c r="E22" s="289">
        <v>0</v>
      </c>
      <c r="F22" s="289">
        <v>0</v>
      </c>
      <c r="G22" s="289">
        <v>0</v>
      </c>
      <c r="H22" s="289">
        <v>0</v>
      </c>
    </row>
    <row r="23" spans="1:8" x14ac:dyDescent="0.25">
      <c r="A23" s="292" t="s">
        <v>352</v>
      </c>
      <c r="B23" s="290"/>
      <c r="C23" s="293" t="s">
        <v>353</v>
      </c>
      <c r="D23" s="294"/>
      <c r="E23" s="289">
        <v>0</v>
      </c>
      <c r="F23" s="289">
        <v>0</v>
      </c>
      <c r="G23" s="289">
        <v>0</v>
      </c>
      <c r="H23" s="289">
        <v>0</v>
      </c>
    </row>
    <row r="24" spans="1:8" ht="30.75" customHeight="1" x14ac:dyDescent="0.25">
      <c r="A24" s="292"/>
      <c r="B24" s="290"/>
      <c r="C24" s="295" t="s">
        <v>354</v>
      </c>
      <c r="D24" s="294"/>
      <c r="E24" s="289"/>
      <c r="F24" s="289"/>
      <c r="G24" s="318"/>
      <c r="H24" s="318"/>
    </row>
    <row r="25" spans="1:8" ht="31.5" x14ac:dyDescent="0.25">
      <c r="A25" s="292"/>
      <c r="B25" s="290"/>
      <c r="C25" s="295" t="s">
        <v>355</v>
      </c>
      <c r="D25" s="294"/>
      <c r="E25" s="289"/>
      <c r="F25" s="289"/>
      <c r="G25" s="318"/>
      <c r="H25" s="318"/>
    </row>
    <row r="26" spans="1:8" ht="31.5" x14ac:dyDescent="0.25">
      <c r="A26" s="292"/>
      <c r="B26" s="290"/>
      <c r="C26" s="295" t="s">
        <v>356</v>
      </c>
      <c r="D26" s="294"/>
      <c r="E26" s="289"/>
      <c r="F26" s="289"/>
      <c r="G26" s="318"/>
      <c r="H26" s="318"/>
    </row>
    <row r="27" spans="1:8" x14ac:dyDescent="0.25">
      <c r="A27" s="292"/>
      <c r="B27" s="290"/>
      <c r="C27" s="295" t="s">
        <v>357</v>
      </c>
      <c r="D27" s="294"/>
      <c r="E27" s="289"/>
      <c r="F27" s="289"/>
      <c r="G27" s="318"/>
      <c r="H27" s="318"/>
    </row>
    <row r="28" spans="1:8" ht="26.25" customHeight="1" x14ac:dyDescent="0.25"/>
    <row r="29" spans="1:8" x14ac:dyDescent="0.25">
      <c r="C29" s="286" t="s">
        <v>403</v>
      </c>
      <c r="E29" s="286" t="s">
        <v>404</v>
      </c>
    </row>
  </sheetData>
  <mergeCells count="3">
    <mergeCell ref="A3:F3"/>
    <mergeCell ref="B6:D6"/>
    <mergeCell ref="B7:D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7"/>
  <sheetViews>
    <sheetView workbookViewId="0">
      <selection activeCell="G25" sqref="G25"/>
    </sheetView>
  </sheetViews>
  <sheetFormatPr defaultRowHeight="15" x14ac:dyDescent="0.25"/>
  <cols>
    <col min="1" max="1" width="14" style="297" customWidth="1"/>
    <col min="2" max="3" width="12" style="297" customWidth="1"/>
    <col min="4" max="4" width="11.5703125" style="297" customWidth="1"/>
    <col min="5" max="6" width="10.5703125" style="297" customWidth="1"/>
    <col min="7" max="7" width="11" style="297" customWidth="1"/>
    <col min="8" max="256" width="9.140625" style="297"/>
    <col min="257" max="257" width="18.7109375" style="297" customWidth="1"/>
    <col min="258" max="258" width="13.28515625" style="297" customWidth="1"/>
    <col min="259" max="259" width="12" style="297" customWidth="1"/>
    <col min="260" max="260" width="11.5703125" style="297" customWidth="1"/>
    <col min="261" max="261" width="12.42578125" style="297" customWidth="1"/>
    <col min="262" max="262" width="11.7109375" style="297" customWidth="1"/>
    <col min="263" max="263" width="12.42578125" style="297" customWidth="1"/>
    <col min="264" max="512" width="9.140625" style="297"/>
    <col min="513" max="513" width="18.7109375" style="297" customWidth="1"/>
    <col min="514" max="514" width="13.28515625" style="297" customWidth="1"/>
    <col min="515" max="515" width="12" style="297" customWidth="1"/>
    <col min="516" max="516" width="11.5703125" style="297" customWidth="1"/>
    <col min="517" max="517" width="12.42578125" style="297" customWidth="1"/>
    <col min="518" max="518" width="11.7109375" style="297" customWidth="1"/>
    <col min="519" max="519" width="12.42578125" style="297" customWidth="1"/>
    <col min="520" max="768" width="9.140625" style="297"/>
    <col min="769" max="769" width="18.7109375" style="297" customWidth="1"/>
    <col min="770" max="770" width="13.28515625" style="297" customWidth="1"/>
    <col min="771" max="771" width="12" style="297" customWidth="1"/>
    <col min="772" max="772" width="11.5703125" style="297" customWidth="1"/>
    <col min="773" max="773" width="12.42578125" style="297" customWidth="1"/>
    <col min="774" max="774" width="11.7109375" style="297" customWidth="1"/>
    <col min="775" max="775" width="12.42578125" style="297" customWidth="1"/>
    <col min="776" max="1024" width="9.140625" style="297"/>
    <col min="1025" max="1025" width="18.7109375" style="297" customWidth="1"/>
    <col min="1026" max="1026" width="13.28515625" style="297" customWidth="1"/>
    <col min="1027" max="1027" width="12" style="297" customWidth="1"/>
    <col min="1028" max="1028" width="11.5703125" style="297" customWidth="1"/>
    <col min="1029" max="1029" width="12.42578125" style="297" customWidth="1"/>
    <col min="1030" max="1030" width="11.7109375" style="297" customWidth="1"/>
    <col min="1031" max="1031" width="12.42578125" style="297" customWidth="1"/>
    <col min="1032" max="1280" width="9.140625" style="297"/>
    <col min="1281" max="1281" width="18.7109375" style="297" customWidth="1"/>
    <col min="1282" max="1282" width="13.28515625" style="297" customWidth="1"/>
    <col min="1283" max="1283" width="12" style="297" customWidth="1"/>
    <col min="1284" max="1284" width="11.5703125" style="297" customWidth="1"/>
    <col min="1285" max="1285" width="12.42578125" style="297" customWidth="1"/>
    <col min="1286" max="1286" width="11.7109375" style="297" customWidth="1"/>
    <col min="1287" max="1287" width="12.42578125" style="297" customWidth="1"/>
    <col min="1288" max="1536" width="9.140625" style="297"/>
    <col min="1537" max="1537" width="18.7109375" style="297" customWidth="1"/>
    <col min="1538" max="1538" width="13.28515625" style="297" customWidth="1"/>
    <col min="1539" max="1539" width="12" style="297" customWidth="1"/>
    <col min="1540" max="1540" width="11.5703125" style="297" customWidth="1"/>
    <col min="1541" max="1541" width="12.42578125" style="297" customWidth="1"/>
    <col min="1542" max="1542" width="11.7109375" style="297" customWidth="1"/>
    <col min="1543" max="1543" width="12.42578125" style="297" customWidth="1"/>
    <col min="1544" max="1792" width="9.140625" style="297"/>
    <col min="1793" max="1793" width="18.7109375" style="297" customWidth="1"/>
    <col min="1794" max="1794" width="13.28515625" style="297" customWidth="1"/>
    <col min="1795" max="1795" width="12" style="297" customWidth="1"/>
    <col min="1796" max="1796" width="11.5703125" style="297" customWidth="1"/>
    <col min="1797" max="1797" width="12.42578125" style="297" customWidth="1"/>
    <col min="1798" max="1798" width="11.7109375" style="297" customWidth="1"/>
    <col min="1799" max="1799" width="12.42578125" style="297" customWidth="1"/>
    <col min="1800" max="2048" width="9.140625" style="297"/>
    <col min="2049" max="2049" width="18.7109375" style="297" customWidth="1"/>
    <col min="2050" max="2050" width="13.28515625" style="297" customWidth="1"/>
    <col min="2051" max="2051" width="12" style="297" customWidth="1"/>
    <col min="2052" max="2052" width="11.5703125" style="297" customWidth="1"/>
    <col min="2053" max="2053" width="12.42578125" style="297" customWidth="1"/>
    <col min="2054" max="2054" width="11.7109375" style="297" customWidth="1"/>
    <col min="2055" max="2055" width="12.42578125" style="297" customWidth="1"/>
    <col min="2056" max="2304" width="9.140625" style="297"/>
    <col min="2305" max="2305" width="18.7109375" style="297" customWidth="1"/>
    <col min="2306" max="2306" width="13.28515625" style="297" customWidth="1"/>
    <col min="2307" max="2307" width="12" style="297" customWidth="1"/>
    <col min="2308" max="2308" width="11.5703125" style="297" customWidth="1"/>
    <col min="2309" max="2309" width="12.42578125" style="297" customWidth="1"/>
    <col min="2310" max="2310" width="11.7109375" style="297" customWidth="1"/>
    <col min="2311" max="2311" width="12.42578125" style="297" customWidth="1"/>
    <col min="2312" max="2560" width="9.140625" style="297"/>
    <col min="2561" max="2561" width="18.7109375" style="297" customWidth="1"/>
    <col min="2562" max="2562" width="13.28515625" style="297" customWidth="1"/>
    <col min="2563" max="2563" width="12" style="297" customWidth="1"/>
    <col min="2564" max="2564" width="11.5703125" style="297" customWidth="1"/>
    <col min="2565" max="2565" width="12.42578125" style="297" customWidth="1"/>
    <col min="2566" max="2566" width="11.7109375" style="297" customWidth="1"/>
    <col min="2567" max="2567" width="12.42578125" style="297" customWidth="1"/>
    <col min="2568" max="2816" width="9.140625" style="297"/>
    <col min="2817" max="2817" width="18.7109375" style="297" customWidth="1"/>
    <col min="2818" max="2818" width="13.28515625" style="297" customWidth="1"/>
    <col min="2819" max="2819" width="12" style="297" customWidth="1"/>
    <col min="2820" max="2820" width="11.5703125" style="297" customWidth="1"/>
    <col min="2821" max="2821" width="12.42578125" style="297" customWidth="1"/>
    <col min="2822" max="2822" width="11.7109375" style="297" customWidth="1"/>
    <col min="2823" max="2823" width="12.42578125" style="297" customWidth="1"/>
    <col min="2824" max="3072" width="9.140625" style="297"/>
    <col min="3073" max="3073" width="18.7109375" style="297" customWidth="1"/>
    <col min="3074" max="3074" width="13.28515625" style="297" customWidth="1"/>
    <col min="3075" max="3075" width="12" style="297" customWidth="1"/>
    <col min="3076" max="3076" width="11.5703125" style="297" customWidth="1"/>
    <col min="3077" max="3077" width="12.42578125" style="297" customWidth="1"/>
    <col min="3078" max="3078" width="11.7109375" style="297" customWidth="1"/>
    <col min="3079" max="3079" width="12.42578125" style="297" customWidth="1"/>
    <col min="3080" max="3328" width="9.140625" style="297"/>
    <col min="3329" max="3329" width="18.7109375" style="297" customWidth="1"/>
    <col min="3330" max="3330" width="13.28515625" style="297" customWidth="1"/>
    <col min="3331" max="3331" width="12" style="297" customWidth="1"/>
    <col min="3332" max="3332" width="11.5703125" style="297" customWidth="1"/>
    <col min="3333" max="3333" width="12.42578125" style="297" customWidth="1"/>
    <col min="3334" max="3334" width="11.7109375" style="297" customWidth="1"/>
    <col min="3335" max="3335" width="12.42578125" style="297" customWidth="1"/>
    <col min="3336" max="3584" width="9.140625" style="297"/>
    <col min="3585" max="3585" width="18.7109375" style="297" customWidth="1"/>
    <col min="3586" max="3586" width="13.28515625" style="297" customWidth="1"/>
    <col min="3587" max="3587" width="12" style="297" customWidth="1"/>
    <col min="3588" max="3588" width="11.5703125" style="297" customWidth="1"/>
    <col min="3589" max="3589" width="12.42578125" style="297" customWidth="1"/>
    <col min="3590" max="3590" width="11.7109375" style="297" customWidth="1"/>
    <col min="3591" max="3591" width="12.42578125" style="297" customWidth="1"/>
    <col min="3592" max="3840" width="9.140625" style="297"/>
    <col min="3841" max="3841" width="18.7109375" style="297" customWidth="1"/>
    <col min="3842" max="3842" width="13.28515625" style="297" customWidth="1"/>
    <col min="3843" max="3843" width="12" style="297" customWidth="1"/>
    <col min="3844" max="3844" width="11.5703125" style="297" customWidth="1"/>
    <col min="3845" max="3845" width="12.42578125" style="297" customWidth="1"/>
    <col min="3846" max="3846" width="11.7109375" style="297" customWidth="1"/>
    <col min="3847" max="3847" width="12.42578125" style="297" customWidth="1"/>
    <col min="3848" max="4096" width="9.140625" style="297"/>
    <col min="4097" max="4097" width="18.7109375" style="297" customWidth="1"/>
    <col min="4098" max="4098" width="13.28515625" style="297" customWidth="1"/>
    <col min="4099" max="4099" width="12" style="297" customWidth="1"/>
    <col min="4100" max="4100" width="11.5703125" style="297" customWidth="1"/>
    <col min="4101" max="4101" width="12.42578125" style="297" customWidth="1"/>
    <col min="4102" max="4102" width="11.7109375" style="297" customWidth="1"/>
    <col min="4103" max="4103" width="12.42578125" style="297" customWidth="1"/>
    <col min="4104" max="4352" width="9.140625" style="297"/>
    <col min="4353" max="4353" width="18.7109375" style="297" customWidth="1"/>
    <col min="4354" max="4354" width="13.28515625" style="297" customWidth="1"/>
    <col min="4355" max="4355" width="12" style="297" customWidth="1"/>
    <col min="4356" max="4356" width="11.5703125" style="297" customWidth="1"/>
    <col min="4357" max="4357" width="12.42578125" style="297" customWidth="1"/>
    <col min="4358" max="4358" width="11.7109375" style="297" customWidth="1"/>
    <col min="4359" max="4359" width="12.42578125" style="297" customWidth="1"/>
    <col min="4360" max="4608" width="9.140625" style="297"/>
    <col min="4609" max="4609" width="18.7109375" style="297" customWidth="1"/>
    <col min="4610" max="4610" width="13.28515625" style="297" customWidth="1"/>
    <col min="4611" max="4611" width="12" style="297" customWidth="1"/>
    <col min="4612" max="4612" width="11.5703125" style="297" customWidth="1"/>
    <col min="4613" max="4613" width="12.42578125" style="297" customWidth="1"/>
    <col min="4614" max="4614" width="11.7109375" style="297" customWidth="1"/>
    <col min="4615" max="4615" width="12.42578125" style="297" customWidth="1"/>
    <col min="4616" max="4864" width="9.140625" style="297"/>
    <col min="4865" max="4865" width="18.7109375" style="297" customWidth="1"/>
    <col min="4866" max="4866" width="13.28515625" style="297" customWidth="1"/>
    <col min="4867" max="4867" width="12" style="297" customWidth="1"/>
    <col min="4868" max="4868" width="11.5703125" style="297" customWidth="1"/>
    <col min="4869" max="4869" width="12.42578125" style="297" customWidth="1"/>
    <col min="4870" max="4870" width="11.7109375" style="297" customWidth="1"/>
    <col min="4871" max="4871" width="12.42578125" style="297" customWidth="1"/>
    <col min="4872" max="5120" width="9.140625" style="297"/>
    <col min="5121" max="5121" width="18.7109375" style="297" customWidth="1"/>
    <col min="5122" max="5122" width="13.28515625" style="297" customWidth="1"/>
    <col min="5123" max="5123" width="12" style="297" customWidth="1"/>
    <col min="5124" max="5124" width="11.5703125" style="297" customWidth="1"/>
    <col min="5125" max="5125" width="12.42578125" style="297" customWidth="1"/>
    <col min="5126" max="5126" width="11.7109375" style="297" customWidth="1"/>
    <col min="5127" max="5127" width="12.42578125" style="297" customWidth="1"/>
    <col min="5128" max="5376" width="9.140625" style="297"/>
    <col min="5377" max="5377" width="18.7109375" style="297" customWidth="1"/>
    <col min="5378" max="5378" width="13.28515625" style="297" customWidth="1"/>
    <col min="5379" max="5379" width="12" style="297" customWidth="1"/>
    <col min="5380" max="5380" width="11.5703125" style="297" customWidth="1"/>
    <col min="5381" max="5381" width="12.42578125" style="297" customWidth="1"/>
    <col min="5382" max="5382" width="11.7109375" style="297" customWidth="1"/>
    <col min="5383" max="5383" width="12.42578125" style="297" customWidth="1"/>
    <col min="5384" max="5632" width="9.140625" style="297"/>
    <col min="5633" max="5633" width="18.7109375" style="297" customWidth="1"/>
    <col min="5634" max="5634" width="13.28515625" style="297" customWidth="1"/>
    <col min="5635" max="5635" width="12" style="297" customWidth="1"/>
    <col min="5636" max="5636" width="11.5703125" style="297" customWidth="1"/>
    <col min="5637" max="5637" width="12.42578125" style="297" customWidth="1"/>
    <col min="5638" max="5638" width="11.7109375" style="297" customWidth="1"/>
    <col min="5639" max="5639" width="12.42578125" style="297" customWidth="1"/>
    <col min="5640" max="5888" width="9.140625" style="297"/>
    <col min="5889" max="5889" width="18.7109375" style="297" customWidth="1"/>
    <col min="5890" max="5890" width="13.28515625" style="297" customWidth="1"/>
    <col min="5891" max="5891" width="12" style="297" customWidth="1"/>
    <col min="5892" max="5892" width="11.5703125" style="297" customWidth="1"/>
    <col min="5893" max="5893" width="12.42578125" style="297" customWidth="1"/>
    <col min="5894" max="5894" width="11.7109375" style="297" customWidth="1"/>
    <col min="5895" max="5895" width="12.42578125" style="297" customWidth="1"/>
    <col min="5896" max="6144" width="9.140625" style="297"/>
    <col min="6145" max="6145" width="18.7109375" style="297" customWidth="1"/>
    <col min="6146" max="6146" width="13.28515625" style="297" customWidth="1"/>
    <col min="6147" max="6147" width="12" style="297" customWidth="1"/>
    <col min="6148" max="6148" width="11.5703125" style="297" customWidth="1"/>
    <col min="6149" max="6149" width="12.42578125" style="297" customWidth="1"/>
    <col min="6150" max="6150" width="11.7109375" style="297" customWidth="1"/>
    <col min="6151" max="6151" width="12.42578125" style="297" customWidth="1"/>
    <col min="6152" max="6400" width="9.140625" style="297"/>
    <col min="6401" max="6401" width="18.7109375" style="297" customWidth="1"/>
    <col min="6402" max="6402" width="13.28515625" style="297" customWidth="1"/>
    <col min="6403" max="6403" width="12" style="297" customWidth="1"/>
    <col min="6404" max="6404" width="11.5703125" style="297" customWidth="1"/>
    <col min="6405" max="6405" width="12.42578125" style="297" customWidth="1"/>
    <col min="6406" max="6406" width="11.7109375" style="297" customWidth="1"/>
    <col min="6407" max="6407" width="12.42578125" style="297" customWidth="1"/>
    <col min="6408" max="6656" width="9.140625" style="297"/>
    <col min="6657" max="6657" width="18.7109375" style="297" customWidth="1"/>
    <col min="6658" max="6658" width="13.28515625" style="297" customWidth="1"/>
    <col min="6659" max="6659" width="12" style="297" customWidth="1"/>
    <col min="6660" max="6660" width="11.5703125" style="297" customWidth="1"/>
    <col min="6661" max="6661" width="12.42578125" style="297" customWidth="1"/>
    <col min="6662" max="6662" width="11.7109375" style="297" customWidth="1"/>
    <col min="6663" max="6663" width="12.42578125" style="297" customWidth="1"/>
    <col min="6664" max="6912" width="9.140625" style="297"/>
    <col min="6913" max="6913" width="18.7109375" style="297" customWidth="1"/>
    <col min="6914" max="6914" width="13.28515625" style="297" customWidth="1"/>
    <col min="6915" max="6915" width="12" style="297" customWidth="1"/>
    <col min="6916" max="6916" width="11.5703125" style="297" customWidth="1"/>
    <col min="6917" max="6917" width="12.42578125" style="297" customWidth="1"/>
    <col min="6918" max="6918" width="11.7109375" style="297" customWidth="1"/>
    <col min="6919" max="6919" width="12.42578125" style="297" customWidth="1"/>
    <col min="6920" max="7168" width="9.140625" style="297"/>
    <col min="7169" max="7169" width="18.7109375" style="297" customWidth="1"/>
    <col min="7170" max="7170" width="13.28515625" style="297" customWidth="1"/>
    <col min="7171" max="7171" width="12" style="297" customWidth="1"/>
    <col min="7172" max="7172" width="11.5703125" style="297" customWidth="1"/>
    <col min="7173" max="7173" width="12.42578125" style="297" customWidth="1"/>
    <col min="7174" max="7174" width="11.7109375" style="297" customWidth="1"/>
    <col min="7175" max="7175" width="12.42578125" style="297" customWidth="1"/>
    <col min="7176" max="7424" width="9.140625" style="297"/>
    <col min="7425" max="7425" width="18.7109375" style="297" customWidth="1"/>
    <col min="7426" max="7426" width="13.28515625" style="297" customWidth="1"/>
    <col min="7427" max="7427" width="12" style="297" customWidth="1"/>
    <col min="7428" max="7428" width="11.5703125" style="297" customWidth="1"/>
    <col min="7429" max="7429" width="12.42578125" style="297" customWidth="1"/>
    <col min="7430" max="7430" width="11.7109375" style="297" customWidth="1"/>
    <col min="7431" max="7431" width="12.42578125" style="297" customWidth="1"/>
    <col min="7432" max="7680" width="9.140625" style="297"/>
    <col min="7681" max="7681" width="18.7109375" style="297" customWidth="1"/>
    <col min="7682" max="7682" width="13.28515625" style="297" customWidth="1"/>
    <col min="7683" max="7683" width="12" style="297" customWidth="1"/>
    <col min="7684" max="7684" width="11.5703125" style="297" customWidth="1"/>
    <col min="7685" max="7685" width="12.42578125" style="297" customWidth="1"/>
    <col min="7686" max="7686" width="11.7109375" style="297" customWidth="1"/>
    <col min="7687" max="7687" width="12.42578125" style="297" customWidth="1"/>
    <col min="7688" max="7936" width="9.140625" style="297"/>
    <col min="7937" max="7937" width="18.7109375" style="297" customWidth="1"/>
    <col min="7938" max="7938" width="13.28515625" style="297" customWidth="1"/>
    <col min="7939" max="7939" width="12" style="297" customWidth="1"/>
    <col min="7940" max="7940" width="11.5703125" style="297" customWidth="1"/>
    <col min="7941" max="7941" width="12.42578125" style="297" customWidth="1"/>
    <col min="7942" max="7942" width="11.7109375" style="297" customWidth="1"/>
    <col min="7943" max="7943" width="12.42578125" style="297" customWidth="1"/>
    <col min="7944" max="8192" width="9.140625" style="297"/>
    <col min="8193" max="8193" width="18.7109375" style="297" customWidth="1"/>
    <col min="8194" max="8194" width="13.28515625" style="297" customWidth="1"/>
    <col min="8195" max="8195" width="12" style="297" customWidth="1"/>
    <col min="8196" max="8196" width="11.5703125" style="297" customWidth="1"/>
    <col min="8197" max="8197" width="12.42578125" style="297" customWidth="1"/>
    <col min="8198" max="8198" width="11.7109375" style="297" customWidth="1"/>
    <col min="8199" max="8199" width="12.42578125" style="297" customWidth="1"/>
    <col min="8200" max="8448" width="9.140625" style="297"/>
    <col min="8449" max="8449" width="18.7109375" style="297" customWidth="1"/>
    <col min="8450" max="8450" width="13.28515625" style="297" customWidth="1"/>
    <col min="8451" max="8451" width="12" style="297" customWidth="1"/>
    <col min="8452" max="8452" width="11.5703125" style="297" customWidth="1"/>
    <col min="8453" max="8453" width="12.42578125" style="297" customWidth="1"/>
    <col min="8454" max="8454" width="11.7109375" style="297" customWidth="1"/>
    <col min="8455" max="8455" width="12.42578125" style="297" customWidth="1"/>
    <col min="8456" max="8704" width="9.140625" style="297"/>
    <col min="8705" max="8705" width="18.7109375" style="297" customWidth="1"/>
    <col min="8706" max="8706" width="13.28515625" style="297" customWidth="1"/>
    <col min="8707" max="8707" width="12" style="297" customWidth="1"/>
    <col min="8708" max="8708" width="11.5703125" style="297" customWidth="1"/>
    <col min="8709" max="8709" width="12.42578125" style="297" customWidth="1"/>
    <col min="8710" max="8710" width="11.7109375" style="297" customWidth="1"/>
    <col min="8711" max="8711" width="12.42578125" style="297" customWidth="1"/>
    <col min="8712" max="8960" width="9.140625" style="297"/>
    <col min="8961" max="8961" width="18.7109375" style="297" customWidth="1"/>
    <col min="8962" max="8962" width="13.28515625" style="297" customWidth="1"/>
    <col min="8963" max="8963" width="12" style="297" customWidth="1"/>
    <col min="8964" max="8964" width="11.5703125" style="297" customWidth="1"/>
    <col min="8965" max="8965" width="12.42578125" style="297" customWidth="1"/>
    <col min="8966" max="8966" width="11.7109375" style="297" customWidth="1"/>
    <col min="8967" max="8967" width="12.42578125" style="297" customWidth="1"/>
    <col min="8968" max="9216" width="9.140625" style="297"/>
    <col min="9217" max="9217" width="18.7109375" style="297" customWidth="1"/>
    <col min="9218" max="9218" width="13.28515625" style="297" customWidth="1"/>
    <col min="9219" max="9219" width="12" style="297" customWidth="1"/>
    <col min="9220" max="9220" width="11.5703125" style="297" customWidth="1"/>
    <col min="9221" max="9221" width="12.42578125" style="297" customWidth="1"/>
    <col min="9222" max="9222" width="11.7109375" style="297" customWidth="1"/>
    <col min="9223" max="9223" width="12.42578125" style="297" customWidth="1"/>
    <col min="9224" max="9472" width="9.140625" style="297"/>
    <col min="9473" max="9473" width="18.7109375" style="297" customWidth="1"/>
    <col min="9474" max="9474" width="13.28515625" style="297" customWidth="1"/>
    <col min="9475" max="9475" width="12" style="297" customWidth="1"/>
    <col min="9476" max="9476" width="11.5703125" style="297" customWidth="1"/>
    <col min="9477" max="9477" width="12.42578125" style="297" customWidth="1"/>
    <col min="9478" max="9478" width="11.7109375" style="297" customWidth="1"/>
    <col min="9479" max="9479" width="12.42578125" style="297" customWidth="1"/>
    <col min="9480" max="9728" width="9.140625" style="297"/>
    <col min="9729" max="9729" width="18.7109375" style="297" customWidth="1"/>
    <col min="9730" max="9730" width="13.28515625" style="297" customWidth="1"/>
    <col min="9731" max="9731" width="12" style="297" customWidth="1"/>
    <col min="9732" max="9732" width="11.5703125" style="297" customWidth="1"/>
    <col min="9733" max="9733" width="12.42578125" style="297" customWidth="1"/>
    <col min="9734" max="9734" width="11.7109375" style="297" customWidth="1"/>
    <col min="9735" max="9735" width="12.42578125" style="297" customWidth="1"/>
    <col min="9736" max="9984" width="9.140625" style="297"/>
    <col min="9985" max="9985" width="18.7109375" style="297" customWidth="1"/>
    <col min="9986" max="9986" width="13.28515625" style="297" customWidth="1"/>
    <col min="9987" max="9987" width="12" style="297" customWidth="1"/>
    <col min="9988" max="9988" width="11.5703125" style="297" customWidth="1"/>
    <col min="9989" max="9989" width="12.42578125" style="297" customWidth="1"/>
    <col min="9990" max="9990" width="11.7109375" style="297" customWidth="1"/>
    <col min="9991" max="9991" width="12.42578125" style="297" customWidth="1"/>
    <col min="9992" max="10240" width="9.140625" style="297"/>
    <col min="10241" max="10241" width="18.7109375" style="297" customWidth="1"/>
    <col min="10242" max="10242" width="13.28515625" style="297" customWidth="1"/>
    <col min="10243" max="10243" width="12" style="297" customWidth="1"/>
    <col min="10244" max="10244" width="11.5703125" style="297" customWidth="1"/>
    <col min="10245" max="10245" width="12.42578125" style="297" customWidth="1"/>
    <col min="10246" max="10246" width="11.7109375" style="297" customWidth="1"/>
    <col min="10247" max="10247" width="12.42578125" style="297" customWidth="1"/>
    <col min="10248" max="10496" width="9.140625" style="297"/>
    <col min="10497" max="10497" width="18.7109375" style="297" customWidth="1"/>
    <col min="10498" max="10498" width="13.28515625" style="297" customWidth="1"/>
    <col min="10499" max="10499" width="12" style="297" customWidth="1"/>
    <col min="10500" max="10500" width="11.5703125" style="297" customWidth="1"/>
    <col min="10501" max="10501" width="12.42578125" style="297" customWidth="1"/>
    <col min="10502" max="10502" width="11.7109375" style="297" customWidth="1"/>
    <col min="10503" max="10503" width="12.42578125" style="297" customWidth="1"/>
    <col min="10504" max="10752" width="9.140625" style="297"/>
    <col min="10753" max="10753" width="18.7109375" style="297" customWidth="1"/>
    <col min="10754" max="10754" width="13.28515625" style="297" customWidth="1"/>
    <col min="10755" max="10755" width="12" style="297" customWidth="1"/>
    <col min="10756" max="10756" width="11.5703125" style="297" customWidth="1"/>
    <col min="10757" max="10757" width="12.42578125" style="297" customWidth="1"/>
    <col min="10758" max="10758" width="11.7109375" style="297" customWidth="1"/>
    <col min="10759" max="10759" width="12.42578125" style="297" customWidth="1"/>
    <col min="10760" max="11008" width="9.140625" style="297"/>
    <col min="11009" max="11009" width="18.7109375" style="297" customWidth="1"/>
    <col min="11010" max="11010" width="13.28515625" style="297" customWidth="1"/>
    <col min="11011" max="11011" width="12" style="297" customWidth="1"/>
    <col min="11012" max="11012" width="11.5703125" style="297" customWidth="1"/>
    <col min="11013" max="11013" width="12.42578125" style="297" customWidth="1"/>
    <col min="11014" max="11014" width="11.7109375" style="297" customWidth="1"/>
    <col min="11015" max="11015" width="12.42578125" style="297" customWidth="1"/>
    <col min="11016" max="11264" width="9.140625" style="297"/>
    <col min="11265" max="11265" width="18.7109375" style="297" customWidth="1"/>
    <col min="11266" max="11266" width="13.28515625" style="297" customWidth="1"/>
    <col min="11267" max="11267" width="12" style="297" customWidth="1"/>
    <col min="11268" max="11268" width="11.5703125" style="297" customWidth="1"/>
    <col min="11269" max="11269" width="12.42578125" style="297" customWidth="1"/>
    <col min="11270" max="11270" width="11.7109375" style="297" customWidth="1"/>
    <col min="11271" max="11271" width="12.42578125" style="297" customWidth="1"/>
    <col min="11272" max="11520" width="9.140625" style="297"/>
    <col min="11521" max="11521" width="18.7109375" style="297" customWidth="1"/>
    <col min="11522" max="11522" width="13.28515625" style="297" customWidth="1"/>
    <col min="11523" max="11523" width="12" style="297" customWidth="1"/>
    <col min="11524" max="11524" width="11.5703125" style="297" customWidth="1"/>
    <col min="11525" max="11525" width="12.42578125" style="297" customWidth="1"/>
    <col min="11526" max="11526" width="11.7109375" style="297" customWidth="1"/>
    <col min="11527" max="11527" width="12.42578125" style="297" customWidth="1"/>
    <col min="11528" max="11776" width="9.140625" style="297"/>
    <col min="11777" max="11777" width="18.7109375" style="297" customWidth="1"/>
    <col min="11778" max="11778" width="13.28515625" style="297" customWidth="1"/>
    <col min="11779" max="11779" width="12" style="297" customWidth="1"/>
    <col min="11780" max="11780" width="11.5703125" style="297" customWidth="1"/>
    <col min="11781" max="11781" width="12.42578125" style="297" customWidth="1"/>
    <col min="11782" max="11782" width="11.7109375" style="297" customWidth="1"/>
    <col min="11783" max="11783" width="12.42578125" style="297" customWidth="1"/>
    <col min="11784" max="12032" width="9.140625" style="297"/>
    <col min="12033" max="12033" width="18.7109375" style="297" customWidth="1"/>
    <col min="12034" max="12034" width="13.28515625" style="297" customWidth="1"/>
    <col min="12035" max="12035" width="12" style="297" customWidth="1"/>
    <col min="12036" max="12036" width="11.5703125" style="297" customWidth="1"/>
    <col min="12037" max="12037" width="12.42578125" style="297" customWidth="1"/>
    <col min="12038" max="12038" width="11.7109375" style="297" customWidth="1"/>
    <col min="12039" max="12039" width="12.42578125" style="297" customWidth="1"/>
    <col min="12040" max="12288" width="9.140625" style="297"/>
    <col min="12289" max="12289" width="18.7109375" style="297" customWidth="1"/>
    <col min="12290" max="12290" width="13.28515625" style="297" customWidth="1"/>
    <col min="12291" max="12291" width="12" style="297" customWidth="1"/>
    <col min="12292" max="12292" width="11.5703125" style="297" customWidth="1"/>
    <col min="12293" max="12293" width="12.42578125" style="297" customWidth="1"/>
    <col min="12294" max="12294" width="11.7109375" style="297" customWidth="1"/>
    <col min="12295" max="12295" width="12.42578125" style="297" customWidth="1"/>
    <col min="12296" max="12544" width="9.140625" style="297"/>
    <col min="12545" max="12545" width="18.7109375" style="297" customWidth="1"/>
    <col min="12546" max="12546" width="13.28515625" style="297" customWidth="1"/>
    <col min="12547" max="12547" width="12" style="297" customWidth="1"/>
    <col min="12548" max="12548" width="11.5703125" style="297" customWidth="1"/>
    <col min="12549" max="12549" width="12.42578125" style="297" customWidth="1"/>
    <col min="12550" max="12550" width="11.7109375" style="297" customWidth="1"/>
    <col min="12551" max="12551" width="12.42578125" style="297" customWidth="1"/>
    <col min="12552" max="12800" width="9.140625" style="297"/>
    <col min="12801" max="12801" width="18.7109375" style="297" customWidth="1"/>
    <col min="12802" max="12802" width="13.28515625" style="297" customWidth="1"/>
    <col min="12803" max="12803" width="12" style="297" customWidth="1"/>
    <col min="12804" max="12804" width="11.5703125" style="297" customWidth="1"/>
    <col min="12805" max="12805" width="12.42578125" style="297" customWidth="1"/>
    <col min="12806" max="12806" width="11.7109375" style="297" customWidth="1"/>
    <col min="12807" max="12807" width="12.42578125" style="297" customWidth="1"/>
    <col min="12808" max="13056" width="9.140625" style="297"/>
    <col min="13057" max="13057" width="18.7109375" style="297" customWidth="1"/>
    <col min="13058" max="13058" width="13.28515625" style="297" customWidth="1"/>
    <col min="13059" max="13059" width="12" style="297" customWidth="1"/>
    <col min="13060" max="13060" width="11.5703125" style="297" customWidth="1"/>
    <col min="13061" max="13061" width="12.42578125" style="297" customWidth="1"/>
    <col min="13062" max="13062" width="11.7109375" style="297" customWidth="1"/>
    <col min="13063" max="13063" width="12.42578125" style="297" customWidth="1"/>
    <col min="13064" max="13312" width="9.140625" style="297"/>
    <col min="13313" max="13313" width="18.7109375" style="297" customWidth="1"/>
    <col min="13314" max="13314" width="13.28515625" style="297" customWidth="1"/>
    <col min="13315" max="13315" width="12" style="297" customWidth="1"/>
    <col min="13316" max="13316" width="11.5703125" style="297" customWidth="1"/>
    <col min="13317" max="13317" width="12.42578125" style="297" customWidth="1"/>
    <col min="13318" max="13318" width="11.7109375" style="297" customWidth="1"/>
    <col min="13319" max="13319" width="12.42578125" style="297" customWidth="1"/>
    <col min="13320" max="13568" width="9.140625" style="297"/>
    <col min="13569" max="13569" width="18.7109375" style="297" customWidth="1"/>
    <col min="13570" max="13570" width="13.28515625" style="297" customWidth="1"/>
    <col min="13571" max="13571" width="12" style="297" customWidth="1"/>
    <col min="13572" max="13572" width="11.5703125" style="297" customWidth="1"/>
    <col min="13573" max="13573" width="12.42578125" style="297" customWidth="1"/>
    <col min="13574" max="13574" width="11.7109375" style="297" customWidth="1"/>
    <col min="13575" max="13575" width="12.42578125" style="297" customWidth="1"/>
    <col min="13576" max="13824" width="9.140625" style="297"/>
    <col min="13825" max="13825" width="18.7109375" style="297" customWidth="1"/>
    <col min="13826" max="13826" width="13.28515625" style="297" customWidth="1"/>
    <col min="13827" max="13827" width="12" style="297" customWidth="1"/>
    <col min="13828" max="13828" width="11.5703125" style="297" customWidth="1"/>
    <col min="13829" max="13829" width="12.42578125" style="297" customWidth="1"/>
    <col min="13830" max="13830" width="11.7109375" style="297" customWidth="1"/>
    <col min="13831" max="13831" width="12.42578125" style="297" customWidth="1"/>
    <col min="13832" max="14080" width="9.140625" style="297"/>
    <col min="14081" max="14081" width="18.7109375" style="297" customWidth="1"/>
    <col min="14082" max="14082" width="13.28515625" style="297" customWidth="1"/>
    <col min="14083" max="14083" width="12" style="297" customWidth="1"/>
    <col min="14084" max="14084" width="11.5703125" style="297" customWidth="1"/>
    <col min="14085" max="14085" width="12.42578125" style="297" customWidth="1"/>
    <col min="14086" max="14086" width="11.7109375" style="297" customWidth="1"/>
    <col min="14087" max="14087" width="12.42578125" style="297" customWidth="1"/>
    <col min="14088" max="14336" width="9.140625" style="297"/>
    <col min="14337" max="14337" width="18.7109375" style="297" customWidth="1"/>
    <col min="14338" max="14338" width="13.28515625" style="297" customWidth="1"/>
    <col min="14339" max="14339" width="12" style="297" customWidth="1"/>
    <col min="14340" max="14340" width="11.5703125" style="297" customWidth="1"/>
    <col min="14341" max="14341" width="12.42578125" style="297" customWidth="1"/>
    <col min="14342" max="14342" width="11.7109375" style="297" customWidth="1"/>
    <col min="14343" max="14343" width="12.42578125" style="297" customWidth="1"/>
    <col min="14344" max="14592" width="9.140625" style="297"/>
    <col min="14593" max="14593" width="18.7109375" style="297" customWidth="1"/>
    <col min="14594" max="14594" width="13.28515625" style="297" customWidth="1"/>
    <col min="14595" max="14595" width="12" style="297" customWidth="1"/>
    <col min="14596" max="14596" width="11.5703125" style="297" customWidth="1"/>
    <col min="14597" max="14597" width="12.42578125" style="297" customWidth="1"/>
    <col min="14598" max="14598" width="11.7109375" style="297" customWidth="1"/>
    <col min="14599" max="14599" width="12.42578125" style="297" customWidth="1"/>
    <col min="14600" max="14848" width="9.140625" style="297"/>
    <col min="14849" max="14849" width="18.7109375" style="297" customWidth="1"/>
    <col min="14850" max="14850" width="13.28515625" style="297" customWidth="1"/>
    <col min="14851" max="14851" width="12" style="297" customWidth="1"/>
    <col min="14852" max="14852" width="11.5703125" style="297" customWidth="1"/>
    <col min="14853" max="14853" width="12.42578125" style="297" customWidth="1"/>
    <col min="14854" max="14854" width="11.7109375" style="297" customWidth="1"/>
    <col min="14855" max="14855" width="12.42578125" style="297" customWidth="1"/>
    <col min="14856" max="15104" width="9.140625" style="297"/>
    <col min="15105" max="15105" width="18.7109375" style="297" customWidth="1"/>
    <col min="15106" max="15106" width="13.28515625" style="297" customWidth="1"/>
    <col min="15107" max="15107" width="12" style="297" customWidth="1"/>
    <col min="15108" max="15108" width="11.5703125" style="297" customWidth="1"/>
    <col min="15109" max="15109" width="12.42578125" style="297" customWidth="1"/>
    <col min="15110" max="15110" width="11.7109375" style="297" customWidth="1"/>
    <col min="15111" max="15111" width="12.42578125" style="297" customWidth="1"/>
    <col min="15112" max="15360" width="9.140625" style="297"/>
    <col min="15361" max="15361" width="18.7109375" style="297" customWidth="1"/>
    <col min="15362" max="15362" width="13.28515625" style="297" customWidth="1"/>
    <col min="15363" max="15363" width="12" style="297" customWidth="1"/>
    <col min="15364" max="15364" width="11.5703125" style="297" customWidth="1"/>
    <col min="15365" max="15365" width="12.42578125" style="297" customWidth="1"/>
    <col min="15366" max="15366" width="11.7109375" style="297" customWidth="1"/>
    <col min="15367" max="15367" width="12.42578125" style="297" customWidth="1"/>
    <col min="15368" max="15616" width="9.140625" style="297"/>
    <col min="15617" max="15617" width="18.7109375" style="297" customWidth="1"/>
    <col min="15618" max="15618" width="13.28515625" style="297" customWidth="1"/>
    <col min="15619" max="15619" width="12" style="297" customWidth="1"/>
    <col min="15620" max="15620" width="11.5703125" style="297" customWidth="1"/>
    <col min="15621" max="15621" width="12.42578125" style="297" customWidth="1"/>
    <col min="15622" max="15622" width="11.7109375" style="297" customWidth="1"/>
    <col min="15623" max="15623" width="12.42578125" style="297" customWidth="1"/>
    <col min="15624" max="15872" width="9.140625" style="297"/>
    <col min="15873" max="15873" width="18.7109375" style="297" customWidth="1"/>
    <col min="15874" max="15874" width="13.28515625" style="297" customWidth="1"/>
    <col min="15875" max="15875" width="12" style="297" customWidth="1"/>
    <col min="15876" max="15876" width="11.5703125" style="297" customWidth="1"/>
    <col min="15877" max="15877" width="12.42578125" style="297" customWidth="1"/>
    <col min="15878" max="15878" width="11.7109375" style="297" customWidth="1"/>
    <col min="15879" max="15879" width="12.42578125" style="297" customWidth="1"/>
    <col min="15880" max="16128" width="9.140625" style="297"/>
    <col min="16129" max="16129" width="18.7109375" style="297" customWidth="1"/>
    <col min="16130" max="16130" width="13.28515625" style="297" customWidth="1"/>
    <col min="16131" max="16131" width="12" style="297" customWidth="1"/>
    <col min="16132" max="16132" width="11.5703125" style="297" customWidth="1"/>
    <col min="16133" max="16133" width="12.42578125" style="297" customWidth="1"/>
    <col min="16134" max="16134" width="11.7109375" style="297" customWidth="1"/>
    <col min="16135" max="16135" width="12.42578125" style="297" customWidth="1"/>
    <col min="16136" max="16384" width="9.140625" style="297"/>
  </cols>
  <sheetData>
    <row r="1" spans="1:7" x14ac:dyDescent="0.25">
      <c r="G1" s="298" t="s">
        <v>358</v>
      </c>
    </row>
    <row r="3" spans="1:7" ht="16.5" x14ac:dyDescent="0.25">
      <c r="A3" s="388" t="s">
        <v>359</v>
      </c>
      <c r="B3" s="388"/>
      <c r="C3" s="388"/>
      <c r="D3" s="388"/>
      <c r="E3" s="388"/>
      <c r="F3" s="388"/>
      <c r="G3" s="388"/>
    </row>
    <row r="4" spans="1:7" ht="16.5" x14ac:dyDescent="0.25">
      <c r="A4" s="388" t="s">
        <v>360</v>
      </c>
      <c r="B4" s="388"/>
      <c r="C4" s="388"/>
      <c r="D4" s="388"/>
      <c r="E4" s="388"/>
      <c r="F4" s="388"/>
      <c r="G4" s="388"/>
    </row>
    <row r="6" spans="1:7" x14ac:dyDescent="0.25">
      <c r="G6" s="299" t="s">
        <v>331</v>
      </c>
    </row>
    <row r="7" spans="1:7" x14ac:dyDescent="0.25">
      <c r="A7" s="395" t="s">
        <v>361</v>
      </c>
      <c r="B7" s="395" t="s">
        <v>362</v>
      </c>
      <c r="C7" s="397" t="s">
        <v>363</v>
      </c>
      <c r="D7" s="398"/>
      <c r="E7" s="395" t="s">
        <v>364</v>
      </c>
      <c r="F7" s="395" t="s">
        <v>365</v>
      </c>
      <c r="G7" s="395" t="s">
        <v>366</v>
      </c>
    </row>
    <row r="8" spans="1:7" ht="30" x14ac:dyDescent="0.25">
      <c r="A8" s="396"/>
      <c r="B8" s="396"/>
      <c r="C8" s="102" t="s">
        <v>367</v>
      </c>
      <c r="D8" s="102" t="s">
        <v>368</v>
      </c>
      <c r="E8" s="396"/>
      <c r="F8" s="396"/>
      <c r="G8" s="396"/>
    </row>
    <row r="9" spans="1:7" x14ac:dyDescent="0.25">
      <c r="A9" s="300">
        <v>1</v>
      </c>
      <c r="B9" s="300">
        <v>2</v>
      </c>
      <c r="C9" s="300">
        <v>3</v>
      </c>
      <c r="D9" s="300">
        <v>4</v>
      </c>
      <c r="E9" s="300">
        <v>5</v>
      </c>
      <c r="F9" s="300">
        <v>6</v>
      </c>
      <c r="G9" s="300">
        <v>7</v>
      </c>
    </row>
    <row r="10" spans="1:7" x14ac:dyDescent="0.25">
      <c r="A10" s="300" t="s">
        <v>287</v>
      </c>
      <c r="B10" s="300">
        <v>0</v>
      </c>
      <c r="C10" s="300">
        <v>0</v>
      </c>
      <c r="D10" s="300">
        <v>0</v>
      </c>
      <c r="E10" s="300">
        <v>0</v>
      </c>
      <c r="F10" s="300">
        <v>0</v>
      </c>
      <c r="G10" s="301">
        <v>0</v>
      </c>
    </row>
    <row r="11" spans="1:7" x14ac:dyDescent="0.25">
      <c r="A11" s="300" t="s">
        <v>65</v>
      </c>
      <c r="B11" s="300"/>
      <c r="C11" s="300"/>
      <c r="D11" s="300"/>
      <c r="E11" s="300"/>
      <c r="F11" s="300"/>
      <c r="G11" s="301"/>
    </row>
    <row r="12" spans="1:7" x14ac:dyDescent="0.25">
      <c r="A12" s="301"/>
      <c r="B12" s="300"/>
      <c r="C12" s="300"/>
      <c r="D12" s="300"/>
      <c r="E12" s="300"/>
      <c r="F12" s="300"/>
      <c r="G12" s="301"/>
    </row>
    <row r="13" spans="1:7" x14ac:dyDescent="0.25">
      <c r="A13" s="301"/>
      <c r="B13" s="300"/>
      <c r="C13" s="300"/>
      <c r="D13" s="300"/>
      <c r="E13" s="300"/>
      <c r="F13" s="300"/>
      <c r="G13" s="301"/>
    </row>
    <row r="14" spans="1:7" x14ac:dyDescent="0.25">
      <c r="A14" s="301"/>
      <c r="B14" s="300"/>
      <c r="C14" s="300"/>
      <c r="D14" s="300"/>
      <c r="E14" s="300"/>
      <c r="F14" s="300"/>
      <c r="G14" s="301"/>
    </row>
    <row r="15" spans="1:7" x14ac:dyDescent="0.25">
      <c r="A15" s="301"/>
      <c r="B15" s="300"/>
      <c r="C15" s="300"/>
      <c r="D15" s="300"/>
      <c r="E15" s="300"/>
      <c r="F15" s="300"/>
      <c r="G15" s="301"/>
    </row>
    <row r="17" spans="2:5" x14ac:dyDescent="0.25">
      <c r="B17" s="297" t="s">
        <v>403</v>
      </c>
      <c r="E17" s="297" t="s">
        <v>404</v>
      </c>
    </row>
  </sheetData>
  <mergeCells count="8">
    <mergeCell ref="A3:G3"/>
    <mergeCell ref="A4:G4"/>
    <mergeCell ref="A7:A8"/>
    <mergeCell ref="B7:B8"/>
    <mergeCell ref="C7:D7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C34" sqref="C34"/>
    </sheetView>
  </sheetViews>
  <sheetFormatPr defaultRowHeight="12.75" x14ac:dyDescent="0.2"/>
  <cols>
    <col min="1" max="1" width="4" style="340" customWidth="1"/>
    <col min="2" max="2" width="24.28515625" style="4" customWidth="1"/>
    <col min="3" max="3" width="6.28515625" style="4" customWidth="1"/>
    <col min="4" max="4" width="14.140625" style="4" customWidth="1"/>
    <col min="5" max="5" width="9.140625" style="4"/>
    <col min="6" max="6" width="9.5703125" style="4" customWidth="1"/>
    <col min="7" max="8" width="9.140625" style="4"/>
    <col min="9" max="9" width="10" style="4" customWidth="1"/>
    <col min="10" max="10" width="9.140625" style="4"/>
    <col min="11" max="11" width="10.5703125" style="4" customWidth="1"/>
    <col min="12" max="12" width="13.42578125" style="4" customWidth="1"/>
    <col min="13" max="16384" width="9.140625" style="4"/>
  </cols>
  <sheetData>
    <row r="1" spans="1:14" x14ac:dyDescent="0.2">
      <c r="A1" s="380" t="s">
        <v>305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4" x14ac:dyDescent="0.2">
      <c r="A2" s="380" t="s">
        <v>391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4" x14ac:dyDescent="0.2">
      <c r="A3" s="381" t="s">
        <v>304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4" s="251" customFormat="1" ht="38.25" x14ac:dyDescent="0.2">
      <c r="A4" s="246" t="s">
        <v>72</v>
      </c>
      <c r="B4" s="30" t="s">
        <v>300</v>
      </c>
      <c r="C4" s="30" t="s">
        <v>299</v>
      </c>
      <c r="D4" s="247" t="s">
        <v>303</v>
      </c>
      <c r="E4" s="30" t="s">
        <v>297</v>
      </c>
      <c r="F4" s="30" t="s">
        <v>385</v>
      </c>
      <c r="G4" s="30" t="s">
        <v>296</v>
      </c>
      <c r="H4" s="247" t="s">
        <v>295</v>
      </c>
      <c r="I4" s="30" t="s">
        <v>294</v>
      </c>
      <c r="J4" s="30" t="s">
        <v>293</v>
      </c>
      <c r="K4" s="30" t="s">
        <v>302</v>
      </c>
      <c r="L4" s="30" t="s">
        <v>291</v>
      </c>
      <c r="M4" s="273"/>
    </row>
    <row r="5" spans="1:14" ht="37.5" customHeight="1" x14ac:dyDescent="0.2">
      <c r="A5" s="156">
        <v>1</v>
      </c>
      <c r="B5" s="306" t="s">
        <v>384</v>
      </c>
      <c r="C5" s="343">
        <v>4.3</v>
      </c>
      <c r="D5" s="307">
        <v>6835</v>
      </c>
      <c r="E5" s="171">
        <f>C5*D5</f>
        <v>29390.5</v>
      </c>
      <c r="F5" s="171">
        <f>E5*0.335</f>
        <v>9845.817500000001</v>
      </c>
      <c r="G5" s="171">
        <f>(E5+F5)*0.4625</f>
        <v>18146.796843750002</v>
      </c>
      <c r="H5" s="171">
        <f>(E5+G5+F5)*1.6</f>
        <v>91812.982950000005</v>
      </c>
      <c r="I5" s="171">
        <f>SUM(E5:H5)</f>
        <v>149196.09729375</v>
      </c>
      <c r="J5" s="171">
        <f>I5*12/1000</f>
        <v>1790.3531675249999</v>
      </c>
      <c r="K5" s="342">
        <v>0.39300000000000002</v>
      </c>
      <c r="L5" s="171">
        <f>J5*K5</f>
        <v>703.60879483732504</v>
      </c>
      <c r="M5" s="273"/>
      <c r="N5" s="242"/>
    </row>
    <row r="6" spans="1:14" x14ac:dyDescent="0.2">
      <c r="A6" s="236"/>
      <c r="B6" s="339" t="s">
        <v>288</v>
      </c>
      <c r="C6" s="239">
        <f t="shared" ref="C6:H6" si="0">SUM(C5:C5)</f>
        <v>4.3</v>
      </c>
      <c r="D6" s="146">
        <f t="shared" si="0"/>
        <v>6835</v>
      </c>
      <c r="E6" s="146">
        <f t="shared" si="0"/>
        <v>29390.5</v>
      </c>
      <c r="F6" s="146">
        <f t="shared" si="0"/>
        <v>9845.817500000001</v>
      </c>
      <c r="G6" s="146">
        <f t="shared" si="0"/>
        <v>18146.796843750002</v>
      </c>
      <c r="H6" s="146">
        <f t="shared" si="0"/>
        <v>91812.982950000005</v>
      </c>
      <c r="I6" s="146">
        <f>SUM(I5:I5)</f>
        <v>149196.09729375</v>
      </c>
      <c r="J6" s="146">
        <f>SUM(J5:J5)</f>
        <v>1790.3531675249999</v>
      </c>
      <c r="K6" s="250">
        <v>0.39300000000000002</v>
      </c>
      <c r="L6" s="146">
        <f>SUM(L5:L5)</f>
        <v>703.60879483732504</v>
      </c>
      <c r="M6" s="3"/>
    </row>
    <row r="7" spans="1:14" hidden="1" x14ac:dyDescent="0.2">
      <c r="A7" s="203"/>
      <c r="B7" s="203"/>
      <c r="C7" s="203"/>
      <c r="D7" s="179"/>
      <c r="E7" s="179"/>
      <c r="F7" s="179"/>
      <c r="G7" s="179"/>
      <c r="H7" s="179"/>
      <c r="I7" s="179"/>
      <c r="J7" s="203"/>
      <c r="K7" s="179"/>
      <c r="L7" s="179"/>
      <c r="M7" s="3"/>
    </row>
    <row r="8" spans="1:14" hidden="1" x14ac:dyDescent="0.2">
      <c r="A8" s="183"/>
      <c r="B8" s="183"/>
      <c r="C8" s="183"/>
      <c r="D8" s="182"/>
      <c r="E8" s="136">
        <f>E6/C6</f>
        <v>6835</v>
      </c>
      <c r="F8" s="331">
        <f>F6/E6</f>
        <v>0.33500000000000002</v>
      </c>
      <c r="G8" s="199">
        <f>(G6)/(E6+F6)</f>
        <v>0.46250000000000002</v>
      </c>
      <c r="H8" s="199">
        <f>H6/(E6+F6+G6)</f>
        <v>1.5999999999999999</v>
      </c>
      <c r="I8" s="182"/>
      <c r="J8" s="238"/>
      <c r="K8" s="50"/>
      <c r="L8" s="41"/>
      <c r="M8" s="3"/>
      <c r="N8" s="224"/>
    </row>
    <row r="9" spans="1:14" hidden="1" x14ac:dyDescent="0.2">
      <c r="A9" s="186"/>
      <c r="B9" s="186"/>
      <c r="C9" s="186"/>
      <c r="D9" s="186"/>
      <c r="E9" s="187"/>
      <c r="F9" s="187">
        <f>E8*F8</f>
        <v>2289.7250000000004</v>
      </c>
      <c r="G9" s="140">
        <f>(E8+F8*E8)*G8</f>
        <v>4220.1853125000007</v>
      </c>
      <c r="H9" s="140">
        <f>(E8+F9+G9)*H8</f>
        <v>21351.856499999998</v>
      </c>
      <c r="I9" s="243">
        <f>E8+F9+G9+H9</f>
        <v>34696.766812499998</v>
      </c>
      <c r="J9" s="249"/>
      <c r="K9" s="248">
        <f>C6*K6</f>
        <v>1.6899</v>
      </c>
      <c r="L9" s="43"/>
      <c r="M9" s="3"/>
    </row>
    <row r="10" spans="1:14" hidden="1" x14ac:dyDescent="0.2">
      <c r="A10" s="2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ht="8.25" customHeight="1" x14ac:dyDescent="0.2">
      <c r="A11" s="2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7.5" customHeight="1" x14ac:dyDescent="0.2">
      <c r="A12" s="2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">
      <c r="A13" s="2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">
      <c r="A14" s="361" t="s">
        <v>301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"/>
    </row>
    <row r="15" spans="1:14" x14ac:dyDescent="0.2">
      <c r="A15" s="363" t="s">
        <v>392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"/>
    </row>
    <row r="16" spans="1:14" x14ac:dyDescent="0.2">
      <c r="A16" s="382" t="s">
        <v>317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"/>
    </row>
    <row r="17" spans="1:15" ht="38.25" x14ac:dyDescent="0.2">
      <c r="A17" s="246" t="s">
        <v>72</v>
      </c>
      <c r="B17" s="30" t="s">
        <v>300</v>
      </c>
      <c r="C17" s="30" t="s">
        <v>299</v>
      </c>
      <c r="D17" s="247" t="s">
        <v>298</v>
      </c>
      <c r="E17" s="30" t="s">
        <v>297</v>
      </c>
      <c r="F17" s="30" t="s">
        <v>385</v>
      </c>
      <c r="G17" s="30" t="s">
        <v>296</v>
      </c>
      <c r="H17" s="247" t="s">
        <v>295</v>
      </c>
      <c r="I17" s="30" t="s">
        <v>294</v>
      </c>
      <c r="J17" s="338" t="s">
        <v>293</v>
      </c>
      <c r="K17" s="30" t="s">
        <v>292</v>
      </c>
      <c r="L17" s="30" t="s">
        <v>291</v>
      </c>
      <c r="M17" s="3"/>
    </row>
    <row r="18" spans="1:15" x14ac:dyDescent="0.2">
      <c r="A18" s="302">
        <v>1</v>
      </c>
      <c r="B18" s="305" t="s">
        <v>369</v>
      </c>
      <c r="C18" s="303">
        <v>1</v>
      </c>
      <c r="D18" s="304">
        <v>12515</v>
      </c>
      <c r="E18" s="136">
        <f>C18*D18</f>
        <v>12515</v>
      </c>
      <c r="F18" s="136">
        <v>0</v>
      </c>
      <c r="G18" s="136">
        <f>(E18)*0.5625</f>
        <v>7039.6875</v>
      </c>
      <c r="H18" s="136">
        <f>(E18+G18)*1.6</f>
        <v>31287.5</v>
      </c>
      <c r="I18" s="138">
        <f>SUM(E18:H18)</f>
        <v>50842.1875</v>
      </c>
      <c r="J18" s="133">
        <f>I18*12/1000</f>
        <v>610.10625000000005</v>
      </c>
      <c r="K18" s="184">
        <v>0.23080000000000001</v>
      </c>
      <c r="L18" s="37">
        <f>J18*K18</f>
        <v>140.8125225</v>
      </c>
      <c r="M18" s="3"/>
    </row>
    <row r="19" spans="1:15" x14ac:dyDescent="0.2">
      <c r="A19" s="183">
        <v>2</v>
      </c>
      <c r="B19" s="245" t="s">
        <v>289</v>
      </c>
      <c r="C19" s="182">
        <v>1</v>
      </c>
      <c r="D19" s="244">
        <v>11350</v>
      </c>
      <c r="E19" s="136">
        <f>C19*D19</f>
        <v>11350</v>
      </c>
      <c r="F19" s="136">
        <v>0</v>
      </c>
      <c r="G19" s="136">
        <f>(E19)*0.5625</f>
        <v>6384.375</v>
      </c>
      <c r="H19" s="136">
        <f>(E19+G19)*1.6</f>
        <v>28375</v>
      </c>
      <c r="I19" s="138">
        <f>SUM(E19:H19)</f>
        <v>46109.375</v>
      </c>
      <c r="J19" s="140">
        <f>I19*12/1000</f>
        <v>553.3125</v>
      </c>
      <c r="K19" s="184">
        <v>0.23080000000000001</v>
      </c>
      <c r="L19" s="37">
        <f>J19*K19</f>
        <v>127.704525</v>
      </c>
      <c r="M19" s="3"/>
      <c r="N19" s="242"/>
    </row>
    <row r="20" spans="1:15" ht="15.75" customHeight="1" x14ac:dyDescent="0.2">
      <c r="A20" s="203"/>
      <c r="B20" s="339" t="s">
        <v>288</v>
      </c>
      <c r="C20" s="234">
        <v>2</v>
      </c>
      <c r="D20" s="146">
        <f>SUM(D18:D19)</f>
        <v>23865</v>
      </c>
      <c r="E20" s="241">
        <f>SUM(E18:E19)</f>
        <v>23865</v>
      </c>
      <c r="F20" s="241">
        <v>0</v>
      </c>
      <c r="G20" s="241">
        <f>SUM(G18:G19)</f>
        <v>13424.0625</v>
      </c>
      <c r="H20" s="241">
        <f>SUM(H18:H19)</f>
        <v>59662.5</v>
      </c>
      <c r="I20" s="241">
        <f>SUM(I18:I19)</f>
        <v>96951.5625</v>
      </c>
      <c r="J20" s="240">
        <f>SUM(J18:J19)</f>
        <v>1163.41875</v>
      </c>
      <c r="K20" s="272">
        <v>0.23080000000000001</v>
      </c>
      <c r="L20" s="239">
        <f>SUM(L18:L19)</f>
        <v>268.51704749999999</v>
      </c>
      <c r="M20" s="3"/>
    </row>
    <row r="21" spans="1:15" ht="11.25" hidden="1" customHeight="1" x14ac:dyDescent="0.2">
      <c r="A21" s="179"/>
      <c r="B21" s="27"/>
      <c r="C21" s="183"/>
      <c r="D21" s="182"/>
      <c r="E21" s="182"/>
      <c r="F21" s="182"/>
      <c r="G21" s="182"/>
      <c r="H21" s="182"/>
      <c r="I21" s="182"/>
      <c r="J21" s="183"/>
      <c r="K21" s="182"/>
      <c r="L21" s="182"/>
      <c r="M21" s="3"/>
    </row>
    <row r="22" spans="1:15" hidden="1" x14ac:dyDescent="0.2">
      <c r="A22" s="182"/>
      <c r="B22" s="27"/>
      <c r="C22" s="183"/>
      <c r="D22" s="182"/>
      <c r="E22" s="136">
        <f>E20/C20</f>
        <v>11932.5</v>
      </c>
      <c r="F22" s="136"/>
      <c r="G22" s="199">
        <f>(G20)/(E20)</f>
        <v>0.5625</v>
      </c>
      <c r="H22" s="199">
        <f>H20/(E20+G20)</f>
        <v>1.6</v>
      </c>
      <c r="I22" s="182"/>
      <c r="J22" s="238"/>
      <c r="K22" s="199"/>
      <c r="L22" s="41"/>
      <c r="M22" s="3"/>
    </row>
    <row r="23" spans="1:15" hidden="1" x14ac:dyDescent="0.2">
      <c r="A23" s="182"/>
      <c r="B23" s="27"/>
      <c r="C23" s="183"/>
      <c r="D23" s="183"/>
      <c r="E23" s="182"/>
      <c r="F23" s="182"/>
      <c r="G23" s="136">
        <f>(E22)*G22</f>
        <v>6712.03125</v>
      </c>
      <c r="H23" s="136">
        <f>(E22+G23)*H22</f>
        <v>29831.25</v>
      </c>
      <c r="I23" s="138">
        <f>E22+G23+H23</f>
        <v>48475.78125</v>
      </c>
      <c r="J23" s="238"/>
      <c r="K23" s="199">
        <f>C20*K20</f>
        <v>0.46160000000000001</v>
      </c>
      <c r="L23" s="37"/>
      <c r="M23" s="3"/>
    </row>
    <row r="24" spans="1:15" x14ac:dyDescent="0.2">
      <c r="A24" s="183"/>
      <c r="B24" s="237" t="s">
        <v>287</v>
      </c>
      <c r="C24" s="232">
        <f>K9+K23</f>
        <v>2.1515</v>
      </c>
      <c r="D24" s="236"/>
      <c r="E24" s="32"/>
      <c r="F24" s="230">
        <f>(F20+F6)/(E20+E6)</f>
        <v>0.1848788857488898</v>
      </c>
      <c r="G24" s="61">
        <f>(G6+G20)/(E6+E20+F6)</f>
        <v>0.50032012950838944</v>
      </c>
      <c r="H24" s="339"/>
      <c r="I24" s="234"/>
      <c r="J24" s="233"/>
      <c r="K24" s="75"/>
      <c r="L24" s="146">
        <f>J25*C24</f>
        <v>1008.7365524690535</v>
      </c>
      <c r="M24" s="3"/>
    </row>
    <row r="25" spans="1:15" x14ac:dyDescent="0.2">
      <c r="A25" s="377" t="s">
        <v>286</v>
      </c>
      <c r="B25" s="378"/>
      <c r="C25" s="378"/>
      <c r="D25" s="378"/>
      <c r="E25" s="231">
        <f>(E6+E20)/(C6+C20)</f>
        <v>8453.2539682539682</v>
      </c>
      <c r="F25" s="231">
        <f>E25*F24</f>
        <v>1562.8281746031748</v>
      </c>
      <c r="G25" s="231">
        <f>(E25+F24*E25)*G24</f>
        <v>5011.2475148809526</v>
      </c>
      <c r="H25" s="231">
        <f>(E25+F25+G25)*1.6</f>
        <v>24043.727452380957</v>
      </c>
      <c r="I25" s="231">
        <f>E25+G25+H25+F25</f>
        <v>39071.057110119051</v>
      </c>
      <c r="J25" s="231">
        <f>I25*12/1000</f>
        <v>468.85268532142857</v>
      </c>
      <c r="K25" s="61"/>
      <c r="L25" s="230"/>
      <c r="M25" s="3"/>
    </row>
    <row r="26" spans="1:15" hidden="1" x14ac:dyDescent="0.2">
      <c r="A26" s="337"/>
      <c r="B26" s="229"/>
      <c r="C26" s="229"/>
      <c r="D26" s="229"/>
      <c r="E26" s="337"/>
      <c r="F26" s="337"/>
      <c r="G26" s="228"/>
      <c r="H26" s="228"/>
      <c r="I26" s="228"/>
      <c r="J26" s="228"/>
      <c r="K26" s="227"/>
      <c r="L26" s="226"/>
      <c r="M26" s="3"/>
    </row>
    <row r="27" spans="1:15" hidden="1" x14ac:dyDescent="0.2">
      <c r="A27" s="22"/>
      <c r="B27" s="4" t="s">
        <v>307</v>
      </c>
      <c r="D27" s="224"/>
      <c r="E27" s="224"/>
      <c r="F27" s="224"/>
      <c r="G27" s="224"/>
      <c r="H27" s="224"/>
      <c r="I27" s="224"/>
      <c r="L27" s="225"/>
      <c r="M27" s="225"/>
      <c r="N27" s="225"/>
      <c r="O27" s="225"/>
    </row>
    <row r="28" spans="1:15" hidden="1" x14ac:dyDescent="0.2">
      <c r="A28" s="4"/>
      <c r="B28" s="4" t="s">
        <v>310</v>
      </c>
      <c r="L28" s="224"/>
    </row>
    <row r="29" spans="1:15" hidden="1" x14ac:dyDescent="0.2"/>
    <row r="30" spans="1:15" ht="45.75" customHeight="1" x14ac:dyDescent="0.2">
      <c r="A30" s="379" t="s">
        <v>389</v>
      </c>
      <c r="B30" s="379"/>
      <c r="J30" s="4" t="s">
        <v>390</v>
      </c>
    </row>
    <row r="34" spans="3:3" x14ac:dyDescent="0.2">
      <c r="C34" s="4" t="s">
        <v>187</v>
      </c>
    </row>
  </sheetData>
  <mergeCells count="8">
    <mergeCell ref="A25:D25"/>
    <mergeCell ref="A30:B30"/>
    <mergeCell ref="A1:L1"/>
    <mergeCell ref="A2:L2"/>
    <mergeCell ref="A3:L3"/>
    <mergeCell ref="A14:L14"/>
    <mergeCell ref="A15:L15"/>
    <mergeCell ref="A16:L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7"/>
  <sheetViews>
    <sheetView view="pageLayout" zoomScaleNormal="100" workbookViewId="0">
      <selection activeCell="G19" sqref="G19"/>
    </sheetView>
  </sheetViews>
  <sheetFormatPr defaultRowHeight="12.75" x14ac:dyDescent="0.2"/>
  <cols>
    <col min="1" max="1" width="4" style="14" customWidth="1"/>
    <col min="2" max="2" width="43.140625" style="4" bestFit="1" customWidth="1"/>
    <col min="3" max="3" width="10.5703125" style="4" bestFit="1" customWidth="1"/>
    <col min="4" max="4" width="5.85546875" style="4" bestFit="1" customWidth="1"/>
    <col min="5" max="5" width="11.85546875" style="4" bestFit="1" customWidth="1"/>
    <col min="6" max="6" width="10.5703125" style="4" bestFit="1" customWidth="1"/>
    <col min="7" max="7" width="14.5703125" style="4" bestFit="1" customWidth="1"/>
    <col min="8" max="8" width="12.85546875" style="4" bestFit="1" customWidth="1"/>
    <col min="9" max="9" width="10.140625" style="4" bestFit="1" customWidth="1"/>
    <col min="10" max="10" width="4.42578125" style="4" customWidth="1"/>
    <col min="11" max="11" width="6" style="4" customWidth="1"/>
    <col min="12" max="12" width="3.140625" style="4" customWidth="1"/>
    <col min="13" max="13" width="3.42578125" style="4" customWidth="1"/>
    <col min="14" max="14" width="6" style="4" customWidth="1"/>
    <col min="15" max="15" width="5.7109375" style="4" customWidth="1"/>
    <col min="16" max="254" width="9.140625" style="4"/>
    <col min="255" max="255" width="4" style="4" customWidth="1"/>
    <col min="256" max="256" width="38.5703125" style="4" customWidth="1"/>
    <col min="257" max="257" width="11.28515625" style="4" customWidth="1"/>
    <col min="258" max="258" width="7.140625" style="4" customWidth="1"/>
    <col min="259" max="259" width="11.7109375" style="4" customWidth="1"/>
    <col min="260" max="260" width="9.28515625" style="4" customWidth="1"/>
    <col min="261" max="261" width="9.42578125" style="4" customWidth="1"/>
    <col min="262" max="263" width="13" style="4" customWidth="1"/>
    <col min="264" max="264" width="14.42578125" style="4" customWidth="1"/>
    <col min="265" max="265" width="13.140625" style="4" customWidth="1"/>
    <col min="266" max="266" width="4.42578125" style="4" customWidth="1"/>
    <col min="267" max="267" width="6" style="4" customWidth="1"/>
    <col min="268" max="268" width="3.140625" style="4" customWidth="1"/>
    <col min="269" max="269" width="3.42578125" style="4" customWidth="1"/>
    <col min="270" max="270" width="6" style="4" customWidth="1"/>
    <col min="271" max="271" width="5.7109375" style="4" customWidth="1"/>
    <col min="272" max="510" width="9.140625" style="4"/>
    <col min="511" max="511" width="4" style="4" customWidth="1"/>
    <col min="512" max="512" width="38.5703125" style="4" customWidth="1"/>
    <col min="513" max="513" width="11.28515625" style="4" customWidth="1"/>
    <col min="514" max="514" width="7.140625" style="4" customWidth="1"/>
    <col min="515" max="515" width="11.7109375" style="4" customWidth="1"/>
    <col min="516" max="516" width="9.28515625" style="4" customWidth="1"/>
    <col min="517" max="517" width="9.42578125" style="4" customWidth="1"/>
    <col min="518" max="519" width="13" style="4" customWidth="1"/>
    <col min="520" max="520" width="14.42578125" style="4" customWidth="1"/>
    <col min="521" max="521" width="13.140625" style="4" customWidth="1"/>
    <col min="522" max="522" width="4.42578125" style="4" customWidth="1"/>
    <col min="523" max="523" width="6" style="4" customWidth="1"/>
    <col min="524" max="524" width="3.140625" style="4" customWidth="1"/>
    <col min="525" max="525" width="3.42578125" style="4" customWidth="1"/>
    <col min="526" max="526" width="6" style="4" customWidth="1"/>
    <col min="527" max="527" width="5.7109375" style="4" customWidth="1"/>
    <col min="528" max="766" width="9.140625" style="4"/>
    <col min="767" max="767" width="4" style="4" customWidth="1"/>
    <col min="768" max="768" width="38.5703125" style="4" customWidth="1"/>
    <col min="769" max="769" width="11.28515625" style="4" customWidth="1"/>
    <col min="770" max="770" width="7.140625" style="4" customWidth="1"/>
    <col min="771" max="771" width="11.7109375" style="4" customWidth="1"/>
    <col min="772" max="772" width="9.28515625" style="4" customWidth="1"/>
    <col min="773" max="773" width="9.42578125" style="4" customWidth="1"/>
    <col min="774" max="775" width="13" style="4" customWidth="1"/>
    <col min="776" max="776" width="14.42578125" style="4" customWidth="1"/>
    <col min="777" max="777" width="13.140625" style="4" customWidth="1"/>
    <col min="778" max="778" width="4.42578125" style="4" customWidth="1"/>
    <col min="779" max="779" width="6" style="4" customWidth="1"/>
    <col min="780" max="780" width="3.140625" style="4" customWidth="1"/>
    <col min="781" max="781" width="3.42578125" style="4" customWidth="1"/>
    <col min="782" max="782" width="6" style="4" customWidth="1"/>
    <col min="783" max="783" width="5.7109375" style="4" customWidth="1"/>
    <col min="784" max="1022" width="9.140625" style="4"/>
    <col min="1023" max="1023" width="4" style="4" customWidth="1"/>
    <col min="1024" max="1024" width="38.5703125" style="4" customWidth="1"/>
    <col min="1025" max="1025" width="11.28515625" style="4" customWidth="1"/>
    <col min="1026" max="1026" width="7.140625" style="4" customWidth="1"/>
    <col min="1027" max="1027" width="11.7109375" style="4" customWidth="1"/>
    <col min="1028" max="1028" width="9.28515625" style="4" customWidth="1"/>
    <col min="1029" max="1029" width="9.42578125" style="4" customWidth="1"/>
    <col min="1030" max="1031" width="13" style="4" customWidth="1"/>
    <col min="1032" max="1032" width="14.42578125" style="4" customWidth="1"/>
    <col min="1033" max="1033" width="13.140625" style="4" customWidth="1"/>
    <col min="1034" max="1034" width="4.42578125" style="4" customWidth="1"/>
    <col min="1035" max="1035" width="6" style="4" customWidth="1"/>
    <col min="1036" max="1036" width="3.140625" style="4" customWidth="1"/>
    <col min="1037" max="1037" width="3.42578125" style="4" customWidth="1"/>
    <col min="1038" max="1038" width="6" style="4" customWidth="1"/>
    <col min="1039" max="1039" width="5.7109375" style="4" customWidth="1"/>
    <col min="1040" max="1278" width="9.140625" style="4"/>
    <col min="1279" max="1279" width="4" style="4" customWidth="1"/>
    <col min="1280" max="1280" width="38.5703125" style="4" customWidth="1"/>
    <col min="1281" max="1281" width="11.28515625" style="4" customWidth="1"/>
    <col min="1282" max="1282" width="7.140625" style="4" customWidth="1"/>
    <col min="1283" max="1283" width="11.7109375" style="4" customWidth="1"/>
    <col min="1284" max="1284" width="9.28515625" style="4" customWidth="1"/>
    <col min="1285" max="1285" width="9.42578125" style="4" customWidth="1"/>
    <col min="1286" max="1287" width="13" style="4" customWidth="1"/>
    <col min="1288" max="1288" width="14.42578125" style="4" customWidth="1"/>
    <col min="1289" max="1289" width="13.140625" style="4" customWidth="1"/>
    <col min="1290" max="1290" width="4.42578125" style="4" customWidth="1"/>
    <col min="1291" max="1291" width="6" style="4" customWidth="1"/>
    <col min="1292" max="1292" width="3.140625" style="4" customWidth="1"/>
    <col min="1293" max="1293" width="3.42578125" style="4" customWidth="1"/>
    <col min="1294" max="1294" width="6" style="4" customWidth="1"/>
    <col min="1295" max="1295" width="5.7109375" style="4" customWidth="1"/>
    <col min="1296" max="1534" width="9.140625" style="4"/>
    <col min="1535" max="1535" width="4" style="4" customWidth="1"/>
    <col min="1536" max="1536" width="38.5703125" style="4" customWidth="1"/>
    <col min="1537" max="1537" width="11.28515625" style="4" customWidth="1"/>
    <col min="1538" max="1538" width="7.140625" style="4" customWidth="1"/>
    <col min="1539" max="1539" width="11.7109375" style="4" customWidth="1"/>
    <col min="1540" max="1540" width="9.28515625" style="4" customWidth="1"/>
    <col min="1541" max="1541" width="9.42578125" style="4" customWidth="1"/>
    <col min="1542" max="1543" width="13" style="4" customWidth="1"/>
    <col min="1544" max="1544" width="14.42578125" style="4" customWidth="1"/>
    <col min="1545" max="1545" width="13.140625" style="4" customWidth="1"/>
    <col min="1546" max="1546" width="4.42578125" style="4" customWidth="1"/>
    <col min="1547" max="1547" width="6" style="4" customWidth="1"/>
    <col min="1548" max="1548" width="3.140625" style="4" customWidth="1"/>
    <col min="1549" max="1549" width="3.42578125" style="4" customWidth="1"/>
    <col min="1550" max="1550" width="6" style="4" customWidth="1"/>
    <col min="1551" max="1551" width="5.7109375" style="4" customWidth="1"/>
    <col min="1552" max="1790" width="9.140625" style="4"/>
    <col min="1791" max="1791" width="4" style="4" customWidth="1"/>
    <col min="1792" max="1792" width="38.5703125" style="4" customWidth="1"/>
    <col min="1793" max="1793" width="11.28515625" style="4" customWidth="1"/>
    <col min="1794" max="1794" width="7.140625" style="4" customWidth="1"/>
    <col min="1795" max="1795" width="11.7109375" style="4" customWidth="1"/>
    <col min="1796" max="1796" width="9.28515625" style="4" customWidth="1"/>
    <col min="1797" max="1797" width="9.42578125" style="4" customWidth="1"/>
    <col min="1798" max="1799" width="13" style="4" customWidth="1"/>
    <col min="1800" max="1800" width="14.42578125" style="4" customWidth="1"/>
    <col min="1801" max="1801" width="13.140625" style="4" customWidth="1"/>
    <col min="1802" max="1802" width="4.42578125" style="4" customWidth="1"/>
    <col min="1803" max="1803" width="6" style="4" customWidth="1"/>
    <col min="1804" max="1804" width="3.140625" style="4" customWidth="1"/>
    <col min="1805" max="1805" width="3.42578125" style="4" customWidth="1"/>
    <col min="1806" max="1806" width="6" style="4" customWidth="1"/>
    <col min="1807" max="1807" width="5.7109375" style="4" customWidth="1"/>
    <col min="1808" max="2046" width="9.140625" style="4"/>
    <col min="2047" max="2047" width="4" style="4" customWidth="1"/>
    <col min="2048" max="2048" width="38.5703125" style="4" customWidth="1"/>
    <col min="2049" max="2049" width="11.28515625" style="4" customWidth="1"/>
    <col min="2050" max="2050" width="7.140625" style="4" customWidth="1"/>
    <col min="2051" max="2051" width="11.7109375" style="4" customWidth="1"/>
    <col min="2052" max="2052" width="9.28515625" style="4" customWidth="1"/>
    <col min="2053" max="2053" width="9.42578125" style="4" customWidth="1"/>
    <col min="2054" max="2055" width="13" style="4" customWidth="1"/>
    <col min="2056" max="2056" width="14.42578125" style="4" customWidth="1"/>
    <col min="2057" max="2057" width="13.140625" style="4" customWidth="1"/>
    <col min="2058" max="2058" width="4.42578125" style="4" customWidth="1"/>
    <col min="2059" max="2059" width="6" style="4" customWidth="1"/>
    <col min="2060" max="2060" width="3.140625" style="4" customWidth="1"/>
    <col min="2061" max="2061" width="3.42578125" style="4" customWidth="1"/>
    <col min="2062" max="2062" width="6" style="4" customWidth="1"/>
    <col min="2063" max="2063" width="5.7109375" style="4" customWidth="1"/>
    <col min="2064" max="2302" width="9.140625" style="4"/>
    <col min="2303" max="2303" width="4" style="4" customWidth="1"/>
    <col min="2304" max="2304" width="38.5703125" style="4" customWidth="1"/>
    <col min="2305" max="2305" width="11.28515625" style="4" customWidth="1"/>
    <col min="2306" max="2306" width="7.140625" style="4" customWidth="1"/>
    <col min="2307" max="2307" width="11.7109375" style="4" customWidth="1"/>
    <col min="2308" max="2308" width="9.28515625" style="4" customWidth="1"/>
    <col min="2309" max="2309" width="9.42578125" style="4" customWidth="1"/>
    <col min="2310" max="2311" width="13" style="4" customWidth="1"/>
    <col min="2312" max="2312" width="14.42578125" style="4" customWidth="1"/>
    <col min="2313" max="2313" width="13.140625" style="4" customWidth="1"/>
    <col min="2314" max="2314" width="4.42578125" style="4" customWidth="1"/>
    <col min="2315" max="2315" width="6" style="4" customWidth="1"/>
    <col min="2316" max="2316" width="3.140625" style="4" customWidth="1"/>
    <col min="2317" max="2317" width="3.42578125" style="4" customWidth="1"/>
    <col min="2318" max="2318" width="6" style="4" customWidth="1"/>
    <col min="2319" max="2319" width="5.7109375" style="4" customWidth="1"/>
    <col min="2320" max="2558" width="9.140625" style="4"/>
    <col min="2559" max="2559" width="4" style="4" customWidth="1"/>
    <col min="2560" max="2560" width="38.5703125" style="4" customWidth="1"/>
    <col min="2561" max="2561" width="11.28515625" style="4" customWidth="1"/>
    <col min="2562" max="2562" width="7.140625" style="4" customWidth="1"/>
    <col min="2563" max="2563" width="11.7109375" style="4" customWidth="1"/>
    <col min="2564" max="2564" width="9.28515625" style="4" customWidth="1"/>
    <col min="2565" max="2565" width="9.42578125" style="4" customWidth="1"/>
    <col min="2566" max="2567" width="13" style="4" customWidth="1"/>
    <col min="2568" max="2568" width="14.42578125" style="4" customWidth="1"/>
    <col min="2569" max="2569" width="13.140625" style="4" customWidth="1"/>
    <col min="2570" max="2570" width="4.42578125" style="4" customWidth="1"/>
    <col min="2571" max="2571" width="6" style="4" customWidth="1"/>
    <col min="2572" max="2572" width="3.140625" style="4" customWidth="1"/>
    <col min="2573" max="2573" width="3.42578125" style="4" customWidth="1"/>
    <col min="2574" max="2574" width="6" style="4" customWidth="1"/>
    <col min="2575" max="2575" width="5.7109375" style="4" customWidth="1"/>
    <col min="2576" max="2814" width="9.140625" style="4"/>
    <col min="2815" max="2815" width="4" style="4" customWidth="1"/>
    <col min="2816" max="2816" width="38.5703125" style="4" customWidth="1"/>
    <col min="2817" max="2817" width="11.28515625" style="4" customWidth="1"/>
    <col min="2818" max="2818" width="7.140625" style="4" customWidth="1"/>
    <col min="2819" max="2819" width="11.7109375" style="4" customWidth="1"/>
    <col min="2820" max="2820" width="9.28515625" style="4" customWidth="1"/>
    <col min="2821" max="2821" width="9.42578125" style="4" customWidth="1"/>
    <col min="2822" max="2823" width="13" style="4" customWidth="1"/>
    <col min="2824" max="2824" width="14.42578125" style="4" customWidth="1"/>
    <col min="2825" max="2825" width="13.140625" style="4" customWidth="1"/>
    <col min="2826" max="2826" width="4.42578125" style="4" customWidth="1"/>
    <col min="2827" max="2827" width="6" style="4" customWidth="1"/>
    <col min="2828" max="2828" width="3.140625" style="4" customWidth="1"/>
    <col min="2829" max="2829" width="3.42578125" style="4" customWidth="1"/>
    <col min="2830" max="2830" width="6" style="4" customWidth="1"/>
    <col min="2831" max="2831" width="5.7109375" style="4" customWidth="1"/>
    <col min="2832" max="3070" width="9.140625" style="4"/>
    <col min="3071" max="3071" width="4" style="4" customWidth="1"/>
    <col min="3072" max="3072" width="38.5703125" style="4" customWidth="1"/>
    <col min="3073" max="3073" width="11.28515625" style="4" customWidth="1"/>
    <col min="3074" max="3074" width="7.140625" style="4" customWidth="1"/>
    <col min="3075" max="3075" width="11.7109375" style="4" customWidth="1"/>
    <col min="3076" max="3076" width="9.28515625" style="4" customWidth="1"/>
    <col min="3077" max="3077" width="9.42578125" style="4" customWidth="1"/>
    <col min="3078" max="3079" width="13" style="4" customWidth="1"/>
    <col min="3080" max="3080" width="14.42578125" style="4" customWidth="1"/>
    <col min="3081" max="3081" width="13.140625" style="4" customWidth="1"/>
    <col min="3082" max="3082" width="4.42578125" style="4" customWidth="1"/>
    <col min="3083" max="3083" width="6" style="4" customWidth="1"/>
    <col min="3084" max="3084" width="3.140625" style="4" customWidth="1"/>
    <col min="3085" max="3085" width="3.42578125" style="4" customWidth="1"/>
    <col min="3086" max="3086" width="6" style="4" customWidth="1"/>
    <col min="3087" max="3087" width="5.7109375" style="4" customWidth="1"/>
    <col min="3088" max="3326" width="9.140625" style="4"/>
    <col min="3327" max="3327" width="4" style="4" customWidth="1"/>
    <col min="3328" max="3328" width="38.5703125" style="4" customWidth="1"/>
    <col min="3329" max="3329" width="11.28515625" style="4" customWidth="1"/>
    <col min="3330" max="3330" width="7.140625" style="4" customWidth="1"/>
    <col min="3331" max="3331" width="11.7109375" style="4" customWidth="1"/>
    <col min="3332" max="3332" width="9.28515625" style="4" customWidth="1"/>
    <col min="3333" max="3333" width="9.42578125" style="4" customWidth="1"/>
    <col min="3334" max="3335" width="13" style="4" customWidth="1"/>
    <col min="3336" max="3336" width="14.42578125" style="4" customWidth="1"/>
    <col min="3337" max="3337" width="13.140625" style="4" customWidth="1"/>
    <col min="3338" max="3338" width="4.42578125" style="4" customWidth="1"/>
    <col min="3339" max="3339" width="6" style="4" customWidth="1"/>
    <col min="3340" max="3340" width="3.140625" style="4" customWidth="1"/>
    <col min="3341" max="3341" width="3.42578125" style="4" customWidth="1"/>
    <col min="3342" max="3342" width="6" style="4" customWidth="1"/>
    <col min="3343" max="3343" width="5.7109375" style="4" customWidth="1"/>
    <col min="3344" max="3582" width="9.140625" style="4"/>
    <col min="3583" max="3583" width="4" style="4" customWidth="1"/>
    <col min="3584" max="3584" width="38.5703125" style="4" customWidth="1"/>
    <col min="3585" max="3585" width="11.28515625" style="4" customWidth="1"/>
    <col min="3586" max="3586" width="7.140625" style="4" customWidth="1"/>
    <col min="3587" max="3587" width="11.7109375" style="4" customWidth="1"/>
    <col min="3588" max="3588" width="9.28515625" style="4" customWidth="1"/>
    <col min="3589" max="3589" width="9.42578125" style="4" customWidth="1"/>
    <col min="3590" max="3591" width="13" style="4" customWidth="1"/>
    <col min="3592" max="3592" width="14.42578125" style="4" customWidth="1"/>
    <col min="3593" max="3593" width="13.140625" style="4" customWidth="1"/>
    <col min="3594" max="3594" width="4.42578125" style="4" customWidth="1"/>
    <col min="3595" max="3595" width="6" style="4" customWidth="1"/>
    <col min="3596" max="3596" width="3.140625" style="4" customWidth="1"/>
    <col min="3597" max="3597" width="3.42578125" style="4" customWidth="1"/>
    <col min="3598" max="3598" width="6" style="4" customWidth="1"/>
    <col min="3599" max="3599" width="5.7109375" style="4" customWidth="1"/>
    <col min="3600" max="3838" width="9.140625" style="4"/>
    <col min="3839" max="3839" width="4" style="4" customWidth="1"/>
    <col min="3840" max="3840" width="38.5703125" style="4" customWidth="1"/>
    <col min="3841" max="3841" width="11.28515625" style="4" customWidth="1"/>
    <col min="3842" max="3842" width="7.140625" style="4" customWidth="1"/>
    <col min="3843" max="3843" width="11.7109375" style="4" customWidth="1"/>
    <col min="3844" max="3844" width="9.28515625" style="4" customWidth="1"/>
    <col min="3845" max="3845" width="9.42578125" style="4" customWidth="1"/>
    <col min="3846" max="3847" width="13" style="4" customWidth="1"/>
    <col min="3848" max="3848" width="14.42578125" style="4" customWidth="1"/>
    <col min="3849" max="3849" width="13.140625" style="4" customWidth="1"/>
    <col min="3850" max="3850" width="4.42578125" style="4" customWidth="1"/>
    <col min="3851" max="3851" width="6" style="4" customWidth="1"/>
    <col min="3852" max="3852" width="3.140625" style="4" customWidth="1"/>
    <col min="3853" max="3853" width="3.42578125" style="4" customWidth="1"/>
    <col min="3854" max="3854" width="6" style="4" customWidth="1"/>
    <col min="3855" max="3855" width="5.7109375" style="4" customWidth="1"/>
    <col min="3856" max="4094" width="9.140625" style="4"/>
    <col min="4095" max="4095" width="4" style="4" customWidth="1"/>
    <col min="4096" max="4096" width="38.5703125" style="4" customWidth="1"/>
    <col min="4097" max="4097" width="11.28515625" style="4" customWidth="1"/>
    <col min="4098" max="4098" width="7.140625" style="4" customWidth="1"/>
    <col min="4099" max="4099" width="11.7109375" style="4" customWidth="1"/>
    <col min="4100" max="4100" width="9.28515625" style="4" customWidth="1"/>
    <col min="4101" max="4101" width="9.42578125" style="4" customWidth="1"/>
    <col min="4102" max="4103" width="13" style="4" customWidth="1"/>
    <col min="4104" max="4104" width="14.42578125" style="4" customWidth="1"/>
    <col min="4105" max="4105" width="13.140625" style="4" customWidth="1"/>
    <col min="4106" max="4106" width="4.42578125" style="4" customWidth="1"/>
    <col min="4107" max="4107" width="6" style="4" customWidth="1"/>
    <col min="4108" max="4108" width="3.140625" style="4" customWidth="1"/>
    <col min="4109" max="4109" width="3.42578125" style="4" customWidth="1"/>
    <col min="4110" max="4110" width="6" style="4" customWidth="1"/>
    <col min="4111" max="4111" width="5.7109375" style="4" customWidth="1"/>
    <col min="4112" max="4350" width="9.140625" style="4"/>
    <col min="4351" max="4351" width="4" style="4" customWidth="1"/>
    <col min="4352" max="4352" width="38.5703125" style="4" customWidth="1"/>
    <col min="4353" max="4353" width="11.28515625" style="4" customWidth="1"/>
    <col min="4354" max="4354" width="7.140625" style="4" customWidth="1"/>
    <col min="4355" max="4355" width="11.7109375" style="4" customWidth="1"/>
    <col min="4356" max="4356" width="9.28515625" style="4" customWidth="1"/>
    <col min="4357" max="4357" width="9.42578125" style="4" customWidth="1"/>
    <col min="4358" max="4359" width="13" style="4" customWidth="1"/>
    <col min="4360" max="4360" width="14.42578125" style="4" customWidth="1"/>
    <col min="4361" max="4361" width="13.140625" style="4" customWidth="1"/>
    <col min="4362" max="4362" width="4.42578125" style="4" customWidth="1"/>
    <col min="4363" max="4363" width="6" style="4" customWidth="1"/>
    <col min="4364" max="4364" width="3.140625" style="4" customWidth="1"/>
    <col min="4365" max="4365" width="3.42578125" style="4" customWidth="1"/>
    <col min="4366" max="4366" width="6" style="4" customWidth="1"/>
    <col min="4367" max="4367" width="5.7109375" style="4" customWidth="1"/>
    <col min="4368" max="4606" width="9.140625" style="4"/>
    <col min="4607" max="4607" width="4" style="4" customWidth="1"/>
    <col min="4608" max="4608" width="38.5703125" style="4" customWidth="1"/>
    <col min="4609" max="4609" width="11.28515625" style="4" customWidth="1"/>
    <col min="4610" max="4610" width="7.140625" style="4" customWidth="1"/>
    <col min="4611" max="4611" width="11.7109375" style="4" customWidth="1"/>
    <col min="4612" max="4612" width="9.28515625" style="4" customWidth="1"/>
    <col min="4613" max="4613" width="9.42578125" style="4" customWidth="1"/>
    <col min="4614" max="4615" width="13" style="4" customWidth="1"/>
    <col min="4616" max="4616" width="14.42578125" style="4" customWidth="1"/>
    <col min="4617" max="4617" width="13.140625" style="4" customWidth="1"/>
    <col min="4618" max="4618" width="4.42578125" style="4" customWidth="1"/>
    <col min="4619" max="4619" width="6" style="4" customWidth="1"/>
    <col min="4620" max="4620" width="3.140625" style="4" customWidth="1"/>
    <col min="4621" max="4621" width="3.42578125" style="4" customWidth="1"/>
    <col min="4622" max="4622" width="6" style="4" customWidth="1"/>
    <col min="4623" max="4623" width="5.7109375" style="4" customWidth="1"/>
    <col min="4624" max="4862" width="9.140625" style="4"/>
    <col min="4863" max="4863" width="4" style="4" customWidth="1"/>
    <col min="4864" max="4864" width="38.5703125" style="4" customWidth="1"/>
    <col min="4865" max="4865" width="11.28515625" style="4" customWidth="1"/>
    <col min="4866" max="4866" width="7.140625" style="4" customWidth="1"/>
    <col min="4867" max="4867" width="11.7109375" style="4" customWidth="1"/>
    <col min="4868" max="4868" width="9.28515625" style="4" customWidth="1"/>
    <col min="4869" max="4869" width="9.42578125" style="4" customWidth="1"/>
    <col min="4870" max="4871" width="13" style="4" customWidth="1"/>
    <col min="4872" max="4872" width="14.42578125" style="4" customWidth="1"/>
    <col min="4873" max="4873" width="13.140625" style="4" customWidth="1"/>
    <col min="4874" max="4874" width="4.42578125" style="4" customWidth="1"/>
    <col min="4875" max="4875" width="6" style="4" customWidth="1"/>
    <col min="4876" max="4876" width="3.140625" style="4" customWidth="1"/>
    <col min="4877" max="4877" width="3.42578125" style="4" customWidth="1"/>
    <col min="4878" max="4878" width="6" style="4" customWidth="1"/>
    <col min="4879" max="4879" width="5.7109375" style="4" customWidth="1"/>
    <col min="4880" max="5118" width="9.140625" style="4"/>
    <col min="5119" max="5119" width="4" style="4" customWidth="1"/>
    <col min="5120" max="5120" width="38.5703125" style="4" customWidth="1"/>
    <col min="5121" max="5121" width="11.28515625" style="4" customWidth="1"/>
    <col min="5122" max="5122" width="7.140625" style="4" customWidth="1"/>
    <col min="5123" max="5123" width="11.7109375" style="4" customWidth="1"/>
    <col min="5124" max="5124" width="9.28515625" style="4" customWidth="1"/>
    <col min="5125" max="5125" width="9.42578125" style="4" customWidth="1"/>
    <col min="5126" max="5127" width="13" style="4" customWidth="1"/>
    <col min="5128" max="5128" width="14.42578125" style="4" customWidth="1"/>
    <col min="5129" max="5129" width="13.140625" style="4" customWidth="1"/>
    <col min="5130" max="5130" width="4.42578125" style="4" customWidth="1"/>
    <col min="5131" max="5131" width="6" style="4" customWidth="1"/>
    <col min="5132" max="5132" width="3.140625" style="4" customWidth="1"/>
    <col min="5133" max="5133" width="3.42578125" style="4" customWidth="1"/>
    <col min="5134" max="5134" width="6" style="4" customWidth="1"/>
    <col min="5135" max="5135" width="5.7109375" style="4" customWidth="1"/>
    <col min="5136" max="5374" width="9.140625" style="4"/>
    <col min="5375" max="5375" width="4" style="4" customWidth="1"/>
    <col min="5376" max="5376" width="38.5703125" style="4" customWidth="1"/>
    <col min="5377" max="5377" width="11.28515625" style="4" customWidth="1"/>
    <col min="5378" max="5378" width="7.140625" style="4" customWidth="1"/>
    <col min="5379" max="5379" width="11.7109375" style="4" customWidth="1"/>
    <col min="5380" max="5380" width="9.28515625" style="4" customWidth="1"/>
    <col min="5381" max="5381" width="9.42578125" style="4" customWidth="1"/>
    <col min="5382" max="5383" width="13" style="4" customWidth="1"/>
    <col min="5384" max="5384" width="14.42578125" style="4" customWidth="1"/>
    <col min="5385" max="5385" width="13.140625" style="4" customWidth="1"/>
    <col min="5386" max="5386" width="4.42578125" style="4" customWidth="1"/>
    <col min="5387" max="5387" width="6" style="4" customWidth="1"/>
    <col min="5388" max="5388" width="3.140625" style="4" customWidth="1"/>
    <col min="5389" max="5389" width="3.42578125" style="4" customWidth="1"/>
    <col min="5390" max="5390" width="6" style="4" customWidth="1"/>
    <col min="5391" max="5391" width="5.7109375" style="4" customWidth="1"/>
    <col min="5392" max="5630" width="9.140625" style="4"/>
    <col min="5631" max="5631" width="4" style="4" customWidth="1"/>
    <col min="5632" max="5632" width="38.5703125" style="4" customWidth="1"/>
    <col min="5633" max="5633" width="11.28515625" style="4" customWidth="1"/>
    <col min="5634" max="5634" width="7.140625" style="4" customWidth="1"/>
    <col min="5635" max="5635" width="11.7109375" style="4" customWidth="1"/>
    <col min="5636" max="5636" width="9.28515625" style="4" customWidth="1"/>
    <col min="5637" max="5637" width="9.42578125" style="4" customWidth="1"/>
    <col min="5638" max="5639" width="13" style="4" customWidth="1"/>
    <col min="5640" max="5640" width="14.42578125" style="4" customWidth="1"/>
    <col min="5641" max="5641" width="13.140625" style="4" customWidth="1"/>
    <col min="5642" max="5642" width="4.42578125" style="4" customWidth="1"/>
    <col min="5643" max="5643" width="6" style="4" customWidth="1"/>
    <col min="5644" max="5644" width="3.140625" style="4" customWidth="1"/>
    <col min="5645" max="5645" width="3.42578125" style="4" customWidth="1"/>
    <col min="5646" max="5646" width="6" style="4" customWidth="1"/>
    <col min="5647" max="5647" width="5.7109375" style="4" customWidth="1"/>
    <col min="5648" max="5886" width="9.140625" style="4"/>
    <col min="5887" max="5887" width="4" style="4" customWidth="1"/>
    <col min="5888" max="5888" width="38.5703125" style="4" customWidth="1"/>
    <col min="5889" max="5889" width="11.28515625" style="4" customWidth="1"/>
    <col min="5890" max="5890" width="7.140625" style="4" customWidth="1"/>
    <col min="5891" max="5891" width="11.7109375" style="4" customWidth="1"/>
    <col min="5892" max="5892" width="9.28515625" style="4" customWidth="1"/>
    <col min="5893" max="5893" width="9.42578125" style="4" customWidth="1"/>
    <col min="5894" max="5895" width="13" style="4" customWidth="1"/>
    <col min="5896" max="5896" width="14.42578125" style="4" customWidth="1"/>
    <col min="5897" max="5897" width="13.140625" style="4" customWidth="1"/>
    <col min="5898" max="5898" width="4.42578125" style="4" customWidth="1"/>
    <col min="5899" max="5899" width="6" style="4" customWidth="1"/>
    <col min="5900" max="5900" width="3.140625" style="4" customWidth="1"/>
    <col min="5901" max="5901" width="3.42578125" style="4" customWidth="1"/>
    <col min="5902" max="5902" width="6" style="4" customWidth="1"/>
    <col min="5903" max="5903" width="5.7109375" style="4" customWidth="1"/>
    <col min="5904" max="6142" width="9.140625" style="4"/>
    <col min="6143" max="6143" width="4" style="4" customWidth="1"/>
    <col min="6144" max="6144" width="38.5703125" style="4" customWidth="1"/>
    <col min="6145" max="6145" width="11.28515625" style="4" customWidth="1"/>
    <col min="6146" max="6146" width="7.140625" style="4" customWidth="1"/>
    <col min="6147" max="6147" width="11.7109375" style="4" customWidth="1"/>
    <col min="6148" max="6148" width="9.28515625" style="4" customWidth="1"/>
    <col min="6149" max="6149" width="9.42578125" style="4" customWidth="1"/>
    <col min="6150" max="6151" width="13" style="4" customWidth="1"/>
    <col min="6152" max="6152" width="14.42578125" style="4" customWidth="1"/>
    <col min="6153" max="6153" width="13.140625" style="4" customWidth="1"/>
    <col min="6154" max="6154" width="4.42578125" style="4" customWidth="1"/>
    <col min="6155" max="6155" width="6" style="4" customWidth="1"/>
    <col min="6156" max="6156" width="3.140625" style="4" customWidth="1"/>
    <col min="6157" max="6157" width="3.42578125" style="4" customWidth="1"/>
    <col min="6158" max="6158" width="6" style="4" customWidth="1"/>
    <col min="6159" max="6159" width="5.7109375" style="4" customWidth="1"/>
    <col min="6160" max="6398" width="9.140625" style="4"/>
    <col min="6399" max="6399" width="4" style="4" customWidth="1"/>
    <col min="6400" max="6400" width="38.5703125" style="4" customWidth="1"/>
    <col min="6401" max="6401" width="11.28515625" style="4" customWidth="1"/>
    <col min="6402" max="6402" width="7.140625" style="4" customWidth="1"/>
    <col min="6403" max="6403" width="11.7109375" style="4" customWidth="1"/>
    <col min="6404" max="6404" width="9.28515625" style="4" customWidth="1"/>
    <col min="6405" max="6405" width="9.42578125" style="4" customWidth="1"/>
    <col min="6406" max="6407" width="13" style="4" customWidth="1"/>
    <col min="6408" max="6408" width="14.42578125" style="4" customWidth="1"/>
    <col min="6409" max="6409" width="13.140625" style="4" customWidth="1"/>
    <col min="6410" max="6410" width="4.42578125" style="4" customWidth="1"/>
    <col min="6411" max="6411" width="6" style="4" customWidth="1"/>
    <col min="6412" max="6412" width="3.140625" style="4" customWidth="1"/>
    <col min="6413" max="6413" width="3.42578125" style="4" customWidth="1"/>
    <col min="6414" max="6414" width="6" style="4" customWidth="1"/>
    <col min="6415" max="6415" width="5.7109375" style="4" customWidth="1"/>
    <col min="6416" max="6654" width="9.140625" style="4"/>
    <col min="6655" max="6655" width="4" style="4" customWidth="1"/>
    <col min="6656" max="6656" width="38.5703125" style="4" customWidth="1"/>
    <col min="6657" max="6657" width="11.28515625" style="4" customWidth="1"/>
    <col min="6658" max="6658" width="7.140625" style="4" customWidth="1"/>
    <col min="6659" max="6659" width="11.7109375" style="4" customWidth="1"/>
    <col min="6660" max="6660" width="9.28515625" style="4" customWidth="1"/>
    <col min="6661" max="6661" width="9.42578125" style="4" customWidth="1"/>
    <col min="6662" max="6663" width="13" style="4" customWidth="1"/>
    <col min="6664" max="6664" width="14.42578125" style="4" customWidth="1"/>
    <col min="6665" max="6665" width="13.140625" style="4" customWidth="1"/>
    <col min="6666" max="6666" width="4.42578125" style="4" customWidth="1"/>
    <col min="6667" max="6667" width="6" style="4" customWidth="1"/>
    <col min="6668" max="6668" width="3.140625" style="4" customWidth="1"/>
    <col min="6669" max="6669" width="3.42578125" style="4" customWidth="1"/>
    <col min="6670" max="6670" width="6" style="4" customWidth="1"/>
    <col min="6671" max="6671" width="5.7109375" style="4" customWidth="1"/>
    <col min="6672" max="6910" width="9.140625" style="4"/>
    <col min="6911" max="6911" width="4" style="4" customWidth="1"/>
    <col min="6912" max="6912" width="38.5703125" style="4" customWidth="1"/>
    <col min="6913" max="6913" width="11.28515625" style="4" customWidth="1"/>
    <col min="6914" max="6914" width="7.140625" style="4" customWidth="1"/>
    <col min="6915" max="6915" width="11.7109375" style="4" customWidth="1"/>
    <col min="6916" max="6916" width="9.28515625" style="4" customWidth="1"/>
    <col min="6917" max="6917" width="9.42578125" style="4" customWidth="1"/>
    <col min="6918" max="6919" width="13" style="4" customWidth="1"/>
    <col min="6920" max="6920" width="14.42578125" style="4" customWidth="1"/>
    <col min="6921" max="6921" width="13.140625" style="4" customWidth="1"/>
    <col min="6922" max="6922" width="4.42578125" style="4" customWidth="1"/>
    <col min="6923" max="6923" width="6" style="4" customWidth="1"/>
    <col min="6924" max="6924" width="3.140625" style="4" customWidth="1"/>
    <col min="6925" max="6925" width="3.42578125" style="4" customWidth="1"/>
    <col min="6926" max="6926" width="6" style="4" customWidth="1"/>
    <col min="6927" max="6927" width="5.7109375" style="4" customWidth="1"/>
    <col min="6928" max="7166" width="9.140625" style="4"/>
    <col min="7167" max="7167" width="4" style="4" customWidth="1"/>
    <col min="7168" max="7168" width="38.5703125" style="4" customWidth="1"/>
    <col min="7169" max="7169" width="11.28515625" style="4" customWidth="1"/>
    <col min="7170" max="7170" width="7.140625" style="4" customWidth="1"/>
    <col min="7171" max="7171" width="11.7109375" style="4" customWidth="1"/>
    <col min="7172" max="7172" width="9.28515625" style="4" customWidth="1"/>
    <col min="7173" max="7173" width="9.42578125" style="4" customWidth="1"/>
    <col min="7174" max="7175" width="13" style="4" customWidth="1"/>
    <col min="7176" max="7176" width="14.42578125" style="4" customWidth="1"/>
    <col min="7177" max="7177" width="13.140625" style="4" customWidth="1"/>
    <col min="7178" max="7178" width="4.42578125" style="4" customWidth="1"/>
    <col min="7179" max="7179" width="6" style="4" customWidth="1"/>
    <col min="7180" max="7180" width="3.140625" style="4" customWidth="1"/>
    <col min="7181" max="7181" width="3.42578125" style="4" customWidth="1"/>
    <col min="7182" max="7182" width="6" style="4" customWidth="1"/>
    <col min="7183" max="7183" width="5.7109375" style="4" customWidth="1"/>
    <col min="7184" max="7422" width="9.140625" style="4"/>
    <col min="7423" max="7423" width="4" style="4" customWidth="1"/>
    <col min="7424" max="7424" width="38.5703125" style="4" customWidth="1"/>
    <col min="7425" max="7425" width="11.28515625" style="4" customWidth="1"/>
    <col min="7426" max="7426" width="7.140625" style="4" customWidth="1"/>
    <col min="7427" max="7427" width="11.7109375" style="4" customWidth="1"/>
    <col min="7428" max="7428" width="9.28515625" style="4" customWidth="1"/>
    <col min="7429" max="7429" width="9.42578125" style="4" customWidth="1"/>
    <col min="7430" max="7431" width="13" style="4" customWidth="1"/>
    <col min="7432" max="7432" width="14.42578125" style="4" customWidth="1"/>
    <col min="7433" max="7433" width="13.140625" style="4" customWidth="1"/>
    <col min="7434" max="7434" width="4.42578125" style="4" customWidth="1"/>
    <col min="7435" max="7435" width="6" style="4" customWidth="1"/>
    <col min="7436" max="7436" width="3.140625" style="4" customWidth="1"/>
    <col min="7437" max="7437" width="3.42578125" style="4" customWidth="1"/>
    <col min="7438" max="7438" width="6" style="4" customWidth="1"/>
    <col min="7439" max="7439" width="5.7109375" style="4" customWidth="1"/>
    <col min="7440" max="7678" width="9.140625" style="4"/>
    <col min="7679" max="7679" width="4" style="4" customWidth="1"/>
    <col min="7680" max="7680" width="38.5703125" style="4" customWidth="1"/>
    <col min="7681" max="7681" width="11.28515625" style="4" customWidth="1"/>
    <col min="7682" max="7682" width="7.140625" style="4" customWidth="1"/>
    <col min="7683" max="7683" width="11.7109375" style="4" customWidth="1"/>
    <col min="7684" max="7684" width="9.28515625" style="4" customWidth="1"/>
    <col min="7685" max="7685" width="9.42578125" style="4" customWidth="1"/>
    <col min="7686" max="7687" width="13" style="4" customWidth="1"/>
    <col min="7688" max="7688" width="14.42578125" style="4" customWidth="1"/>
    <col min="7689" max="7689" width="13.140625" style="4" customWidth="1"/>
    <col min="7690" max="7690" width="4.42578125" style="4" customWidth="1"/>
    <col min="7691" max="7691" width="6" style="4" customWidth="1"/>
    <col min="7692" max="7692" width="3.140625" style="4" customWidth="1"/>
    <col min="7693" max="7693" width="3.42578125" style="4" customWidth="1"/>
    <col min="7694" max="7694" width="6" style="4" customWidth="1"/>
    <col min="7695" max="7695" width="5.7109375" style="4" customWidth="1"/>
    <col min="7696" max="7934" width="9.140625" style="4"/>
    <col min="7935" max="7935" width="4" style="4" customWidth="1"/>
    <col min="7936" max="7936" width="38.5703125" style="4" customWidth="1"/>
    <col min="7937" max="7937" width="11.28515625" style="4" customWidth="1"/>
    <col min="7938" max="7938" width="7.140625" style="4" customWidth="1"/>
    <col min="7939" max="7939" width="11.7109375" style="4" customWidth="1"/>
    <col min="7940" max="7940" width="9.28515625" style="4" customWidth="1"/>
    <col min="7941" max="7941" width="9.42578125" style="4" customWidth="1"/>
    <col min="7942" max="7943" width="13" style="4" customWidth="1"/>
    <col min="7944" max="7944" width="14.42578125" style="4" customWidth="1"/>
    <col min="7945" max="7945" width="13.140625" style="4" customWidth="1"/>
    <col min="7946" max="7946" width="4.42578125" style="4" customWidth="1"/>
    <col min="7947" max="7947" width="6" style="4" customWidth="1"/>
    <col min="7948" max="7948" width="3.140625" style="4" customWidth="1"/>
    <col min="7949" max="7949" width="3.42578125" style="4" customWidth="1"/>
    <col min="7950" max="7950" width="6" style="4" customWidth="1"/>
    <col min="7951" max="7951" width="5.7109375" style="4" customWidth="1"/>
    <col min="7952" max="8190" width="9.140625" style="4"/>
    <col min="8191" max="8191" width="4" style="4" customWidth="1"/>
    <col min="8192" max="8192" width="38.5703125" style="4" customWidth="1"/>
    <col min="8193" max="8193" width="11.28515625" style="4" customWidth="1"/>
    <col min="8194" max="8194" width="7.140625" style="4" customWidth="1"/>
    <col min="8195" max="8195" width="11.7109375" style="4" customWidth="1"/>
    <col min="8196" max="8196" width="9.28515625" style="4" customWidth="1"/>
    <col min="8197" max="8197" width="9.42578125" style="4" customWidth="1"/>
    <col min="8198" max="8199" width="13" style="4" customWidth="1"/>
    <col min="8200" max="8200" width="14.42578125" style="4" customWidth="1"/>
    <col min="8201" max="8201" width="13.140625" style="4" customWidth="1"/>
    <col min="8202" max="8202" width="4.42578125" style="4" customWidth="1"/>
    <col min="8203" max="8203" width="6" style="4" customWidth="1"/>
    <col min="8204" max="8204" width="3.140625" style="4" customWidth="1"/>
    <col min="8205" max="8205" width="3.42578125" style="4" customWidth="1"/>
    <col min="8206" max="8206" width="6" style="4" customWidth="1"/>
    <col min="8207" max="8207" width="5.7109375" style="4" customWidth="1"/>
    <col min="8208" max="8446" width="9.140625" style="4"/>
    <col min="8447" max="8447" width="4" style="4" customWidth="1"/>
    <col min="8448" max="8448" width="38.5703125" style="4" customWidth="1"/>
    <col min="8449" max="8449" width="11.28515625" style="4" customWidth="1"/>
    <col min="8450" max="8450" width="7.140625" style="4" customWidth="1"/>
    <col min="8451" max="8451" width="11.7109375" style="4" customWidth="1"/>
    <col min="8452" max="8452" width="9.28515625" style="4" customWidth="1"/>
    <col min="8453" max="8453" width="9.42578125" style="4" customWidth="1"/>
    <col min="8454" max="8455" width="13" style="4" customWidth="1"/>
    <col min="8456" max="8456" width="14.42578125" style="4" customWidth="1"/>
    <col min="8457" max="8457" width="13.140625" style="4" customWidth="1"/>
    <col min="8458" max="8458" width="4.42578125" style="4" customWidth="1"/>
    <col min="8459" max="8459" width="6" style="4" customWidth="1"/>
    <col min="8460" max="8460" width="3.140625" style="4" customWidth="1"/>
    <col min="8461" max="8461" width="3.42578125" style="4" customWidth="1"/>
    <col min="8462" max="8462" width="6" style="4" customWidth="1"/>
    <col min="8463" max="8463" width="5.7109375" style="4" customWidth="1"/>
    <col min="8464" max="8702" width="9.140625" style="4"/>
    <col min="8703" max="8703" width="4" style="4" customWidth="1"/>
    <col min="8704" max="8704" width="38.5703125" style="4" customWidth="1"/>
    <col min="8705" max="8705" width="11.28515625" style="4" customWidth="1"/>
    <col min="8706" max="8706" width="7.140625" style="4" customWidth="1"/>
    <col min="8707" max="8707" width="11.7109375" style="4" customWidth="1"/>
    <col min="8708" max="8708" width="9.28515625" style="4" customWidth="1"/>
    <col min="8709" max="8709" width="9.42578125" style="4" customWidth="1"/>
    <col min="8710" max="8711" width="13" style="4" customWidth="1"/>
    <col min="8712" max="8712" width="14.42578125" style="4" customWidth="1"/>
    <col min="8713" max="8713" width="13.140625" style="4" customWidth="1"/>
    <col min="8714" max="8714" width="4.42578125" style="4" customWidth="1"/>
    <col min="8715" max="8715" width="6" style="4" customWidth="1"/>
    <col min="8716" max="8716" width="3.140625" style="4" customWidth="1"/>
    <col min="8717" max="8717" width="3.42578125" style="4" customWidth="1"/>
    <col min="8718" max="8718" width="6" style="4" customWidth="1"/>
    <col min="8719" max="8719" width="5.7109375" style="4" customWidth="1"/>
    <col min="8720" max="8958" width="9.140625" style="4"/>
    <col min="8959" max="8959" width="4" style="4" customWidth="1"/>
    <col min="8960" max="8960" width="38.5703125" style="4" customWidth="1"/>
    <col min="8961" max="8961" width="11.28515625" style="4" customWidth="1"/>
    <col min="8962" max="8962" width="7.140625" style="4" customWidth="1"/>
    <col min="8963" max="8963" width="11.7109375" style="4" customWidth="1"/>
    <col min="8964" max="8964" width="9.28515625" style="4" customWidth="1"/>
    <col min="8965" max="8965" width="9.42578125" style="4" customWidth="1"/>
    <col min="8966" max="8967" width="13" style="4" customWidth="1"/>
    <col min="8968" max="8968" width="14.42578125" style="4" customWidth="1"/>
    <col min="8969" max="8969" width="13.140625" style="4" customWidth="1"/>
    <col min="8970" max="8970" width="4.42578125" style="4" customWidth="1"/>
    <col min="8971" max="8971" width="6" style="4" customWidth="1"/>
    <col min="8972" max="8972" width="3.140625" style="4" customWidth="1"/>
    <col min="8973" max="8973" width="3.42578125" style="4" customWidth="1"/>
    <col min="8974" max="8974" width="6" style="4" customWidth="1"/>
    <col min="8975" max="8975" width="5.7109375" style="4" customWidth="1"/>
    <col min="8976" max="9214" width="9.140625" style="4"/>
    <col min="9215" max="9215" width="4" style="4" customWidth="1"/>
    <col min="9216" max="9216" width="38.5703125" style="4" customWidth="1"/>
    <col min="9217" max="9217" width="11.28515625" style="4" customWidth="1"/>
    <col min="9218" max="9218" width="7.140625" style="4" customWidth="1"/>
    <col min="9219" max="9219" width="11.7109375" style="4" customWidth="1"/>
    <col min="9220" max="9220" width="9.28515625" style="4" customWidth="1"/>
    <col min="9221" max="9221" width="9.42578125" style="4" customWidth="1"/>
    <col min="9222" max="9223" width="13" style="4" customWidth="1"/>
    <col min="9224" max="9224" width="14.42578125" style="4" customWidth="1"/>
    <col min="9225" max="9225" width="13.140625" style="4" customWidth="1"/>
    <col min="9226" max="9226" width="4.42578125" style="4" customWidth="1"/>
    <col min="9227" max="9227" width="6" style="4" customWidth="1"/>
    <col min="9228" max="9228" width="3.140625" style="4" customWidth="1"/>
    <col min="9229" max="9229" width="3.42578125" style="4" customWidth="1"/>
    <col min="9230" max="9230" width="6" style="4" customWidth="1"/>
    <col min="9231" max="9231" width="5.7109375" style="4" customWidth="1"/>
    <col min="9232" max="9470" width="9.140625" style="4"/>
    <col min="9471" max="9471" width="4" style="4" customWidth="1"/>
    <col min="9472" max="9472" width="38.5703125" style="4" customWidth="1"/>
    <col min="9473" max="9473" width="11.28515625" style="4" customWidth="1"/>
    <col min="9474" max="9474" width="7.140625" style="4" customWidth="1"/>
    <col min="9475" max="9475" width="11.7109375" style="4" customWidth="1"/>
    <col min="9476" max="9476" width="9.28515625" style="4" customWidth="1"/>
    <col min="9477" max="9477" width="9.42578125" style="4" customWidth="1"/>
    <col min="9478" max="9479" width="13" style="4" customWidth="1"/>
    <col min="9480" max="9480" width="14.42578125" style="4" customWidth="1"/>
    <col min="9481" max="9481" width="13.140625" style="4" customWidth="1"/>
    <col min="9482" max="9482" width="4.42578125" style="4" customWidth="1"/>
    <col min="9483" max="9483" width="6" style="4" customWidth="1"/>
    <col min="9484" max="9484" width="3.140625" style="4" customWidth="1"/>
    <col min="9485" max="9485" width="3.42578125" style="4" customWidth="1"/>
    <col min="9486" max="9486" width="6" style="4" customWidth="1"/>
    <col min="9487" max="9487" width="5.7109375" style="4" customWidth="1"/>
    <col min="9488" max="9726" width="9.140625" style="4"/>
    <col min="9727" max="9727" width="4" style="4" customWidth="1"/>
    <col min="9728" max="9728" width="38.5703125" style="4" customWidth="1"/>
    <col min="9729" max="9729" width="11.28515625" style="4" customWidth="1"/>
    <col min="9730" max="9730" width="7.140625" style="4" customWidth="1"/>
    <col min="9731" max="9731" width="11.7109375" style="4" customWidth="1"/>
    <col min="9732" max="9732" width="9.28515625" style="4" customWidth="1"/>
    <col min="9733" max="9733" width="9.42578125" style="4" customWidth="1"/>
    <col min="9734" max="9735" width="13" style="4" customWidth="1"/>
    <col min="9736" max="9736" width="14.42578125" style="4" customWidth="1"/>
    <col min="9737" max="9737" width="13.140625" style="4" customWidth="1"/>
    <col min="9738" max="9738" width="4.42578125" style="4" customWidth="1"/>
    <col min="9739" max="9739" width="6" style="4" customWidth="1"/>
    <col min="9740" max="9740" width="3.140625" style="4" customWidth="1"/>
    <col min="9741" max="9741" width="3.42578125" style="4" customWidth="1"/>
    <col min="9742" max="9742" width="6" style="4" customWidth="1"/>
    <col min="9743" max="9743" width="5.7109375" style="4" customWidth="1"/>
    <col min="9744" max="9982" width="9.140625" style="4"/>
    <col min="9983" max="9983" width="4" style="4" customWidth="1"/>
    <col min="9984" max="9984" width="38.5703125" style="4" customWidth="1"/>
    <col min="9985" max="9985" width="11.28515625" style="4" customWidth="1"/>
    <col min="9986" max="9986" width="7.140625" style="4" customWidth="1"/>
    <col min="9987" max="9987" width="11.7109375" style="4" customWidth="1"/>
    <col min="9988" max="9988" width="9.28515625" style="4" customWidth="1"/>
    <col min="9989" max="9989" width="9.42578125" style="4" customWidth="1"/>
    <col min="9990" max="9991" width="13" style="4" customWidth="1"/>
    <col min="9992" max="9992" width="14.42578125" style="4" customWidth="1"/>
    <col min="9993" max="9993" width="13.140625" style="4" customWidth="1"/>
    <col min="9994" max="9994" width="4.42578125" style="4" customWidth="1"/>
    <col min="9995" max="9995" width="6" style="4" customWidth="1"/>
    <col min="9996" max="9996" width="3.140625" style="4" customWidth="1"/>
    <col min="9997" max="9997" width="3.42578125" style="4" customWidth="1"/>
    <col min="9998" max="9998" width="6" style="4" customWidth="1"/>
    <col min="9999" max="9999" width="5.7109375" style="4" customWidth="1"/>
    <col min="10000" max="10238" width="9.140625" style="4"/>
    <col min="10239" max="10239" width="4" style="4" customWidth="1"/>
    <col min="10240" max="10240" width="38.5703125" style="4" customWidth="1"/>
    <col min="10241" max="10241" width="11.28515625" style="4" customWidth="1"/>
    <col min="10242" max="10242" width="7.140625" style="4" customWidth="1"/>
    <col min="10243" max="10243" width="11.7109375" style="4" customWidth="1"/>
    <col min="10244" max="10244" width="9.28515625" style="4" customWidth="1"/>
    <col min="10245" max="10245" width="9.42578125" style="4" customWidth="1"/>
    <col min="10246" max="10247" width="13" style="4" customWidth="1"/>
    <col min="10248" max="10248" width="14.42578125" style="4" customWidth="1"/>
    <col min="10249" max="10249" width="13.140625" style="4" customWidth="1"/>
    <col min="10250" max="10250" width="4.42578125" style="4" customWidth="1"/>
    <col min="10251" max="10251" width="6" style="4" customWidth="1"/>
    <col min="10252" max="10252" width="3.140625" style="4" customWidth="1"/>
    <col min="10253" max="10253" width="3.42578125" style="4" customWidth="1"/>
    <col min="10254" max="10254" width="6" style="4" customWidth="1"/>
    <col min="10255" max="10255" width="5.7109375" style="4" customWidth="1"/>
    <col min="10256" max="10494" width="9.140625" style="4"/>
    <col min="10495" max="10495" width="4" style="4" customWidth="1"/>
    <col min="10496" max="10496" width="38.5703125" style="4" customWidth="1"/>
    <col min="10497" max="10497" width="11.28515625" style="4" customWidth="1"/>
    <col min="10498" max="10498" width="7.140625" style="4" customWidth="1"/>
    <col min="10499" max="10499" width="11.7109375" style="4" customWidth="1"/>
    <col min="10500" max="10500" width="9.28515625" style="4" customWidth="1"/>
    <col min="10501" max="10501" width="9.42578125" style="4" customWidth="1"/>
    <col min="10502" max="10503" width="13" style="4" customWidth="1"/>
    <col min="10504" max="10504" width="14.42578125" style="4" customWidth="1"/>
    <col min="10505" max="10505" width="13.140625" style="4" customWidth="1"/>
    <col min="10506" max="10506" width="4.42578125" style="4" customWidth="1"/>
    <col min="10507" max="10507" width="6" style="4" customWidth="1"/>
    <col min="10508" max="10508" width="3.140625" style="4" customWidth="1"/>
    <col min="10509" max="10509" width="3.42578125" style="4" customWidth="1"/>
    <col min="10510" max="10510" width="6" style="4" customWidth="1"/>
    <col min="10511" max="10511" width="5.7109375" style="4" customWidth="1"/>
    <col min="10512" max="10750" width="9.140625" style="4"/>
    <col min="10751" max="10751" width="4" style="4" customWidth="1"/>
    <col min="10752" max="10752" width="38.5703125" style="4" customWidth="1"/>
    <col min="10753" max="10753" width="11.28515625" style="4" customWidth="1"/>
    <col min="10754" max="10754" width="7.140625" style="4" customWidth="1"/>
    <col min="10755" max="10755" width="11.7109375" style="4" customWidth="1"/>
    <col min="10756" max="10756" width="9.28515625" style="4" customWidth="1"/>
    <col min="10757" max="10757" width="9.42578125" style="4" customWidth="1"/>
    <col min="10758" max="10759" width="13" style="4" customWidth="1"/>
    <col min="10760" max="10760" width="14.42578125" style="4" customWidth="1"/>
    <col min="10761" max="10761" width="13.140625" style="4" customWidth="1"/>
    <col min="10762" max="10762" width="4.42578125" style="4" customWidth="1"/>
    <col min="10763" max="10763" width="6" style="4" customWidth="1"/>
    <col min="10764" max="10764" width="3.140625" style="4" customWidth="1"/>
    <col min="10765" max="10765" width="3.42578125" style="4" customWidth="1"/>
    <col min="10766" max="10766" width="6" style="4" customWidth="1"/>
    <col min="10767" max="10767" width="5.7109375" style="4" customWidth="1"/>
    <col min="10768" max="11006" width="9.140625" style="4"/>
    <col min="11007" max="11007" width="4" style="4" customWidth="1"/>
    <col min="11008" max="11008" width="38.5703125" style="4" customWidth="1"/>
    <col min="11009" max="11009" width="11.28515625" style="4" customWidth="1"/>
    <col min="11010" max="11010" width="7.140625" style="4" customWidth="1"/>
    <col min="11011" max="11011" width="11.7109375" style="4" customWidth="1"/>
    <col min="11012" max="11012" width="9.28515625" style="4" customWidth="1"/>
    <col min="11013" max="11013" width="9.42578125" style="4" customWidth="1"/>
    <col min="11014" max="11015" width="13" style="4" customWidth="1"/>
    <col min="11016" max="11016" width="14.42578125" style="4" customWidth="1"/>
    <col min="11017" max="11017" width="13.140625" style="4" customWidth="1"/>
    <col min="11018" max="11018" width="4.42578125" style="4" customWidth="1"/>
    <col min="11019" max="11019" width="6" style="4" customWidth="1"/>
    <col min="11020" max="11020" width="3.140625" style="4" customWidth="1"/>
    <col min="11021" max="11021" width="3.42578125" style="4" customWidth="1"/>
    <col min="11022" max="11022" width="6" style="4" customWidth="1"/>
    <col min="11023" max="11023" width="5.7109375" style="4" customWidth="1"/>
    <col min="11024" max="11262" width="9.140625" style="4"/>
    <col min="11263" max="11263" width="4" style="4" customWidth="1"/>
    <col min="11264" max="11264" width="38.5703125" style="4" customWidth="1"/>
    <col min="11265" max="11265" width="11.28515625" style="4" customWidth="1"/>
    <col min="11266" max="11266" width="7.140625" style="4" customWidth="1"/>
    <col min="11267" max="11267" width="11.7109375" style="4" customWidth="1"/>
    <col min="11268" max="11268" width="9.28515625" style="4" customWidth="1"/>
    <col min="11269" max="11269" width="9.42578125" style="4" customWidth="1"/>
    <col min="11270" max="11271" width="13" style="4" customWidth="1"/>
    <col min="11272" max="11272" width="14.42578125" style="4" customWidth="1"/>
    <col min="11273" max="11273" width="13.140625" style="4" customWidth="1"/>
    <col min="11274" max="11274" width="4.42578125" style="4" customWidth="1"/>
    <col min="11275" max="11275" width="6" style="4" customWidth="1"/>
    <col min="11276" max="11276" width="3.140625" style="4" customWidth="1"/>
    <col min="11277" max="11277" width="3.42578125" style="4" customWidth="1"/>
    <col min="11278" max="11278" width="6" style="4" customWidth="1"/>
    <col min="11279" max="11279" width="5.7109375" style="4" customWidth="1"/>
    <col min="11280" max="11518" width="9.140625" style="4"/>
    <col min="11519" max="11519" width="4" style="4" customWidth="1"/>
    <col min="11520" max="11520" width="38.5703125" style="4" customWidth="1"/>
    <col min="11521" max="11521" width="11.28515625" style="4" customWidth="1"/>
    <col min="11522" max="11522" width="7.140625" style="4" customWidth="1"/>
    <col min="11523" max="11523" width="11.7109375" style="4" customWidth="1"/>
    <col min="11524" max="11524" width="9.28515625" style="4" customWidth="1"/>
    <col min="11525" max="11525" width="9.42578125" style="4" customWidth="1"/>
    <col min="11526" max="11527" width="13" style="4" customWidth="1"/>
    <col min="11528" max="11528" width="14.42578125" style="4" customWidth="1"/>
    <col min="11529" max="11529" width="13.140625" style="4" customWidth="1"/>
    <col min="11530" max="11530" width="4.42578125" style="4" customWidth="1"/>
    <col min="11531" max="11531" width="6" style="4" customWidth="1"/>
    <col min="11532" max="11532" width="3.140625" style="4" customWidth="1"/>
    <col min="11533" max="11533" width="3.42578125" style="4" customWidth="1"/>
    <col min="11534" max="11534" width="6" style="4" customWidth="1"/>
    <col min="11535" max="11535" width="5.7109375" style="4" customWidth="1"/>
    <col min="11536" max="11774" width="9.140625" style="4"/>
    <col min="11775" max="11775" width="4" style="4" customWidth="1"/>
    <col min="11776" max="11776" width="38.5703125" style="4" customWidth="1"/>
    <col min="11777" max="11777" width="11.28515625" style="4" customWidth="1"/>
    <col min="11778" max="11778" width="7.140625" style="4" customWidth="1"/>
    <col min="11779" max="11779" width="11.7109375" style="4" customWidth="1"/>
    <col min="11780" max="11780" width="9.28515625" style="4" customWidth="1"/>
    <col min="11781" max="11781" width="9.42578125" style="4" customWidth="1"/>
    <col min="11782" max="11783" width="13" style="4" customWidth="1"/>
    <col min="11784" max="11784" width="14.42578125" style="4" customWidth="1"/>
    <col min="11785" max="11785" width="13.140625" style="4" customWidth="1"/>
    <col min="11786" max="11786" width="4.42578125" style="4" customWidth="1"/>
    <col min="11787" max="11787" width="6" style="4" customWidth="1"/>
    <col min="11788" max="11788" width="3.140625" style="4" customWidth="1"/>
    <col min="11789" max="11789" width="3.42578125" style="4" customWidth="1"/>
    <col min="11790" max="11790" width="6" style="4" customWidth="1"/>
    <col min="11791" max="11791" width="5.7109375" style="4" customWidth="1"/>
    <col min="11792" max="12030" width="9.140625" style="4"/>
    <col min="12031" max="12031" width="4" style="4" customWidth="1"/>
    <col min="12032" max="12032" width="38.5703125" style="4" customWidth="1"/>
    <col min="12033" max="12033" width="11.28515625" style="4" customWidth="1"/>
    <col min="12034" max="12034" width="7.140625" style="4" customWidth="1"/>
    <col min="12035" max="12035" width="11.7109375" style="4" customWidth="1"/>
    <col min="12036" max="12036" width="9.28515625" style="4" customWidth="1"/>
    <col min="12037" max="12037" width="9.42578125" style="4" customWidth="1"/>
    <col min="12038" max="12039" width="13" style="4" customWidth="1"/>
    <col min="12040" max="12040" width="14.42578125" style="4" customWidth="1"/>
    <col min="12041" max="12041" width="13.140625" style="4" customWidth="1"/>
    <col min="12042" max="12042" width="4.42578125" style="4" customWidth="1"/>
    <col min="12043" max="12043" width="6" style="4" customWidth="1"/>
    <col min="12044" max="12044" width="3.140625" style="4" customWidth="1"/>
    <col min="12045" max="12045" width="3.42578125" style="4" customWidth="1"/>
    <col min="12046" max="12046" width="6" style="4" customWidth="1"/>
    <col min="12047" max="12047" width="5.7109375" style="4" customWidth="1"/>
    <col min="12048" max="12286" width="9.140625" style="4"/>
    <col min="12287" max="12287" width="4" style="4" customWidth="1"/>
    <col min="12288" max="12288" width="38.5703125" style="4" customWidth="1"/>
    <col min="12289" max="12289" width="11.28515625" style="4" customWidth="1"/>
    <col min="12290" max="12290" width="7.140625" style="4" customWidth="1"/>
    <col min="12291" max="12291" width="11.7109375" style="4" customWidth="1"/>
    <col min="12292" max="12292" width="9.28515625" style="4" customWidth="1"/>
    <col min="12293" max="12293" width="9.42578125" style="4" customWidth="1"/>
    <col min="12294" max="12295" width="13" style="4" customWidth="1"/>
    <col min="12296" max="12296" width="14.42578125" style="4" customWidth="1"/>
    <col min="12297" max="12297" width="13.140625" style="4" customWidth="1"/>
    <col min="12298" max="12298" width="4.42578125" style="4" customWidth="1"/>
    <col min="12299" max="12299" width="6" style="4" customWidth="1"/>
    <col min="12300" max="12300" width="3.140625" style="4" customWidth="1"/>
    <col min="12301" max="12301" width="3.42578125" style="4" customWidth="1"/>
    <col min="12302" max="12302" width="6" style="4" customWidth="1"/>
    <col min="12303" max="12303" width="5.7109375" style="4" customWidth="1"/>
    <col min="12304" max="12542" width="9.140625" style="4"/>
    <col min="12543" max="12543" width="4" style="4" customWidth="1"/>
    <col min="12544" max="12544" width="38.5703125" style="4" customWidth="1"/>
    <col min="12545" max="12545" width="11.28515625" style="4" customWidth="1"/>
    <col min="12546" max="12546" width="7.140625" style="4" customWidth="1"/>
    <col min="12547" max="12547" width="11.7109375" style="4" customWidth="1"/>
    <col min="12548" max="12548" width="9.28515625" style="4" customWidth="1"/>
    <col min="12549" max="12549" width="9.42578125" style="4" customWidth="1"/>
    <col min="12550" max="12551" width="13" style="4" customWidth="1"/>
    <col min="12552" max="12552" width="14.42578125" style="4" customWidth="1"/>
    <col min="12553" max="12553" width="13.140625" style="4" customWidth="1"/>
    <col min="12554" max="12554" width="4.42578125" style="4" customWidth="1"/>
    <col min="12555" max="12555" width="6" style="4" customWidth="1"/>
    <col min="12556" max="12556" width="3.140625" style="4" customWidth="1"/>
    <col min="12557" max="12557" width="3.42578125" style="4" customWidth="1"/>
    <col min="12558" max="12558" width="6" style="4" customWidth="1"/>
    <col min="12559" max="12559" width="5.7109375" style="4" customWidth="1"/>
    <col min="12560" max="12798" width="9.140625" style="4"/>
    <col min="12799" max="12799" width="4" style="4" customWidth="1"/>
    <col min="12800" max="12800" width="38.5703125" style="4" customWidth="1"/>
    <col min="12801" max="12801" width="11.28515625" style="4" customWidth="1"/>
    <col min="12802" max="12802" width="7.140625" style="4" customWidth="1"/>
    <col min="12803" max="12803" width="11.7109375" style="4" customWidth="1"/>
    <col min="12804" max="12804" width="9.28515625" style="4" customWidth="1"/>
    <col min="12805" max="12805" width="9.42578125" style="4" customWidth="1"/>
    <col min="12806" max="12807" width="13" style="4" customWidth="1"/>
    <col min="12808" max="12808" width="14.42578125" style="4" customWidth="1"/>
    <col min="12809" max="12809" width="13.140625" style="4" customWidth="1"/>
    <col min="12810" max="12810" width="4.42578125" style="4" customWidth="1"/>
    <col min="12811" max="12811" width="6" style="4" customWidth="1"/>
    <col min="12812" max="12812" width="3.140625" style="4" customWidth="1"/>
    <col min="12813" max="12813" width="3.42578125" style="4" customWidth="1"/>
    <col min="12814" max="12814" width="6" style="4" customWidth="1"/>
    <col min="12815" max="12815" width="5.7109375" style="4" customWidth="1"/>
    <col min="12816" max="13054" width="9.140625" style="4"/>
    <col min="13055" max="13055" width="4" style="4" customWidth="1"/>
    <col min="13056" max="13056" width="38.5703125" style="4" customWidth="1"/>
    <col min="13057" max="13057" width="11.28515625" style="4" customWidth="1"/>
    <col min="13058" max="13058" width="7.140625" style="4" customWidth="1"/>
    <col min="13059" max="13059" width="11.7109375" style="4" customWidth="1"/>
    <col min="13060" max="13060" width="9.28515625" style="4" customWidth="1"/>
    <col min="13061" max="13061" width="9.42578125" style="4" customWidth="1"/>
    <col min="13062" max="13063" width="13" style="4" customWidth="1"/>
    <col min="13064" max="13064" width="14.42578125" style="4" customWidth="1"/>
    <col min="13065" max="13065" width="13.140625" style="4" customWidth="1"/>
    <col min="13066" max="13066" width="4.42578125" style="4" customWidth="1"/>
    <col min="13067" max="13067" width="6" style="4" customWidth="1"/>
    <col min="13068" max="13068" width="3.140625" style="4" customWidth="1"/>
    <col min="13069" max="13069" width="3.42578125" style="4" customWidth="1"/>
    <col min="13070" max="13070" width="6" style="4" customWidth="1"/>
    <col min="13071" max="13071" width="5.7109375" style="4" customWidth="1"/>
    <col min="13072" max="13310" width="9.140625" style="4"/>
    <col min="13311" max="13311" width="4" style="4" customWidth="1"/>
    <col min="13312" max="13312" width="38.5703125" style="4" customWidth="1"/>
    <col min="13313" max="13313" width="11.28515625" style="4" customWidth="1"/>
    <col min="13314" max="13314" width="7.140625" style="4" customWidth="1"/>
    <col min="13315" max="13315" width="11.7109375" style="4" customWidth="1"/>
    <col min="13316" max="13316" width="9.28515625" style="4" customWidth="1"/>
    <col min="13317" max="13317" width="9.42578125" style="4" customWidth="1"/>
    <col min="13318" max="13319" width="13" style="4" customWidth="1"/>
    <col min="13320" max="13320" width="14.42578125" style="4" customWidth="1"/>
    <col min="13321" max="13321" width="13.140625" style="4" customWidth="1"/>
    <col min="13322" max="13322" width="4.42578125" style="4" customWidth="1"/>
    <col min="13323" max="13323" width="6" style="4" customWidth="1"/>
    <col min="13324" max="13324" width="3.140625" style="4" customWidth="1"/>
    <col min="13325" max="13325" width="3.42578125" style="4" customWidth="1"/>
    <col min="13326" max="13326" width="6" style="4" customWidth="1"/>
    <col min="13327" max="13327" width="5.7109375" style="4" customWidth="1"/>
    <col min="13328" max="13566" width="9.140625" style="4"/>
    <col min="13567" max="13567" width="4" style="4" customWidth="1"/>
    <col min="13568" max="13568" width="38.5703125" style="4" customWidth="1"/>
    <col min="13569" max="13569" width="11.28515625" style="4" customWidth="1"/>
    <col min="13570" max="13570" width="7.140625" style="4" customWidth="1"/>
    <col min="13571" max="13571" width="11.7109375" style="4" customWidth="1"/>
    <col min="13572" max="13572" width="9.28515625" style="4" customWidth="1"/>
    <col min="13573" max="13573" width="9.42578125" style="4" customWidth="1"/>
    <col min="13574" max="13575" width="13" style="4" customWidth="1"/>
    <col min="13576" max="13576" width="14.42578125" style="4" customWidth="1"/>
    <col min="13577" max="13577" width="13.140625" style="4" customWidth="1"/>
    <col min="13578" max="13578" width="4.42578125" style="4" customWidth="1"/>
    <col min="13579" max="13579" width="6" style="4" customWidth="1"/>
    <col min="13580" max="13580" width="3.140625" style="4" customWidth="1"/>
    <col min="13581" max="13581" width="3.42578125" style="4" customWidth="1"/>
    <col min="13582" max="13582" width="6" style="4" customWidth="1"/>
    <col min="13583" max="13583" width="5.7109375" style="4" customWidth="1"/>
    <col min="13584" max="13822" width="9.140625" style="4"/>
    <col min="13823" max="13823" width="4" style="4" customWidth="1"/>
    <col min="13824" max="13824" width="38.5703125" style="4" customWidth="1"/>
    <col min="13825" max="13825" width="11.28515625" style="4" customWidth="1"/>
    <col min="13826" max="13826" width="7.140625" style="4" customWidth="1"/>
    <col min="13827" max="13827" width="11.7109375" style="4" customWidth="1"/>
    <col min="13828" max="13828" width="9.28515625" style="4" customWidth="1"/>
    <col min="13829" max="13829" width="9.42578125" style="4" customWidth="1"/>
    <col min="13830" max="13831" width="13" style="4" customWidth="1"/>
    <col min="13832" max="13832" width="14.42578125" style="4" customWidth="1"/>
    <col min="13833" max="13833" width="13.140625" style="4" customWidth="1"/>
    <col min="13834" max="13834" width="4.42578125" style="4" customWidth="1"/>
    <col min="13835" max="13835" width="6" style="4" customWidth="1"/>
    <col min="13836" max="13836" width="3.140625" style="4" customWidth="1"/>
    <col min="13837" max="13837" width="3.42578125" style="4" customWidth="1"/>
    <col min="13838" max="13838" width="6" style="4" customWidth="1"/>
    <col min="13839" max="13839" width="5.7109375" style="4" customWidth="1"/>
    <col min="13840" max="14078" width="9.140625" style="4"/>
    <col min="14079" max="14079" width="4" style="4" customWidth="1"/>
    <col min="14080" max="14080" width="38.5703125" style="4" customWidth="1"/>
    <col min="14081" max="14081" width="11.28515625" style="4" customWidth="1"/>
    <col min="14082" max="14082" width="7.140625" style="4" customWidth="1"/>
    <col min="14083" max="14083" width="11.7109375" style="4" customWidth="1"/>
    <col min="14084" max="14084" width="9.28515625" style="4" customWidth="1"/>
    <col min="14085" max="14085" width="9.42578125" style="4" customWidth="1"/>
    <col min="14086" max="14087" width="13" style="4" customWidth="1"/>
    <col min="14088" max="14088" width="14.42578125" style="4" customWidth="1"/>
    <col min="14089" max="14089" width="13.140625" style="4" customWidth="1"/>
    <col min="14090" max="14090" width="4.42578125" style="4" customWidth="1"/>
    <col min="14091" max="14091" width="6" style="4" customWidth="1"/>
    <col min="14092" max="14092" width="3.140625" style="4" customWidth="1"/>
    <col min="14093" max="14093" width="3.42578125" style="4" customWidth="1"/>
    <col min="14094" max="14094" width="6" style="4" customWidth="1"/>
    <col min="14095" max="14095" width="5.7109375" style="4" customWidth="1"/>
    <col min="14096" max="14334" width="9.140625" style="4"/>
    <col min="14335" max="14335" width="4" style="4" customWidth="1"/>
    <col min="14336" max="14336" width="38.5703125" style="4" customWidth="1"/>
    <col min="14337" max="14337" width="11.28515625" style="4" customWidth="1"/>
    <col min="14338" max="14338" width="7.140625" style="4" customWidth="1"/>
    <col min="14339" max="14339" width="11.7109375" style="4" customWidth="1"/>
    <col min="14340" max="14340" width="9.28515625" style="4" customWidth="1"/>
    <col min="14341" max="14341" width="9.42578125" style="4" customWidth="1"/>
    <col min="14342" max="14343" width="13" style="4" customWidth="1"/>
    <col min="14344" max="14344" width="14.42578125" style="4" customWidth="1"/>
    <col min="14345" max="14345" width="13.140625" style="4" customWidth="1"/>
    <col min="14346" max="14346" width="4.42578125" style="4" customWidth="1"/>
    <col min="14347" max="14347" width="6" style="4" customWidth="1"/>
    <col min="14348" max="14348" width="3.140625" style="4" customWidth="1"/>
    <col min="14349" max="14349" width="3.42578125" style="4" customWidth="1"/>
    <col min="14350" max="14350" width="6" style="4" customWidth="1"/>
    <col min="14351" max="14351" width="5.7109375" style="4" customWidth="1"/>
    <col min="14352" max="14590" width="9.140625" style="4"/>
    <col min="14591" max="14591" width="4" style="4" customWidth="1"/>
    <col min="14592" max="14592" width="38.5703125" style="4" customWidth="1"/>
    <col min="14593" max="14593" width="11.28515625" style="4" customWidth="1"/>
    <col min="14594" max="14594" width="7.140625" style="4" customWidth="1"/>
    <col min="14595" max="14595" width="11.7109375" style="4" customWidth="1"/>
    <col min="14596" max="14596" width="9.28515625" style="4" customWidth="1"/>
    <col min="14597" max="14597" width="9.42578125" style="4" customWidth="1"/>
    <col min="14598" max="14599" width="13" style="4" customWidth="1"/>
    <col min="14600" max="14600" width="14.42578125" style="4" customWidth="1"/>
    <col min="14601" max="14601" width="13.140625" style="4" customWidth="1"/>
    <col min="14602" max="14602" width="4.42578125" style="4" customWidth="1"/>
    <col min="14603" max="14603" width="6" style="4" customWidth="1"/>
    <col min="14604" max="14604" width="3.140625" style="4" customWidth="1"/>
    <col min="14605" max="14605" width="3.42578125" style="4" customWidth="1"/>
    <col min="14606" max="14606" width="6" style="4" customWidth="1"/>
    <col min="14607" max="14607" width="5.7109375" style="4" customWidth="1"/>
    <col min="14608" max="14846" width="9.140625" style="4"/>
    <col min="14847" max="14847" width="4" style="4" customWidth="1"/>
    <col min="14848" max="14848" width="38.5703125" style="4" customWidth="1"/>
    <col min="14849" max="14849" width="11.28515625" style="4" customWidth="1"/>
    <col min="14850" max="14850" width="7.140625" style="4" customWidth="1"/>
    <col min="14851" max="14851" width="11.7109375" style="4" customWidth="1"/>
    <col min="14852" max="14852" width="9.28515625" style="4" customWidth="1"/>
    <col min="14853" max="14853" width="9.42578125" style="4" customWidth="1"/>
    <col min="14854" max="14855" width="13" style="4" customWidth="1"/>
    <col min="14856" max="14856" width="14.42578125" style="4" customWidth="1"/>
    <col min="14857" max="14857" width="13.140625" style="4" customWidth="1"/>
    <col min="14858" max="14858" width="4.42578125" style="4" customWidth="1"/>
    <col min="14859" max="14859" width="6" style="4" customWidth="1"/>
    <col min="14860" max="14860" width="3.140625" style="4" customWidth="1"/>
    <col min="14861" max="14861" width="3.42578125" style="4" customWidth="1"/>
    <col min="14862" max="14862" width="6" style="4" customWidth="1"/>
    <col min="14863" max="14863" width="5.7109375" style="4" customWidth="1"/>
    <col min="14864" max="15102" width="9.140625" style="4"/>
    <col min="15103" max="15103" width="4" style="4" customWidth="1"/>
    <col min="15104" max="15104" width="38.5703125" style="4" customWidth="1"/>
    <col min="15105" max="15105" width="11.28515625" style="4" customWidth="1"/>
    <col min="15106" max="15106" width="7.140625" style="4" customWidth="1"/>
    <col min="15107" max="15107" width="11.7109375" style="4" customWidth="1"/>
    <col min="15108" max="15108" width="9.28515625" style="4" customWidth="1"/>
    <col min="15109" max="15109" width="9.42578125" style="4" customWidth="1"/>
    <col min="15110" max="15111" width="13" style="4" customWidth="1"/>
    <col min="15112" max="15112" width="14.42578125" style="4" customWidth="1"/>
    <col min="15113" max="15113" width="13.140625" style="4" customWidth="1"/>
    <col min="15114" max="15114" width="4.42578125" style="4" customWidth="1"/>
    <col min="15115" max="15115" width="6" style="4" customWidth="1"/>
    <col min="15116" max="15116" width="3.140625" style="4" customWidth="1"/>
    <col min="15117" max="15117" width="3.42578125" style="4" customWidth="1"/>
    <col min="15118" max="15118" width="6" style="4" customWidth="1"/>
    <col min="15119" max="15119" width="5.7109375" style="4" customWidth="1"/>
    <col min="15120" max="15358" width="9.140625" style="4"/>
    <col min="15359" max="15359" width="4" style="4" customWidth="1"/>
    <col min="15360" max="15360" width="38.5703125" style="4" customWidth="1"/>
    <col min="15361" max="15361" width="11.28515625" style="4" customWidth="1"/>
    <col min="15362" max="15362" width="7.140625" style="4" customWidth="1"/>
    <col min="15363" max="15363" width="11.7109375" style="4" customWidth="1"/>
    <col min="15364" max="15364" width="9.28515625" style="4" customWidth="1"/>
    <col min="15365" max="15365" width="9.42578125" style="4" customWidth="1"/>
    <col min="15366" max="15367" width="13" style="4" customWidth="1"/>
    <col min="15368" max="15368" width="14.42578125" style="4" customWidth="1"/>
    <col min="15369" max="15369" width="13.140625" style="4" customWidth="1"/>
    <col min="15370" max="15370" width="4.42578125" style="4" customWidth="1"/>
    <col min="15371" max="15371" width="6" style="4" customWidth="1"/>
    <col min="15372" max="15372" width="3.140625" style="4" customWidth="1"/>
    <col min="15373" max="15373" width="3.42578125" style="4" customWidth="1"/>
    <col min="15374" max="15374" width="6" style="4" customWidth="1"/>
    <col min="15375" max="15375" width="5.7109375" style="4" customWidth="1"/>
    <col min="15376" max="15614" width="9.140625" style="4"/>
    <col min="15615" max="15615" width="4" style="4" customWidth="1"/>
    <col min="15616" max="15616" width="38.5703125" style="4" customWidth="1"/>
    <col min="15617" max="15617" width="11.28515625" style="4" customWidth="1"/>
    <col min="15618" max="15618" width="7.140625" style="4" customWidth="1"/>
    <col min="15619" max="15619" width="11.7109375" style="4" customWidth="1"/>
    <col min="15620" max="15620" width="9.28515625" style="4" customWidth="1"/>
    <col min="15621" max="15621" width="9.42578125" style="4" customWidth="1"/>
    <col min="15622" max="15623" width="13" style="4" customWidth="1"/>
    <col min="15624" max="15624" width="14.42578125" style="4" customWidth="1"/>
    <col min="15625" max="15625" width="13.140625" style="4" customWidth="1"/>
    <col min="15626" max="15626" width="4.42578125" style="4" customWidth="1"/>
    <col min="15627" max="15627" width="6" style="4" customWidth="1"/>
    <col min="15628" max="15628" width="3.140625" style="4" customWidth="1"/>
    <col min="15629" max="15629" width="3.42578125" style="4" customWidth="1"/>
    <col min="15630" max="15630" width="6" style="4" customWidth="1"/>
    <col min="15631" max="15631" width="5.7109375" style="4" customWidth="1"/>
    <col min="15632" max="15870" width="9.140625" style="4"/>
    <col min="15871" max="15871" width="4" style="4" customWidth="1"/>
    <col min="15872" max="15872" width="38.5703125" style="4" customWidth="1"/>
    <col min="15873" max="15873" width="11.28515625" style="4" customWidth="1"/>
    <col min="15874" max="15874" width="7.140625" style="4" customWidth="1"/>
    <col min="15875" max="15875" width="11.7109375" style="4" customWidth="1"/>
    <col min="15876" max="15876" width="9.28515625" style="4" customWidth="1"/>
    <col min="15877" max="15877" width="9.42578125" style="4" customWidth="1"/>
    <col min="15878" max="15879" width="13" style="4" customWidth="1"/>
    <col min="15880" max="15880" width="14.42578125" style="4" customWidth="1"/>
    <col min="15881" max="15881" width="13.140625" style="4" customWidth="1"/>
    <col min="15882" max="15882" width="4.42578125" style="4" customWidth="1"/>
    <col min="15883" max="15883" width="6" style="4" customWidth="1"/>
    <col min="15884" max="15884" width="3.140625" style="4" customWidth="1"/>
    <col min="15885" max="15885" width="3.42578125" style="4" customWidth="1"/>
    <col min="15886" max="15886" width="6" style="4" customWidth="1"/>
    <col min="15887" max="15887" width="5.7109375" style="4" customWidth="1"/>
    <col min="15888" max="16126" width="9.140625" style="4"/>
    <col min="16127" max="16127" width="4" style="4" customWidth="1"/>
    <col min="16128" max="16128" width="38.5703125" style="4" customWidth="1"/>
    <col min="16129" max="16129" width="11.28515625" style="4" customWidth="1"/>
    <col min="16130" max="16130" width="7.140625" style="4" customWidth="1"/>
    <col min="16131" max="16131" width="11.7109375" style="4" customWidth="1"/>
    <col min="16132" max="16132" width="9.28515625" style="4" customWidth="1"/>
    <col min="16133" max="16133" width="9.42578125" style="4" customWidth="1"/>
    <col min="16134" max="16135" width="13" style="4" customWidth="1"/>
    <col min="16136" max="16136" width="14.42578125" style="4" customWidth="1"/>
    <col min="16137" max="16137" width="13.140625" style="4" customWidth="1"/>
    <col min="16138" max="16138" width="4.42578125" style="4" customWidth="1"/>
    <col min="16139" max="16139" width="6" style="4" customWidth="1"/>
    <col min="16140" max="16140" width="3.140625" style="4" customWidth="1"/>
    <col min="16141" max="16141" width="3.42578125" style="4" customWidth="1"/>
    <col min="16142" max="16142" width="6" style="4" customWidth="1"/>
    <col min="16143" max="16143" width="5.7109375" style="4" customWidth="1"/>
    <col min="16144" max="16384" width="9.140625" style="4"/>
  </cols>
  <sheetData>
    <row r="1" spans="1:15" ht="27" customHeight="1" x14ac:dyDescent="0.2">
      <c r="B1" s="3"/>
      <c r="C1" s="3"/>
      <c r="D1" s="3"/>
      <c r="E1" s="3"/>
      <c r="F1" s="3"/>
      <c r="I1" s="282" t="s">
        <v>26</v>
      </c>
    </row>
    <row r="2" spans="1:15" ht="14.25" customHeight="1" x14ac:dyDescent="0.2">
      <c r="A2" s="359" t="s">
        <v>243</v>
      </c>
      <c r="B2" s="359"/>
      <c r="C2" s="359"/>
      <c r="D2" s="359"/>
      <c r="E2" s="359"/>
      <c r="F2" s="359"/>
      <c r="G2" s="359"/>
      <c r="H2" s="359"/>
      <c r="I2" s="359"/>
      <c r="J2" s="23"/>
      <c r="K2" s="23"/>
      <c r="L2" s="23"/>
    </row>
    <row r="3" spans="1:15" ht="12.75" customHeight="1" x14ac:dyDescent="0.2">
      <c r="A3" s="7"/>
      <c r="B3" s="7"/>
      <c r="C3" s="7"/>
      <c r="D3" s="5"/>
      <c r="E3" s="7"/>
      <c r="F3" s="7"/>
      <c r="G3" s="7"/>
      <c r="H3" s="7"/>
      <c r="J3" s="23"/>
      <c r="K3" s="23"/>
      <c r="L3" s="23"/>
    </row>
    <row r="4" spans="1:15" ht="12.75" customHeight="1" x14ac:dyDescent="0.2">
      <c r="A4" s="7"/>
      <c r="B4" s="7"/>
      <c r="C4" s="7"/>
      <c r="D4" s="5"/>
      <c r="E4" s="7"/>
      <c r="F4" s="7"/>
      <c r="G4" s="7"/>
      <c r="H4" s="7"/>
      <c r="I4" s="2" t="s">
        <v>2</v>
      </c>
      <c r="J4" s="23"/>
      <c r="K4" s="23"/>
      <c r="L4" s="23"/>
    </row>
    <row r="5" spans="1:15" s="14" customFormat="1" x14ac:dyDescent="0.2">
      <c r="A5" s="97" t="s">
        <v>3</v>
      </c>
      <c r="B5" s="203" t="s">
        <v>4</v>
      </c>
      <c r="C5" s="179" t="s">
        <v>5</v>
      </c>
      <c r="D5" s="179" t="s">
        <v>244</v>
      </c>
      <c r="E5" s="179" t="s">
        <v>5</v>
      </c>
      <c r="F5" s="179" t="s">
        <v>242</v>
      </c>
      <c r="G5" s="180" t="s">
        <v>6</v>
      </c>
      <c r="H5" s="97"/>
      <c r="I5" s="97"/>
      <c r="J5" s="18"/>
      <c r="K5" s="18"/>
      <c r="L5" s="18"/>
      <c r="M5" s="18"/>
      <c r="N5" s="18"/>
      <c r="O5" s="18"/>
    </row>
    <row r="6" spans="1:15" s="14" customFormat="1" x14ac:dyDescent="0.2">
      <c r="A6" s="96"/>
      <c r="B6" s="183"/>
      <c r="C6" s="96" t="s">
        <v>245</v>
      </c>
      <c r="D6" s="182" t="s">
        <v>316</v>
      </c>
      <c r="E6" s="182" t="s">
        <v>246</v>
      </c>
      <c r="F6" s="96" t="s">
        <v>8</v>
      </c>
      <c r="G6" s="27" t="s">
        <v>7</v>
      </c>
      <c r="H6" s="182"/>
      <c r="I6" s="182"/>
      <c r="J6" s="18"/>
      <c r="K6" s="18"/>
      <c r="L6" s="18"/>
      <c r="M6" s="18"/>
      <c r="N6" s="18"/>
      <c r="O6" s="18"/>
    </row>
    <row r="7" spans="1:15" s="14" customFormat="1" x14ac:dyDescent="0.2">
      <c r="A7" s="96"/>
      <c r="B7" s="183"/>
      <c r="C7" s="184" t="s">
        <v>396</v>
      </c>
      <c r="D7" s="96"/>
      <c r="E7" s="184" t="s">
        <v>397</v>
      </c>
      <c r="F7" s="182" t="s">
        <v>380</v>
      </c>
      <c r="G7" s="27" t="s">
        <v>398</v>
      </c>
      <c r="H7" s="182" t="s">
        <v>399</v>
      </c>
      <c r="I7" s="182" t="s">
        <v>400</v>
      </c>
      <c r="J7" s="18"/>
      <c r="K7" s="18"/>
      <c r="L7" s="18"/>
      <c r="M7" s="18"/>
      <c r="N7" s="18"/>
      <c r="O7" s="18"/>
    </row>
    <row r="8" spans="1:15" x14ac:dyDescent="0.2">
      <c r="A8" s="204"/>
      <c r="B8" s="201"/>
      <c r="C8" s="26"/>
      <c r="D8" s="8"/>
      <c r="E8" s="26"/>
      <c r="F8" s="8"/>
      <c r="G8" s="185"/>
      <c r="H8" s="187"/>
      <c r="I8" s="187"/>
      <c r="J8" s="20"/>
      <c r="K8" s="20"/>
      <c r="L8" s="20"/>
      <c r="M8" s="20"/>
      <c r="N8" s="20"/>
      <c r="O8" s="21"/>
    </row>
    <row r="9" spans="1:15" s="14" customFormat="1" x14ac:dyDescent="0.2">
      <c r="A9" s="13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87">
        <v>8</v>
      </c>
      <c r="I9" s="156">
        <v>9</v>
      </c>
      <c r="J9" s="18"/>
      <c r="K9" s="18"/>
      <c r="L9" s="18"/>
      <c r="M9" s="22"/>
      <c r="N9" s="22"/>
      <c r="O9" s="22"/>
    </row>
    <row r="10" spans="1:15" x14ac:dyDescent="0.2">
      <c r="A10" s="13" t="s">
        <v>10</v>
      </c>
      <c r="B10" s="9" t="s">
        <v>27</v>
      </c>
      <c r="C10" s="215">
        <v>1.9</v>
      </c>
      <c r="D10" s="326">
        <v>1.6579999999999999</v>
      </c>
      <c r="E10" s="215">
        <v>2.2290000000000001</v>
      </c>
      <c r="F10" s="326">
        <v>2.323</v>
      </c>
      <c r="G10" s="213">
        <v>1.66</v>
      </c>
      <c r="H10" s="344">
        <v>0.78200000000000003</v>
      </c>
      <c r="I10" s="213">
        <v>0.878</v>
      </c>
      <c r="J10" s="20"/>
      <c r="K10" s="20"/>
      <c r="L10" s="20"/>
      <c r="M10" s="21"/>
      <c r="N10" s="21"/>
      <c r="O10" s="21"/>
    </row>
    <row r="11" spans="1:15" x14ac:dyDescent="0.2">
      <c r="A11" s="205" t="s">
        <v>28</v>
      </c>
      <c r="B11" s="9" t="s">
        <v>29</v>
      </c>
      <c r="C11" s="9"/>
      <c r="D11" s="11"/>
      <c r="E11" s="11"/>
      <c r="F11" s="71"/>
      <c r="G11" s="11"/>
      <c r="H11" s="11"/>
      <c r="I11" s="156"/>
      <c r="J11" s="20"/>
      <c r="K11" s="20"/>
      <c r="L11" s="20"/>
      <c r="M11" s="21"/>
      <c r="N11" s="21"/>
      <c r="O11" s="21"/>
    </row>
    <row r="12" spans="1:15" x14ac:dyDescent="0.2">
      <c r="A12" s="13"/>
      <c r="B12" s="9" t="s">
        <v>30</v>
      </c>
      <c r="C12" s="9"/>
      <c r="D12" s="11"/>
      <c r="E12" s="11"/>
      <c r="F12" s="71"/>
      <c r="G12" s="11"/>
      <c r="H12" s="11"/>
      <c r="I12" s="156"/>
      <c r="J12" s="20"/>
      <c r="K12" s="20"/>
      <c r="L12" s="20"/>
      <c r="M12" s="21"/>
      <c r="N12" s="21"/>
      <c r="O12" s="21"/>
    </row>
    <row r="13" spans="1:15" x14ac:dyDescent="0.2">
      <c r="A13" s="13"/>
      <c r="B13" s="9" t="s">
        <v>31</v>
      </c>
      <c r="C13" s="190"/>
      <c r="D13" s="11"/>
      <c r="E13" s="11"/>
      <c r="F13" s="71"/>
      <c r="G13" s="11"/>
      <c r="H13" s="11"/>
      <c r="I13" s="156"/>
      <c r="J13" s="20"/>
      <c r="K13" s="20"/>
      <c r="L13" s="20"/>
      <c r="M13" s="21"/>
      <c r="N13" s="20"/>
      <c r="O13" s="21"/>
    </row>
    <row r="14" spans="1:15" x14ac:dyDescent="0.2">
      <c r="A14" s="13"/>
      <c r="B14" s="9" t="s">
        <v>32</v>
      </c>
      <c r="C14" s="75"/>
      <c r="D14" s="75"/>
      <c r="E14" s="75"/>
      <c r="F14" s="71"/>
      <c r="G14" s="75"/>
      <c r="H14" s="75"/>
      <c r="I14" s="75"/>
      <c r="J14" s="20"/>
      <c r="K14" s="20"/>
      <c r="L14" s="20"/>
      <c r="M14" s="21"/>
      <c r="N14" s="21"/>
      <c r="O14" s="21"/>
    </row>
    <row r="15" spans="1:15" x14ac:dyDescent="0.2">
      <c r="A15" s="205"/>
      <c r="B15" s="9" t="s">
        <v>33</v>
      </c>
      <c r="C15" s="215">
        <v>1.9</v>
      </c>
      <c r="D15" s="326">
        <v>1.6579999999999999</v>
      </c>
      <c r="E15" s="215">
        <v>2.2290000000000001</v>
      </c>
      <c r="F15" s="326">
        <v>2.323</v>
      </c>
      <c r="G15" s="213">
        <v>1.66</v>
      </c>
      <c r="H15" s="344">
        <v>0.78200000000000003</v>
      </c>
      <c r="I15" s="213">
        <v>0.878</v>
      </c>
      <c r="J15" s="20"/>
      <c r="K15" s="20"/>
      <c r="L15" s="20"/>
      <c r="M15" s="21"/>
      <c r="N15" s="21"/>
      <c r="O15" s="21"/>
    </row>
    <row r="16" spans="1:15" x14ac:dyDescent="0.2">
      <c r="A16" s="206" t="s">
        <v>34</v>
      </c>
      <c r="B16" s="9" t="s">
        <v>35</v>
      </c>
      <c r="C16" s="9"/>
      <c r="D16" s="11"/>
      <c r="E16" s="11"/>
      <c r="F16" s="71"/>
      <c r="G16" s="11"/>
      <c r="H16" s="11"/>
      <c r="I16" s="156"/>
      <c r="J16" s="20"/>
      <c r="K16" s="20"/>
      <c r="L16" s="20"/>
      <c r="M16" s="21"/>
      <c r="N16" s="21"/>
      <c r="O16" s="21"/>
    </row>
    <row r="17" spans="1:15" x14ac:dyDescent="0.2">
      <c r="A17" s="206" t="s">
        <v>36</v>
      </c>
      <c r="B17" s="9" t="s">
        <v>37</v>
      </c>
      <c r="C17" s="9"/>
      <c r="D17" s="11"/>
      <c r="E17" s="11"/>
      <c r="F17" s="71"/>
      <c r="G17" s="11"/>
      <c r="H17" s="11"/>
      <c r="I17" s="156"/>
      <c r="J17" s="20"/>
      <c r="K17" s="20"/>
      <c r="L17" s="20"/>
      <c r="M17" s="21"/>
      <c r="N17" s="21"/>
      <c r="O17" s="21"/>
    </row>
    <row r="18" spans="1:15" x14ac:dyDescent="0.2">
      <c r="A18" s="205" t="s">
        <v>38</v>
      </c>
      <c r="B18" s="9" t="s">
        <v>39</v>
      </c>
      <c r="C18" s="9"/>
      <c r="D18" s="11"/>
      <c r="E18" s="11"/>
      <c r="F18" s="71"/>
      <c r="G18" s="11"/>
      <c r="H18" s="11"/>
      <c r="I18" s="156"/>
      <c r="J18" s="20"/>
      <c r="K18" s="20"/>
      <c r="L18" s="20"/>
      <c r="M18" s="21"/>
      <c r="N18" s="21"/>
      <c r="O18" s="21"/>
    </row>
    <row r="19" spans="1:15" x14ac:dyDescent="0.2">
      <c r="A19" s="13" t="s">
        <v>9</v>
      </c>
      <c r="B19" s="9" t="s">
        <v>40</v>
      </c>
      <c r="C19" s="156"/>
      <c r="D19" s="12"/>
      <c r="E19" s="12"/>
      <c r="F19" s="83"/>
      <c r="G19" s="12"/>
      <c r="H19" s="12"/>
      <c r="I19" s="156"/>
      <c r="J19" s="20"/>
      <c r="K19" s="20"/>
      <c r="L19" s="20"/>
      <c r="M19" s="21"/>
      <c r="N19" s="21"/>
      <c r="O19" s="21"/>
    </row>
    <row r="20" spans="1:15" x14ac:dyDescent="0.2">
      <c r="A20" s="13"/>
      <c r="B20" s="9" t="s">
        <v>41</v>
      </c>
      <c r="C20" s="156"/>
      <c r="D20" s="12"/>
      <c r="E20" s="12"/>
      <c r="F20" s="83"/>
      <c r="G20" s="12"/>
      <c r="H20" s="12"/>
      <c r="I20" s="156"/>
      <c r="J20" s="20"/>
      <c r="K20" s="20"/>
      <c r="L20" s="20"/>
      <c r="M20" s="21"/>
      <c r="N20" s="21"/>
      <c r="O20" s="21"/>
    </row>
    <row r="21" spans="1:15" x14ac:dyDescent="0.2">
      <c r="A21" s="206" t="s">
        <v>15</v>
      </c>
      <c r="B21" s="9" t="s">
        <v>42</v>
      </c>
      <c r="C21" s="9"/>
      <c r="D21" s="11"/>
      <c r="E21" s="11"/>
      <c r="F21" s="71"/>
      <c r="G21" s="11"/>
      <c r="H21" s="11"/>
      <c r="I21" s="156"/>
      <c r="J21" s="20"/>
      <c r="K21" s="20"/>
      <c r="L21" s="20"/>
      <c r="M21" s="21"/>
      <c r="N21" s="21"/>
      <c r="O21" s="21"/>
    </row>
    <row r="22" spans="1:15" x14ac:dyDescent="0.2">
      <c r="A22" s="13"/>
      <c r="B22" s="9" t="s">
        <v>19</v>
      </c>
      <c r="C22" s="9"/>
      <c r="D22" s="11"/>
      <c r="E22" s="11"/>
      <c r="F22" s="71"/>
      <c r="G22" s="11"/>
      <c r="H22" s="11"/>
      <c r="I22" s="156"/>
      <c r="J22" s="20"/>
      <c r="K22" s="20"/>
      <c r="L22" s="20"/>
      <c r="M22" s="21"/>
      <c r="N22" s="20"/>
      <c r="O22" s="21"/>
    </row>
    <row r="23" spans="1:15" x14ac:dyDescent="0.2">
      <c r="A23" s="13"/>
      <c r="B23" s="9" t="s">
        <v>43</v>
      </c>
      <c r="C23" s="9"/>
      <c r="D23" s="11"/>
      <c r="E23" s="11"/>
      <c r="F23" s="71"/>
      <c r="G23" s="11"/>
      <c r="H23" s="11"/>
      <c r="I23" s="156"/>
      <c r="J23" s="20"/>
      <c r="K23" s="20"/>
      <c r="L23" s="20"/>
      <c r="M23" s="21"/>
      <c r="N23" s="21"/>
      <c r="O23" s="21"/>
    </row>
    <row r="24" spans="1:15" x14ac:dyDescent="0.2">
      <c r="A24" s="205" t="s">
        <v>18</v>
      </c>
      <c r="B24" s="9" t="s">
        <v>44</v>
      </c>
      <c r="C24" s="156"/>
      <c r="D24" s="12"/>
      <c r="E24" s="12"/>
      <c r="F24" s="83"/>
      <c r="G24" s="12"/>
      <c r="H24" s="12"/>
      <c r="I24" s="156"/>
      <c r="J24" s="20"/>
      <c r="K24" s="20"/>
      <c r="L24" s="20"/>
      <c r="M24" s="21"/>
      <c r="N24" s="20"/>
      <c r="O24" s="21"/>
    </row>
    <row r="25" spans="1:15" x14ac:dyDescent="0.2">
      <c r="A25" s="205"/>
      <c r="B25" s="172" t="s">
        <v>45</v>
      </c>
      <c r="C25" s="156"/>
      <c r="D25" s="12"/>
      <c r="E25" s="12"/>
      <c r="F25" s="83"/>
      <c r="G25" s="12"/>
      <c r="H25" s="12"/>
      <c r="I25" s="156"/>
      <c r="J25" s="20"/>
      <c r="K25" s="20"/>
      <c r="L25" s="20"/>
      <c r="M25" s="21"/>
      <c r="N25" s="21"/>
      <c r="O25" s="21"/>
    </row>
    <row r="26" spans="1:15" x14ac:dyDescent="0.2">
      <c r="A26" s="206" t="s">
        <v>46</v>
      </c>
      <c r="B26" s="9" t="s">
        <v>47</v>
      </c>
      <c r="C26" s="215">
        <v>1.9</v>
      </c>
      <c r="D26" s="326">
        <v>1.6579999999999999</v>
      </c>
      <c r="E26" s="215">
        <v>2.2290000000000001</v>
      </c>
      <c r="F26" s="326">
        <v>2.323</v>
      </c>
      <c r="G26" s="213">
        <v>1.66</v>
      </c>
      <c r="H26" s="344">
        <v>0.78200000000000003</v>
      </c>
      <c r="I26" s="213">
        <v>0.878</v>
      </c>
      <c r="J26" s="20"/>
      <c r="K26" s="20"/>
      <c r="L26" s="20"/>
      <c r="M26" s="21"/>
      <c r="N26" s="21"/>
      <c r="O26" s="21"/>
    </row>
    <row r="27" spans="1:15" x14ac:dyDescent="0.2">
      <c r="A27" s="13"/>
      <c r="B27" s="9" t="s">
        <v>48</v>
      </c>
      <c r="C27" s="9"/>
      <c r="D27" s="9"/>
      <c r="E27" s="9"/>
      <c r="F27" s="9"/>
      <c r="G27" s="9"/>
      <c r="H27" s="11"/>
      <c r="I27" s="156"/>
      <c r="J27" s="20"/>
      <c r="K27" s="20"/>
      <c r="L27" s="20"/>
      <c r="M27" s="21"/>
      <c r="N27" s="21"/>
      <c r="O27" s="21"/>
    </row>
    <row r="28" spans="1:15" x14ac:dyDescent="0.2">
      <c r="A28" s="205"/>
      <c r="B28" s="9" t="s">
        <v>49</v>
      </c>
      <c r="C28" s="9"/>
      <c r="D28" s="9"/>
      <c r="E28" s="9"/>
      <c r="F28" s="9"/>
      <c r="G28" s="9"/>
      <c r="H28" s="9"/>
      <c r="I28" s="156"/>
      <c r="J28" s="21"/>
      <c r="K28" s="21"/>
      <c r="L28" s="21"/>
      <c r="M28" s="21"/>
      <c r="N28" s="21"/>
      <c r="O28" s="21"/>
    </row>
    <row r="29" spans="1:15" x14ac:dyDescent="0.2">
      <c r="A29" s="207"/>
      <c r="B29" s="9" t="s">
        <v>50</v>
      </c>
      <c r="C29" s="9"/>
      <c r="D29" s="9"/>
      <c r="E29" s="9"/>
      <c r="F29" s="9"/>
      <c r="G29" s="9"/>
      <c r="H29" s="9"/>
      <c r="I29" s="156"/>
      <c r="J29" s="21"/>
      <c r="K29" s="21"/>
      <c r="L29" s="21"/>
      <c r="M29" s="21"/>
      <c r="N29" s="21"/>
      <c r="O29" s="21"/>
    </row>
    <row r="30" spans="1:15" x14ac:dyDescent="0.2">
      <c r="A30" s="206" t="s">
        <v>51</v>
      </c>
      <c r="B30" s="9" t="s">
        <v>52</v>
      </c>
      <c r="C30" s="9"/>
      <c r="D30" s="9"/>
      <c r="E30" s="9"/>
      <c r="F30" s="9"/>
      <c r="G30" s="9"/>
      <c r="H30" s="9"/>
      <c r="I30" s="156"/>
      <c r="J30" s="21"/>
      <c r="K30" s="21"/>
      <c r="L30" s="21"/>
      <c r="M30" s="21"/>
      <c r="N30" s="21"/>
      <c r="O30" s="21"/>
    </row>
    <row r="31" spans="1:15" x14ac:dyDescent="0.2">
      <c r="A31" s="13" t="s">
        <v>53</v>
      </c>
      <c r="B31" s="9" t="s">
        <v>54</v>
      </c>
      <c r="C31" s="9"/>
      <c r="D31" s="9"/>
      <c r="E31" s="9"/>
      <c r="F31" s="9"/>
      <c r="G31" s="9"/>
      <c r="H31" s="9"/>
      <c r="I31" s="156"/>
      <c r="J31" s="21"/>
      <c r="K31" s="21"/>
      <c r="L31" s="21"/>
      <c r="M31" s="21"/>
      <c r="N31" s="21"/>
      <c r="O31" s="21"/>
    </row>
    <row r="32" spans="1:15" x14ac:dyDescent="0.2">
      <c r="A32" s="18"/>
      <c r="B32" s="24"/>
      <c r="C32" s="15"/>
      <c r="D32" s="15"/>
      <c r="E32" s="15"/>
      <c r="F32" s="15"/>
      <c r="G32" s="15"/>
      <c r="H32" s="15"/>
      <c r="I32" s="15"/>
      <c r="J32" s="21"/>
      <c r="K32" s="21"/>
      <c r="L32" s="21"/>
      <c r="M32" s="21"/>
      <c r="N32" s="21"/>
      <c r="O32" s="21"/>
    </row>
    <row r="33" spans="1:7" ht="15" x14ac:dyDescent="0.25">
      <c r="A33" s="18"/>
      <c r="C33" s="19"/>
      <c r="D33" s="17"/>
      <c r="E33" s="17"/>
    </row>
    <row r="34" spans="1:7" s="3" customFormat="1" ht="15" x14ac:dyDescent="0.25">
      <c r="B34" s="16" t="s">
        <v>306</v>
      </c>
      <c r="D34" s="16"/>
      <c r="E34" s="16"/>
      <c r="F34" s="16"/>
      <c r="G34" s="16" t="s">
        <v>381</v>
      </c>
    </row>
    <row r="35" spans="1:7" s="3" customFormat="1" ht="15" x14ac:dyDescent="0.25">
      <c r="B35" s="16"/>
      <c r="D35" s="16"/>
      <c r="E35" s="16"/>
      <c r="F35" s="16"/>
      <c r="G35" s="16"/>
    </row>
    <row r="36" spans="1:7" s="3" customFormat="1" ht="15" x14ac:dyDescent="0.25">
      <c r="B36" s="16"/>
      <c r="D36" s="16"/>
      <c r="E36" s="16"/>
      <c r="F36" s="16"/>
      <c r="G36" s="16"/>
    </row>
    <row r="37" spans="1:7" s="3" customFormat="1" ht="15" x14ac:dyDescent="0.25">
      <c r="B37" s="16"/>
      <c r="D37" s="16"/>
      <c r="E37" s="16"/>
      <c r="F37" s="16"/>
      <c r="G37" s="16"/>
    </row>
  </sheetData>
  <mergeCells count="1">
    <mergeCell ref="A2:I2"/>
  </mergeCells>
  <pageMargins left="0.28000000000000003" right="0.22" top="0.51" bottom="0.5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6"/>
  <sheetViews>
    <sheetView view="pageLayout" topLeftCell="B1" zoomScaleNormal="100" workbookViewId="0">
      <selection activeCell="B32" sqref="B32"/>
    </sheetView>
  </sheetViews>
  <sheetFormatPr defaultRowHeight="12.75" x14ac:dyDescent="0.2"/>
  <cols>
    <col min="1" max="1" width="4.5703125" style="14" customWidth="1"/>
    <col min="2" max="2" width="37.5703125" style="4" customWidth="1"/>
    <col min="3" max="3" width="10.42578125" style="14" customWidth="1"/>
    <col min="4" max="4" width="8" style="4" customWidth="1"/>
    <col min="5" max="5" width="11.85546875" style="4" customWidth="1"/>
    <col min="6" max="6" width="10.85546875" style="4" customWidth="1"/>
    <col min="7" max="7" width="14.5703125" style="4" bestFit="1" customWidth="1"/>
    <col min="8" max="10" width="12.28515625" style="4" customWidth="1"/>
    <col min="11" max="11" width="11.85546875" style="4" customWidth="1"/>
    <col min="12" max="12" width="12.85546875" style="4" customWidth="1"/>
    <col min="13" max="13" width="3.42578125" style="4" customWidth="1"/>
    <col min="14" max="14" width="6" style="4" customWidth="1"/>
    <col min="15" max="15" width="4.42578125" style="4" customWidth="1"/>
    <col min="16" max="16" width="5.140625" style="4" customWidth="1"/>
    <col min="17" max="17" width="4" style="4" customWidth="1"/>
    <col min="18" max="18" width="3.5703125" style="4" customWidth="1"/>
    <col min="19" max="19" width="4.28515625" style="4" customWidth="1"/>
    <col min="20" max="20" width="5.7109375" style="4" customWidth="1"/>
    <col min="21" max="257" width="9.140625" style="4"/>
    <col min="258" max="258" width="4.5703125" style="4" customWidth="1"/>
    <col min="259" max="259" width="37.5703125" style="4" customWidth="1"/>
    <col min="260" max="260" width="10.42578125" style="4" customWidth="1"/>
    <col min="261" max="261" width="8" style="4" customWidth="1"/>
    <col min="262" max="262" width="11.85546875" style="4" customWidth="1"/>
    <col min="263" max="263" width="10.85546875" style="4" customWidth="1"/>
    <col min="264" max="264" width="10.140625" style="4" customWidth="1"/>
    <col min="265" max="266" width="12.28515625" style="4" customWidth="1"/>
    <col min="267" max="267" width="11.85546875" style="4" customWidth="1"/>
    <col min="268" max="268" width="12.85546875" style="4" customWidth="1"/>
    <col min="269" max="269" width="3.42578125" style="4" customWidth="1"/>
    <col min="270" max="270" width="6" style="4" customWidth="1"/>
    <col min="271" max="271" width="4.42578125" style="4" customWidth="1"/>
    <col min="272" max="272" width="5.140625" style="4" customWidth="1"/>
    <col min="273" max="273" width="4" style="4" customWidth="1"/>
    <col min="274" max="274" width="3.5703125" style="4" customWidth="1"/>
    <col min="275" max="275" width="4.28515625" style="4" customWidth="1"/>
    <col min="276" max="276" width="5.7109375" style="4" customWidth="1"/>
    <col min="277" max="513" width="9.140625" style="4"/>
    <col min="514" max="514" width="4.5703125" style="4" customWidth="1"/>
    <col min="515" max="515" width="37.5703125" style="4" customWidth="1"/>
    <col min="516" max="516" width="10.42578125" style="4" customWidth="1"/>
    <col min="517" max="517" width="8" style="4" customWidth="1"/>
    <col min="518" max="518" width="11.85546875" style="4" customWidth="1"/>
    <col min="519" max="519" width="10.85546875" style="4" customWidth="1"/>
    <col min="520" max="520" width="10.140625" style="4" customWidth="1"/>
    <col min="521" max="522" width="12.28515625" style="4" customWidth="1"/>
    <col min="523" max="523" width="11.85546875" style="4" customWidth="1"/>
    <col min="524" max="524" width="12.85546875" style="4" customWidth="1"/>
    <col min="525" max="525" width="3.42578125" style="4" customWidth="1"/>
    <col min="526" max="526" width="6" style="4" customWidth="1"/>
    <col min="527" max="527" width="4.42578125" style="4" customWidth="1"/>
    <col min="528" max="528" width="5.140625" style="4" customWidth="1"/>
    <col min="529" max="529" width="4" style="4" customWidth="1"/>
    <col min="530" max="530" width="3.5703125" style="4" customWidth="1"/>
    <col min="531" max="531" width="4.28515625" style="4" customWidth="1"/>
    <col min="532" max="532" width="5.7109375" style="4" customWidth="1"/>
    <col min="533" max="769" width="9.140625" style="4"/>
    <col min="770" max="770" width="4.5703125" style="4" customWidth="1"/>
    <col min="771" max="771" width="37.5703125" style="4" customWidth="1"/>
    <col min="772" max="772" width="10.42578125" style="4" customWidth="1"/>
    <col min="773" max="773" width="8" style="4" customWidth="1"/>
    <col min="774" max="774" width="11.85546875" style="4" customWidth="1"/>
    <col min="775" max="775" width="10.85546875" style="4" customWidth="1"/>
    <col min="776" max="776" width="10.140625" style="4" customWidth="1"/>
    <col min="777" max="778" width="12.28515625" style="4" customWidth="1"/>
    <col min="779" max="779" width="11.85546875" style="4" customWidth="1"/>
    <col min="780" max="780" width="12.85546875" style="4" customWidth="1"/>
    <col min="781" max="781" width="3.42578125" style="4" customWidth="1"/>
    <col min="782" max="782" width="6" style="4" customWidth="1"/>
    <col min="783" max="783" width="4.42578125" style="4" customWidth="1"/>
    <col min="784" max="784" width="5.140625" style="4" customWidth="1"/>
    <col min="785" max="785" width="4" style="4" customWidth="1"/>
    <col min="786" max="786" width="3.5703125" style="4" customWidth="1"/>
    <col min="787" max="787" width="4.28515625" style="4" customWidth="1"/>
    <col min="788" max="788" width="5.7109375" style="4" customWidth="1"/>
    <col min="789" max="1025" width="9.140625" style="4"/>
    <col min="1026" max="1026" width="4.5703125" style="4" customWidth="1"/>
    <col min="1027" max="1027" width="37.5703125" style="4" customWidth="1"/>
    <col min="1028" max="1028" width="10.42578125" style="4" customWidth="1"/>
    <col min="1029" max="1029" width="8" style="4" customWidth="1"/>
    <col min="1030" max="1030" width="11.85546875" style="4" customWidth="1"/>
    <col min="1031" max="1031" width="10.85546875" style="4" customWidth="1"/>
    <col min="1032" max="1032" width="10.140625" style="4" customWidth="1"/>
    <col min="1033" max="1034" width="12.28515625" style="4" customWidth="1"/>
    <col min="1035" max="1035" width="11.85546875" style="4" customWidth="1"/>
    <col min="1036" max="1036" width="12.85546875" style="4" customWidth="1"/>
    <col min="1037" max="1037" width="3.42578125" style="4" customWidth="1"/>
    <col min="1038" max="1038" width="6" style="4" customWidth="1"/>
    <col min="1039" max="1039" width="4.42578125" style="4" customWidth="1"/>
    <col min="1040" max="1040" width="5.140625" style="4" customWidth="1"/>
    <col min="1041" max="1041" width="4" style="4" customWidth="1"/>
    <col min="1042" max="1042" width="3.5703125" style="4" customWidth="1"/>
    <col min="1043" max="1043" width="4.28515625" style="4" customWidth="1"/>
    <col min="1044" max="1044" width="5.7109375" style="4" customWidth="1"/>
    <col min="1045" max="1281" width="9.140625" style="4"/>
    <col min="1282" max="1282" width="4.5703125" style="4" customWidth="1"/>
    <col min="1283" max="1283" width="37.5703125" style="4" customWidth="1"/>
    <col min="1284" max="1284" width="10.42578125" style="4" customWidth="1"/>
    <col min="1285" max="1285" width="8" style="4" customWidth="1"/>
    <col min="1286" max="1286" width="11.85546875" style="4" customWidth="1"/>
    <col min="1287" max="1287" width="10.85546875" style="4" customWidth="1"/>
    <col min="1288" max="1288" width="10.140625" style="4" customWidth="1"/>
    <col min="1289" max="1290" width="12.28515625" style="4" customWidth="1"/>
    <col min="1291" max="1291" width="11.85546875" style="4" customWidth="1"/>
    <col min="1292" max="1292" width="12.85546875" style="4" customWidth="1"/>
    <col min="1293" max="1293" width="3.42578125" style="4" customWidth="1"/>
    <col min="1294" max="1294" width="6" style="4" customWidth="1"/>
    <col min="1295" max="1295" width="4.42578125" style="4" customWidth="1"/>
    <col min="1296" max="1296" width="5.140625" style="4" customWidth="1"/>
    <col min="1297" max="1297" width="4" style="4" customWidth="1"/>
    <col min="1298" max="1298" width="3.5703125" style="4" customWidth="1"/>
    <col min="1299" max="1299" width="4.28515625" style="4" customWidth="1"/>
    <col min="1300" max="1300" width="5.7109375" style="4" customWidth="1"/>
    <col min="1301" max="1537" width="9.140625" style="4"/>
    <col min="1538" max="1538" width="4.5703125" style="4" customWidth="1"/>
    <col min="1539" max="1539" width="37.5703125" style="4" customWidth="1"/>
    <col min="1540" max="1540" width="10.42578125" style="4" customWidth="1"/>
    <col min="1541" max="1541" width="8" style="4" customWidth="1"/>
    <col min="1542" max="1542" width="11.85546875" style="4" customWidth="1"/>
    <col min="1543" max="1543" width="10.85546875" style="4" customWidth="1"/>
    <col min="1544" max="1544" width="10.140625" style="4" customWidth="1"/>
    <col min="1545" max="1546" width="12.28515625" style="4" customWidth="1"/>
    <col min="1547" max="1547" width="11.85546875" style="4" customWidth="1"/>
    <col min="1548" max="1548" width="12.85546875" style="4" customWidth="1"/>
    <col min="1549" max="1549" width="3.42578125" style="4" customWidth="1"/>
    <col min="1550" max="1550" width="6" style="4" customWidth="1"/>
    <col min="1551" max="1551" width="4.42578125" style="4" customWidth="1"/>
    <col min="1552" max="1552" width="5.140625" style="4" customWidth="1"/>
    <col min="1553" max="1553" width="4" style="4" customWidth="1"/>
    <col min="1554" max="1554" width="3.5703125" style="4" customWidth="1"/>
    <col min="1555" max="1555" width="4.28515625" style="4" customWidth="1"/>
    <col min="1556" max="1556" width="5.7109375" style="4" customWidth="1"/>
    <col min="1557" max="1793" width="9.140625" style="4"/>
    <col min="1794" max="1794" width="4.5703125" style="4" customWidth="1"/>
    <col min="1795" max="1795" width="37.5703125" style="4" customWidth="1"/>
    <col min="1796" max="1796" width="10.42578125" style="4" customWidth="1"/>
    <col min="1797" max="1797" width="8" style="4" customWidth="1"/>
    <col min="1798" max="1798" width="11.85546875" style="4" customWidth="1"/>
    <col min="1799" max="1799" width="10.85546875" style="4" customWidth="1"/>
    <col min="1800" max="1800" width="10.140625" style="4" customWidth="1"/>
    <col min="1801" max="1802" width="12.28515625" style="4" customWidth="1"/>
    <col min="1803" max="1803" width="11.85546875" style="4" customWidth="1"/>
    <col min="1804" max="1804" width="12.85546875" style="4" customWidth="1"/>
    <col min="1805" max="1805" width="3.42578125" style="4" customWidth="1"/>
    <col min="1806" max="1806" width="6" style="4" customWidth="1"/>
    <col min="1807" max="1807" width="4.42578125" style="4" customWidth="1"/>
    <col min="1808" max="1808" width="5.140625" style="4" customWidth="1"/>
    <col min="1809" max="1809" width="4" style="4" customWidth="1"/>
    <col min="1810" max="1810" width="3.5703125" style="4" customWidth="1"/>
    <col min="1811" max="1811" width="4.28515625" style="4" customWidth="1"/>
    <col min="1812" max="1812" width="5.7109375" style="4" customWidth="1"/>
    <col min="1813" max="2049" width="9.140625" style="4"/>
    <col min="2050" max="2050" width="4.5703125" style="4" customWidth="1"/>
    <col min="2051" max="2051" width="37.5703125" style="4" customWidth="1"/>
    <col min="2052" max="2052" width="10.42578125" style="4" customWidth="1"/>
    <col min="2053" max="2053" width="8" style="4" customWidth="1"/>
    <col min="2054" max="2054" width="11.85546875" style="4" customWidth="1"/>
    <col min="2055" max="2055" width="10.85546875" style="4" customWidth="1"/>
    <col min="2056" max="2056" width="10.140625" style="4" customWidth="1"/>
    <col min="2057" max="2058" width="12.28515625" style="4" customWidth="1"/>
    <col min="2059" max="2059" width="11.85546875" style="4" customWidth="1"/>
    <col min="2060" max="2060" width="12.85546875" style="4" customWidth="1"/>
    <col min="2061" max="2061" width="3.42578125" style="4" customWidth="1"/>
    <col min="2062" max="2062" width="6" style="4" customWidth="1"/>
    <col min="2063" max="2063" width="4.42578125" style="4" customWidth="1"/>
    <col min="2064" max="2064" width="5.140625" style="4" customWidth="1"/>
    <col min="2065" max="2065" width="4" style="4" customWidth="1"/>
    <col min="2066" max="2066" width="3.5703125" style="4" customWidth="1"/>
    <col min="2067" max="2067" width="4.28515625" style="4" customWidth="1"/>
    <col min="2068" max="2068" width="5.7109375" style="4" customWidth="1"/>
    <col min="2069" max="2305" width="9.140625" style="4"/>
    <col min="2306" max="2306" width="4.5703125" style="4" customWidth="1"/>
    <col min="2307" max="2307" width="37.5703125" style="4" customWidth="1"/>
    <col min="2308" max="2308" width="10.42578125" style="4" customWidth="1"/>
    <col min="2309" max="2309" width="8" style="4" customWidth="1"/>
    <col min="2310" max="2310" width="11.85546875" style="4" customWidth="1"/>
    <col min="2311" max="2311" width="10.85546875" style="4" customWidth="1"/>
    <col min="2312" max="2312" width="10.140625" style="4" customWidth="1"/>
    <col min="2313" max="2314" width="12.28515625" style="4" customWidth="1"/>
    <col min="2315" max="2315" width="11.85546875" style="4" customWidth="1"/>
    <col min="2316" max="2316" width="12.85546875" style="4" customWidth="1"/>
    <col min="2317" max="2317" width="3.42578125" style="4" customWidth="1"/>
    <col min="2318" max="2318" width="6" style="4" customWidth="1"/>
    <col min="2319" max="2319" width="4.42578125" style="4" customWidth="1"/>
    <col min="2320" max="2320" width="5.140625" style="4" customWidth="1"/>
    <col min="2321" max="2321" width="4" style="4" customWidth="1"/>
    <col min="2322" max="2322" width="3.5703125" style="4" customWidth="1"/>
    <col min="2323" max="2323" width="4.28515625" style="4" customWidth="1"/>
    <col min="2324" max="2324" width="5.7109375" style="4" customWidth="1"/>
    <col min="2325" max="2561" width="9.140625" style="4"/>
    <col min="2562" max="2562" width="4.5703125" style="4" customWidth="1"/>
    <col min="2563" max="2563" width="37.5703125" style="4" customWidth="1"/>
    <col min="2564" max="2564" width="10.42578125" style="4" customWidth="1"/>
    <col min="2565" max="2565" width="8" style="4" customWidth="1"/>
    <col min="2566" max="2566" width="11.85546875" style="4" customWidth="1"/>
    <col min="2567" max="2567" width="10.85546875" style="4" customWidth="1"/>
    <col min="2568" max="2568" width="10.140625" style="4" customWidth="1"/>
    <col min="2569" max="2570" width="12.28515625" style="4" customWidth="1"/>
    <col min="2571" max="2571" width="11.85546875" style="4" customWidth="1"/>
    <col min="2572" max="2572" width="12.85546875" style="4" customWidth="1"/>
    <col min="2573" max="2573" width="3.42578125" style="4" customWidth="1"/>
    <col min="2574" max="2574" width="6" style="4" customWidth="1"/>
    <col min="2575" max="2575" width="4.42578125" style="4" customWidth="1"/>
    <col min="2576" max="2576" width="5.140625" style="4" customWidth="1"/>
    <col min="2577" max="2577" width="4" style="4" customWidth="1"/>
    <col min="2578" max="2578" width="3.5703125" style="4" customWidth="1"/>
    <col min="2579" max="2579" width="4.28515625" style="4" customWidth="1"/>
    <col min="2580" max="2580" width="5.7109375" style="4" customWidth="1"/>
    <col min="2581" max="2817" width="9.140625" style="4"/>
    <col min="2818" max="2818" width="4.5703125" style="4" customWidth="1"/>
    <col min="2819" max="2819" width="37.5703125" style="4" customWidth="1"/>
    <col min="2820" max="2820" width="10.42578125" style="4" customWidth="1"/>
    <col min="2821" max="2821" width="8" style="4" customWidth="1"/>
    <col min="2822" max="2822" width="11.85546875" style="4" customWidth="1"/>
    <col min="2823" max="2823" width="10.85546875" style="4" customWidth="1"/>
    <col min="2824" max="2824" width="10.140625" style="4" customWidth="1"/>
    <col min="2825" max="2826" width="12.28515625" style="4" customWidth="1"/>
    <col min="2827" max="2827" width="11.85546875" style="4" customWidth="1"/>
    <col min="2828" max="2828" width="12.85546875" style="4" customWidth="1"/>
    <col min="2829" max="2829" width="3.42578125" style="4" customWidth="1"/>
    <col min="2830" max="2830" width="6" style="4" customWidth="1"/>
    <col min="2831" max="2831" width="4.42578125" style="4" customWidth="1"/>
    <col min="2832" max="2832" width="5.140625" style="4" customWidth="1"/>
    <col min="2833" max="2833" width="4" style="4" customWidth="1"/>
    <col min="2834" max="2834" width="3.5703125" style="4" customWidth="1"/>
    <col min="2835" max="2835" width="4.28515625" style="4" customWidth="1"/>
    <col min="2836" max="2836" width="5.7109375" style="4" customWidth="1"/>
    <col min="2837" max="3073" width="9.140625" style="4"/>
    <col min="3074" max="3074" width="4.5703125" style="4" customWidth="1"/>
    <col min="3075" max="3075" width="37.5703125" style="4" customWidth="1"/>
    <col min="3076" max="3076" width="10.42578125" style="4" customWidth="1"/>
    <col min="3077" max="3077" width="8" style="4" customWidth="1"/>
    <col min="3078" max="3078" width="11.85546875" style="4" customWidth="1"/>
    <col min="3079" max="3079" width="10.85546875" style="4" customWidth="1"/>
    <col min="3080" max="3080" width="10.140625" style="4" customWidth="1"/>
    <col min="3081" max="3082" width="12.28515625" style="4" customWidth="1"/>
    <col min="3083" max="3083" width="11.85546875" style="4" customWidth="1"/>
    <col min="3084" max="3084" width="12.85546875" style="4" customWidth="1"/>
    <col min="3085" max="3085" width="3.42578125" style="4" customWidth="1"/>
    <col min="3086" max="3086" width="6" style="4" customWidth="1"/>
    <col min="3087" max="3087" width="4.42578125" style="4" customWidth="1"/>
    <col min="3088" max="3088" width="5.140625" style="4" customWidth="1"/>
    <col min="3089" max="3089" width="4" style="4" customWidth="1"/>
    <col min="3090" max="3090" width="3.5703125" style="4" customWidth="1"/>
    <col min="3091" max="3091" width="4.28515625" style="4" customWidth="1"/>
    <col min="3092" max="3092" width="5.7109375" style="4" customWidth="1"/>
    <col min="3093" max="3329" width="9.140625" style="4"/>
    <col min="3330" max="3330" width="4.5703125" style="4" customWidth="1"/>
    <col min="3331" max="3331" width="37.5703125" style="4" customWidth="1"/>
    <col min="3332" max="3332" width="10.42578125" style="4" customWidth="1"/>
    <col min="3333" max="3333" width="8" style="4" customWidth="1"/>
    <col min="3334" max="3334" width="11.85546875" style="4" customWidth="1"/>
    <col min="3335" max="3335" width="10.85546875" style="4" customWidth="1"/>
    <col min="3336" max="3336" width="10.140625" style="4" customWidth="1"/>
    <col min="3337" max="3338" width="12.28515625" style="4" customWidth="1"/>
    <col min="3339" max="3339" width="11.85546875" style="4" customWidth="1"/>
    <col min="3340" max="3340" width="12.85546875" style="4" customWidth="1"/>
    <col min="3341" max="3341" width="3.42578125" style="4" customWidth="1"/>
    <col min="3342" max="3342" width="6" style="4" customWidth="1"/>
    <col min="3343" max="3343" width="4.42578125" style="4" customWidth="1"/>
    <col min="3344" max="3344" width="5.140625" style="4" customWidth="1"/>
    <col min="3345" max="3345" width="4" style="4" customWidth="1"/>
    <col min="3346" max="3346" width="3.5703125" style="4" customWidth="1"/>
    <col min="3347" max="3347" width="4.28515625" style="4" customWidth="1"/>
    <col min="3348" max="3348" width="5.7109375" style="4" customWidth="1"/>
    <col min="3349" max="3585" width="9.140625" style="4"/>
    <col min="3586" max="3586" width="4.5703125" style="4" customWidth="1"/>
    <col min="3587" max="3587" width="37.5703125" style="4" customWidth="1"/>
    <col min="3588" max="3588" width="10.42578125" style="4" customWidth="1"/>
    <col min="3589" max="3589" width="8" style="4" customWidth="1"/>
    <col min="3590" max="3590" width="11.85546875" style="4" customWidth="1"/>
    <col min="3591" max="3591" width="10.85546875" style="4" customWidth="1"/>
    <col min="3592" max="3592" width="10.140625" style="4" customWidth="1"/>
    <col min="3593" max="3594" width="12.28515625" style="4" customWidth="1"/>
    <col min="3595" max="3595" width="11.85546875" style="4" customWidth="1"/>
    <col min="3596" max="3596" width="12.85546875" style="4" customWidth="1"/>
    <col min="3597" max="3597" width="3.42578125" style="4" customWidth="1"/>
    <col min="3598" max="3598" width="6" style="4" customWidth="1"/>
    <col min="3599" max="3599" width="4.42578125" style="4" customWidth="1"/>
    <col min="3600" max="3600" width="5.140625" style="4" customWidth="1"/>
    <col min="3601" max="3601" width="4" style="4" customWidth="1"/>
    <col min="3602" max="3602" width="3.5703125" style="4" customWidth="1"/>
    <col min="3603" max="3603" width="4.28515625" style="4" customWidth="1"/>
    <col min="3604" max="3604" width="5.7109375" style="4" customWidth="1"/>
    <col min="3605" max="3841" width="9.140625" style="4"/>
    <col min="3842" max="3842" width="4.5703125" style="4" customWidth="1"/>
    <col min="3843" max="3843" width="37.5703125" style="4" customWidth="1"/>
    <col min="3844" max="3844" width="10.42578125" style="4" customWidth="1"/>
    <col min="3845" max="3845" width="8" style="4" customWidth="1"/>
    <col min="3846" max="3846" width="11.85546875" style="4" customWidth="1"/>
    <col min="3847" max="3847" width="10.85546875" style="4" customWidth="1"/>
    <col min="3848" max="3848" width="10.140625" style="4" customWidth="1"/>
    <col min="3849" max="3850" width="12.28515625" style="4" customWidth="1"/>
    <col min="3851" max="3851" width="11.85546875" style="4" customWidth="1"/>
    <col min="3852" max="3852" width="12.85546875" style="4" customWidth="1"/>
    <col min="3853" max="3853" width="3.42578125" style="4" customWidth="1"/>
    <col min="3854" max="3854" width="6" style="4" customWidth="1"/>
    <col min="3855" max="3855" width="4.42578125" style="4" customWidth="1"/>
    <col min="3856" max="3856" width="5.140625" style="4" customWidth="1"/>
    <col min="3857" max="3857" width="4" style="4" customWidth="1"/>
    <col min="3858" max="3858" width="3.5703125" style="4" customWidth="1"/>
    <col min="3859" max="3859" width="4.28515625" style="4" customWidth="1"/>
    <col min="3860" max="3860" width="5.7109375" style="4" customWidth="1"/>
    <col min="3861" max="4097" width="9.140625" style="4"/>
    <col min="4098" max="4098" width="4.5703125" style="4" customWidth="1"/>
    <col min="4099" max="4099" width="37.5703125" style="4" customWidth="1"/>
    <col min="4100" max="4100" width="10.42578125" style="4" customWidth="1"/>
    <col min="4101" max="4101" width="8" style="4" customWidth="1"/>
    <col min="4102" max="4102" width="11.85546875" style="4" customWidth="1"/>
    <col min="4103" max="4103" width="10.85546875" style="4" customWidth="1"/>
    <col min="4104" max="4104" width="10.140625" style="4" customWidth="1"/>
    <col min="4105" max="4106" width="12.28515625" style="4" customWidth="1"/>
    <col min="4107" max="4107" width="11.85546875" style="4" customWidth="1"/>
    <col min="4108" max="4108" width="12.85546875" style="4" customWidth="1"/>
    <col min="4109" max="4109" width="3.42578125" style="4" customWidth="1"/>
    <col min="4110" max="4110" width="6" style="4" customWidth="1"/>
    <col min="4111" max="4111" width="4.42578125" style="4" customWidth="1"/>
    <col min="4112" max="4112" width="5.140625" style="4" customWidth="1"/>
    <col min="4113" max="4113" width="4" style="4" customWidth="1"/>
    <col min="4114" max="4114" width="3.5703125" style="4" customWidth="1"/>
    <col min="4115" max="4115" width="4.28515625" style="4" customWidth="1"/>
    <col min="4116" max="4116" width="5.7109375" style="4" customWidth="1"/>
    <col min="4117" max="4353" width="9.140625" style="4"/>
    <col min="4354" max="4354" width="4.5703125" style="4" customWidth="1"/>
    <col min="4355" max="4355" width="37.5703125" style="4" customWidth="1"/>
    <col min="4356" max="4356" width="10.42578125" style="4" customWidth="1"/>
    <col min="4357" max="4357" width="8" style="4" customWidth="1"/>
    <col min="4358" max="4358" width="11.85546875" style="4" customWidth="1"/>
    <col min="4359" max="4359" width="10.85546875" style="4" customWidth="1"/>
    <col min="4360" max="4360" width="10.140625" style="4" customWidth="1"/>
    <col min="4361" max="4362" width="12.28515625" style="4" customWidth="1"/>
    <col min="4363" max="4363" width="11.85546875" style="4" customWidth="1"/>
    <col min="4364" max="4364" width="12.85546875" style="4" customWidth="1"/>
    <col min="4365" max="4365" width="3.42578125" style="4" customWidth="1"/>
    <col min="4366" max="4366" width="6" style="4" customWidth="1"/>
    <col min="4367" max="4367" width="4.42578125" style="4" customWidth="1"/>
    <col min="4368" max="4368" width="5.140625" style="4" customWidth="1"/>
    <col min="4369" max="4369" width="4" style="4" customWidth="1"/>
    <col min="4370" max="4370" width="3.5703125" style="4" customWidth="1"/>
    <col min="4371" max="4371" width="4.28515625" style="4" customWidth="1"/>
    <col min="4372" max="4372" width="5.7109375" style="4" customWidth="1"/>
    <col min="4373" max="4609" width="9.140625" style="4"/>
    <col min="4610" max="4610" width="4.5703125" style="4" customWidth="1"/>
    <col min="4611" max="4611" width="37.5703125" style="4" customWidth="1"/>
    <col min="4612" max="4612" width="10.42578125" style="4" customWidth="1"/>
    <col min="4613" max="4613" width="8" style="4" customWidth="1"/>
    <col min="4614" max="4614" width="11.85546875" style="4" customWidth="1"/>
    <col min="4615" max="4615" width="10.85546875" style="4" customWidth="1"/>
    <col min="4616" max="4616" width="10.140625" style="4" customWidth="1"/>
    <col min="4617" max="4618" width="12.28515625" style="4" customWidth="1"/>
    <col min="4619" max="4619" width="11.85546875" style="4" customWidth="1"/>
    <col min="4620" max="4620" width="12.85546875" style="4" customWidth="1"/>
    <col min="4621" max="4621" width="3.42578125" style="4" customWidth="1"/>
    <col min="4622" max="4622" width="6" style="4" customWidth="1"/>
    <col min="4623" max="4623" width="4.42578125" style="4" customWidth="1"/>
    <col min="4624" max="4624" width="5.140625" style="4" customWidth="1"/>
    <col min="4625" max="4625" width="4" style="4" customWidth="1"/>
    <col min="4626" max="4626" width="3.5703125" style="4" customWidth="1"/>
    <col min="4627" max="4627" width="4.28515625" style="4" customWidth="1"/>
    <col min="4628" max="4628" width="5.7109375" style="4" customWidth="1"/>
    <col min="4629" max="4865" width="9.140625" style="4"/>
    <col min="4866" max="4866" width="4.5703125" style="4" customWidth="1"/>
    <col min="4867" max="4867" width="37.5703125" style="4" customWidth="1"/>
    <col min="4868" max="4868" width="10.42578125" style="4" customWidth="1"/>
    <col min="4869" max="4869" width="8" style="4" customWidth="1"/>
    <col min="4870" max="4870" width="11.85546875" style="4" customWidth="1"/>
    <col min="4871" max="4871" width="10.85546875" style="4" customWidth="1"/>
    <col min="4872" max="4872" width="10.140625" style="4" customWidth="1"/>
    <col min="4873" max="4874" width="12.28515625" style="4" customWidth="1"/>
    <col min="4875" max="4875" width="11.85546875" style="4" customWidth="1"/>
    <col min="4876" max="4876" width="12.85546875" style="4" customWidth="1"/>
    <col min="4877" max="4877" width="3.42578125" style="4" customWidth="1"/>
    <col min="4878" max="4878" width="6" style="4" customWidth="1"/>
    <col min="4879" max="4879" width="4.42578125" style="4" customWidth="1"/>
    <col min="4880" max="4880" width="5.140625" style="4" customWidth="1"/>
    <col min="4881" max="4881" width="4" style="4" customWidth="1"/>
    <col min="4882" max="4882" width="3.5703125" style="4" customWidth="1"/>
    <col min="4883" max="4883" width="4.28515625" style="4" customWidth="1"/>
    <col min="4884" max="4884" width="5.7109375" style="4" customWidth="1"/>
    <col min="4885" max="5121" width="9.140625" style="4"/>
    <col min="5122" max="5122" width="4.5703125" style="4" customWidth="1"/>
    <col min="5123" max="5123" width="37.5703125" style="4" customWidth="1"/>
    <col min="5124" max="5124" width="10.42578125" style="4" customWidth="1"/>
    <col min="5125" max="5125" width="8" style="4" customWidth="1"/>
    <col min="5126" max="5126" width="11.85546875" style="4" customWidth="1"/>
    <col min="5127" max="5127" width="10.85546875" style="4" customWidth="1"/>
    <col min="5128" max="5128" width="10.140625" style="4" customWidth="1"/>
    <col min="5129" max="5130" width="12.28515625" style="4" customWidth="1"/>
    <col min="5131" max="5131" width="11.85546875" style="4" customWidth="1"/>
    <col min="5132" max="5132" width="12.85546875" style="4" customWidth="1"/>
    <col min="5133" max="5133" width="3.42578125" style="4" customWidth="1"/>
    <col min="5134" max="5134" width="6" style="4" customWidth="1"/>
    <col min="5135" max="5135" width="4.42578125" style="4" customWidth="1"/>
    <col min="5136" max="5136" width="5.140625" style="4" customWidth="1"/>
    <col min="5137" max="5137" width="4" style="4" customWidth="1"/>
    <col min="5138" max="5138" width="3.5703125" style="4" customWidth="1"/>
    <col min="5139" max="5139" width="4.28515625" style="4" customWidth="1"/>
    <col min="5140" max="5140" width="5.7109375" style="4" customWidth="1"/>
    <col min="5141" max="5377" width="9.140625" style="4"/>
    <col min="5378" max="5378" width="4.5703125" style="4" customWidth="1"/>
    <col min="5379" max="5379" width="37.5703125" style="4" customWidth="1"/>
    <col min="5380" max="5380" width="10.42578125" style="4" customWidth="1"/>
    <col min="5381" max="5381" width="8" style="4" customWidth="1"/>
    <col min="5382" max="5382" width="11.85546875" style="4" customWidth="1"/>
    <col min="5383" max="5383" width="10.85546875" style="4" customWidth="1"/>
    <col min="5384" max="5384" width="10.140625" style="4" customWidth="1"/>
    <col min="5385" max="5386" width="12.28515625" style="4" customWidth="1"/>
    <col min="5387" max="5387" width="11.85546875" style="4" customWidth="1"/>
    <col min="5388" max="5388" width="12.85546875" style="4" customWidth="1"/>
    <col min="5389" max="5389" width="3.42578125" style="4" customWidth="1"/>
    <col min="5390" max="5390" width="6" style="4" customWidth="1"/>
    <col min="5391" max="5391" width="4.42578125" style="4" customWidth="1"/>
    <col min="5392" max="5392" width="5.140625" style="4" customWidth="1"/>
    <col min="5393" max="5393" width="4" style="4" customWidth="1"/>
    <col min="5394" max="5394" width="3.5703125" style="4" customWidth="1"/>
    <col min="5395" max="5395" width="4.28515625" style="4" customWidth="1"/>
    <col min="5396" max="5396" width="5.7109375" style="4" customWidth="1"/>
    <col min="5397" max="5633" width="9.140625" style="4"/>
    <col min="5634" max="5634" width="4.5703125" style="4" customWidth="1"/>
    <col min="5635" max="5635" width="37.5703125" style="4" customWidth="1"/>
    <col min="5636" max="5636" width="10.42578125" style="4" customWidth="1"/>
    <col min="5637" max="5637" width="8" style="4" customWidth="1"/>
    <col min="5638" max="5638" width="11.85546875" style="4" customWidth="1"/>
    <col min="5639" max="5639" width="10.85546875" style="4" customWidth="1"/>
    <col min="5640" max="5640" width="10.140625" style="4" customWidth="1"/>
    <col min="5641" max="5642" width="12.28515625" style="4" customWidth="1"/>
    <col min="5643" max="5643" width="11.85546875" style="4" customWidth="1"/>
    <col min="5644" max="5644" width="12.85546875" style="4" customWidth="1"/>
    <col min="5645" max="5645" width="3.42578125" style="4" customWidth="1"/>
    <col min="5646" max="5646" width="6" style="4" customWidth="1"/>
    <col min="5647" max="5647" width="4.42578125" style="4" customWidth="1"/>
    <col min="5648" max="5648" width="5.140625" style="4" customWidth="1"/>
    <col min="5649" max="5649" width="4" style="4" customWidth="1"/>
    <col min="5650" max="5650" width="3.5703125" style="4" customWidth="1"/>
    <col min="5651" max="5651" width="4.28515625" style="4" customWidth="1"/>
    <col min="5652" max="5652" width="5.7109375" style="4" customWidth="1"/>
    <col min="5653" max="5889" width="9.140625" style="4"/>
    <col min="5890" max="5890" width="4.5703125" style="4" customWidth="1"/>
    <col min="5891" max="5891" width="37.5703125" style="4" customWidth="1"/>
    <col min="5892" max="5892" width="10.42578125" style="4" customWidth="1"/>
    <col min="5893" max="5893" width="8" style="4" customWidth="1"/>
    <col min="5894" max="5894" width="11.85546875" style="4" customWidth="1"/>
    <col min="5895" max="5895" width="10.85546875" style="4" customWidth="1"/>
    <col min="5896" max="5896" width="10.140625" style="4" customWidth="1"/>
    <col min="5897" max="5898" width="12.28515625" style="4" customWidth="1"/>
    <col min="5899" max="5899" width="11.85546875" style="4" customWidth="1"/>
    <col min="5900" max="5900" width="12.85546875" style="4" customWidth="1"/>
    <col min="5901" max="5901" width="3.42578125" style="4" customWidth="1"/>
    <col min="5902" max="5902" width="6" style="4" customWidth="1"/>
    <col min="5903" max="5903" width="4.42578125" style="4" customWidth="1"/>
    <col min="5904" max="5904" width="5.140625" style="4" customWidth="1"/>
    <col min="5905" max="5905" width="4" style="4" customWidth="1"/>
    <col min="5906" max="5906" width="3.5703125" style="4" customWidth="1"/>
    <col min="5907" max="5907" width="4.28515625" style="4" customWidth="1"/>
    <col min="5908" max="5908" width="5.7109375" style="4" customWidth="1"/>
    <col min="5909" max="6145" width="9.140625" style="4"/>
    <col min="6146" max="6146" width="4.5703125" style="4" customWidth="1"/>
    <col min="6147" max="6147" width="37.5703125" style="4" customWidth="1"/>
    <col min="6148" max="6148" width="10.42578125" style="4" customWidth="1"/>
    <col min="6149" max="6149" width="8" style="4" customWidth="1"/>
    <col min="6150" max="6150" width="11.85546875" style="4" customWidth="1"/>
    <col min="6151" max="6151" width="10.85546875" style="4" customWidth="1"/>
    <col min="6152" max="6152" width="10.140625" style="4" customWidth="1"/>
    <col min="6153" max="6154" width="12.28515625" style="4" customWidth="1"/>
    <col min="6155" max="6155" width="11.85546875" style="4" customWidth="1"/>
    <col min="6156" max="6156" width="12.85546875" style="4" customWidth="1"/>
    <col min="6157" max="6157" width="3.42578125" style="4" customWidth="1"/>
    <col min="6158" max="6158" width="6" style="4" customWidth="1"/>
    <col min="6159" max="6159" width="4.42578125" style="4" customWidth="1"/>
    <col min="6160" max="6160" width="5.140625" style="4" customWidth="1"/>
    <col min="6161" max="6161" width="4" style="4" customWidth="1"/>
    <col min="6162" max="6162" width="3.5703125" style="4" customWidth="1"/>
    <col min="6163" max="6163" width="4.28515625" style="4" customWidth="1"/>
    <col min="6164" max="6164" width="5.7109375" style="4" customWidth="1"/>
    <col min="6165" max="6401" width="9.140625" style="4"/>
    <col min="6402" max="6402" width="4.5703125" style="4" customWidth="1"/>
    <col min="6403" max="6403" width="37.5703125" style="4" customWidth="1"/>
    <col min="6404" max="6404" width="10.42578125" style="4" customWidth="1"/>
    <col min="6405" max="6405" width="8" style="4" customWidth="1"/>
    <col min="6406" max="6406" width="11.85546875" style="4" customWidth="1"/>
    <col min="6407" max="6407" width="10.85546875" style="4" customWidth="1"/>
    <col min="6408" max="6408" width="10.140625" style="4" customWidth="1"/>
    <col min="6409" max="6410" width="12.28515625" style="4" customWidth="1"/>
    <col min="6411" max="6411" width="11.85546875" style="4" customWidth="1"/>
    <col min="6412" max="6412" width="12.85546875" style="4" customWidth="1"/>
    <col min="6413" max="6413" width="3.42578125" style="4" customWidth="1"/>
    <col min="6414" max="6414" width="6" style="4" customWidth="1"/>
    <col min="6415" max="6415" width="4.42578125" style="4" customWidth="1"/>
    <col min="6416" max="6416" width="5.140625" style="4" customWidth="1"/>
    <col min="6417" max="6417" width="4" style="4" customWidth="1"/>
    <col min="6418" max="6418" width="3.5703125" style="4" customWidth="1"/>
    <col min="6419" max="6419" width="4.28515625" style="4" customWidth="1"/>
    <col min="6420" max="6420" width="5.7109375" style="4" customWidth="1"/>
    <col min="6421" max="6657" width="9.140625" style="4"/>
    <col min="6658" max="6658" width="4.5703125" style="4" customWidth="1"/>
    <col min="6659" max="6659" width="37.5703125" style="4" customWidth="1"/>
    <col min="6660" max="6660" width="10.42578125" style="4" customWidth="1"/>
    <col min="6661" max="6661" width="8" style="4" customWidth="1"/>
    <col min="6662" max="6662" width="11.85546875" style="4" customWidth="1"/>
    <col min="6663" max="6663" width="10.85546875" style="4" customWidth="1"/>
    <col min="6664" max="6664" width="10.140625" style="4" customWidth="1"/>
    <col min="6665" max="6666" width="12.28515625" style="4" customWidth="1"/>
    <col min="6667" max="6667" width="11.85546875" style="4" customWidth="1"/>
    <col min="6668" max="6668" width="12.85546875" style="4" customWidth="1"/>
    <col min="6669" max="6669" width="3.42578125" style="4" customWidth="1"/>
    <col min="6670" max="6670" width="6" style="4" customWidth="1"/>
    <col min="6671" max="6671" width="4.42578125" style="4" customWidth="1"/>
    <col min="6672" max="6672" width="5.140625" style="4" customWidth="1"/>
    <col min="6673" max="6673" width="4" style="4" customWidth="1"/>
    <col min="6674" max="6674" width="3.5703125" style="4" customWidth="1"/>
    <col min="6675" max="6675" width="4.28515625" style="4" customWidth="1"/>
    <col min="6676" max="6676" width="5.7109375" style="4" customWidth="1"/>
    <col min="6677" max="6913" width="9.140625" style="4"/>
    <col min="6914" max="6914" width="4.5703125" style="4" customWidth="1"/>
    <col min="6915" max="6915" width="37.5703125" style="4" customWidth="1"/>
    <col min="6916" max="6916" width="10.42578125" style="4" customWidth="1"/>
    <col min="6917" max="6917" width="8" style="4" customWidth="1"/>
    <col min="6918" max="6918" width="11.85546875" style="4" customWidth="1"/>
    <col min="6919" max="6919" width="10.85546875" style="4" customWidth="1"/>
    <col min="6920" max="6920" width="10.140625" style="4" customWidth="1"/>
    <col min="6921" max="6922" width="12.28515625" style="4" customWidth="1"/>
    <col min="6923" max="6923" width="11.85546875" style="4" customWidth="1"/>
    <col min="6924" max="6924" width="12.85546875" style="4" customWidth="1"/>
    <col min="6925" max="6925" width="3.42578125" style="4" customWidth="1"/>
    <col min="6926" max="6926" width="6" style="4" customWidth="1"/>
    <col min="6927" max="6927" width="4.42578125" style="4" customWidth="1"/>
    <col min="6928" max="6928" width="5.140625" style="4" customWidth="1"/>
    <col min="6929" max="6929" width="4" style="4" customWidth="1"/>
    <col min="6930" max="6930" width="3.5703125" style="4" customWidth="1"/>
    <col min="6931" max="6931" width="4.28515625" style="4" customWidth="1"/>
    <col min="6932" max="6932" width="5.7109375" style="4" customWidth="1"/>
    <col min="6933" max="7169" width="9.140625" style="4"/>
    <col min="7170" max="7170" width="4.5703125" style="4" customWidth="1"/>
    <col min="7171" max="7171" width="37.5703125" style="4" customWidth="1"/>
    <col min="7172" max="7172" width="10.42578125" style="4" customWidth="1"/>
    <col min="7173" max="7173" width="8" style="4" customWidth="1"/>
    <col min="7174" max="7174" width="11.85546875" style="4" customWidth="1"/>
    <col min="7175" max="7175" width="10.85546875" style="4" customWidth="1"/>
    <col min="7176" max="7176" width="10.140625" style="4" customWidth="1"/>
    <col min="7177" max="7178" width="12.28515625" style="4" customWidth="1"/>
    <col min="7179" max="7179" width="11.85546875" style="4" customWidth="1"/>
    <col min="7180" max="7180" width="12.85546875" style="4" customWidth="1"/>
    <col min="7181" max="7181" width="3.42578125" style="4" customWidth="1"/>
    <col min="7182" max="7182" width="6" style="4" customWidth="1"/>
    <col min="7183" max="7183" width="4.42578125" style="4" customWidth="1"/>
    <col min="7184" max="7184" width="5.140625" style="4" customWidth="1"/>
    <col min="7185" max="7185" width="4" style="4" customWidth="1"/>
    <col min="7186" max="7186" width="3.5703125" style="4" customWidth="1"/>
    <col min="7187" max="7187" width="4.28515625" style="4" customWidth="1"/>
    <col min="7188" max="7188" width="5.7109375" style="4" customWidth="1"/>
    <col min="7189" max="7425" width="9.140625" style="4"/>
    <col min="7426" max="7426" width="4.5703125" style="4" customWidth="1"/>
    <col min="7427" max="7427" width="37.5703125" style="4" customWidth="1"/>
    <col min="7428" max="7428" width="10.42578125" style="4" customWidth="1"/>
    <col min="7429" max="7429" width="8" style="4" customWidth="1"/>
    <col min="7430" max="7430" width="11.85546875" style="4" customWidth="1"/>
    <col min="7431" max="7431" width="10.85546875" style="4" customWidth="1"/>
    <col min="7432" max="7432" width="10.140625" style="4" customWidth="1"/>
    <col min="7433" max="7434" width="12.28515625" style="4" customWidth="1"/>
    <col min="7435" max="7435" width="11.85546875" style="4" customWidth="1"/>
    <col min="7436" max="7436" width="12.85546875" style="4" customWidth="1"/>
    <col min="7437" max="7437" width="3.42578125" style="4" customWidth="1"/>
    <col min="7438" max="7438" width="6" style="4" customWidth="1"/>
    <col min="7439" max="7439" width="4.42578125" style="4" customWidth="1"/>
    <col min="7440" max="7440" width="5.140625" style="4" customWidth="1"/>
    <col min="7441" max="7441" width="4" style="4" customWidth="1"/>
    <col min="7442" max="7442" width="3.5703125" style="4" customWidth="1"/>
    <col min="7443" max="7443" width="4.28515625" style="4" customWidth="1"/>
    <col min="7444" max="7444" width="5.7109375" style="4" customWidth="1"/>
    <col min="7445" max="7681" width="9.140625" style="4"/>
    <col min="7682" max="7682" width="4.5703125" style="4" customWidth="1"/>
    <col min="7683" max="7683" width="37.5703125" style="4" customWidth="1"/>
    <col min="7684" max="7684" width="10.42578125" style="4" customWidth="1"/>
    <col min="7685" max="7685" width="8" style="4" customWidth="1"/>
    <col min="7686" max="7686" width="11.85546875" style="4" customWidth="1"/>
    <col min="7687" max="7687" width="10.85546875" style="4" customWidth="1"/>
    <col min="7688" max="7688" width="10.140625" style="4" customWidth="1"/>
    <col min="7689" max="7690" width="12.28515625" style="4" customWidth="1"/>
    <col min="7691" max="7691" width="11.85546875" style="4" customWidth="1"/>
    <col min="7692" max="7692" width="12.85546875" style="4" customWidth="1"/>
    <col min="7693" max="7693" width="3.42578125" style="4" customWidth="1"/>
    <col min="7694" max="7694" width="6" style="4" customWidth="1"/>
    <col min="7695" max="7695" width="4.42578125" style="4" customWidth="1"/>
    <col min="7696" max="7696" width="5.140625" style="4" customWidth="1"/>
    <col min="7697" max="7697" width="4" style="4" customWidth="1"/>
    <col min="7698" max="7698" width="3.5703125" style="4" customWidth="1"/>
    <col min="7699" max="7699" width="4.28515625" style="4" customWidth="1"/>
    <col min="7700" max="7700" width="5.7109375" style="4" customWidth="1"/>
    <col min="7701" max="7937" width="9.140625" style="4"/>
    <col min="7938" max="7938" width="4.5703125" style="4" customWidth="1"/>
    <col min="7939" max="7939" width="37.5703125" style="4" customWidth="1"/>
    <col min="7940" max="7940" width="10.42578125" style="4" customWidth="1"/>
    <col min="7941" max="7941" width="8" style="4" customWidth="1"/>
    <col min="7942" max="7942" width="11.85546875" style="4" customWidth="1"/>
    <col min="7943" max="7943" width="10.85546875" style="4" customWidth="1"/>
    <col min="7944" max="7944" width="10.140625" style="4" customWidth="1"/>
    <col min="7945" max="7946" width="12.28515625" style="4" customWidth="1"/>
    <col min="7947" max="7947" width="11.85546875" style="4" customWidth="1"/>
    <col min="7948" max="7948" width="12.85546875" style="4" customWidth="1"/>
    <col min="7949" max="7949" width="3.42578125" style="4" customWidth="1"/>
    <col min="7950" max="7950" width="6" style="4" customWidth="1"/>
    <col min="7951" max="7951" width="4.42578125" style="4" customWidth="1"/>
    <col min="7952" max="7952" width="5.140625" style="4" customWidth="1"/>
    <col min="7953" max="7953" width="4" style="4" customWidth="1"/>
    <col min="7954" max="7954" width="3.5703125" style="4" customWidth="1"/>
    <col min="7955" max="7955" width="4.28515625" style="4" customWidth="1"/>
    <col min="7956" max="7956" width="5.7109375" style="4" customWidth="1"/>
    <col min="7957" max="8193" width="9.140625" style="4"/>
    <col min="8194" max="8194" width="4.5703125" style="4" customWidth="1"/>
    <col min="8195" max="8195" width="37.5703125" style="4" customWidth="1"/>
    <col min="8196" max="8196" width="10.42578125" style="4" customWidth="1"/>
    <col min="8197" max="8197" width="8" style="4" customWidth="1"/>
    <col min="8198" max="8198" width="11.85546875" style="4" customWidth="1"/>
    <col min="8199" max="8199" width="10.85546875" style="4" customWidth="1"/>
    <col min="8200" max="8200" width="10.140625" style="4" customWidth="1"/>
    <col min="8201" max="8202" width="12.28515625" style="4" customWidth="1"/>
    <col min="8203" max="8203" width="11.85546875" style="4" customWidth="1"/>
    <col min="8204" max="8204" width="12.85546875" style="4" customWidth="1"/>
    <col min="8205" max="8205" width="3.42578125" style="4" customWidth="1"/>
    <col min="8206" max="8206" width="6" style="4" customWidth="1"/>
    <col min="8207" max="8207" width="4.42578125" style="4" customWidth="1"/>
    <col min="8208" max="8208" width="5.140625" style="4" customWidth="1"/>
    <col min="8209" max="8209" width="4" style="4" customWidth="1"/>
    <col min="8210" max="8210" width="3.5703125" style="4" customWidth="1"/>
    <col min="8211" max="8211" width="4.28515625" style="4" customWidth="1"/>
    <col min="8212" max="8212" width="5.7109375" style="4" customWidth="1"/>
    <col min="8213" max="8449" width="9.140625" style="4"/>
    <col min="8450" max="8450" width="4.5703125" style="4" customWidth="1"/>
    <col min="8451" max="8451" width="37.5703125" style="4" customWidth="1"/>
    <col min="8452" max="8452" width="10.42578125" style="4" customWidth="1"/>
    <col min="8453" max="8453" width="8" style="4" customWidth="1"/>
    <col min="8454" max="8454" width="11.85546875" style="4" customWidth="1"/>
    <col min="8455" max="8455" width="10.85546875" style="4" customWidth="1"/>
    <col min="8456" max="8456" width="10.140625" style="4" customWidth="1"/>
    <col min="8457" max="8458" width="12.28515625" style="4" customWidth="1"/>
    <col min="8459" max="8459" width="11.85546875" style="4" customWidth="1"/>
    <col min="8460" max="8460" width="12.85546875" style="4" customWidth="1"/>
    <col min="8461" max="8461" width="3.42578125" style="4" customWidth="1"/>
    <col min="8462" max="8462" width="6" style="4" customWidth="1"/>
    <col min="8463" max="8463" width="4.42578125" style="4" customWidth="1"/>
    <col min="8464" max="8464" width="5.140625" style="4" customWidth="1"/>
    <col min="8465" max="8465" width="4" style="4" customWidth="1"/>
    <col min="8466" max="8466" width="3.5703125" style="4" customWidth="1"/>
    <col min="8467" max="8467" width="4.28515625" style="4" customWidth="1"/>
    <col min="8468" max="8468" width="5.7109375" style="4" customWidth="1"/>
    <col min="8469" max="8705" width="9.140625" style="4"/>
    <col min="8706" max="8706" width="4.5703125" style="4" customWidth="1"/>
    <col min="8707" max="8707" width="37.5703125" style="4" customWidth="1"/>
    <col min="8708" max="8708" width="10.42578125" style="4" customWidth="1"/>
    <col min="8709" max="8709" width="8" style="4" customWidth="1"/>
    <col min="8710" max="8710" width="11.85546875" style="4" customWidth="1"/>
    <col min="8711" max="8711" width="10.85546875" style="4" customWidth="1"/>
    <col min="8712" max="8712" width="10.140625" style="4" customWidth="1"/>
    <col min="8713" max="8714" width="12.28515625" style="4" customWidth="1"/>
    <col min="8715" max="8715" width="11.85546875" style="4" customWidth="1"/>
    <col min="8716" max="8716" width="12.85546875" style="4" customWidth="1"/>
    <col min="8717" max="8717" width="3.42578125" style="4" customWidth="1"/>
    <col min="8718" max="8718" width="6" style="4" customWidth="1"/>
    <col min="8719" max="8719" width="4.42578125" style="4" customWidth="1"/>
    <col min="8720" max="8720" width="5.140625" style="4" customWidth="1"/>
    <col min="8721" max="8721" width="4" style="4" customWidth="1"/>
    <col min="8722" max="8722" width="3.5703125" style="4" customWidth="1"/>
    <col min="8723" max="8723" width="4.28515625" style="4" customWidth="1"/>
    <col min="8724" max="8724" width="5.7109375" style="4" customWidth="1"/>
    <col min="8725" max="8961" width="9.140625" style="4"/>
    <col min="8962" max="8962" width="4.5703125" style="4" customWidth="1"/>
    <col min="8963" max="8963" width="37.5703125" style="4" customWidth="1"/>
    <col min="8964" max="8964" width="10.42578125" style="4" customWidth="1"/>
    <col min="8965" max="8965" width="8" style="4" customWidth="1"/>
    <col min="8966" max="8966" width="11.85546875" style="4" customWidth="1"/>
    <col min="8967" max="8967" width="10.85546875" style="4" customWidth="1"/>
    <col min="8968" max="8968" width="10.140625" style="4" customWidth="1"/>
    <col min="8969" max="8970" width="12.28515625" style="4" customWidth="1"/>
    <col min="8971" max="8971" width="11.85546875" style="4" customWidth="1"/>
    <col min="8972" max="8972" width="12.85546875" style="4" customWidth="1"/>
    <col min="8973" max="8973" width="3.42578125" style="4" customWidth="1"/>
    <col min="8974" max="8974" width="6" style="4" customWidth="1"/>
    <col min="8975" max="8975" width="4.42578125" style="4" customWidth="1"/>
    <col min="8976" max="8976" width="5.140625" style="4" customWidth="1"/>
    <col min="8977" max="8977" width="4" style="4" customWidth="1"/>
    <col min="8978" max="8978" width="3.5703125" style="4" customWidth="1"/>
    <col min="8979" max="8979" width="4.28515625" style="4" customWidth="1"/>
    <col min="8980" max="8980" width="5.7109375" style="4" customWidth="1"/>
    <col min="8981" max="9217" width="9.140625" style="4"/>
    <col min="9218" max="9218" width="4.5703125" style="4" customWidth="1"/>
    <col min="9219" max="9219" width="37.5703125" style="4" customWidth="1"/>
    <col min="9220" max="9220" width="10.42578125" style="4" customWidth="1"/>
    <col min="9221" max="9221" width="8" style="4" customWidth="1"/>
    <col min="9222" max="9222" width="11.85546875" style="4" customWidth="1"/>
    <col min="9223" max="9223" width="10.85546875" style="4" customWidth="1"/>
    <col min="9224" max="9224" width="10.140625" style="4" customWidth="1"/>
    <col min="9225" max="9226" width="12.28515625" style="4" customWidth="1"/>
    <col min="9227" max="9227" width="11.85546875" style="4" customWidth="1"/>
    <col min="9228" max="9228" width="12.85546875" style="4" customWidth="1"/>
    <col min="9229" max="9229" width="3.42578125" style="4" customWidth="1"/>
    <col min="9230" max="9230" width="6" style="4" customWidth="1"/>
    <col min="9231" max="9231" width="4.42578125" style="4" customWidth="1"/>
    <col min="9232" max="9232" width="5.140625" style="4" customWidth="1"/>
    <col min="9233" max="9233" width="4" style="4" customWidth="1"/>
    <col min="9234" max="9234" width="3.5703125" style="4" customWidth="1"/>
    <col min="9235" max="9235" width="4.28515625" style="4" customWidth="1"/>
    <col min="9236" max="9236" width="5.7109375" style="4" customWidth="1"/>
    <col min="9237" max="9473" width="9.140625" style="4"/>
    <col min="9474" max="9474" width="4.5703125" style="4" customWidth="1"/>
    <col min="9475" max="9475" width="37.5703125" style="4" customWidth="1"/>
    <col min="9476" max="9476" width="10.42578125" style="4" customWidth="1"/>
    <col min="9477" max="9477" width="8" style="4" customWidth="1"/>
    <col min="9478" max="9478" width="11.85546875" style="4" customWidth="1"/>
    <col min="9479" max="9479" width="10.85546875" style="4" customWidth="1"/>
    <col min="9480" max="9480" width="10.140625" style="4" customWidth="1"/>
    <col min="9481" max="9482" width="12.28515625" style="4" customWidth="1"/>
    <col min="9483" max="9483" width="11.85546875" style="4" customWidth="1"/>
    <col min="9484" max="9484" width="12.85546875" style="4" customWidth="1"/>
    <col min="9485" max="9485" width="3.42578125" style="4" customWidth="1"/>
    <col min="9486" max="9486" width="6" style="4" customWidth="1"/>
    <col min="9487" max="9487" width="4.42578125" style="4" customWidth="1"/>
    <col min="9488" max="9488" width="5.140625" style="4" customWidth="1"/>
    <col min="9489" max="9489" width="4" style="4" customWidth="1"/>
    <col min="9490" max="9490" width="3.5703125" style="4" customWidth="1"/>
    <col min="9491" max="9491" width="4.28515625" style="4" customWidth="1"/>
    <col min="9492" max="9492" width="5.7109375" style="4" customWidth="1"/>
    <col min="9493" max="9729" width="9.140625" style="4"/>
    <col min="9730" max="9730" width="4.5703125" style="4" customWidth="1"/>
    <col min="9731" max="9731" width="37.5703125" style="4" customWidth="1"/>
    <col min="9732" max="9732" width="10.42578125" style="4" customWidth="1"/>
    <col min="9733" max="9733" width="8" style="4" customWidth="1"/>
    <col min="9734" max="9734" width="11.85546875" style="4" customWidth="1"/>
    <col min="9735" max="9735" width="10.85546875" style="4" customWidth="1"/>
    <col min="9736" max="9736" width="10.140625" style="4" customWidth="1"/>
    <col min="9737" max="9738" width="12.28515625" style="4" customWidth="1"/>
    <col min="9739" max="9739" width="11.85546875" style="4" customWidth="1"/>
    <col min="9740" max="9740" width="12.85546875" style="4" customWidth="1"/>
    <col min="9741" max="9741" width="3.42578125" style="4" customWidth="1"/>
    <col min="9742" max="9742" width="6" style="4" customWidth="1"/>
    <col min="9743" max="9743" width="4.42578125" style="4" customWidth="1"/>
    <col min="9744" max="9744" width="5.140625" style="4" customWidth="1"/>
    <col min="9745" max="9745" width="4" style="4" customWidth="1"/>
    <col min="9746" max="9746" width="3.5703125" style="4" customWidth="1"/>
    <col min="9747" max="9747" width="4.28515625" style="4" customWidth="1"/>
    <col min="9748" max="9748" width="5.7109375" style="4" customWidth="1"/>
    <col min="9749" max="9985" width="9.140625" style="4"/>
    <col min="9986" max="9986" width="4.5703125" style="4" customWidth="1"/>
    <col min="9987" max="9987" width="37.5703125" style="4" customWidth="1"/>
    <col min="9988" max="9988" width="10.42578125" style="4" customWidth="1"/>
    <col min="9989" max="9989" width="8" style="4" customWidth="1"/>
    <col min="9990" max="9990" width="11.85546875" style="4" customWidth="1"/>
    <col min="9991" max="9991" width="10.85546875" style="4" customWidth="1"/>
    <col min="9992" max="9992" width="10.140625" style="4" customWidth="1"/>
    <col min="9993" max="9994" width="12.28515625" style="4" customWidth="1"/>
    <col min="9995" max="9995" width="11.85546875" style="4" customWidth="1"/>
    <col min="9996" max="9996" width="12.85546875" style="4" customWidth="1"/>
    <col min="9997" max="9997" width="3.42578125" style="4" customWidth="1"/>
    <col min="9998" max="9998" width="6" style="4" customWidth="1"/>
    <col min="9999" max="9999" width="4.42578125" style="4" customWidth="1"/>
    <col min="10000" max="10000" width="5.140625" style="4" customWidth="1"/>
    <col min="10001" max="10001" width="4" style="4" customWidth="1"/>
    <col min="10002" max="10002" width="3.5703125" style="4" customWidth="1"/>
    <col min="10003" max="10003" width="4.28515625" style="4" customWidth="1"/>
    <col min="10004" max="10004" width="5.7109375" style="4" customWidth="1"/>
    <col min="10005" max="10241" width="9.140625" style="4"/>
    <col min="10242" max="10242" width="4.5703125" style="4" customWidth="1"/>
    <col min="10243" max="10243" width="37.5703125" style="4" customWidth="1"/>
    <col min="10244" max="10244" width="10.42578125" style="4" customWidth="1"/>
    <col min="10245" max="10245" width="8" style="4" customWidth="1"/>
    <col min="10246" max="10246" width="11.85546875" style="4" customWidth="1"/>
    <col min="10247" max="10247" width="10.85546875" style="4" customWidth="1"/>
    <col min="10248" max="10248" width="10.140625" style="4" customWidth="1"/>
    <col min="10249" max="10250" width="12.28515625" style="4" customWidth="1"/>
    <col min="10251" max="10251" width="11.85546875" style="4" customWidth="1"/>
    <col min="10252" max="10252" width="12.85546875" style="4" customWidth="1"/>
    <col min="10253" max="10253" width="3.42578125" style="4" customWidth="1"/>
    <col min="10254" max="10254" width="6" style="4" customWidth="1"/>
    <col min="10255" max="10255" width="4.42578125" style="4" customWidth="1"/>
    <col min="10256" max="10256" width="5.140625" style="4" customWidth="1"/>
    <col min="10257" max="10257" width="4" style="4" customWidth="1"/>
    <col min="10258" max="10258" width="3.5703125" style="4" customWidth="1"/>
    <col min="10259" max="10259" width="4.28515625" style="4" customWidth="1"/>
    <col min="10260" max="10260" width="5.7109375" style="4" customWidth="1"/>
    <col min="10261" max="10497" width="9.140625" style="4"/>
    <col min="10498" max="10498" width="4.5703125" style="4" customWidth="1"/>
    <col min="10499" max="10499" width="37.5703125" style="4" customWidth="1"/>
    <col min="10500" max="10500" width="10.42578125" style="4" customWidth="1"/>
    <col min="10501" max="10501" width="8" style="4" customWidth="1"/>
    <col min="10502" max="10502" width="11.85546875" style="4" customWidth="1"/>
    <col min="10503" max="10503" width="10.85546875" style="4" customWidth="1"/>
    <col min="10504" max="10504" width="10.140625" style="4" customWidth="1"/>
    <col min="10505" max="10506" width="12.28515625" style="4" customWidth="1"/>
    <col min="10507" max="10507" width="11.85546875" style="4" customWidth="1"/>
    <col min="10508" max="10508" width="12.85546875" style="4" customWidth="1"/>
    <col min="10509" max="10509" width="3.42578125" style="4" customWidth="1"/>
    <col min="10510" max="10510" width="6" style="4" customWidth="1"/>
    <col min="10511" max="10511" width="4.42578125" style="4" customWidth="1"/>
    <col min="10512" max="10512" width="5.140625" style="4" customWidth="1"/>
    <col min="10513" max="10513" width="4" style="4" customWidth="1"/>
    <col min="10514" max="10514" width="3.5703125" style="4" customWidth="1"/>
    <col min="10515" max="10515" width="4.28515625" style="4" customWidth="1"/>
    <col min="10516" max="10516" width="5.7109375" style="4" customWidth="1"/>
    <col min="10517" max="10753" width="9.140625" style="4"/>
    <col min="10754" max="10754" width="4.5703125" style="4" customWidth="1"/>
    <col min="10755" max="10755" width="37.5703125" style="4" customWidth="1"/>
    <col min="10756" max="10756" width="10.42578125" style="4" customWidth="1"/>
    <col min="10757" max="10757" width="8" style="4" customWidth="1"/>
    <col min="10758" max="10758" width="11.85546875" style="4" customWidth="1"/>
    <col min="10759" max="10759" width="10.85546875" style="4" customWidth="1"/>
    <col min="10760" max="10760" width="10.140625" style="4" customWidth="1"/>
    <col min="10761" max="10762" width="12.28515625" style="4" customWidth="1"/>
    <col min="10763" max="10763" width="11.85546875" style="4" customWidth="1"/>
    <col min="10764" max="10764" width="12.85546875" style="4" customWidth="1"/>
    <col min="10765" max="10765" width="3.42578125" style="4" customWidth="1"/>
    <col min="10766" max="10766" width="6" style="4" customWidth="1"/>
    <col min="10767" max="10767" width="4.42578125" style="4" customWidth="1"/>
    <col min="10768" max="10768" width="5.140625" style="4" customWidth="1"/>
    <col min="10769" max="10769" width="4" style="4" customWidth="1"/>
    <col min="10770" max="10770" width="3.5703125" style="4" customWidth="1"/>
    <col min="10771" max="10771" width="4.28515625" style="4" customWidth="1"/>
    <col min="10772" max="10772" width="5.7109375" style="4" customWidth="1"/>
    <col min="10773" max="11009" width="9.140625" style="4"/>
    <col min="11010" max="11010" width="4.5703125" style="4" customWidth="1"/>
    <col min="11011" max="11011" width="37.5703125" style="4" customWidth="1"/>
    <col min="11012" max="11012" width="10.42578125" style="4" customWidth="1"/>
    <col min="11013" max="11013" width="8" style="4" customWidth="1"/>
    <col min="11014" max="11014" width="11.85546875" style="4" customWidth="1"/>
    <col min="11015" max="11015" width="10.85546875" style="4" customWidth="1"/>
    <col min="11016" max="11016" width="10.140625" style="4" customWidth="1"/>
    <col min="11017" max="11018" width="12.28515625" style="4" customWidth="1"/>
    <col min="11019" max="11019" width="11.85546875" style="4" customWidth="1"/>
    <col min="11020" max="11020" width="12.85546875" style="4" customWidth="1"/>
    <col min="11021" max="11021" width="3.42578125" style="4" customWidth="1"/>
    <col min="11022" max="11022" width="6" style="4" customWidth="1"/>
    <col min="11023" max="11023" width="4.42578125" style="4" customWidth="1"/>
    <col min="11024" max="11024" width="5.140625" style="4" customWidth="1"/>
    <col min="11025" max="11025" width="4" style="4" customWidth="1"/>
    <col min="11026" max="11026" width="3.5703125" style="4" customWidth="1"/>
    <col min="11027" max="11027" width="4.28515625" style="4" customWidth="1"/>
    <col min="11028" max="11028" width="5.7109375" style="4" customWidth="1"/>
    <col min="11029" max="11265" width="9.140625" style="4"/>
    <col min="11266" max="11266" width="4.5703125" style="4" customWidth="1"/>
    <col min="11267" max="11267" width="37.5703125" style="4" customWidth="1"/>
    <col min="11268" max="11268" width="10.42578125" style="4" customWidth="1"/>
    <col min="11269" max="11269" width="8" style="4" customWidth="1"/>
    <col min="11270" max="11270" width="11.85546875" style="4" customWidth="1"/>
    <col min="11271" max="11271" width="10.85546875" style="4" customWidth="1"/>
    <col min="11272" max="11272" width="10.140625" style="4" customWidth="1"/>
    <col min="11273" max="11274" width="12.28515625" style="4" customWidth="1"/>
    <col min="11275" max="11275" width="11.85546875" style="4" customWidth="1"/>
    <col min="11276" max="11276" width="12.85546875" style="4" customWidth="1"/>
    <col min="11277" max="11277" width="3.42578125" style="4" customWidth="1"/>
    <col min="11278" max="11278" width="6" style="4" customWidth="1"/>
    <col min="11279" max="11279" width="4.42578125" style="4" customWidth="1"/>
    <col min="11280" max="11280" width="5.140625" style="4" customWidth="1"/>
    <col min="11281" max="11281" width="4" style="4" customWidth="1"/>
    <col min="11282" max="11282" width="3.5703125" style="4" customWidth="1"/>
    <col min="11283" max="11283" width="4.28515625" style="4" customWidth="1"/>
    <col min="11284" max="11284" width="5.7109375" style="4" customWidth="1"/>
    <col min="11285" max="11521" width="9.140625" style="4"/>
    <col min="11522" max="11522" width="4.5703125" style="4" customWidth="1"/>
    <col min="11523" max="11523" width="37.5703125" style="4" customWidth="1"/>
    <col min="11524" max="11524" width="10.42578125" style="4" customWidth="1"/>
    <col min="11525" max="11525" width="8" style="4" customWidth="1"/>
    <col min="11526" max="11526" width="11.85546875" style="4" customWidth="1"/>
    <col min="11527" max="11527" width="10.85546875" style="4" customWidth="1"/>
    <col min="11528" max="11528" width="10.140625" style="4" customWidth="1"/>
    <col min="11529" max="11530" width="12.28515625" style="4" customWidth="1"/>
    <col min="11531" max="11531" width="11.85546875" style="4" customWidth="1"/>
    <col min="11532" max="11532" width="12.85546875" style="4" customWidth="1"/>
    <col min="11533" max="11533" width="3.42578125" style="4" customWidth="1"/>
    <col min="11534" max="11534" width="6" style="4" customWidth="1"/>
    <col min="11535" max="11535" width="4.42578125" style="4" customWidth="1"/>
    <col min="11536" max="11536" width="5.140625" style="4" customWidth="1"/>
    <col min="11537" max="11537" width="4" style="4" customWidth="1"/>
    <col min="11538" max="11538" width="3.5703125" style="4" customWidth="1"/>
    <col min="11539" max="11539" width="4.28515625" style="4" customWidth="1"/>
    <col min="11540" max="11540" width="5.7109375" style="4" customWidth="1"/>
    <col min="11541" max="11777" width="9.140625" style="4"/>
    <col min="11778" max="11778" width="4.5703125" style="4" customWidth="1"/>
    <col min="11779" max="11779" width="37.5703125" style="4" customWidth="1"/>
    <col min="11780" max="11780" width="10.42578125" style="4" customWidth="1"/>
    <col min="11781" max="11781" width="8" style="4" customWidth="1"/>
    <col min="11782" max="11782" width="11.85546875" style="4" customWidth="1"/>
    <col min="11783" max="11783" width="10.85546875" style="4" customWidth="1"/>
    <col min="11784" max="11784" width="10.140625" style="4" customWidth="1"/>
    <col min="11785" max="11786" width="12.28515625" style="4" customWidth="1"/>
    <col min="11787" max="11787" width="11.85546875" style="4" customWidth="1"/>
    <col min="11788" max="11788" width="12.85546875" style="4" customWidth="1"/>
    <col min="11789" max="11789" width="3.42578125" style="4" customWidth="1"/>
    <col min="11790" max="11790" width="6" style="4" customWidth="1"/>
    <col min="11791" max="11791" width="4.42578125" style="4" customWidth="1"/>
    <col min="11792" max="11792" width="5.140625" style="4" customWidth="1"/>
    <col min="11793" max="11793" width="4" style="4" customWidth="1"/>
    <col min="11794" max="11794" width="3.5703125" style="4" customWidth="1"/>
    <col min="11795" max="11795" width="4.28515625" style="4" customWidth="1"/>
    <col min="11796" max="11796" width="5.7109375" style="4" customWidth="1"/>
    <col min="11797" max="12033" width="9.140625" style="4"/>
    <col min="12034" max="12034" width="4.5703125" style="4" customWidth="1"/>
    <col min="12035" max="12035" width="37.5703125" style="4" customWidth="1"/>
    <col min="12036" max="12036" width="10.42578125" style="4" customWidth="1"/>
    <col min="12037" max="12037" width="8" style="4" customWidth="1"/>
    <col min="12038" max="12038" width="11.85546875" style="4" customWidth="1"/>
    <col min="12039" max="12039" width="10.85546875" style="4" customWidth="1"/>
    <col min="12040" max="12040" width="10.140625" style="4" customWidth="1"/>
    <col min="12041" max="12042" width="12.28515625" style="4" customWidth="1"/>
    <col min="12043" max="12043" width="11.85546875" style="4" customWidth="1"/>
    <col min="12044" max="12044" width="12.85546875" style="4" customWidth="1"/>
    <col min="12045" max="12045" width="3.42578125" style="4" customWidth="1"/>
    <col min="12046" max="12046" width="6" style="4" customWidth="1"/>
    <col min="12047" max="12047" width="4.42578125" style="4" customWidth="1"/>
    <col min="12048" max="12048" width="5.140625" style="4" customWidth="1"/>
    <col min="12049" max="12049" width="4" style="4" customWidth="1"/>
    <col min="12050" max="12050" width="3.5703125" style="4" customWidth="1"/>
    <col min="12051" max="12051" width="4.28515625" style="4" customWidth="1"/>
    <col min="12052" max="12052" width="5.7109375" style="4" customWidth="1"/>
    <col min="12053" max="12289" width="9.140625" style="4"/>
    <col min="12290" max="12290" width="4.5703125" style="4" customWidth="1"/>
    <col min="12291" max="12291" width="37.5703125" style="4" customWidth="1"/>
    <col min="12292" max="12292" width="10.42578125" style="4" customWidth="1"/>
    <col min="12293" max="12293" width="8" style="4" customWidth="1"/>
    <col min="12294" max="12294" width="11.85546875" style="4" customWidth="1"/>
    <col min="12295" max="12295" width="10.85546875" style="4" customWidth="1"/>
    <col min="12296" max="12296" width="10.140625" style="4" customWidth="1"/>
    <col min="12297" max="12298" width="12.28515625" style="4" customWidth="1"/>
    <col min="12299" max="12299" width="11.85546875" style="4" customWidth="1"/>
    <col min="12300" max="12300" width="12.85546875" style="4" customWidth="1"/>
    <col min="12301" max="12301" width="3.42578125" style="4" customWidth="1"/>
    <col min="12302" max="12302" width="6" style="4" customWidth="1"/>
    <col min="12303" max="12303" width="4.42578125" style="4" customWidth="1"/>
    <col min="12304" max="12304" width="5.140625" style="4" customWidth="1"/>
    <col min="12305" max="12305" width="4" style="4" customWidth="1"/>
    <col min="12306" max="12306" width="3.5703125" style="4" customWidth="1"/>
    <col min="12307" max="12307" width="4.28515625" style="4" customWidth="1"/>
    <col min="12308" max="12308" width="5.7109375" style="4" customWidth="1"/>
    <col min="12309" max="12545" width="9.140625" style="4"/>
    <col min="12546" max="12546" width="4.5703125" style="4" customWidth="1"/>
    <col min="12547" max="12547" width="37.5703125" style="4" customWidth="1"/>
    <col min="12548" max="12548" width="10.42578125" style="4" customWidth="1"/>
    <col min="12549" max="12549" width="8" style="4" customWidth="1"/>
    <col min="12550" max="12550" width="11.85546875" style="4" customWidth="1"/>
    <col min="12551" max="12551" width="10.85546875" style="4" customWidth="1"/>
    <col min="12552" max="12552" width="10.140625" style="4" customWidth="1"/>
    <col min="12553" max="12554" width="12.28515625" style="4" customWidth="1"/>
    <col min="12555" max="12555" width="11.85546875" style="4" customWidth="1"/>
    <col min="12556" max="12556" width="12.85546875" style="4" customWidth="1"/>
    <col min="12557" max="12557" width="3.42578125" style="4" customWidth="1"/>
    <col min="12558" max="12558" width="6" style="4" customWidth="1"/>
    <col min="12559" max="12559" width="4.42578125" style="4" customWidth="1"/>
    <col min="12560" max="12560" width="5.140625" style="4" customWidth="1"/>
    <col min="12561" max="12561" width="4" style="4" customWidth="1"/>
    <col min="12562" max="12562" width="3.5703125" style="4" customWidth="1"/>
    <col min="12563" max="12563" width="4.28515625" style="4" customWidth="1"/>
    <col min="12564" max="12564" width="5.7109375" style="4" customWidth="1"/>
    <col min="12565" max="12801" width="9.140625" style="4"/>
    <col min="12802" max="12802" width="4.5703125" style="4" customWidth="1"/>
    <col min="12803" max="12803" width="37.5703125" style="4" customWidth="1"/>
    <col min="12804" max="12804" width="10.42578125" style="4" customWidth="1"/>
    <col min="12805" max="12805" width="8" style="4" customWidth="1"/>
    <col min="12806" max="12806" width="11.85546875" style="4" customWidth="1"/>
    <col min="12807" max="12807" width="10.85546875" style="4" customWidth="1"/>
    <col min="12808" max="12808" width="10.140625" style="4" customWidth="1"/>
    <col min="12809" max="12810" width="12.28515625" style="4" customWidth="1"/>
    <col min="12811" max="12811" width="11.85546875" style="4" customWidth="1"/>
    <col min="12812" max="12812" width="12.85546875" style="4" customWidth="1"/>
    <col min="12813" max="12813" width="3.42578125" style="4" customWidth="1"/>
    <col min="12814" max="12814" width="6" style="4" customWidth="1"/>
    <col min="12815" max="12815" width="4.42578125" style="4" customWidth="1"/>
    <col min="12816" max="12816" width="5.140625" style="4" customWidth="1"/>
    <col min="12817" max="12817" width="4" style="4" customWidth="1"/>
    <col min="12818" max="12818" width="3.5703125" style="4" customWidth="1"/>
    <col min="12819" max="12819" width="4.28515625" style="4" customWidth="1"/>
    <col min="12820" max="12820" width="5.7109375" style="4" customWidth="1"/>
    <col min="12821" max="13057" width="9.140625" style="4"/>
    <col min="13058" max="13058" width="4.5703125" style="4" customWidth="1"/>
    <col min="13059" max="13059" width="37.5703125" style="4" customWidth="1"/>
    <col min="13060" max="13060" width="10.42578125" style="4" customWidth="1"/>
    <col min="13061" max="13061" width="8" style="4" customWidth="1"/>
    <col min="13062" max="13062" width="11.85546875" style="4" customWidth="1"/>
    <col min="13063" max="13063" width="10.85546875" style="4" customWidth="1"/>
    <col min="13064" max="13064" width="10.140625" style="4" customWidth="1"/>
    <col min="13065" max="13066" width="12.28515625" style="4" customWidth="1"/>
    <col min="13067" max="13067" width="11.85546875" style="4" customWidth="1"/>
    <col min="13068" max="13068" width="12.85546875" style="4" customWidth="1"/>
    <col min="13069" max="13069" width="3.42578125" style="4" customWidth="1"/>
    <col min="13070" max="13070" width="6" style="4" customWidth="1"/>
    <col min="13071" max="13071" width="4.42578125" style="4" customWidth="1"/>
    <col min="13072" max="13072" width="5.140625" style="4" customWidth="1"/>
    <col min="13073" max="13073" width="4" style="4" customWidth="1"/>
    <col min="13074" max="13074" width="3.5703125" style="4" customWidth="1"/>
    <col min="13075" max="13075" width="4.28515625" style="4" customWidth="1"/>
    <col min="13076" max="13076" width="5.7109375" style="4" customWidth="1"/>
    <col min="13077" max="13313" width="9.140625" style="4"/>
    <col min="13314" max="13314" width="4.5703125" style="4" customWidth="1"/>
    <col min="13315" max="13315" width="37.5703125" style="4" customWidth="1"/>
    <col min="13316" max="13316" width="10.42578125" style="4" customWidth="1"/>
    <col min="13317" max="13317" width="8" style="4" customWidth="1"/>
    <col min="13318" max="13318" width="11.85546875" style="4" customWidth="1"/>
    <col min="13319" max="13319" width="10.85546875" style="4" customWidth="1"/>
    <col min="13320" max="13320" width="10.140625" style="4" customWidth="1"/>
    <col min="13321" max="13322" width="12.28515625" style="4" customWidth="1"/>
    <col min="13323" max="13323" width="11.85546875" style="4" customWidth="1"/>
    <col min="13324" max="13324" width="12.85546875" style="4" customWidth="1"/>
    <col min="13325" max="13325" width="3.42578125" style="4" customWidth="1"/>
    <col min="13326" max="13326" width="6" style="4" customWidth="1"/>
    <col min="13327" max="13327" width="4.42578125" style="4" customWidth="1"/>
    <col min="13328" max="13328" width="5.140625" style="4" customWidth="1"/>
    <col min="13329" max="13329" width="4" style="4" customWidth="1"/>
    <col min="13330" max="13330" width="3.5703125" style="4" customWidth="1"/>
    <col min="13331" max="13331" width="4.28515625" style="4" customWidth="1"/>
    <col min="13332" max="13332" width="5.7109375" style="4" customWidth="1"/>
    <col min="13333" max="13569" width="9.140625" style="4"/>
    <col min="13570" max="13570" width="4.5703125" style="4" customWidth="1"/>
    <col min="13571" max="13571" width="37.5703125" style="4" customWidth="1"/>
    <col min="13572" max="13572" width="10.42578125" style="4" customWidth="1"/>
    <col min="13573" max="13573" width="8" style="4" customWidth="1"/>
    <col min="13574" max="13574" width="11.85546875" style="4" customWidth="1"/>
    <col min="13575" max="13575" width="10.85546875" style="4" customWidth="1"/>
    <col min="13576" max="13576" width="10.140625" style="4" customWidth="1"/>
    <col min="13577" max="13578" width="12.28515625" style="4" customWidth="1"/>
    <col min="13579" max="13579" width="11.85546875" style="4" customWidth="1"/>
    <col min="13580" max="13580" width="12.85546875" style="4" customWidth="1"/>
    <col min="13581" max="13581" width="3.42578125" style="4" customWidth="1"/>
    <col min="13582" max="13582" width="6" style="4" customWidth="1"/>
    <col min="13583" max="13583" width="4.42578125" style="4" customWidth="1"/>
    <col min="13584" max="13584" width="5.140625" style="4" customWidth="1"/>
    <col min="13585" max="13585" width="4" style="4" customWidth="1"/>
    <col min="13586" max="13586" width="3.5703125" style="4" customWidth="1"/>
    <col min="13587" max="13587" width="4.28515625" style="4" customWidth="1"/>
    <col min="13588" max="13588" width="5.7109375" style="4" customWidth="1"/>
    <col min="13589" max="13825" width="9.140625" style="4"/>
    <col min="13826" max="13826" width="4.5703125" style="4" customWidth="1"/>
    <col min="13827" max="13827" width="37.5703125" style="4" customWidth="1"/>
    <col min="13828" max="13828" width="10.42578125" style="4" customWidth="1"/>
    <col min="13829" max="13829" width="8" style="4" customWidth="1"/>
    <col min="13830" max="13830" width="11.85546875" style="4" customWidth="1"/>
    <col min="13831" max="13831" width="10.85546875" style="4" customWidth="1"/>
    <col min="13832" max="13832" width="10.140625" style="4" customWidth="1"/>
    <col min="13833" max="13834" width="12.28515625" style="4" customWidth="1"/>
    <col min="13835" max="13835" width="11.85546875" style="4" customWidth="1"/>
    <col min="13836" max="13836" width="12.85546875" style="4" customWidth="1"/>
    <col min="13837" max="13837" width="3.42578125" style="4" customWidth="1"/>
    <col min="13838" max="13838" width="6" style="4" customWidth="1"/>
    <col min="13839" max="13839" width="4.42578125" style="4" customWidth="1"/>
    <col min="13840" max="13840" width="5.140625" style="4" customWidth="1"/>
    <col min="13841" max="13841" width="4" style="4" customWidth="1"/>
    <col min="13842" max="13842" width="3.5703125" style="4" customWidth="1"/>
    <col min="13843" max="13843" width="4.28515625" style="4" customWidth="1"/>
    <col min="13844" max="13844" width="5.7109375" style="4" customWidth="1"/>
    <col min="13845" max="14081" width="9.140625" style="4"/>
    <col min="14082" max="14082" width="4.5703125" style="4" customWidth="1"/>
    <col min="14083" max="14083" width="37.5703125" style="4" customWidth="1"/>
    <col min="14084" max="14084" width="10.42578125" style="4" customWidth="1"/>
    <col min="14085" max="14085" width="8" style="4" customWidth="1"/>
    <col min="14086" max="14086" width="11.85546875" style="4" customWidth="1"/>
    <col min="14087" max="14087" width="10.85546875" style="4" customWidth="1"/>
    <col min="14088" max="14088" width="10.140625" style="4" customWidth="1"/>
    <col min="14089" max="14090" width="12.28515625" style="4" customWidth="1"/>
    <col min="14091" max="14091" width="11.85546875" style="4" customWidth="1"/>
    <col min="14092" max="14092" width="12.85546875" style="4" customWidth="1"/>
    <col min="14093" max="14093" width="3.42578125" style="4" customWidth="1"/>
    <col min="14094" max="14094" width="6" style="4" customWidth="1"/>
    <col min="14095" max="14095" width="4.42578125" style="4" customWidth="1"/>
    <col min="14096" max="14096" width="5.140625" style="4" customWidth="1"/>
    <col min="14097" max="14097" width="4" style="4" customWidth="1"/>
    <col min="14098" max="14098" width="3.5703125" style="4" customWidth="1"/>
    <col min="14099" max="14099" width="4.28515625" style="4" customWidth="1"/>
    <col min="14100" max="14100" width="5.7109375" style="4" customWidth="1"/>
    <col min="14101" max="14337" width="9.140625" style="4"/>
    <col min="14338" max="14338" width="4.5703125" style="4" customWidth="1"/>
    <col min="14339" max="14339" width="37.5703125" style="4" customWidth="1"/>
    <col min="14340" max="14340" width="10.42578125" style="4" customWidth="1"/>
    <col min="14341" max="14341" width="8" style="4" customWidth="1"/>
    <col min="14342" max="14342" width="11.85546875" style="4" customWidth="1"/>
    <col min="14343" max="14343" width="10.85546875" style="4" customWidth="1"/>
    <col min="14344" max="14344" width="10.140625" style="4" customWidth="1"/>
    <col min="14345" max="14346" width="12.28515625" style="4" customWidth="1"/>
    <col min="14347" max="14347" width="11.85546875" style="4" customWidth="1"/>
    <col min="14348" max="14348" width="12.85546875" style="4" customWidth="1"/>
    <col min="14349" max="14349" width="3.42578125" style="4" customWidth="1"/>
    <col min="14350" max="14350" width="6" style="4" customWidth="1"/>
    <col min="14351" max="14351" width="4.42578125" style="4" customWidth="1"/>
    <col min="14352" max="14352" width="5.140625" style="4" customWidth="1"/>
    <col min="14353" max="14353" width="4" style="4" customWidth="1"/>
    <col min="14354" max="14354" width="3.5703125" style="4" customWidth="1"/>
    <col min="14355" max="14355" width="4.28515625" style="4" customWidth="1"/>
    <col min="14356" max="14356" width="5.7109375" style="4" customWidth="1"/>
    <col min="14357" max="14593" width="9.140625" style="4"/>
    <col min="14594" max="14594" width="4.5703125" style="4" customWidth="1"/>
    <col min="14595" max="14595" width="37.5703125" style="4" customWidth="1"/>
    <col min="14596" max="14596" width="10.42578125" style="4" customWidth="1"/>
    <col min="14597" max="14597" width="8" style="4" customWidth="1"/>
    <col min="14598" max="14598" width="11.85546875" style="4" customWidth="1"/>
    <col min="14599" max="14599" width="10.85546875" style="4" customWidth="1"/>
    <col min="14600" max="14600" width="10.140625" style="4" customWidth="1"/>
    <col min="14601" max="14602" width="12.28515625" style="4" customWidth="1"/>
    <col min="14603" max="14603" width="11.85546875" style="4" customWidth="1"/>
    <col min="14604" max="14604" width="12.85546875" style="4" customWidth="1"/>
    <col min="14605" max="14605" width="3.42578125" style="4" customWidth="1"/>
    <col min="14606" max="14606" width="6" style="4" customWidth="1"/>
    <col min="14607" max="14607" width="4.42578125" style="4" customWidth="1"/>
    <col min="14608" max="14608" width="5.140625" style="4" customWidth="1"/>
    <col min="14609" max="14609" width="4" style="4" customWidth="1"/>
    <col min="14610" max="14610" width="3.5703125" style="4" customWidth="1"/>
    <col min="14611" max="14611" width="4.28515625" style="4" customWidth="1"/>
    <col min="14612" max="14612" width="5.7109375" style="4" customWidth="1"/>
    <col min="14613" max="14849" width="9.140625" style="4"/>
    <col min="14850" max="14850" width="4.5703125" style="4" customWidth="1"/>
    <col min="14851" max="14851" width="37.5703125" style="4" customWidth="1"/>
    <col min="14852" max="14852" width="10.42578125" style="4" customWidth="1"/>
    <col min="14853" max="14853" width="8" style="4" customWidth="1"/>
    <col min="14854" max="14854" width="11.85546875" style="4" customWidth="1"/>
    <col min="14855" max="14855" width="10.85546875" style="4" customWidth="1"/>
    <col min="14856" max="14856" width="10.140625" style="4" customWidth="1"/>
    <col min="14857" max="14858" width="12.28515625" style="4" customWidth="1"/>
    <col min="14859" max="14859" width="11.85546875" style="4" customWidth="1"/>
    <col min="14860" max="14860" width="12.85546875" style="4" customWidth="1"/>
    <col min="14861" max="14861" width="3.42578125" style="4" customWidth="1"/>
    <col min="14862" max="14862" width="6" style="4" customWidth="1"/>
    <col min="14863" max="14863" width="4.42578125" style="4" customWidth="1"/>
    <col min="14864" max="14864" width="5.140625" style="4" customWidth="1"/>
    <col min="14865" max="14865" width="4" style="4" customWidth="1"/>
    <col min="14866" max="14866" width="3.5703125" style="4" customWidth="1"/>
    <col min="14867" max="14867" width="4.28515625" style="4" customWidth="1"/>
    <col min="14868" max="14868" width="5.7109375" style="4" customWidth="1"/>
    <col min="14869" max="15105" width="9.140625" style="4"/>
    <col min="15106" max="15106" width="4.5703125" style="4" customWidth="1"/>
    <col min="15107" max="15107" width="37.5703125" style="4" customWidth="1"/>
    <col min="15108" max="15108" width="10.42578125" style="4" customWidth="1"/>
    <col min="15109" max="15109" width="8" style="4" customWidth="1"/>
    <col min="15110" max="15110" width="11.85546875" style="4" customWidth="1"/>
    <col min="15111" max="15111" width="10.85546875" style="4" customWidth="1"/>
    <col min="15112" max="15112" width="10.140625" style="4" customWidth="1"/>
    <col min="15113" max="15114" width="12.28515625" style="4" customWidth="1"/>
    <col min="15115" max="15115" width="11.85546875" style="4" customWidth="1"/>
    <col min="15116" max="15116" width="12.85546875" style="4" customWidth="1"/>
    <col min="15117" max="15117" width="3.42578125" style="4" customWidth="1"/>
    <col min="15118" max="15118" width="6" style="4" customWidth="1"/>
    <col min="15119" max="15119" width="4.42578125" style="4" customWidth="1"/>
    <col min="15120" max="15120" width="5.140625" style="4" customWidth="1"/>
    <col min="15121" max="15121" width="4" style="4" customWidth="1"/>
    <col min="15122" max="15122" width="3.5703125" style="4" customWidth="1"/>
    <col min="15123" max="15123" width="4.28515625" style="4" customWidth="1"/>
    <col min="15124" max="15124" width="5.7109375" style="4" customWidth="1"/>
    <col min="15125" max="15361" width="9.140625" style="4"/>
    <col min="15362" max="15362" width="4.5703125" style="4" customWidth="1"/>
    <col min="15363" max="15363" width="37.5703125" style="4" customWidth="1"/>
    <col min="15364" max="15364" width="10.42578125" style="4" customWidth="1"/>
    <col min="15365" max="15365" width="8" style="4" customWidth="1"/>
    <col min="15366" max="15366" width="11.85546875" style="4" customWidth="1"/>
    <col min="15367" max="15367" width="10.85546875" style="4" customWidth="1"/>
    <col min="15368" max="15368" width="10.140625" style="4" customWidth="1"/>
    <col min="15369" max="15370" width="12.28515625" style="4" customWidth="1"/>
    <col min="15371" max="15371" width="11.85546875" style="4" customWidth="1"/>
    <col min="15372" max="15372" width="12.85546875" style="4" customWidth="1"/>
    <col min="15373" max="15373" width="3.42578125" style="4" customWidth="1"/>
    <col min="15374" max="15374" width="6" style="4" customWidth="1"/>
    <col min="15375" max="15375" width="4.42578125" style="4" customWidth="1"/>
    <col min="15376" max="15376" width="5.140625" style="4" customWidth="1"/>
    <col min="15377" max="15377" width="4" style="4" customWidth="1"/>
    <col min="15378" max="15378" width="3.5703125" style="4" customWidth="1"/>
    <col min="15379" max="15379" width="4.28515625" style="4" customWidth="1"/>
    <col min="15380" max="15380" width="5.7109375" style="4" customWidth="1"/>
    <col min="15381" max="15617" width="9.140625" style="4"/>
    <col min="15618" max="15618" width="4.5703125" style="4" customWidth="1"/>
    <col min="15619" max="15619" width="37.5703125" style="4" customWidth="1"/>
    <col min="15620" max="15620" width="10.42578125" style="4" customWidth="1"/>
    <col min="15621" max="15621" width="8" style="4" customWidth="1"/>
    <col min="15622" max="15622" width="11.85546875" style="4" customWidth="1"/>
    <col min="15623" max="15623" width="10.85546875" style="4" customWidth="1"/>
    <col min="15624" max="15624" width="10.140625" style="4" customWidth="1"/>
    <col min="15625" max="15626" width="12.28515625" style="4" customWidth="1"/>
    <col min="15627" max="15627" width="11.85546875" style="4" customWidth="1"/>
    <col min="15628" max="15628" width="12.85546875" style="4" customWidth="1"/>
    <col min="15629" max="15629" width="3.42578125" style="4" customWidth="1"/>
    <col min="15630" max="15630" width="6" style="4" customWidth="1"/>
    <col min="15631" max="15631" width="4.42578125" style="4" customWidth="1"/>
    <col min="15632" max="15632" width="5.140625" style="4" customWidth="1"/>
    <col min="15633" max="15633" width="4" style="4" customWidth="1"/>
    <col min="15634" max="15634" width="3.5703125" style="4" customWidth="1"/>
    <col min="15635" max="15635" width="4.28515625" style="4" customWidth="1"/>
    <col min="15636" max="15636" width="5.7109375" style="4" customWidth="1"/>
    <col min="15637" max="15873" width="9.140625" style="4"/>
    <col min="15874" max="15874" width="4.5703125" style="4" customWidth="1"/>
    <col min="15875" max="15875" width="37.5703125" style="4" customWidth="1"/>
    <col min="15876" max="15876" width="10.42578125" style="4" customWidth="1"/>
    <col min="15877" max="15877" width="8" style="4" customWidth="1"/>
    <col min="15878" max="15878" width="11.85546875" style="4" customWidth="1"/>
    <col min="15879" max="15879" width="10.85546875" style="4" customWidth="1"/>
    <col min="15880" max="15880" width="10.140625" style="4" customWidth="1"/>
    <col min="15881" max="15882" width="12.28515625" style="4" customWidth="1"/>
    <col min="15883" max="15883" width="11.85546875" style="4" customWidth="1"/>
    <col min="15884" max="15884" width="12.85546875" style="4" customWidth="1"/>
    <col min="15885" max="15885" width="3.42578125" style="4" customWidth="1"/>
    <col min="15886" max="15886" width="6" style="4" customWidth="1"/>
    <col min="15887" max="15887" width="4.42578125" style="4" customWidth="1"/>
    <col min="15888" max="15888" width="5.140625" style="4" customWidth="1"/>
    <col min="15889" max="15889" width="4" style="4" customWidth="1"/>
    <col min="15890" max="15890" width="3.5703125" style="4" customWidth="1"/>
    <col min="15891" max="15891" width="4.28515625" style="4" customWidth="1"/>
    <col min="15892" max="15892" width="5.7109375" style="4" customWidth="1"/>
    <col min="15893" max="16129" width="9.140625" style="4"/>
    <col min="16130" max="16130" width="4.5703125" style="4" customWidth="1"/>
    <col min="16131" max="16131" width="37.5703125" style="4" customWidth="1"/>
    <col min="16132" max="16132" width="10.42578125" style="4" customWidth="1"/>
    <col min="16133" max="16133" width="8" style="4" customWidth="1"/>
    <col min="16134" max="16134" width="11.85546875" style="4" customWidth="1"/>
    <col min="16135" max="16135" width="10.85546875" style="4" customWidth="1"/>
    <col min="16136" max="16136" width="10.140625" style="4" customWidth="1"/>
    <col min="16137" max="16138" width="12.28515625" style="4" customWidth="1"/>
    <col min="16139" max="16139" width="11.85546875" style="4" customWidth="1"/>
    <col min="16140" max="16140" width="12.85546875" style="4" customWidth="1"/>
    <col min="16141" max="16141" width="3.42578125" style="4" customWidth="1"/>
    <col min="16142" max="16142" width="6" style="4" customWidth="1"/>
    <col min="16143" max="16143" width="4.42578125" style="4" customWidth="1"/>
    <col min="16144" max="16144" width="5.140625" style="4" customWidth="1"/>
    <col min="16145" max="16145" width="4" style="4" customWidth="1"/>
    <col min="16146" max="16146" width="3.5703125" style="4" customWidth="1"/>
    <col min="16147" max="16147" width="4.28515625" style="4" customWidth="1"/>
    <col min="16148" max="16148" width="5.7109375" style="4" customWidth="1"/>
    <col min="16149" max="16384" width="9.140625" style="4"/>
  </cols>
  <sheetData>
    <row r="1" spans="1:20" ht="10.5" customHeight="1" x14ac:dyDescent="0.2">
      <c r="I1" s="276" t="s">
        <v>56</v>
      </c>
    </row>
    <row r="2" spans="1:20" ht="15" customHeight="1" x14ac:dyDescent="0.2">
      <c r="A2" s="360" t="s">
        <v>55</v>
      </c>
      <c r="B2" s="360"/>
      <c r="C2" s="360"/>
      <c r="D2" s="360"/>
      <c r="E2" s="360"/>
      <c r="F2" s="360"/>
      <c r="G2" s="360"/>
      <c r="H2" s="360"/>
      <c r="L2" s="23"/>
      <c r="M2" s="23"/>
      <c r="N2" s="23"/>
      <c r="O2" s="23"/>
      <c r="P2" s="23"/>
      <c r="Q2" s="23"/>
    </row>
    <row r="3" spans="1:20" x14ac:dyDescent="0.2">
      <c r="A3" s="1"/>
      <c r="B3" s="361" t="s">
        <v>57</v>
      </c>
      <c r="C3" s="361"/>
      <c r="D3" s="361"/>
      <c r="E3" s="361"/>
      <c r="F3" s="361"/>
      <c r="G3" s="361"/>
      <c r="H3" s="361"/>
      <c r="I3" s="23"/>
      <c r="J3" s="2"/>
      <c r="K3" s="23"/>
      <c r="M3" s="23"/>
      <c r="N3" s="23"/>
      <c r="O3" s="23"/>
      <c r="P3" s="23"/>
      <c r="Q3" s="23"/>
    </row>
    <row r="4" spans="1:20" x14ac:dyDescent="0.2">
      <c r="A4" s="1"/>
      <c r="B4" s="7"/>
      <c r="C4" s="7"/>
      <c r="D4" s="7"/>
      <c r="E4" s="7"/>
      <c r="F4" s="7"/>
      <c r="G4" s="7"/>
      <c r="H4" s="7"/>
      <c r="I4" s="7"/>
      <c r="J4" s="7"/>
      <c r="K4" s="23"/>
      <c r="M4" s="23"/>
      <c r="N4" s="23"/>
      <c r="O4" s="23"/>
      <c r="P4" s="23"/>
      <c r="Q4" s="23"/>
    </row>
    <row r="5" spans="1:20" s="14" customFormat="1" x14ac:dyDescent="0.2">
      <c r="A5" s="98" t="s">
        <v>3</v>
      </c>
      <c r="B5" s="179" t="s">
        <v>4</v>
      </c>
      <c r="C5" s="179" t="s">
        <v>5</v>
      </c>
      <c r="D5" s="179" t="s">
        <v>244</v>
      </c>
      <c r="E5" s="179" t="s">
        <v>5</v>
      </c>
      <c r="F5" s="179" t="s">
        <v>242</v>
      </c>
      <c r="G5" s="180" t="s">
        <v>6</v>
      </c>
      <c r="H5" s="98"/>
      <c r="I5" s="97"/>
      <c r="J5" s="7"/>
      <c r="K5" s="7"/>
      <c r="L5" s="7"/>
      <c r="M5" s="18"/>
      <c r="N5" s="18"/>
      <c r="O5" s="18"/>
      <c r="P5" s="18"/>
      <c r="Q5" s="18"/>
      <c r="R5" s="18"/>
      <c r="S5" s="18"/>
      <c r="T5" s="18"/>
    </row>
    <row r="6" spans="1:20" s="14" customFormat="1" x14ac:dyDescent="0.2">
      <c r="A6" s="181"/>
      <c r="B6" s="182"/>
      <c r="C6" s="96" t="s">
        <v>245</v>
      </c>
      <c r="D6" s="182" t="s">
        <v>316</v>
      </c>
      <c r="E6" s="182" t="s">
        <v>246</v>
      </c>
      <c r="F6" s="96" t="s">
        <v>8</v>
      </c>
      <c r="G6" s="27" t="s">
        <v>7</v>
      </c>
      <c r="H6" s="183"/>
      <c r="I6" s="182"/>
      <c r="J6" s="7"/>
      <c r="K6" s="7"/>
      <c r="L6" s="7"/>
      <c r="M6" s="18"/>
      <c r="N6" s="18"/>
      <c r="O6" s="18"/>
      <c r="P6" s="18"/>
      <c r="Q6" s="18"/>
      <c r="R6" s="18"/>
      <c r="S6" s="18"/>
      <c r="T6" s="18"/>
    </row>
    <row r="7" spans="1:20" s="14" customFormat="1" x14ac:dyDescent="0.2">
      <c r="A7" s="181"/>
      <c r="B7" s="182"/>
      <c r="C7" s="184" t="s">
        <v>396</v>
      </c>
      <c r="D7" s="96"/>
      <c r="E7" s="184" t="s">
        <v>397</v>
      </c>
      <c r="F7" s="182" t="s">
        <v>380</v>
      </c>
      <c r="G7" s="27" t="s">
        <v>398</v>
      </c>
      <c r="H7" s="183" t="s">
        <v>399</v>
      </c>
      <c r="I7" s="182" t="s">
        <v>400</v>
      </c>
      <c r="J7" s="7"/>
      <c r="K7" s="7"/>
      <c r="L7" s="7"/>
      <c r="M7" s="18"/>
      <c r="N7" s="18"/>
      <c r="O7" s="18"/>
      <c r="P7" s="18"/>
      <c r="Q7" s="18"/>
      <c r="R7" s="18"/>
      <c r="S7" s="18"/>
      <c r="T7" s="18"/>
    </row>
    <row r="8" spans="1:20" s="14" customFormat="1" x14ac:dyDescent="0.2">
      <c r="A8" s="181"/>
      <c r="B8" s="182"/>
      <c r="C8" s="26"/>
      <c r="D8" s="8"/>
      <c r="E8" s="26"/>
      <c r="F8" s="8"/>
      <c r="G8" s="185"/>
      <c r="H8" s="186"/>
      <c r="I8" s="187"/>
      <c r="J8" s="24"/>
      <c r="K8" s="24"/>
      <c r="L8" s="24"/>
      <c r="M8" s="18"/>
      <c r="N8" s="18"/>
      <c r="O8" s="18"/>
      <c r="P8" s="18"/>
      <c r="Q8" s="18"/>
      <c r="R8" s="18"/>
      <c r="S8" s="18"/>
      <c r="T8" s="18"/>
    </row>
    <row r="9" spans="1:20" ht="12.75" customHeight="1" x14ac:dyDescent="0.2">
      <c r="A9" s="188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86">
        <v>8</v>
      </c>
      <c r="I9" s="156">
        <v>9</v>
      </c>
      <c r="J9" s="7"/>
      <c r="K9" s="18"/>
      <c r="L9" s="18"/>
      <c r="M9" s="20"/>
      <c r="N9" s="20"/>
      <c r="O9" s="20"/>
      <c r="P9" s="20"/>
      <c r="Q9" s="20"/>
      <c r="R9" s="21"/>
      <c r="S9" s="21"/>
      <c r="T9" s="21"/>
    </row>
    <row r="10" spans="1:20" x14ac:dyDescent="0.2">
      <c r="A10" s="188" t="s">
        <v>10</v>
      </c>
      <c r="B10" s="9" t="s">
        <v>58</v>
      </c>
      <c r="C10" s="346">
        <v>0.33</v>
      </c>
      <c r="D10" s="346">
        <v>0.28999999999999998</v>
      </c>
      <c r="E10" s="351">
        <v>0.38800000000000001</v>
      </c>
      <c r="F10" s="346">
        <v>0.41</v>
      </c>
      <c r="G10" s="346">
        <v>0.28999999999999998</v>
      </c>
      <c r="H10" s="346">
        <v>0.14000000000000001</v>
      </c>
      <c r="I10" s="346">
        <v>0.15</v>
      </c>
      <c r="J10" s="99"/>
      <c r="K10" s="20"/>
      <c r="L10" s="20"/>
      <c r="M10" s="20"/>
      <c r="N10" s="20"/>
      <c r="O10" s="20"/>
      <c r="P10" s="20"/>
      <c r="Q10" s="20"/>
      <c r="R10" s="21"/>
      <c r="S10" s="21"/>
      <c r="T10" s="21"/>
    </row>
    <row r="11" spans="1:20" x14ac:dyDescent="0.2">
      <c r="A11" s="189" t="s">
        <v>28</v>
      </c>
      <c r="B11" s="9" t="s">
        <v>29</v>
      </c>
      <c r="C11" s="347"/>
      <c r="D11" s="347"/>
      <c r="E11" s="347"/>
      <c r="F11" s="347"/>
      <c r="G11" s="347"/>
      <c r="H11" s="347"/>
      <c r="I11" s="347"/>
      <c r="J11" s="24"/>
      <c r="K11" s="20"/>
      <c r="L11" s="20"/>
      <c r="M11" s="20"/>
      <c r="N11" s="20"/>
      <c r="O11" s="20"/>
      <c r="P11" s="20"/>
      <c r="Q11" s="20"/>
      <c r="R11" s="21"/>
      <c r="S11" s="21"/>
      <c r="T11" s="21"/>
    </row>
    <row r="12" spans="1:20" x14ac:dyDescent="0.2">
      <c r="A12" s="188"/>
      <c r="B12" s="9" t="s">
        <v>30</v>
      </c>
      <c r="C12" s="347"/>
      <c r="D12" s="347"/>
      <c r="E12" s="347"/>
      <c r="F12" s="347"/>
      <c r="G12" s="347"/>
      <c r="H12" s="347"/>
      <c r="I12" s="347"/>
      <c r="J12" s="24"/>
      <c r="K12" s="20"/>
      <c r="L12" s="20"/>
      <c r="M12" s="20"/>
      <c r="N12" s="20"/>
      <c r="O12" s="20"/>
      <c r="P12" s="20"/>
      <c r="Q12" s="20"/>
      <c r="R12" s="21"/>
      <c r="S12" s="21"/>
      <c r="T12" s="21"/>
    </row>
    <row r="13" spans="1:20" x14ac:dyDescent="0.2">
      <c r="A13" s="188"/>
      <c r="B13" s="9" t="s">
        <v>31</v>
      </c>
      <c r="C13" s="348"/>
      <c r="D13" s="347"/>
      <c r="E13" s="347"/>
      <c r="F13" s="348"/>
      <c r="G13" s="347"/>
      <c r="H13" s="349"/>
      <c r="I13" s="347"/>
      <c r="J13" s="24"/>
      <c r="K13" s="20"/>
      <c r="L13" s="20"/>
      <c r="M13" s="20"/>
      <c r="N13" s="20"/>
      <c r="O13" s="20"/>
      <c r="P13" s="20"/>
      <c r="Q13" s="20"/>
      <c r="R13" s="21"/>
      <c r="S13" s="20"/>
      <c r="T13" s="21"/>
    </row>
    <row r="14" spans="1:20" x14ac:dyDescent="0.2">
      <c r="A14" s="188"/>
      <c r="B14" s="9" t="s">
        <v>32</v>
      </c>
      <c r="C14" s="347"/>
      <c r="D14" s="347"/>
      <c r="E14" s="347"/>
      <c r="F14" s="347"/>
      <c r="G14" s="347"/>
      <c r="H14" s="347"/>
      <c r="I14" s="347"/>
      <c r="J14" s="99"/>
      <c r="K14" s="20"/>
      <c r="L14" s="20"/>
      <c r="M14" s="20"/>
      <c r="N14" s="20"/>
      <c r="O14" s="20"/>
      <c r="P14" s="20"/>
      <c r="Q14" s="20"/>
      <c r="R14" s="21"/>
      <c r="S14" s="21"/>
      <c r="T14" s="21"/>
    </row>
    <row r="15" spans="1:20" x14ac:dyDescent="0.2">
      <c r="A15" s="189"/>
      <c r="B15" s="9" t="s">
        <v>33</v>
      </c>
      <c r="C15" s="346">
        <v>0.33</v>
      </c>
      <c r="D15" s="346">
        <v>0.28999999999999998</v>
      </c>
      <c r="E15" s="351">
        <v>0.38800000000000001</v>
      </c>
      <c r="F15" s="346">
        <v>0.41</v>
      </c>
      <c r="G15" s="346">
        <v>0.28999999999999998</v>
      </c>
      <c r="H15" s="350">
        <v>0.14000000000000001</v>
      </c>
      <c r="I15" s="350">
        <v>0.15</v>
      </c>
      <c r="J15" s="15"/>
      <c r="K15" s="20"/>
      <c r="L15" s="20"/>
      <c r="M15" s="20"/>
      <c r="N15" s="20"/>
      <c r="O15" s="20"/>
      <c r="P15" s="20"/>
      <c r="Q15" s="20"/>
      <c r="R15" s="21"/>
      <c r="S15" s="21"/>
      <c r="T15" s="21"/>
    </row>
    <row r="16" spans="1:20" x14ac:dyDescent="0.2">
      <c r="A16" s="191" t="s">
        <v>34</v>
      </c>
      <c r="B16" s="9" t="s">
        <v>59</v>
      </c>
      <c r="C16" s="347"/>
      <c r="D16" s="347"/>
      <c r="E16" s="347"/>
      <c r="F16" s="347"/>
      <c r="G16" s="347"/>
      <c r="H16" s="347"/>
      <c r="I16" s="347"/>
      <c r="J16" s="24"/>
      <c r="K16" s="20"/>
      <c r="L16" s="20"/>
      <c r="M16" s="20"/>
      <c r="N16" s="20"/>
      <c r="O16" s="20"/>
      <c r="P16" s="20"/>
      <c r="Q16" s="20"/>
      <c r="R16" s="21"/>
      <c r="S16" s="21"/>
      <c r="T16" s="21"/>
    </row>
    <row r="17" spans="1:20" x14ac:dyDescent="0.2">
      <c r="A17" s="191" t="s">
        <v>36</v>
      </c>
      <c r="B17" s="9" t="s">
        <v>37</v>
      </c>
      <c r="C17" s="347"/>
      <c r="D17" s="347"/>
      <c r="E17" s="347"/>
      <c r="F17" s="347"/>
      <c r="G17" s="347"/>
      <c r="H17" s="347"/>
      <c r="I17" s="347"/>
      <c r="J17" s="24"/>
      <c r="K17" s="20"/>
      <c r="L17" s="20"/>
      <c r="M17" s="20"/>
      <c r="N17" s="20"/>
      <c r="O17" s="20"/>
      <c r="P17" s="20"/>
      <c r="Q17" s="20"/>
      <c r="R17" s="21"/>
      <c r="S17" s="21"/>
      <c r="T17" s="21"/>
    </row>
    <row r="18" spans="1:20" x14ac:dyDescent="0.2">
      <c r="A18" s="189" t="s">
        <v>38</v>
      </c>
      <c r="B18" s="9" t="s">
        <v>60</v>
      </c>
      <c r="C18" s="347"/>
      <c r="D18" s="347"/>
      <c r="E18" s="347"/>
      <c r="F18" s="347"/>
      <c r="G18" s="347"/>
      <c r="H18" s="347"/>
      <c r="I18" s="347"/>
      <c r="J18" s="24"/>
      <c r="K18" s="20"/>
      <c r="L18" s="20"/>
      <c r="M18" s="20"/>
      <c r="N18" s="20"/>
      <c r="O18" s="20"/>
      <c r="P18" s="20"/>
      <c r="Q18" s="20"/>
      <c r="R18" s="21"/>
      <c r="S18" s="21"/>
      <c r="T18" s="21"/>
    </row>
    <row r="19" spans="1:20" x14ac:dyDescent="0.2">
      <c r="A19" s="188" t="s">
        <v>9</v>
      </c>
      <c r="B19" s="9" t="s">
        <v>61</v>
      </c>
      <c r="C19" s="347"/>
      <c r="D19" s="347"/>
      <c r="E19" s="347"/>
      <c r="F19" s="347"/>
      <c r="G19" s="347"/>
      <c r="H19" s="347"/>
      <c r="I19" s="347"/>
      <c r="J19" s="24"/>
      <c r="K19" s="20"/>
      <c r="L19" s="20"/>
      <c r="M19" s="20"/>
      <c r="N19" s="20"/>
      <c r="O19" s="20"/>
      <c r="P19" s="20"/>
      <c r="Q19" s="20"/>
      <c r="R19" s="21"/>
      <c r="S19" s="21"/>
      <c r="T19" s="21"/>
    </row>
    <row r="20" spans="1:20" x14ac:dyDescent="0.2">
      <c r="A20" s="98"/>
      <c r="B20" s="192" t="s">
        <v>62</v>
      </c>
      <c r="C20" s="347"/>
      <c r="D20" s="347"/>
      <c r="E20" s="347"/>
      <c r="F20" s="347"/>
      <c r="G20" s="347"/>
      <c r="H20" s="347"/>
      <c r="I20" s="347"/>
      <c r="J20" s="24"/>
      <c r="K20" s="20"/>
      <c r="L20" s="20"/>
      <c r="M20" s="20"/>
      <c r="N20" s="20"/>
      <c r="O20" s="20"/>
      <c r="P20" s="20"/>
      <c r="Q20" s="20"/>
      <c r="R20" s="21"/>
      <c r="S20" s="21"/>
      <c r="T20" s="21"/>
    </row>
    <row r="21" spans="1:20" x14ac:dyDescent="0.2">
      <c r="A21" s="193" t="s">
        <v>15</v>
      </c>
      <c r="B21" s="194" t="s">
        <v>63</v>
      </c>
      <c r="C21" s="347"/>
      <c r="D21" s="347"/>
      <c r="E21" s="347"/>
      <c r="F21" s="347"/>
      <c r="G21" s="347"/>
      <c r="H21" s="347"/>
      <c r="I21" s="347"/>
      <c r="J21" s="24"/>
      <c r="K21" s="20"/>
      <c r="L21" s="20"/>
      <c r="M21" s="20"/>
      <c r="N21" s="20"/>
      <c r="O21" s="20"/>
      <c r="P21" s="20"/>
      <c r="Q21" s="20"/>
      <c r="R21" s="21"/>
      <c r="S21" s="21"/>
      <c r="T21" s="21"/>
    </row>
    <row r="22" spans="1:20" x14ac:dyDescent="0.2">
      <c r="A22" s="181"/>
      <c r="B22" s="195" t="s">
        <v>19</v>
      </c>
      <c r="C22" s="349"/>
      <c r="D22" s="347"/>
      <c r="E22" s="347"/>
      <c r="F22" s="349"/>
      <c r="G22" s="347"/>
      <c r="H22" s="347"/>
      <c r="I22" s="347"/>
      <c r="J22" s="24"/>
      <c r="K22" s="20"/>
      <c r="L22" s="20"/>
      <c r="M22" s="20"/>
      <c r="N22" s="20"/>
      <c r="O22" s="20"/>
      <c r="P22" s="20"/>
      <c r="Q22" s="20"/>
      <c r="R22" s="21"/>
      <c r="S22" s="20"/>
      <c r="T22" s="21"/>
    </row>
    <row r="23" spans="1:20" x14ac:dyDescent="0.2">
      <c r="A23" s="189" t="s">
        <v>18</v>
      </c>
      <c r="B23" s="9" t="s">
        <v>64</v>
      </c>
      <c r="C23" s="350">
        <v>0.33</v>
      </c>
      <c r="D23" s="350">
        <v>0.28999999999999998</v>
      </c>
      <c r="E23" s="351">
        <v>0.38800000000000001</v>
      </c>
      <c r="F23" s="350">
        <v>0.41</v>
      </c>
      <c r="G23" s="350">
        <v>0.28999999999999998</v>
      </c>
      <c r="H23" s="350">
        <v>0.14000000000000001</v>
      </c>
      <c r="I23" s="350">
        <v>0.15</v>
      </c>
      <c r="J23" s="99"/>
      <c r="K23" s="20"/>
      <c r="L23" s="20"/>
      <c r="M23" s="20"/>
      <c r="N23" s="20"/>
      <c r="O23" s="20"/>
      <c r="P23" s="20"/>
      <c r="Q23" s="20"/>
      <c r="R23" s="21"/>
      <c r="S23" s="20"/>
      <c r="T23" s="21"/>
    </row>
    <row r="24" spans="1:20" x14ac:dyDescent="0.2">
      <c r="A24" s="196"/>
      <c r="B24" s="197" t="s">
        <v>65</v>
      </c>
      <c r="C24" s="156"/>
      <c r="D24" s="156"/>
      <c r="E24" s="156"/>
      <c r="F24" s="156"/>
      <c r="G24" s="156"/>
      <c r="H24" s="156"/>
      <c r="I24" s="156"/>
      <c r="J24" s="24"/>
      <c r="K24" s="20"/>
      <c r="L24" s="20"/>
      <c r="M24" s="20"/>
      <c r="N24" s="20"/>
      <c r="O24" s="20"/>
      <c r="P24" s="20"/>
      <c r="Q24" s="20"/>
      <c r="R24" s="21"/>
      <c r="S24" s="21"/>
      <c r="T24" s="21"/>
    </row>
    <row r="25" spans="1:20" x14ac:dyDescent="0.2">
      <c r="A25" s="198" t="s">
        <v>46</v>
      </c>
      <c r="B25" s="195" t="s">
        <v>66</v>
      </c>
      <c r="C25" s="156"/>
      <c r="D25" s="156"/>
      <c r="E25" s="156"/>
      <c r="F25" s="156"/>
      <c r="G25" s="156"/>
      <c r="H25" s="156"/>
      <c r="I25" s="156"/>
      <c r="J25" s="24"/>
      <c r="K25" s="20"/>
      <c r="L25" s="20"/>
      <c r="M25" s="20"/>
      <c r="N25" s="20"/>
      <c r="O25" s="20"/>
      <c r="P25" s="20"/>
      <c r="Q25" s="20"/>
      <c r="R25" s="21"/>
      <c r="S25" s="21"/>
      <c r="T25" s="21"/>
    </row>
    <row r="26" spans="1:20" x14ac:dyDescent="0.2">
      <c r="A26" s="181"/>
      <c r="B26" s="195" t="s">
        <v>247</v>
      </c>
      <c r="C26" s="156"/>
      <c r="D26" s="156"/>
      <c r="E26" s="156"/>
      <c r="F26" s="156"/>
      <c r="G26" s="156"/>
      <c r="H26" s="156"/>
      <c r="I26" s="156"/>
      <c r="J26" s="99"/>
      <c r="K26" s="20"/>
      <c r="L26" s="20"/>
      <c r="M26" s="20"/>
      <c r="N26" s="20"/>
      <c r="O26" s="20"/>
      <c r="P26" s="20"/>
      <c r="Q26" s="20"/>
      <c r="R26" s="21"/>
      <c r="S26" s="21"/>
      <c r="T26" s="21"/>
    </row>
    <row r="27" spans="1:20" x14ac:dyDescent="0.2">
      <c r="A27" s="202"/>
      <c r="B27" s="192" t="s">
        <v>67</v>
      </c>
      <c r="C27" s="13"/>
      <c r="D27" s="75"/>
      <c r="E27" s="75"/>
      <c r="F27" s="75"/>
      <c r="G27" s="75"/>
      <c r="H27" s="75"/>
      <c r="I27" s="75"/>
      <c r="J27" s="15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">
      <c r="A28" s="198" t="s">
        <v>51</v>
      </c>
      <c r="B28" s="6" t="s">
        <v>68</v>
      </c>
      <c r="D28" s="26"/>
      <c r="F28" s="26"/>
      <c r="H28" s="26"/>
      <c r="I28" s="100"/>
      <c r="J28" s="15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2">
      <c r="A29" s="188" t="s">
        <v>53</v>
      </c>
      <c r="B29" s="9" t="s">
        <v>248</v>
      </c>
      <c r="C29" s="156"/>
      <c r="D29" s="9"/>
      <c r="E29" s="9"/>
      <c r="F29" s="9"/>
      <c r="G29" s="9"/>
      <c r="H29" s="101"/>
      <c r="I29" s="9"/>
      <c r="J29" s="15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x14ac:dyDescent="0.2">
      <c r="A30" s="18"/>
      <c r="C30" s="27"/>
      <c r="D30" s="15"/>
      <c r="E30" s="15"/>
      <c r="F30" s="15"/>
      <c r="G30" s="15"/>
      <c r="H30" s="15"/>
      <c r="I30" s="15"/>
      <c r="J30" s="15"/>
    </row>
    <row r="31" spans="1:20" x14ac:dyDescent="0.2">
      <c r="A31" s="18"/>
      <c r="C31" s="27"/>
      <c r="D31" s="15"/>
      <c r="E31" s="15"/>
      <c r="F31" s="15"/>
      <c r="G31" s="15"/>
      <c r="H31" s="15"/>
      <c r="I31" s="15"/>
      <c r="J31" s="15"/>
    </row>
    <row r="32" spans="1:20" s="3" customFormat="1" ht="15" x14ac:dyDescent="0.25">
      <c r="B32" s="16" t="s">
        <v>306</v>
      </c>
      <c r="D32" s="16"/>
      <c r="E32" s="16"/>
      <c r="F32" s="16"/>
      <c r="G32" s="16" t="s">
        <v>381</v>
      </c>
    </row>
    <row r="33" spans="2:7" s="3" customFormat="1" ht="15" x14ac:dyDescent="0.25">
      <c r="B33" s="16"/>
      <c r="D33" s="16"/>
      <c r="E33" s="16"/>
      <c r="F33" s="16"/>
      <c r="G33" s="16"/>
    </row>
    <row r="34" spans="2:7" s="3" customFormat="1" ht="15" x14ac:dyDescent="0.25">
      <c r="B34" s="16"/>
      <c r="D34" s="16"/>
      <c r="E34" s="16"/>
      <c r="F34" s="16"/>
      <c r="G34" s="16"/>
    </row>
    <row r="35" spans="2:7" s="3" customFormat="1" ht="15" x14ac:dyDescent="0.25">
      <c r="B35" s="16"/>
      <c r="D35" s="16"/>
      <c r="E35" s="16"/>
      <c r="F35" s="16"/>
      <c r="G35" s="16"/>
    </row>
    <row r="36" spans="2:7" ht="15" x14ac:dyDescent="0.25">
      <c r="B36" s="17"/>
      <c r="C36" s="19"/>
      <c r="D36" s="17"/>
      <c r="E36" s="17"/>
      <c r="F36" s="17"/>
      <c r="G36" s="17"/>
    </row>
  </sheetData>
  <mergeCells count="2">
    <mergeCell ref="A2:H2"/>
    <mergeCell ref="B3:H3"/>
  </mergeCells>
  <pageMargins left="0.59055118110236227" right="0.62992125984251968" top="0.86614173228346458" bottom="0.51181102362204722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view="pageLayout" zoomScale="91" zoomScaleNormal="100" zoomScaleSheetLayoutView="100" zoomScalePageLayoutView="91" workbookViewId="0">
      <selection activeCell="H28" sqref="H28"/>
    </sheetView>
  </sheetViews>
  <sheetFormatPr defaultRowHeight="12.75" x14ac:dyDescent="0.2"/>
  <cols>
    <col min="1" max="1" width="4.42578125" style="3" customWidth="1"/>
    <col min="2" max="2" width="37.42578125" style="3" customWidth="1"/>
    <col min="3" max="3" width="11.28515625" style="3" customWidth="1"/>
    <col min="4" max="4" width="9.85546875" style="3" customWidth="1"/>
    <col min="5" max="5" width="11" style="3" customWidth="1"/>
    <col min="6" max="6" width="10" style="3" customWidth="1"/>
    <col min="7" max="7" width="9.85546875" style="3" customWidth="1"/>
    <col min="8" max="8" width="12.28515625" style="3" customWidth="1"/>
    <col min="9" max="9" width="12.140625" style="3" customWidth="1"/>
    <col min="10" max="254" width="9.140625" style="3"/>
    <col min="255" max="255" width="4.42578125" style="3" customWidth="1"/>
    <col min="256" max="256" width="44.5703125" style="3" customWidth="1"/>
    <col min="257" max="257" width="12.42578125" style="3" customWidth="1"/>
    <col min="258" max="259" width="11.28515625" style="3" customWidth="1"/>
    <col min="260" max="261" width="11.7109375" style="3" customWidth="1"/>
    <col min="262" max="262" width="12.5703125" style="3" customWidth="1"/>
    <col min="263" max="263" width="12.140625" style="3" customWidth="1"/>
    <col min="264" max="264" width="13.7109375" style="3" customWidth="1"/>
    <col min="265" max="265" width="16.42578125" style="3" customWidth="1"/>
    <col min="266" max="510" width="9.140625" style="3"/>
    <col min="511" max="511" width="4.42578125" style="3" customWidth="1"/>
    <col min="512" max="512" width="44.5703125" style="3" customWidth="1"/>
    <col min="513" max="513" width="12.42578125" style="3" customWidth="1"/>
    <col min="514" max="515" width="11.28515625" style="3" customWidth="1"/>
    <col min="516" max="517" width="11.7109375" style="3" customWidth="1"/>
    <col min="518" max="518" width="12.5703125" style="3" customWidth="1"/>
    <col min="519" max="519" width="12.140625" style="3" customWidth="1"/>
    <col min="520" max="520" width="13.7109375" style="3" customWidth="1"/>
    <col min="521" max="521" width="16.42578125" style="3" customWidth="1"/>
    <col min="522" max="766" width="9.140625" style="3"/>
    <col min="767" max="767" width="4.42578125" style="3" customWidth="1"/>
    <col min="768" max="768" width="44.5703125" style="3" customWidth="1"/>
    <col min="769" max="769" width="12.42578125" style="3" customWidth="1"/>
    <col min="770" max="771" width="11.28515625" style="3" customWidth="1"/>
    <col min="772" max="773" width="11.7109375" style="3" customWidth="1"/>
    <col min="774" max="774" width="12.5703125" style="3" customWidth="1"/>
    <col min="775" max="775" width="12.140625" style="3" customWidth="1"/>
    <col min="776" max="776" width="13.7109375" style="3" customWidth="1"/>
    <col min="777" max="777" width="16.42578125" style="3" customWidth="1"/>
    <col min="778" max="1022" width="9.140625" style="3"/>
    <col min="1023" max="1023" width="4.42578125" style="3" customWidth="1"/>
    <col min="1024" max="1024" width="44.5703125" style="3" customWidth="1"/>
    <col min="1025" max="1025" width="12.42578125" style="3" customWidth="1"/>
    <col min="1026" max="1027" width="11.28515625" style="3" customWidth="1"/>
    <col min="1028" max="1029" width="11.7109375" style="3" customWidth="1"/>
    <col min="1030" max="1030" width="12.5703125" style="3" customWidth="1"/>
    <col min="1031" max="1031" width="12.140625" style="3" customWidth="1"/>
    <col min="1032" max="1032" width="13.7109375" style="3" customWidth="1"/>
    <col min="1033" max="1033" width="16.42578125" style="3" customWidth="1"/>
    <col min="1034" max="1278" width="9.140625" style="3"/>
    <col min="1279" max="1279" width="4.42578125" style="3" customWidth="1"/>
    <col min="1280" max="1280" width="44.5703125" style="3" customWidth="1"/>
    <col min="1281" max="1281" width="12.42578125" style="3" customWidth="1"/>
    <col min="1282" max="1283" width="11.28515625" style="3" customWidth="1"/>
    <col min="1284" max="1285" width="11.7109375" style="3" customWidth="1"/>
    <col min="1286" max="1286" width="12.5703125" style="3" customWidth="1"/>
    <col min="1287" max="1287" width="12.140625" style="3" customWidth="1"/>
    <col min="1288" max="1288" width="13.7109375" style="3" customWidth="1"/>
    <col min="1289" max="1289" width="16.42578125" style="3" customWidth="1"/>
    <col min="1290" max="1534" width="9.140625" style="3"/>
    <col min="1535" max="1535" width="4.42578125" style="3" customWidth="1"/>
    <col min="1536" max="1536" width="44.5703125" style="3" customWidth="1"/>
    <col min="1537" max="1537" width="12.42578125" style="3" customWidth="1"/>
    <col min="1538" max="1539" width="11.28515625" style="3" customWidth="1"/>
    <col min="1540" max="1541" width="11.7109375" style="3" customWidth="1"/>
    <col min="1542" max="1542" width="12.5703125" style="3" customWidth="1"/>
    <col min="1543" max="1543" width="12.140625" style="3" customWidth="1"/>
    <col min="1544" max="1544" width="13.7109375" style="3" customWidth="1"/>
    <col min="1545" max="1545" width="16.42578125" style="3" customWidth="1"/>
    <col min="1546" max="1790" width="9.140625" style="3"/>
    <col min="1791" max="1791" width="4.42578125" style="3" customWidth="1"/>
    <col min="1792" max="1792" width="44.5703125" style="3" customWidth="1"/>
    <col min="1793" max="1793" width="12.42578125" style="3" customWidth="1"/>
    <col min="1794" max="1795" width="11.28515625" style="3" customWidth="1"/>
    <col min="1796" max="1797" width="11.7109375" style="3" customWidth="1"/>
    <col min="1798" max="1798" width="12.5703125" style="3" customWidth="1"/>
    <col min="1799" max="1799" width="12.140625" style="3" customWidth="1"/>
    <col min="1800" max="1800" width="13.7109375" style="3" customWidth="1"/>
    <col min="1801" max="1801" width="16.42578125" style="3" customWidth="1"/>
    <col min="1802" max="2046" width="9.140625" style="3"/>
    <col min="2047" max="2047" width="4.42578125" style="3" customWidth="1"/>
    <col min="2048" max="2048" width="44.5703125" style="3" customWidth="1"/>
    <col min="2049" max="2049" width="12.42578125" style="3" customWidth="1"/>
    <col min="2050" max="2051" width="11.28515625" style="3" customWidth="1"/>
    <col min="2052" max="2053" width="11.7109375" style="3" customWidth="1"/>
    <col min="2054" max="2054" width="12.5703125" style="3" customWidth="1"/>
    <col min="2055" max="2055" width="12.140625" style="3" customWidth="1"/>
    <col min="2056" max="2056" width="13.7109375" style="3" customWidth="1"/>
    <col min="2057" max="2057" width="16.42578125" style="3" customWidth="1"/>
    <col min="2058" max="2302" width="9.140625" style="3"/>
    <col min="2303" max="2303" width="4.42578125" style="3" customWidth="1"/>
    <col min="2304" max="2304" width="44.5703125" style="3" customWidth="1"/>
    <col min="2305" max="2305" width="12.42578125" style="3" customWidth="1"/>
    <col min="2306" max="2307" width="11.28515625" style="3" customWidth="1"/>
    <col min="2308" max="2309" width="11.7109375" style="3" customWidth="1"/>
    <col min="2310" max="2310" width="12.5703125" style="3" customWidth="1"/>
    <col min="2311" max="2311" width="12.140625" style="3" customWidth="1"/>
    <col min="2312" max="2312" width="13.7109375" style="3" customWidth="1"/>
    <col min="2313" max="2313" width="16.42578125" style="3" customWidth="1"/>
    <col min="2314" max="2558" width="9.140625" style="3"/>
    <col min="2559" max="2559" width="4.42578125" style="3" customWidth="1"/>
    <col min="2560" max="2560" width="44.5703125" style="3" customWidth="1"/>
    <col min="2561" max="2561" width="12.42578125" style="3" customWidth="1"/>
    <col min="2562" max="2563" width="11.28515625" style="3" customWidth="1"/>
    <col min="2564" max="2565" width="11.7109375" style="3" customWidth="1"/>
    <col min="2566" max="2566" width="12.5703125" style="3" customWidth="1"/>
    <col min="2567" max="2567" width="12.140625" style="3" customWidth="1"/>
    <col min="2568" max="2568" width="13.7109375" style="3" customWidth="1"/>
    <col min="2569" max="2569" width="16.42578125" style="3" customWidth="1"/>
    <col min="2570" max="2814" width="9.140625" style="3"/>
    <col min="2815" max="2815" width="4.42578125" style="3" customWidth="1"/>
    <col min="2816" max="2816" width="44.5703125" style="3" customWidth="1"/>
    <col min="2817" max="2817" width="12.42578125" style="3" customWidth="1"/>
    <col min="2818" max="2819" width="11.28515625" style="3" customWidth="1"/>
    <col min="2820" max="2821" width="11.7109375" style="3" customWidth="1"/>
    <col min="2822" max="2822" width="12.5703125" style="3" customWidth="1"/>
    <col min="2823" max="2823" width="12.140625" style="3" customWidth="1"/>
    <col min="2824" max="2824" width="13.7109375" style="3" customWidth="1"/>
    <col min="2825" max="2825" width="16.42578125" style="3" customWidth="1"/>
    <col min="2826" max="3070" width="9.140625" style="3"/>
    <col min="3071" max="3071" width="4.42578125" style="3" customWidth="1"/>
    <col min="3072" max="3072" width="44.5703125" style="3" customWidth="1"/>
    <col min="3073" max="3073" width="12.42578125" style="3" customWidth="1"/>
    <col min="3074" max="3075" width="11.28515625" style="3" customWidth="1"/>
    <col min="3076" max="3077" width="11.7109375" style="3" customWidth="1"/>
    <col min="3078" max="3078" width="12.5703125" style="3" customWidth="1"/>
    <col min="3079" max="3079" width="12.140625" style="3" customWidth="1"/>
    <col min="3080" max="3080" width="13.7109375" style="3" customWidth="1"/>
    <col min="3081" max="3081" width="16.42578125" style="3" customWidth="1"/>
    <col min="3082" max="3326" width="9.140625" style="3"/>
    <col min="3327" max="3327" width="4.42578125" style="3" customWidth="1"/>
    <col min="3328" max="3328" width="44.5703125" style="3" customWidth="1"/>
    <col min="3329" max="3329" width="12.42578125" style="3" customWidth="1"/>
    <col min="3330" max="3331" width="11.28515625" style="3" customWidth="1"/>
    <col min="3332" max="3333" width="11.7109375" style="3" customWidth="1"/>
    <col min="3334" max="3334" width="12.5703125" style="3" customWidth="1"/>
    <col min="3335" max="3335" width="12.140625" style="3" customWidth="1"/>
    <col min="3336" max="3336" width="13.7109375" style="3" customWidth="1"/>
    <col min="3337" max="3337" width="16.42578125" style="3" customWidth="1"/>
    <col min="3338" max="3582" width="9.140625" style="3"/>
    <col min="3583" max="3583" width="4.42578125" style="3" customWidth="1"/>
    <col min="3584" max="3584" width="44.5703125" style="3" customWidth="1"/>
    <col min="3585" max="3585" width="12.42578125" style="3" customWidth="1"/>
    <col min="3586" max="3587" width="11.28515625" style="3" customWidth="1"/>
    <col min="3588" max="3589" width="11.7109375" style="3" customWidth="1"/>
    <col min="3590" max="3590" width="12.5703125" style="3" customWidth="1"/>
    <col min="3591" max="3591" width="12.140625" style="3" customWidth="1"/>
    <col min="3592" max="3592" width="13.7109375" style="3" customWidth="1"/>
    <col min="3593" max="3593" width="16.42578125" style="3" customWidth="1"/>
    <col min="3594" max="3838" width="9.140625" style="3"/>
    <col min="3839" max="3839" width="4.42578125" style="3" customWidth="1"/>
    <col min="3840" max="3840" width="44.5703125" style="3" customWidth="1"/>
    <col min="3841" max="3841" width="12.42578125" style="3" customWidth="1"/>
    <col min="3842" max="3843" width="11.28515625" style="3" customWidth="1"/>
    <col min="3844" max="3845" width="11.7109375" style="3" customWidth="1"/>
    <col min="3846" max="3846" width="12.5703125" style="3" customWidth="1"/>
    <col min="3847" max="3847" width="12.140625" style="3" customWidth="1"/>
    <col min="3848" max="3848" width="13.7109375" style="3" customWidth="1"/>
    <col min="3849" max="3849" width="16.42578125" style="3" customWidth="1"/>
    <col min="3850" max="4094" width="9.140625" style="3"/>
    <col min="4095" max="4095" width="4.42578125" style="3" customWidth="1"/>
    <col min="4096" max="4096" width="44.5703125" style="3" customWidth="1"/>
    <col min="4097" max="4097" width="12.42578125" style="3" customWidth="1"/>
    <col min="4098" max="4099" width="11.28515625" style="3" customWidth="1"/>
    <col min="4100" max="4101" width="11.7109375" style="3" customWidth="1"/>
    <col min="4102" max="4102" width="12.5703125" style="3" customWidth="1"/>
    <col min="4103" max="4103" width="12.140625" style="3" customWidth="1"/>
    <col min="4104" max="4104" width="13.7109375" style="3" customWidth="1"/>
    <col min="4105" max="4105" width="16.42578125" style="3" customWidth="1"/>
    <col min="4106" max="4350" width="9.140625" style="3"/>
    <col min="4351" max="4351" width="4.42578125" style="3" customWidth="1"/>
    <col min="4352" max="4352" width="44.5703125" style="3" customWidth="1"/>
    <col min="4353" max="4353" width="12.42578125" style="3" customWidth="1"/>
    <col min="4354" max="4355" width="11.28515625" style="3" customWidth="1"/>
    <col min="4356" max="4357" width="11.7109375" style="3" customWidth="1"/>
    <col min="4358" max="4358" width="12.5703125" style="3" customWidth="1"/>
    <col min="4359" max="4359" width="12.140625" style="3" customWidth="1"/>
    <col min="4360" max="4360" width="13.7109375" style="3" customWidth="1"/>
    <col min="4361" max="4361" width="16.42578125" style="3" customWidth="1"/>
    <col min="4362" max="4606" width="9.140625" style="3"/>
    <col min="4607" max="4607" width="4.42578125" style="3" customWidth="1"/>
    <col min="4608" max="4608" width="44.5703125" style="3" customWidth="1"/>
    <col min="4609" max="4609" width="12.42578125" style="3" customWidth="1"/>
    <col min="4610" max="4611" width="11.28515625" style="3" customWidth="1"/>
    <col min="4612" max="4613" width="11.7109375" style="3" customWidth="1"/>
    <col min="4614" max="4614" width="12.5703125" style="3" customWidth="1"/>
    <col min="4615" max="4615" width="12.140625" style="3" customWidth="1"/>
    <col min="4616" max="4616" width="13.7109375" style="3" customWidth="1"/>
    <col min="4617" max="4617" width="16.42578125" style="3" customWidth="1"/>
    <col min="4618" max="4862" width="9.140625" style="3"/>
    <col min="4863" max="4863" width="4.42578125" style="3" customWidth="1"/>
    <col min="4864" max="4864" width="44.5703125" style="3" customWidth="1"/>
    <col min="4865" max="4865" width="12.42578125" style="3" customWidth="1"/>
    <col min="4866" max="4867" width="11.28515625" style="3" customWidth="1"/>
    <col min="4868" max="4869" width="11.7109375" style="3" customWidth="1"/>
    <col min="4870" max="4870" width="12.5703125" style="3" customWidth="1"/>
    <col min="4871" max="4871" width="12.140625" style="3" customWidth="1"/>
    <col min="4872" max="4872" width="13.7109375" style="3" customWidth="1"/>
    <col min="4873" max="4873" width="16.42578125" style="3" customWidth="1"/>
    <col min="4874" max="5118" width="9.140625" style="3"/>
    <col min="5119" max="5119" width="4.42578125" style="3" customWidth="1"/>
    <col min="5120" max="5120" width="44.5703125" style="3" customWidth="1"/>
    <col min="5121" max="5121" width="12.42578125" style="3" customWidth="1"/>
    <col min="5122" max="5123" width="11.28515625" style="3" customWidth="1"/>
    <col min="5124" max="5125" width="11.7109375" style="3" customWidth="1"/>
    <col min="5126" max="5126" width="12.5703125" style="3" customWidth="1"/>
    <col min="5127" max="5127" width="12.140625" style="3" customWidth="1"/>
    <col min="5128" max="5128" width="13.7109375" style="3" customWidth="1"/>
    <col min="5129" max="5129" width="16.42578125" style="3" customWidth="1"/>
    <col min="5130" max="5374" width="9.140625" style="3"/>
    <col min="5375" max="5375" width="4.42578125" style="3" customWidth="1"/>
    <col min="5376" max="5376" width="44.5703125" style="3" customWidth="1"/>
    <col min="5377" max="5377" width="12.42578125" style="3" customWidth="1"/>
    <col min="5378" max="5379" width="11.28515625" style="3" customWidth="1"/>
    <col min="5380" max="5381" width="11.7109375" style="3" customWidth="1"/>
    <col min="5382" max="5382" width="12.5703125" style="3" customWidth="1"/>
    <col min="5383" max="5383" width="12.140625" style="3" customWidth="1"/>
    <col min="5384" max="5384" width="13.7109375" style="3" customWidth="1"/>
    <col min="5385" max="5385" width="16.42578125" style="3" customWidth="1"/>
    <col min="5386" max="5630" width="9.140625" style="3"/>
    <col min="5631" max="5631" width="4.42578125" style="3" customWidth="1"/>
    <col min="5632" max="5632" width="44.5703125" style="3" customWidth="1"/>
    <col min="5633" max="5633" width="12.42578125" style="3" customWidth="1"/>
    <col min="5634" max="5635" width="11.28515625" style="3" customWidth="1"/>
    <col min="5636" max="5637" width="11.7109375" style="3" customWidth="1"/>
    <col min="5638" max="5638" width="12.5703125" style="3" customWidth="1"/>
    <col min="5639" max="5639" width="12.140625" style="3" customWidth="1"/>
    <col min="5640" max="5640" width="13.7109375" style="3" customWidth="1"/>
    <col min="5641" max="5641" width="16.42578125" style="3" customWidth="1"/>
    <col min="5642" max="5886" width="9.140625" style="3"/>
    <col min="5887" max="5887" width="4.42578125" style="3" customWidth="1"/>
    <col min="5888" max="5888" width="44.5703125" style="3" customWidth="1"/>
    <col min="5889" max="5889" width="12.42578125" style="3" customWidth="1"/>
    <col min="5890" max="5891" width="11.28515625" style="3" customWidth="1"/>
    <col min="5892" max="5893" width="11.7109375" style="3" customWidth="1"/>
    <col min="5894" max="5894" width="12.5703125" style="3" customWidth="1"/>
    <col min="5895" max="5895" width="12.140625" style="3" customWidth="1"/>
    <col min="5896" max="5896" width="13.7109375" style="3" customWidth="1"/>
    <col min="5897" max="5897" width="16.42578125" style="3" customWidth="1"/>
    <col min="5898" max="6142" width="9.140625" style="3"/>
    <col min="6143" max="6143" width="4.42578125" style="3" customWidth="1"/>
    <col min="6144" max="6144" width="44.5703125" style="3" customWidth="1"/>
    <col min="6145" max="6145" width="12.42578125" style="3" customWidth="1"/>
    <col min="6146" max="6147" width="11.28515625" style="3" customWidth="1"/>
    <col min="6148" max="6149" width="11.7109375" style="3" customWidth="1"/>
    <col min="6150" max="6150" width="12.5703125" style="3" customWidth="1"/>
    <col min="6151" max="6151" width="12.140625" style="3" customWidth="1"/>
    <col min="6152" max="6152" width="13.7109375" style="3" customWidth="1"/>
    <col min="6153" max="6153" width="16.42578125" style="3" customWidth="1"/>
    <col min="6154" max="6398" width="9.140625" style="3"/>
    <col min="6399" max="6399" width="4.42578125" style="3" customWidth="1"/>
    <col min="6400" max="6400" width="44.5703125" style="3" customWidth="1"/>
    <col min="6401" max="6401" width="12.42578125" style="3" customWidth="1"/>
    <col min="6402" max="6403" width="11.28515625" style="3" customWidth="1"/>
    <col min="6404" max="6405" width="11.7109375" style="3" customWidth="1"/>
    <col min="6406" max="6406" width="12.5703125" style="3" customWidth="1"/>
    <col min="6407" max="6407" width="12.140625" style="3" customWidth="1"/>
    <col min="6408" max="6408" width="13.7109375" style="3" customWidth="1"/>
    <col min="6409" max="6409" width="16.42578125" style="3" customWidth="1"/>
    <col min="6410" max="6654" width="9.140625" style="3"/>
    <col min="6655" max="6655" width="4.42578125" style="3" customWidth="1"/>
    <col min="6656" max="6656" width="44.5703125" style="3" customWidth="1"/>
    <col min="6657" max="6657" width="12.42578125" style="3" customWidth="1"/>
    <col min="6658" max="6659" width="11.28515625" style="3" customWidth="1"/>
    <col min="6660" max="6661" width="11.7109375" style="3" customWidth="1"/>
    <col min="6662" max="6662" width="12.5703125" style="3" customWidth="1"/>
    <col min="6663" max="6663" width="12.140625" style="3" customWidth="1"/>
    <col min="6664" max="6664" width="13.7109375" style="3" customWidth="1"/>
    <col min="6665" max="6665" width="16.42578125" style="3" customWidth="1"/>
    <col min="6666" max="6910" width="9.140625" style="3"/>
    <col min="6911" max="6911" width="4.42578125" style="3" customWidth="1"/>
    <col min="6912" max="6912" width="44.5703125" style="3" customWidth="1"/>
    <col min="6913" max="6913" width="12.42578125" style="3" customWidth="1"/>
    <col min="6914" max="6915" width="11.28515625" style="3" customWidth="1"/>
    <col min="6916" max="6917" width="11.7109375" style="3" customWidth="1"/>
    <col min="6918" max="6918" width="12.5703125" style="3" customWidth="1"/>
    <col min="6919" max="6919" width="12.140625" style="3" customWidth="1"/>
    <col min="6920" max="6920" width="13.7109375" style="3" customWidth="1"/>
    <col min="6921" max="6921" width="16.42578125" style="3" customWidth="1"/>
    <col min="6922" max="7166" width="9.140625" style="3"/>
    <col min="7167" max="7167" width="4.42578125" style="3" customWidth="1"/>
    <col min="7168" max="7168" width="44.5703125" style="3" customWidth="1"/>
    <col min="7169" max="7169" width="12.42578125" style="3" customWidth="1"/>
    <col min="7170" max="7171" width="11.28515625" style="3" customWidth="1"/>
    <col min="7172" max="7173" width="11.7109375" style="3" customWidth="1"/>
    <col min="7174" max="7174" width="12.5703125" style="3" customWidth="1"/>
    <col min="7175" max="7175" width="12.140625" style="3" customWidth="1"/>
    <col min="7176" max="7176" width="13.7109375" style="3" customWidth="1"/>
    <col min="7177" max="7177" width="16.42578125" style="3" customWidth="1"/>
    <col min="7178" max="7422" width="9.140625" style="3"/>
    <col min="7423" max="7423" width="4.42578125" style="3" customWidth="1"/>
    <col min="7424" max="7424" width="44.5703125" style="3" customWidth="1"/>
    <col min="7425" max="7425" width="12.42578125" style="3" customWidth="1"/>
    <col min="7426" max="7427" width="11.28515625" style="3" customWidth="1"/>
    <col min="7428" max="7429" width="11.7109375" style="3" customWidth="1"/>
    <col min="7430" max="7430" width="12.5703125" style="3" customWidth="1"/>
    <col min="7431" max="7431" width="12.140625" style="3" customWidth="1"/>
    <col min="7432" max="7432" width="13.7109375" style="3" customWidth="1"/>
    <col min="7433" max="7433" width="16.42578125" style="3" customWidth="1"/>
    <col min="7434" max="7678" width="9.140625" style="3"/>
    <col min="7679" max="7679" width="4.42578125" style="3" customWidth="1"/>
    <col min="7680" max="7680" width="44.5703125" style="3" customWidth="1"/>
    <col min="7681" max="7681" width="12.42578125" style="3" customWidth="1"/>
    <col min="7682" max="7683" width="11.28515625" style="3" customWidth="1"/>
    <col min="7684" max="7685" width="11.7109375" style="3" customWidth="1"/>
    <col min="7686" max="7686" width="12.5703125" style="3" customWidth="1"/>
    <col min="7687" max="7687" width="12.140625" style="3" customWidth="1"/>
    <col min="7688" max="7688" width="13.7109375" style="3" customWidth="1"/>
    <col min="7689" max="7689" width="16.42578125" style="3" customWidth="1"/>
    <col min="7690" max="7934" width="9.140625" style="3"/>
    <col min="7935" max="7935" width="4.42578125" style="3" customWidth="1"/>
    <col min="7936" max="7936" width="44.5703125" style="3" customWidth="1"/>
    <col min="7937" max="7937" width="12.42578125" style="3" customWidth="1"/>
    <col min="7938" max="7939" width="11.28515625" style="3" customWidth="1"/>
    <col min="7940" max="7941" width="11.7109375" style="3" customWidth="1"/>
    <col min="7942" max="7942" width="12.5703125" style="3" customWidth="1"/>
    <col min="7943" max="7943" width="12.140625" style="3" customWidth="1"/>
    <col min="7944" max="7944" width="13.7109375" style="3" customWidth="1"/>
    <col min="7945" max="7945" width="16.42578125" style="3" customWidth="1"/>
    <col min="7946" max="8190" width="9.140625" style="3"/>
    <col min="8191" max="8191" width="4.42578125" style="3" customWidth="1"/>
    <col min="8192" max="8192" width="44.5703125" style="3" customWidth="1"/>
    <col min="8193" max="8193" width="12.42578125" style="3" customWidth="1"/>
    <col min="8194" max="8195" width="11.28515625" style="3" customWidth="1"/>
    <col min="8196" max="8197" width="11.7109375" style="3" customWidth="1"/>
    <col min="8198" max="8198" width="12.5703125" style="3" customWidth="1"/>
    <col min="8199" max="8199" width="12.140625" style="3" customWidth="1"/>
    <col min="8200" max="8200" width="13.7109375" style="3" customWidth="1"/>
    <col min="8201" max="8201" width="16.42578125" style="3" customWidth="1"/>
    <col min="8202" max="8446" width="9.140625" style="3"/>
    <col min="8447" max="8447" width="4.42578125" style="3" customWidth="1"/>
    <col min="8448" max="8448" width="44.5703125" style="3" customWidth="1"/>
    <col min="8449" max="8449" width="12.42578125" style="3" customWidth="1"/>
    <col min="8450" max="8451" width="11.28515625" style="3" customWidth="1"/>
    <col min="8452" max="8453" width="11.7109375" style="3" customWidth="1"/>
    <col min="8454" max="8454" width="12.5703125" style="3" customWidth="1"/>
    <col min="8455" max="8455" width="12.140625" style="3" customWidth="1"/>
    <col min="8456" max="8456" width="13.7109375" style="3" customWidth="1"/>
    <col min="8457" max="8457" width="16.42578125" style="3" customWidth="1"/>
    <col min="8458" max="8702" width="9.140625" style="3"/>
    <col min="8703" max="8703" width="4.42578125" style="3" customWidth="1"/>
    <col min="8704" max="8704" width="44.5703125" style="3" customWidth="1"/>
    <col min="8705" max="8705" width="12.42578125" style="3" customWidth="1"/>
    <col min="8706" max="8707" width="11.28515625" style="3" customWidth="1"/>
    <col min="8708" max="8709" width="11.7109375" style="3" customWidth="1"/>
    <col min="8710" max="8710" width="12.5703125" style="3" customWidth="1"/>
    <col min="8711" max="8711" width="12.140625" style="3" customWidth="1"/>
    <col min="8712" max="8712" width="13.7109375" style="3" customWidth="1"/>
    <col min="8713" max="8713" width="16.42578125" style="3" customWidth="1"/>
    <col min="8714" max="8958" width="9.140625" style="3"/>
    <col min="8959" max="8959" width="4.42578125" style="3" customWidth="1"/>
    <col min="8960" max="8960" width="44.5703125" style="3" customWidth="1"/>
    <col min="8961" max="8961" width="12.42578125" style="3" customWidth="1"/>
    <col min="8962" max="8963" width="11.28515625" style="3" customWidth="1"/>
    <col min="8964" max="8965" width="11.7109375" style="3" customWidth="1"/>
    <col min="8966" max="8966" width="12.5703125" style="3" customWidth="1"/>
    <col min="8967" max="8967" width="12.140625" style="3" customWidth="1"/>
    <col min="8968" max="8968" width="13.7109375" style="3" customWidth="1"/>
    <col min="8969" max="8969" width="16.42578125" style="3" customWidth="1"/>
    <col min="8970" max="9214" width="9.140625" style="3"/>
    <col min="9215" max="9215" width="4.42578125" style="3" customWidth="1"/>
    <col min="9216" max="9216" width="44.5703125" style="3" customWidth="1"/>
    <col min="9217" max="9217" width="12.42578125" style="3" customWidth="1"/>
    <col min="9218" max="9219" width="11.28515625" style="3" customWidth="1"/>
    <col min="9220" max="9221" width="11.7109375" style="3" customWidth="1"/>
    <col min="9222" max="9222" width="12.5703125" style="3" customWidth="1"/>
    <col min="9223" max="9223" width="12.140625" style="3" customWidth="1"/>
    <col min="9224" max="9224" width="13.7109375" style="3" customWidth="1"/>
    <col min="9225" max="9225" width="16.42578125" style="3" customWidth="1"/>
    <col min="9226" max="9470" width="9.140625" style="3"/>
    <col min="9471" max="9471" width="4.42578125" style="3" customWidth="1"/>
    <col min="9472" max="9472" width="44.5703125" style="3" customWidth="1"/>
    <col min="9473" max="9473" width="12.42578125" style="3" customWidth="1"/>
    <col min="9474" max="9475" width="11.28515625" style="3" customWidth="1"/>
    <col min="9476" max="9477" width="11.7109375" style="3" customWidth="1"/>
    <col min="9478" max="9478" width="12.5703125" style="3" customWidth="1"/>
    <col min="9479" max="9479" width="12.140625" style="3" customWidth="1"/>
    <col min="9480" max="9480" width="13.7109375" style="3" customWidth="1"/>
    <col min="9481" max="9481" width="16.42578125" style="3" customWidth="1"/>
    <col min="9482" max="9726" width="9.140625" style="3"/>
    <col min="9727" max="9727" width="4.42578125" style="3" customWidth="1"/>
    <col min="9728" max="9728" width="44.5703125" style="3" customWidth="1"/>
    <col min="9729" max="9729" width="12.42578125" style="3" customWidth="1"/>
    <col min="9730" max="9731" width="11.28515625" style="3" customWidth="1"/>
    <col min="9732" max="9733" width="11.7109375" style="3" customWidth="1"/>
    <col min="9734" max="9734" width="12.5703125" style="3" customWidth="1"/>
    <col min="9735" max="9735" width="12.140625" style="3" customWidth="1"/>
    <col min="9736" max="9736" width="13.7109375" style="3" customWidth="1"/>
    <col min="9737" max="9737" width="16.42578125" style="3" customWidth="1"/>
    <col min="9738" max="9982" width="9.140625" style="3"/>
    <col min="9983" max="9983" width="4.42578125" style="3" customWidth="1"/>
    <col min="9984" max="9984" width="44.5703125" style="3" customWidth="1"/>
    <col min="9985" max="9985" width="12.42578125" style="3" customWidth="1"/>
    <col min="9986" max="9987" width="11.28515625" style="3" customWidth="1"/>
    <col min="9988" max="9989" width="11.7109375" style="3" customWidth="1"/>
    <col min="9990" max="9990" width="12.5703125" style="3" customWidth="1"/>
    <col min="9991" max="9991" width="12.140625" style="3" customWidth="1"/>
    <col min="9992" max="9992" width="13.7109375" style="3" customWidth="1"/>
    <col min="9993" max="9993" width="16.42578125" style="3" customWidth="1"/>
    <col min="9994" max="10238" width="9.140625" style="3"/>
    <col min="10239" max="10239" width="4.42578125" style="3" customWidth="1"/>
    <col min="10240" max="10240" width="44.5703125" style="3" customWidth="1"/>
    <col min="10241" max="10241" width="12.42578125" style="3" customWidth="1"/>
    <col min="10242" max="10243" width="11.28515625" style="3" customWidth="1"/>
    <col min="10244" max="10245" width="11.7109375" style="3" customWidth="1"/>
    <col min="10246" max="10246" width="12.5703125" style="3" customWidth="1"/>
    <col min="10247" max="10247" width="12.140625" style="3" customWidth="1"/>
    <col min="10248" max="10248" width="13.7109375" style="3" customWidth="1"/>
    <col min="10249" max="10249" width="16.42578125" style="3" customWidth="1"/>
    <col min="10250" max="10494" width="9.140625" style="3"/>
    <col min="10495" max="10495" width="4.42578125" style="3" customWidth="1"/>
    <col min="10496" max="10496" width="44.5703125" style="3" customWidth="1"/>
    <col min="10497" max="10497" width="12.42578125" style="3" customWidth="1"/>
    <col min="10498" max="10499" width="11.28515625" style="3" customWidth="1"/>
    <col min="10500" max="10501" width="11.7109375" style="3" customWidth="1"/>
    <col min="10502" max="10502" width="12.5703125" style="3" customWidth="1"/>
    <col min="10503" max="10503" width="12.140625" style="3" customWidth="1"/>
    <col min="10504" max="10504" width="13.7109375" style="3" customWidth="1"/>
    <col min="10505" max="10505" width="16.42578125" style="3" customWidth="1"/>
    <col min="10506" max="10750" width="9.140625" style="3"/>
    <col min="10751" max="10751" width="4.42578125" style="3" customWidth="1"/>
    <col min="10752" max="10752" width="44.5703125" style="3" customWidth="1"/>
    <col min="10753" max="10753" width="12.42578125" style="3" customWidth="1"/>
    <col min="10754" max="10755" width="11.28515625" style="3" customWidth="1"/>
    <col min="10756" max="10757" width="11.7109375" style="3" customWidth="1"/>
    <col min="10758" max="10758" width="12.5703125" style="3" customWidth="1"/>
    <col min="10759" max="10759" width="12.140625" style="3" customWidth="1"/>
    <col min="10760" max="10760" width="13.7109375" style="3" customWidth="1"/>
    <col min="10761" max="10761" width="16.42578125" style="3" customWidth="1"/>
    <col min="10762" max="11006" width="9.140625" style="3"/>
    <col min="11007" max="11007" width="4.42578125" style="3" customWidth="1"/>
    <col min="11008" max="11008" width="44.5703125" style="3" customWidth="1"/>
    <col min="11009" max="11009" width="12.42578125" style="3" customWidth="1"/>
    <col min="11010" max="11011" width="11.28515625" style="3" customWidth="1"/>
    <col min="11012" max="11013" width="11.7109375" style="3" customWidth="1"/>
    <col min="11014" max="11014" width="12.5703125" style="3" customWidth="1"/>
    <col min="11015" max="11015" width="12.140625" style="3" customWidth="1"/>
    <col min="11016" max="11016" width="13.7109375" style="3" customWidth="1"/>
    <col min="11017" max="11017" width="16.42578125" style="3" customWidth="1"/>
    <col min="11018" max="11262" width="9.140625" style="3"/>
    <col min="11263" max="11263" width="4.42578125" style="3" customWidth="1"/>
    <col min="11264" max="11264" width="44.5703125" style="3" customWidth="1"/>
    <col min="11265" max="11265" width="12.42578125" style="3" customWidth="1"/>
    <col min="11266" max="11267" width="11.28515625" style="3" customWidth="1"/>
    <col min="11268" max="11269" width="11.7109375" style="3" customWidth="1"/>
    <col min="11270" max="11270" width="12.5703125" style="3" customWidth="1"/>
    <col min="11271" max="11271" width="12.140625" style="3" customWidth="1"/>
    <col min="11272" max="11272" width="13.7109375" style="3" customWidth="1"/>
    <col min="11273" max="11273" width="16.42578125" style="3" customWidth="1"/>
    <col min="11274" max="11518" width="9.140625" style="3"/>
    <col min="11519" max="11519" width="4.42578125" style="3" customWidth="1"/>
    <col min="11520" max="11520" width="44.5703125" style="3" customWidth="1"/>
    <col min="11521" max="11521" width="12.42578125" style="3" customWidth="1"/>
    <col min="11522" max="11523" width="11.28515625" style="3" customWidth="1"/>
    <col min="11524" max="11525" width="11.7109375" style="3" customWidth="1"/>
    <col min="11526" max="11526" width="12.5703125" style="3" customWidth="1"/>
    <col min="11527" max="11527" width="12.140625" style="3" customWidth="1"/>
    <col min="11528" max="11528" width="13.7109375" style="3" customWidth="1"/>
    <col min="11529" max="11529" width="16.42578125" style="3" customWidth="1"/>
    <col min="11530" max="11774" width="9.140625" style="3"/>
    <col min="11775" max="11775" width="4.42578125" style="3" customWidth="1"/>
    <col min="11776" max="11776" width="44.5703125" style="3" customWidth="1"/>
    <col min="11777" max="11777" width="12.42578125" style="3" customWidth="1"/>
    <col min="11778" max="11779" width="11.28515625" style="3" customWidth="1"/>
    <col min="11780" max="11781" width="11.7109375" style="3" customWidth="1"/>
    <col min="11782" max="11782" width="12.5703125" style="3" customWidth="1"/>
    <col min="11783" max="11783" width="12.140625" style="3" customWidth="1"/>
    <col min="11784" max="11784" width="13.7109375" style="3" customWidth="1"/>
    <col min="11785" max="11785" width="16.42578125" style="3" customWidth="1"/>
    <col min="11786" max="12030" width="9.140625" style="3"/>
    <col min="12031" max="12031" width="4.42578125" style="3" customWidth="1"/>
    <col min="12032" max="12032" width="44.5703125" style="3" customWidth="1"/>
    <col min="12033" max="12033" width="12.42578125" style="3" customWidth="1"/>
    <col min="12034" max="12035" width="11.28515625" style="3" customWidth="1"/>
    <col min="12036" max="12037" width="11.7109375" style="3" customWidth="1"/>
    <col min="12038" max="12038" width="12.5703125" style="3" customWidth="1"/>
    <col min="12039" max="12039" width="12.140625" style="3" customWidth="1"/>
    <col min="12040" max="12040" width="13.7109375" style="3" customWidth="1"/>
    <col min="12041" max="12041" width="16.42578125" style="3" customWidth="1"/>
    <col min="12042" max="12286" width="9.140625" style="3"/>
    <col min="12287" max="12287" width="4.42578125" style="3" customWidth="1"/>
    <col min="12288" max="12288" width="44.5703125" style="3" customWidth="1"/>
    <col min="12289" max="12289" width="12.42578125" style="3" customWidth="1"/>
    <col min="12290" max="12291" width="11.28515625" style="3" customWidth="1"/>
    <col min="12292" max="12293" width="11.7109375" style="3" customWidth="1"/>
    <col min="12294" max="12294" width="12.5703125" style="3" customWidth="1"/>
    <col min="12295" max="12295" width="12.140625" style="3" customWidth="1"/>
    <col min="12296" max="12296" width="13.7109375" style="3" customWidth="1"/>
    <col min="12297" max="12297" width="16.42578125" style="3" customWidth="1"/>
    <col min="12298" max="12542" width="9.140625" style="3"/>
    <col min="12543" max="12543" width="4.42578125" style="3" customWidth="1"/>
    <col min="12544" max="12544" width="44.5703125" style="3" customWidth="1"/>
    <col min="12545" max="12545" width="12.42578125" style="3" customWidth="1"/>
    <col min="12546" max="12547" width="11.28515625" style="3" customWidth="1"/>
    <col min="12548" max="12549" width="11.7109375" style="3" customWidth="1"/>
    <col min="12550" max="12550" width="12.5703125" style="3" customWidth="1"/>
    <col min="12551" max="12551" width="12.140625" style="3" customWidth="1"/>
    <col min="12552" max="12552" width="13.7109375" style="3" customWidth="1"/>
    <col min="12553" max="12553" width="16.42578125" style="3" customWidth="1"/>
    <col min="12554" max="12798" width="9.140625" style="3"/>
    <col min="12799" max="12799" width="4.42578125" style="3" customWidth="1"/>
    <col min="12800" max="12800" width="44.5703125" style="3" customWidth="1"/>
    <col min="12801" max="12801" width="12.42578125" style="3" customWidth="1"/>
    <col min="12802" max="12803" width="11.28515625" style="3" customWidth="1"/>
    <col min="12804" max="12805" width="11.7109375" style="3" customWidth="1"/>
    <col min="12806" max="12806" width="12.5703125" style="3" customWidth="1"/>
    <col min="12807" max="12807" width="12.140625" style="3" customWidth="1"/>
    <col min="12808" max="12808" width="13.7109375" style="3" customWidth="1"/>
    <col min="12809" max="12809" width="16.42578125" style="3" customWidth="1"/>
    <col min="12810" max="13054" width="9.140625" style="3"/>
    <col min="13055" max="13055" width="4.42578125" style="3" customWidth="1"/>
    <col min="13056" max="13056" width="44.5703125" style="3" customWidth="1"/>
    <col min="13057" max="13057" width="12.42578125" style="3" customWidth="1"/>
    <col min="13058" max="13059" width="11.28515625" style="3" customWidth="1"/>
    <col min="13060" max="13061" width="11.7109375" style="3" customWidth="1"/>
    <col min="13062" max="13062" width="12.5703125" style="3" customWidth="1"/>
    <col min="13063" max="13063" width="12.140625" style="3" customWidth="1"/>
    <col min="13064" max="13064" width="13.7109375" style="3" customWidth="1"/>
    <col min="13065" max="13065" width="16.42578125" style="3" customWidth="1"/>
    <col min="13066" max="13310" width="9.140625" style="3"/>
    <col min="13311" max="13311" width="4.42578125" style="3" customWidth="1"/>
    <col min="13312" max="13312" width="44.5703125" style="3" customWidth="1"/>
    <col min="13313" max="13313" width="12.42578125" style="3" customWidth="1"/>
    <col min="13314" max="13315" width="11.28515625" style="3" customWidth="1"/>
    <col min="13316" max="13317" width="11.7109375" style="3" customWidth="1"/>
    <col min="13318" max="13318" width="12.5703125" style="3" customWidth="1"/>
    <col min="13319" max="13319" width="12.140625" style="3" customWidth="1"/>
    <col min="13320" max="13320" width="13.7109375" style="3" customWidth="1"/>
    <col min="13321" max="13321" width="16.42578125" style="3" customWidth="1"/>
    <col min="13322" max="13566" width="9.140625" style="3"/>
    <col min="13567" max="13567" width="4.42578125" style="3" customWidth="1"/>
    <col min="13568" max="13568" width="44.5703125" style="3" customWidth="1"/>
    <col min="13569" max="13569" width="12.42578125" style="3" customWidth="1"/>
    <col min="13570" max="13571" width="11.28515625" style="3" customWidth="1"/>
    <col min="13572" max="13573" width="11.7109375" style="3" customWidth="1"/>
    <col min="13574" max="13574" width="12.5703125" style="3" customWidth="1"/>
    <col min="13575" max="13575" width="12.140625" style="3" customWidth="1"/>
    <col min="13576" max="13576" width="13.7109375" style="3" customWidth="1"/>
    <col min="13577" max="13577" width="16.42578125" style="3" customWidth="1"/>
    <col min="13578" max="13822" width="9.140625" style="3"/>
    <col min="13823" max="13823" width="4.42578125" style="3" customWidth="1"/>
    <col min="13824" max="13824" width="44.5703125" style="3" customWidth="1"/>
    <col min="13825" max="13825" width="12.42578125" style="3" customWidth="1"/>
    <col min="13826" max="13827" width="11.28515625" style="3" customWidth="1"/>
    <col min="13828" max="13829" width="11.7109375" style="3" customWidth="1"/>
    <col min="13830" max="13830" width="12.5703125" style="3" customWidth="1"/>
    <col min="13831" max="13831" width="12.140625" style="3" customWidth="1"/>
    <col min="13832" max="13832" width="13.7109375" style="3" customWidth="1"/>
    <col min="13833" max="13833" width="16.42578125" style="3" customWidth="1"/>
    <col min="13834" max="14078" width="9.140625" style="3"/>
    <col min="14079" max="14079" width="4.42578125" style="3" customWidth="1"/>
    <col min="14080" max="14080" width="44.5703125" style="3" customWidth="1"/>
    <col min="14081" max="14081" width="12.42578125" style="3" customWidth="1"/>
    <col min="14082" max="14083" width="11.28515625" style="3" customWidth="1"/>
    <col min="14084" max="14085" width="11.7109375" style="3" customWidth="1"/>
    <col min="14086" max="14086" width="12.5703125" style="3" customWidth="1"/>
    <col min="14087" max="14087" width="12.140625" style="3" customWidth="1"/>
    <col min="14088" max="14088" width="13.7109375" style="3" customWidth="1"/>
    <col min="14089" max="14089" width="16.42578125" style="3" customWidth="1"/>
    <col min="14090" max="14334" width="9.140625" style="3"/>
    <col min="14335" max="14335" width="4.42578125" style="3" customWidth="1"/>
    <col min="14336" max="14336" width="44.5703125" style="3" customWidth="1"/>
    <col min="14337" max="14337" width="12.42578125" style="3" customWidth="1"/>
    <col min="14338" max="14339" width="11.28515625" style="3" customWidth="1"/>
    <col min="14340" max="14341" width="11.7109375" style="3" customWidth="1"/>
    <col min="14342" max="14342" width="12.5703125" style="3" customWidth="1"/>
    <col min="14343" max="14343" width="12.140625" style="3" customWidth="1"/>
    <col min="14344" max="14344" width="13.7109375" style="3" customWidth="1"/>
    <col min="14345" max="14345" width="16.42578125" style="3" customWidth="1"/>
    <col min="14346" max="14590" width="9.140625" style="3"/>
    <col min="14591" max="14591" width="4.42578125" style="3" customWidth="1"/>
    <col min="14592" max="14592" width="44.5703125" style="3" customWidth="1"/>
    <col min="14593" max="14593" width="12.42578125" style="3" customWidth="1"/>
    <col min="14594" max="14595" width="11.28515625" style="3" customWidth="1"/>
    <col min="14596" max="14597" width="11.7109375" style="3" customWidth="1"/>
    <col min="14598" max="14598" width="12.5703125" style="3" customWidth="1"/>
    <col min="14599" max="14599" width="12.140625" style="3" customWidth="1"/>
    <col min="14600" max="14600" width="13.7109375" style="3" customWidth="1"/>
    <col min="14601" max="14601" width="16.42578125" style="3" customWidth="1"/>
    <col min="14602" max="14846" width="9.140625" style="3"/>
    <col min="14847" max="14847" width="4.42578125" style="3" customWidth="1"/>
    <col min="14848" max="14848" width="44.5703125" style="3" customWidth="1"/>
    <col min="14849" max="14849" width="12.42578125" style="3" customWidth="1"/>
    <col min="14850" max="14851" width="11.28515625" style="3" customWidth="1"/>
    <col min="14852" max="14853" width="11.7109375" style="3" customWidth="1"/>
    <col min="14854" max="14854" width="12.5703125" style="3" customWidth="1"/>
    <col min="14855" max="14855" width="12.140625" style="3" customWidth="1"/>
    <col min="14856" max="14856" width="13.7109375" style="3" customWidth="1"/>
    <col min="14857" max="14857" width="16.42578125" style="3" customWidth="1"/>
    <col min="14858" max="15102" width="9.140625" style="3"/>
    <col min="15103" max="15103" width="4.42578125" style="3" customWidth="1"/>
    <col min="15104" max="15104" width="44.5703125" style="3" customWidth="1"/>
    <col min="15105" max="15105" width="12.42578125" style="3" customWidth="1"/>
    <col min="15106" max="15107" width="11.28515625" style="3" customWidth="1"/>
    <col min="15108" max="15109" width="11.7109375" style="3" customWidth="1"/>
    <col min="15110" max="15110" width="12.5703125" style="3" customWidth="1"/>
    <col min="15111" max="15111" width="12.140625" style="3" customWidth="1"/>
    <col min="15112" max="15112" width="13.7109375" style="3" customWidth="1"/>
    <col min="15113" max="15113" width="16.42578125" style="3" customWidth="1"/>
    <col min="15114" max="15358" width="9.140625" style="3"/>
    <col min="15359" max="15359" width="4.42578125" style="3" customWidth="1"/>
    <col min="15360" max="15360" width="44.5703125" style="3" customWidth="1"/>
    <col min="15361" max="15361" width="12.42578125" style="3" customWidth="1"/>
    <col min="15362" max="15363" width="11.28515625" style="3" customWidth="1"/>
    <col min="15364" max="15365" width="11.7109375" style="3" customWidth="1"/>
    <col min="15366" max="15366" width="12.5703125" style="3" customWidth="1"/>
    <col min="15367" max="15367" width="12.140625" style="3" customWidth="1"/>
    <col min="15368" max="15368" width="13.7109375" style="3" customWidth="1"/>
    <col min="15369" max="15369" width="16.42578125" style="3" customWidth="1"/>
    <col min="15370" max="15614" width="9.140625" style="3"/>
    <col min="15615" max="15615" width="4.42578125" style="3" customWidth="1"/>
    <col min="15616" max="15616" width="44.5703125" style="3" customWidth="1"/>
    <col min="15617" max="15617" width="12.42578125" style="3" customWidth="1"/>
    <col min="15618" max="15619" width="11.28515625" style="3" customWidth="1"/>
    <col min="15620" max="15621" width="11.7109375" style="3" customWidth="1"/>
    <col min="15622" max="15622" width="12.5703125" style="3" customWidth="1"/>
    <col min="15623" max="15623" width="12.140625" style="3" customWidth="1"/>
    <col min="15624" max="15624" width="13.7109375" style="3" customWidth="1"/>
    <col min="15625" max="15625" width="16.42578125" style="3" customWidth="1"/>
    <col min="15626" max="15870" width="9.140625" style="3"/>
    <col min="15871" max="15871" width="4.42578125" style="3" customWidth="1"/>
    <col min="15872" max="15872" width="44.5703125" style="3" customWidth="1"/>
    <col min="15873" max="15873" width="12.42578125" style="3" customWidth="1"/>
    <col min="15874" max="15875" width="11.28515625" style="3" customWidth="1"/>
    <col min="15876" max="15877" width="11.7109375" style="3" customWidth="1"/>
    <col min="15878" max="15878" width="12.5703125" style="3" customWidth="1"/>
    <col min="15879" max="15879" width="12.140625" style="3" customWidth="1"/>
    <col min="15880" max="15880" width="13.7109375" style="3" customWidth="1"/>
    <col min="15881" max="15881" width="16.42578125" style="3" customWidth="1"/>
    <col min="15882" max="16126" width="9.140625" style="3"/>
    <col min="16127" max="16127" width="4.42578125" style="3" customWidth="1"/>
    <col min="16128" max="16128" width="44.5703125" style="3" customWidth="1"/>
    <col min="16129" max="16129" width="12.42578125" style="3" customWidth="1"/>
    <col min="16130" max="16131" width="11.28515625" style="3" customWidth="1"/>
    <col min="16132" max="16133" width="11.7109375" style="3" customWidth="1"/>
    <col min="16134" max="16134" width="12.5703125" style="3" customWidth="1"/>
    <col min="16135" max="16135" width="12.140625" style="3" customWidth="1"/>
    <col min="16136" max="16136" width="13.7109375" style="3" customWidth="1"/>
    <col min="16137" max="16137" width="16.42578125" style="3" customWidth="1"/>
    <col min="16138" max="16384" width="9.140625" style="3"/>
  </cols>
  <sheetData>
    <row r="1" spans="1:10" ht="15.75" x14ac:dyDescent="0.25">
      <c r="H1" s="168" t="s">
        <v>69</v>
      </c>
      <c r="I1" s="105"/>
    </row>
    <row r="2" spans="1:10" ht="15.75" x14ac:dyDescent="0.25">
      <c r="H2" s="168"/>
      <c r="I2" s="105"/>
    </row>
    <row r="3" spans="1:10" ht="14.25" x14ac:dyDescent="0.2">
      <c r="A3" s="356" t="s">
        <v>70</v>
      </c>
      <c r="B3" s="356"/>
      <c r="C3" s="356"/>
      <c r="D3" s="356"/>
      <c r="E3" s="356"/>
      <c r="F3" s="356"/>
      <c r="G3" s="356"/>
      <c r="H3" s="356"/>
      <c r="I3" s="356"/>
    </row>
    <row r="4" spans="1:10" ht="14.25" x14ac:dyDescent="0.2">
      <c r="A4" s="356" t="s">
        <v>401</v>
      </c>
      <c r="B4" s="356"/>
      <c r="C4" s="356"/>
      <c r="D4" s="356"/>
      <c r="E4" s="356"/>
      <c r="F4" s="356"/>
      <c r="G4" s="356"/>
      <c r="H4" s="356"/>
      <c r="I4" s="356"/>
    </row>
    <row r="5" spans="1:10" x14ac:dyDescent="0.2">
      <c r="G5" s="28"/>
      <c r="I5" s="29" t="s">
        <v>71</v>
      </c>
    </row>
    <row r="6" spans="1:10" ht="51" x14ac:dyDescent="0.2">
      <c r="A6" s="30" t="s">
        <v>72</v>
      </c>
      <c r="B6" s="147" t="s">
        <v>73</v>
      </c>
      <c r="C6" s="30" t="s">
        <v>382</v>
      </c>
      <c r="D6" s="30" t="s">
        <v>411</v>
      </c>
      <c r="E6" s="30" t="s">
        <v>417</v>
      </c>
      <c r="F6" s="30" t="s">
        <v>418</v>
      </c>
      <c r="G6" s="31" t="s">
        <v>419</v>
      </c>
      <c r="H6" s="30" t="s">
        <v>415</v>
      </c>
      <c r="I6" s="30" t="s">
        <v>416</v>
      </c>
    </row>
    <row r="7" spans="1:10" x14ac:dyDescent="0.2">
      <c r="A7" s="32" t="s">
        <v>10</v>
      </c>
      <c r="B7" s="320" t="s">
        <v>74</v>
      </c>
      <c r="C7" s="321">
        <v>239</v>
      </c>
      <c r="D7" s="144">
        <v>223.6</v>
      </c>
      <c r="E7" s="321">
        <v>223.5</v>
      </c>
      <c r="F7" s="144">
        <v>223.56</v>
      </c>
      <c r="G7" s="321">
        <f>H7+I7</f>
        <v>256</v>
      </c>
      <c r="H7" s="144">
        <v>76</v>
      </c>
      <c r="I7" s="145">
        <v>180</v>
      </c>
    </row>
    <row r="8" spans="1:10" hidden="1" x14ac:dyDescent="0.2">
      <c r="A8" s="46"/>
      <c r="B8" s="313" t="s">
        <v>371</v>
      </c>
      <c r="C8" s="314"/>
      <c r="D8" s="140"/>
      <c r="E8" s="314"/>
      <c r="F8" s="140"/>
      <c r="G8" s="314"/>
      <c r="H8" s="140"/>
      <c r="I8" s="141"/>
    </row>
    <row r="9" spans="1:10" x14ac:dyDescent="0.2">
      <c r="A9" s="312" t="s">
        <v>9</v>
      </c>
      <c r="B9" s="228" t="s">
        <v>372</v>
      </c>
      <c r="C9" s="136">
        <f t="shared" ref="C9:H9" si="0">SUM(C10:C10)</f>
        <v>382</v>
      </c>
      <c r="D9" s="136">
        <f t="shared" si="0"/>
        <v>384</v>
      </c>
      <c r="E9" s="136">
        <v>396.5</v>
      </c>
      <c r="F9" s="136">
        <f t="shared" si="0"/>
        <v>397.02620874377999</v>
      </c>
      <c r="G9" s="136">
        <f t="shared" si="0"/>
        <v>607.10525724433217</v>
      </c>
      <c r="H9" s="136">
        <f t="shared" si="0"/>
        <v>262</v>
      </c>
      <c r="I9" s="136">
        <f>I10</f>
        <v>345</v>
      </c>
      <c r="J9" s="15"/>
    </row>
    <row r="10" spans="1:10" x14ac:dyDescent="0.2">
      <c r="A10" s="54" t="s">
        <v>12</v>
      </c>
      <c r="B10" s="311" t="s">
        <v>371</v>
      </c>
      <c r="C10" s="140">
        <v>382</v>
      </c>
      <c r="D10" s="141">
        <v>384</v>
      </c>
      <c r="E10" s="140">
        <v>397</v>
      </c>
      <c r="F10" s="141">
        <f>'Ремонтный фонд 2016'!G11/1000</f>
        <v>397.02620874377999</v>
      </c>
      <c r="G10" s="141">
        <f>'Ремонтный фонд 2017(2)'!G11/1000</f>
        <v>607.10525724433217</v>
      </c>
      <c r="H10" s="243">
        <v>262</v>
      </c>
      <c r="I10" s="140">
        <v>345</v>
      </c>
      <c r="J10" s="148"/>
    </row>
    <row r="11" spans="1:10" x14ac:dyDescent="0.2">
      <c r="A11" s="38" t="s">
        <v>15</v>
      </c>
      <c r="B11" s="34" t="s">
        <v>75</v>
      </c>
      <c r="C11" s="134">
        <f t="shared" ref="C11" si="1">SUM(C12:C13)</f>
        <v>0</v>
      </c>
      <c r="D11" s="134">
        <f t="shared" ref="D11:H11" si="2">SUM(D12:D13)</f>
        <v>0.2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5">
        <f t="shared" si="2"/>
        <v>0</v>
      </c>
      <c r="I11" s="133">
        <f>I13</f>
        <v>0</v>
      </c>
    </row>
    <row r="12" spans="1:10" ht="25.5" x14ac:dyDescent="0.2">
      <c r="A12" s="39" t="s">
        <v>76</v>
      </c>
      <c r="B12" s="40" t="s">
        <v>373</v>
      </c>
      <c r="C12" s="136"/>
      <c r="D12" s="333"/>
      <c r="E12" s="136"/>
      <c r="F12" s="136"/>
      <c r="G12" s="137"/>
      <c r="H12" s="138"/>
      <c r="I12" s="136"/>
    </row>
    <row r="13" spans="1:10" x14ac:dyDescent="0.2">
      <c r="A13" s="42" t="s">
        <v>77</v>
      </c>
      <c r="B13" s="6" t="s">
        <v>78</v>
      </c>
      <c r="C13" s="136">
        <v>0</v>
      </c>
      <c r="D13" s="333">
        <v>0.2</v>
      </c>
      <c r="E13" s="136">
        <v>0</v>
      </c>
      <c r="F13" s="136">
        <v>0</v>
      </c>
      <c r="G13" s="137">
        <v>0</v>
      </c>
      <c r="H13" s="138">
        <f>G13/2</f>
        <v>0</v>
      </c>
      <c r="I13" s="136">
        <f>G13/2</f>
        <v>0</v>
      </c>
    </row>
    <row r="14" spans="1:10" x14ac:dyDescent="0.2">
      <c r="A14" s="44" t="s">
        <v>18</v>
      </c>
      <c r="B14" s="34" t="s">
        <v>79</v>
      </c>
      <c r="C14" s="139">
        <f t="shared" ref="C14" si="3">SUM(C15:C16)</f>
        <v>1021.68</v>
      </c>
      <c r="D14" s="139">
        <f t="shared" ref="D14:I14" si="4">SUM(D15:D16)</f>
        <v>886</v>
      </c>
      <c r="E14" s="139">
        <f t="shared" si="4"/>
        <v>1135.4000000000001</v>
      </c>
      <c r="F14" s="139">
        <f t="shared" si="4"/>
        <v>1325.3469120320001</v>
      </c>
      <c r="G14" s="139">
        <f t="shared" si="4"/>
        <v>1452.38311512</v>
      </c>
      <c r="H14" s="135">
        <f t="shared" si="4"/>
        <v>664.10024335999992</v>
      </c>
      <c r="I14" s="133">
        <f t="shared" si="4"/>
        <v>788.28287176000003</v>
      </c>
      <c r="J14" s="149"/>
    </row>
    <row r="15" spans="1:10" x14ac:dyDescent="0.2">
      <c r="A15" s="42" t="s">
        <v>46</v>
      </c>
      <c r="B15" s="6" t="s">
        <v>80</v>
      </c>
      <c r="C15" s="136">
        <v>961</v>
      </c>
      <c r="D15" s="136">
        <v>886</v>
      </c>
      <c r="E15" s="136">
        <v>1063.4000000000001</v>
      </c>
      <c r="F15" s="136">
        <f>'1.16'!G31</f>
        <v>1325.3469120320001</v>
      </c>
      <c r="G15" s="136">
        <f>'1.16'!H31</f>
        <v>1376.38311512</v>
      </c>
      <c r="H15" s="136">
        <f>'1.16'!I31</f>
        <v>633.10024335999992</v>
      </c>
      <c r="I15" s="136">
        <f>'1.16'!J31</f>
        <v>743.28287176000003</v>
      </c>
    </row>
    <row r="16" spans="1:10" x14ac:dyDescent="0.2">
      <c r="A16" s="322" t="s">
        <v>51</v>
      </c>
      <c r="B16" s="8" t="s">
        <v>81</v>
      </c>
      <c r="C16" s="140">
        <v>60.68</v>
      </c>
      <c r="D16" s="334">
        <v>0</v>
      </c>
      <c r="E16" s="140">
        <v>72</v>
      </c>
      <c r="F16" s="140">
        <f>'1.16'!G29</f>
        <v>0</v>
      </c>
      <c r="G16" s="140">
        <f>'1.16'!H29</f>
        <v>76</v>
      </c>
      <c r="H16" s="140">
        <f>'1.16'!I29</f>
        <v>31</v>
      </c>
      <c r="I16" s="140">
        <f>'1.16'!J29</f>
        <v>45</v>
      </c>
    </row>
    <row r="17" spans="1:11" x14ac:dyDescent="0.2">
      <c r="A17" s="45" t="s">
        <v>20</v>
      </c>
      <c r="B17" s="46" t="s">
        <v>82</v>
      </c>
      <c r="C17" s="140">
        <v>288</v>
      </c>
      <c r="D17" s="141">
        <v>272</v>
      </c>
      <c r="E17" s="140">
        <v>326</v>
      </c>
      <c r="F17" s="145">
        <f>F15*0.307</f>
        <v>406.88150199382403</v>
      </c>
      <c r="G17" s="145">
        <f>G15*0.307</f>
        <v>422.54961634183996</v>
      </c>
      <c r="H17" s="145">
        <f>H15*0.307</f>
        <v>194.36177471151998</v>
      </c>
      <c r="I17" s="145">
        <f>I15*0.307</f>
        <v>228.18784163032001</v>
      </c>
      <c r="J17" s="29"/>
    </row>
    <row r="18" spans="1:11" x14ac:dyDescent="0.2">
      <c r="A18" s="49" t="s">
        <v>83</v>
      </c>
      <c r="B18" s="32" t="s">
        <v>84</v>
      </c>
      <c r="C18" s="37">
        <v>21</v>
      </c>
      <c r="D18" s="37">
        <v>20.95</v>
      </c>
      <c r="E18" s="37">
        <v>21</v>
      </c>
      <c r="F18" s="41">
        <v>21</v>
      </c>
      <c r="G18" s="41">
        <v>21</v>
      </c>
      <c r="H18" s="109">
        <v>10.48</v>
      </c>
      <c r="I18" s="110">
        <v>10.48</v>
      </c>
    </row>
    <row r="19" spans="1:11" x14ac:dyDescent="0.2">
      <c r="A19" s="51" t="s">
        <v>85</v>
      </c>
      <c r="B19" s="34" t="s">
        <v>86</v>
      </c>
      <c r="C19" s="35">
        <v>440</v>
      </c>
      <c r="D19" s="335">
        <v>286</v>
      </c>
      <c r="E19" s="35">
        <v>616</v>
      </c>
      <c r="F19" s="133">
        <f>429.91+127.8</f>
        <v>557.71</v>
      </c>
      <c r="G19" s="53">
        <f>H19+I19</f>
        <v>584.86</v>
      </c>
      <c r="H19" s="52">
        <f>457.9/2+55.98</f>
        <v>284.93</v>
      </c>
      <c r="I19" s="52">
        <f>457.9/2+70.98</f>
        <v>299.93</v>
      </c>
    </row>
    <row r="20" spans="1:11" x14ac:dyDescent="0.2">
      <c r="A20" s="51" t="s">
        <v>87</v>
      </c>
      <c r="B20" s="34" t="s">
        <v>88</v>
      </c>
      <c r="C20" s="35">
        <v>11</v>
      </c>
      <c r="D20" s="35">
        <f>D21</f>
        <v>14</v>
      </c>
      <c r="E20" s="35">
        <v>18</v>
      </c>
      <c r="F20" s="35">
        <f>F21+F22</f>
        <v>10</v>
      </c>
      <c r="G20" s="35">
        <f>G21+G22</f>
        <v>16.8</v>
      </c>
      <c r="H20" s="143">
        <f>H21+H22</f>
        <v>8.4</v>
      </c>
      <c r="I20" s="143">
        <f>I21+I22</f>
        <v>8.4</v>
      </c>
    </row>
    <row r="21" spans="1:11" x14ac:dyDescent="0.2">
      <c r="A21" s="36" t="s">
        <v>89</v>
      </c>
      <c r="B21" s="6" t="s">
        <v>90</v>
      </c>
      <c r="C21" s="41">
        <v>11</v>
      </c>
      <c r="D21" s="37">
        <v>14</v>
      </c>
      <c r="E21" s="41">
        <v>18</v>
      </c>
      <c r="F21" s="41">
        <v>10</v>
      </c>
      <c r="G21" s="41">
        <f>H21+I21</f>
        <v>16.8</v>
      </c>
      <c r="H21" s="142">
        <v>8.4</v>
      </c>
      <c r="I21" s="50">
        <v>8.4</v>
      </c>
    </row>
    <row r="22" spans="1:11" ht="0.75" customHeight="1" x14ac:dyDescent="0.2">
      <c r="A22" s="54"/>
      <c r="B22" s="8"/>
      <c r="C22" s="43"/>
      <c r="D22" s="47"/>
      <c r="E22" s="43"/>
      <c r="F22" s="43"/>
      <c r="G22" s="43"/>
      <c r="H22" s="43"/>
      <c r="I22" s="43"/>
    </row>
    <row r="23" spans="1:11" s="154" customFormat="1" x14ac:dyDescent="0.2">
      <c r="A23" s="150" t="s">
        <v>91</v>
      </c>
      <c r="B23" s="151" t="s">
        <v>92</v>
      </c>
      <c r="C23" s="146">
        <v>2404</v>
      </c>
      <c r="D23" s="336">
        <f t="shared" ref="D23:I23" si="5">D7+D9+D11+D14+D17+D18+D19+D20</f>
        <v>2086.75</v>
      </c>
      <c r="E23" s="146">
        <f t="shared" si="5"/>
        <v>2736.4</v>
      </c>
      <c r="F23" s="146">
        <f t="shared" si="5"/>
        <v>2941.5246227696043</v>
      </c>
      <c r="G23" s="152">
        <f>G7+G9+G11+G14+G17+G18+G19+G20</f>
        <v>3360.6979887061721</v>
      </c>
      <c r="H23" s="146">
        <f>H7+H9+H11+H14+H17+H18+H19+H20</f>
        <v>1500.2720180715201</v>
      </c>
      <c r="I23" s="146">
        <f t="shared" si="5"/>
        <v>1860.2807133903202</v>
      </c>
      <c r="J23" s="153"/>
    </row>
    <row r="24" spans="1:11" ht="25.5" x14ac:dyDescent="0.2">
      <c r="A24" s="56" t="s">
        <v>93</v>
      </c>
      <c r="B24" s="57" t="s">
        <v>94</v>
      </c>
      <c r="C24" s="146">
        <v>1900</v>
      </c>
      <c r="D24" s="146">
        <f>'1.2.2'!D23*1000</f>
        <v>1658</v>
      </c>
      <c r="E24" s="146">
        <v>2229</v>
      </c>
      <c r="F24" s="146">
        <f>'1.2.2'!F7*1000</f>
        <v>2323</v>
      </c>
      <c r="G24" s="146">
        <f>'1.2.2'!G23*1000</f>
        <v>1660</v>
      </c>
      <c r="H24" s="146">
        <f>'1.2.2'!H23*1000</f>
        <v>782</v>
      </c>
      <c r="I24" s="146">
        <f>'1.2.2'!I23*1000</f>
        <v>878</v>
      </c>
    </row>
    <row r="25" spans="1:11" x14ac:dyDescent="0.2">
      <c r="A25" s="49" t="s">
        <v>95</v>
      </c>
      <c r="B25" s="32" t="s">
        <v>96</v>
      </c>
      <c r="C25" s="309">
        <v>1.26</v>
      </c>
      <c r="D25" s="12">
        <f>D23/D24</f>
        <v>1.2585946924004825</v>
      </c>
      <c r="E25" s="12">
        <f>E23/E24</f>
        <v>1.2276357110812024</v>
      </c>
      <c r="F25" s="12">
        <f>F23/F24</f>
        <v>1.2662611376537254</v>
      </c>
      <c r="G25" s="58">
        <f>G23/G24</f>
        <v>2.0245168606663686</v>
      </c>
      <c r="H25" s="12">
        <f t="shared" ref="H25" si="6">H23/H24</f>
        <v>1.9185064169712533</v>
      </c>
      <c r="I25" s="12">
        <f>I23/I24</f>
        <v>2.1187707441803192</v>
      </c>
    </row>
    <row r="26" spans="1:11" x14ac:dyDescent="0.2">
      <c r="A26" s="56" t="s">
        <v>97</v>
      </c>
      <c r="B26" s="9" t="s">
        <v>98</v>
      </c>
      <c r="C26" s="12">
        <v>0</v>
      </c>
      <c r="D26" s="48">
        <f>D29-D23</f>
        <v>0</v>
      </c>
      <c r="E26" s="12">
        <v>0</v>
      </c>
      <c r="F26" s="48">
        <f>F29-F23</f>
        <v>0</v>
      </c>
      <c r="G26" s="33">
        <f t="shared" ref="G26:I26" si="7">G29-G23</f>
        <v>0</v>
      </c>
      <c r="H26" s="48">
        <f t="shared" si="7"/>
        <v>0</v>
      </c>
      <c r="I26" s="48">
        <f t="shared" si="7"/>
        <v>0</v>
      </c>
    </row>
    <row r="27" spans="1:11" x14ac:dyDescent="0.2">
      <c r="A27" s="56" t="s">
        <v>99</v>
      </c>
      <c r="B27" s="9" t="s">
        <v>100</v>
      </c>
      <c r="C27" s="144">
        <v>2402</v>
      </c>
      <c r="D27" s="144">
        <f>D23</f>
        <v>2086.75</v>
      </c>
      <c r="E27" s="144">
        <f>E23-E11</f>
        <v>2736.4</v>
      </c>
      <c r="F27" s="144">
        <f>F23-F11</f>
        <v>2941.5246227696043</v>
      </c>
      <c r="G27" s="145">
        <f>G23-G11</f>
        <v>3360.6979887061721</v>
      </c>
      <c r="H27" s="144">
        <f>H23-H11</f>
        <v>1500.2720180715201</v>
      </c>
      <c r="I27" s="144">
        <f>I23-I11</f>
        <v>1860.2807133903202</v>
      </c>
      <c r="K27" s="64"/>
    </row>
    <row r="28" spans="1:11" x14ac:dyDescent="0.2">
      <c r="A28" s="56" t="s">
        <v>101</v>
      </c>
      <c r="B28" s="9" t="s">
        <v>102</v>
      </c>
      <c r="C28" s="309" t="s">
        <v>387</v>
      </c>
      <c r="D28" s="12">
        <f>D27/D24</f>
        <v>1.2585946924004825</v>
      </c>
      <c r="E28" s="309" t="s">
        <v>387</v>
      </c>
      <c r="F28" s="12">
        <f>F27/F24</f>
        <v>1.2662611376537254</v>
      </c>
      <c r="G28" s="58">
        <f t="shared" ref="G28:I28" si="8">G27/G24</f>
        <v>2.0245168606663686</v>
      </c>
      <c r="H28" s="12">
        <f t="shared" si="8"/>
        <v>1.9185064169712533</v>
      </c>
      <c r="I28" s="12">
        <f t="shared" si="8"/>
        <v>2.1187707441803192</v>
      </c>
    </row>
    <row r="29" spans="1:11" x14ac:dyDescent="0.2">
      <c r="A29" s="56" t="s">
        <v>103</v>
      </c>
      <c r="B29" s="32" t="s">
        <v>104</v>
      </c>
      <c r="C29" s="146">
        <f>C27</f>
        <v>2402</v>
      </c>
      <c r="D29" s="336">
        <f>D23</f>
        <v>2086.75</v>
      </c>
      <c r="E29" s="146">
        <f>E27</f>
        <v>2736.4</v>
      </c>
      <c r="F29" s="146">
        <f>F23</f>
        <v>2941.5246227696043</v>
      </c>
      <c r="G29" s="146">
        <f t="shared" ref="G29:I29" si="9">G23</f>
        <v>3360.6979887061721</v>
      </c>
      <c r="H29" s="146">
        <f t="shared" si="9"/>
        <v>1500.2720180715201</v>
      </c>
      <c r="I29" s="146">
        <f t="shared" si="9"/>
        <v>1860.2807133903202</v>
      </c>
    </row>
    <row r="30" spans="1:11" ht="38.25" x14ac:dyDescent="0.2">
      <c r="A30" s="59" t="s">
        <v>105</v>
      </c>
      <c r="B30" s="60" t="s">
        <v>309</v>
      </c>
      <c r="C30" s="272">
        <v>1.264</v>
      </c>
      <c r="D30" s="61">
        <f t="shared" ref="D30:I30" si="10">D23/D24</f>
        <v>1.2585946924004825</v>
      </c>
      <c r="E30" s="272">
        <f t="shared" si="10"/>
        <v>1.2276357110812024</v>
      </c>
      <c r="F30" s="272">
        <f t="shared" si="10"/>
        <v>1.2662611376537254</v>
      </c>
      <c r="G30" s="61">
        <f>G23/G24</f>
        <v>2.0245168606663686</v>
      </c>
      <c r="H30" s="61">
        <f t="shared" si="10"/>
        <v>1.9185064169712533</v>
      </c>
      <c r="I30" s="61">
        <f t="shared" si="10"/>
        <v>2.1187707441803192</v>
      </c>
    </row>
    <row r="31" spans="1:11" x14ac:dyDescent="0.2">
      <c r="A31" s="56" t="s">
        <v>106</v>
      </c>
      <c r="B31" s="9" t="s">
        <v>107</v>
      </c>
      <c r="C31" s="309">
        <f>C27/C24</f>
        <v>1.2642105263157895</v>
      </c>
      <c r="D31" s="12">
        <f>D27/D24</f>
        <v>1.2585946924004825</v>
      </c>
      <c r="E31" s="309">
        <f>E27/E24</f>
        <v>1.2276357110812024</v>
      </c>
      <c r="F31" s="309">
        <f>F27/F24</f>
        <v>1.2662611376537254</v>
      </c>
      <c r="G31" s="12">
        <f>G27/G24</f>
        <v>2.0245168606663686</v>
      </c>
      <c r="H31" s="12">
        <f t="shared" ref="H31:I31" si="11">H27/H24</f>
        <v>1.9185064169712533</v>
      </c>
      <c r="I31" s="12">
        <f t="shared" si="11"/>
        <v>2.1187707441803192</v>
      </c>
    </row>
    <row r="32" spans="1:11" x14ac:dyDescent="0.2">
      <c r="A32" s="56" t="s">
        <v>108</v>
      </c>
      <c r="B32" s="9" t="s">
        <v>109</v>
      </c>
      <c r="C32" s="12">
        <v>0</v>
      </c>
      <c r="D32" s="12">
        <f>D30-D31</f>
        <v>0</v>
      </c>
      <c r="E32" s="12">
        <v>0</v>
      </c>
      <c r="F32" s="12">
        <f>F30-F31</f>
        <v>0</v>
      </c>
      <c r="G32" s="62">
        <f t="shared" ref="G32:I32" si="12">G30-G31</f>
        <v>0</v>
      </c>
      <c r="H32" s="12">
        <f t="shared" si="12"/>
        <v>0</v>
      </c>
      <c r="I32" s="12">
        <f t="shared" si="12"/>
        <v>0</v>
      </c>
    </row>
    <row r="33" spans="1:9" x14ac:dyDescent="0.2">
      <c r="A33" s="63"/>
      <c r="H33" s="64"/>
      <c r="I33" s="64"/>
    </row>
    <row r="34" spans="1:9" x14ac:dyDescent="0.2">
      <c r="A34" s="63"/>
      <c r="H34" s="64" t="s">
        <v>374</v>
      </c>
      <c r="I34" s="64"/>
    </row>
    <row r="35" spans="1:9" x14ac:dyDescent="0.2">
      <c r="A35" s="63"/>
    </row>
    <row r="36" spans="1:9" ht="15" x14ac:dyDescent="0.25">
      <c r="B36" s="16" t="s">
        <v>306</v>
      </c>
      <c r="D36" s="16"/>
      <c r="E36" s="16"/>
      <c r="F36" s="16"/>
      <c r="G36" s="16" t="s">
        <v>381</v>
      </c>
    </row>
    <row r="37" spans="1:9" ht="15" x14ac:dyDescent="0.25">
      <c r="B37" s="16"/>
      <c r="D37" s="16"/>
      <c r="E37" s="16"/>
      <c r="F37" s="16"/>
      <c r="G37" s="16"/>
    </row>
    <row r="38" spans="1:9" ht="15" x14ac:dyDescent="0.25">
      <c r="B38" s="16" t="s">
        <v>403</v>
      </c>
      <c r="D38" s="16"/>
      <c r="E38" s="16"/>
      <c r="F38" s="16"/>
      <c r="G38" s="16" t="s">
        <v>436</v>
      </c>
    </row>
  </sheetData>
  <mergeCells count="2">
    <mergeCell ref="A3:I3"/>
    <mergeCell ref="A4:I4"/>
  </mergeCells>
  <pageMargins left="0.98425196850393704" right="0.19685039370078741" top="0.19685039370078741" bottom="0.19685039370078741" header="0" footer="0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5959"/>
  </sheetPr>
  <dimension ref="A1:N49"/>
  <sheetViews>
    <sheetView tabSelected="1" view="pageLayout" zoomScale="80" zoomScaleNormal="90" zoomScaleSheetLayoutView="100" zoomScalePageLayoutView="80" workbookViewId="0">
      <selection activeCell="H44" sqref="H44"/>
    </sheetView>
  </sheetViews>
  <sheetFormatPr defaultRowHeight="12.75" x14ac:dyDescent="0.2"/>
  <cols>
    <col min="1" max="1" width="4.85546875" style="4" customWidth="1"/>
    <col min="2" max="2" width="36.28515625" style="4" customWidth="1"/>
    <col min="3" max="3" width="7.5703125" style="4" customWidth="1"/>
    <col min="4" max="4" width="11.7109375" style="3" customWidth="1"/>
    <col min="5" max="5" width="8.7109375" style="3" customWidth="1"/>
    <col min="6" max="6" width="12.28515625" style="3" customWidth="1"/>
    <col min="7" max="7" width="12" style="3" customWidth="1"/>
    <col min="8" max="8" width="13" style="3" customWidth="1"/>
    <col min="9" max="9" width="11.7109375" style="3" customWidth="1"/>
    <col min="10" max="10" width="12.85546875" style="3" customWidth="1"/>
    <col min="11" max="252" width="9.140625" style="4"/>
    <col min="253" max="253" width="4.140625" style="4" customWidth="1"/>
    <col min="254" max="254" width="38.28515625" style="4" customWidth="1"/>
    <col min="255" max="255" width="8.42578125" style="4" customWidth="1"/>
    <col min="256" max="258" width="9.5703125" style="4" customWidth="1"/>
    <col min="259" max="259" width="9.7109375" style="4" customWidth="1"/>
    <col min="260" max="260" width="8.85546875" style="4" customWidth="1"/>
    <col min="261" max="261" width="10.28515625" style="4" customWidth="1"/>
    <col min="262" max="262" width="11" style="4" customWidth="1"/>
    <col min="263" max="263" width="10.5703125" style="4" customWidth="1"/>
    <col min="264" max="264" width="10.140625" style="4" customWidth="1"/>
    <col min="265" max="508" width="9.140625" style="4"/>
    <col min="509" max="509" width="4.140625" style="4" customWidth="1"/>
    <col min="510" max="510" width="38.28515625" style="4" customWidth="1"/>
    <col min="511" max="511" width="8.42578125" style="4" customWidth="1"/>
    <col min="512" max="514" width="9.5703125" style="4" customWidth="1"/>
    <col min="515" max="515" width="9.7109375" style="4" customWidth="1"/>
    <col min="516" max="516" width="8.85546875" style="4" customWidth="1"/>
    <col min="517" max="517" width="10.28515625" style="4" customWidth="1"/>
    <col min="518" max="518" width="11" style="4" customWidth="1"/>
    <col min="519" max="519" width="10.5703125" style="4" customWidth="1"/>
    <col min="520" max="520" width="10.140625" style="4" customWidth="1"/>
    <col min="521" max="764" width="9.140625" style="4"/>
    <col min="765" max="765" width="4.140625" style="4" customWidth="1"/>
    <col min="766" max="766" width="38.28515625" style="4" customWidth="1"/>
    <col min="767" max="767" width="8.42578125" style="4" customWidth="1"/>
    <col min="768" max="770" width="9.5703125" style="4" customWidth="1"/>
    <col min="771" max="771" width="9.7109375" style="4" customWidth="1"/>
    <col min="772" max="772" width="8.85546875" style="4" customWidth="1"/>
    <col min="773" max="773" width="10.28515625" style="4" customWidth="1"/>
    <col min="774" max="774" width="11" style="4" customWidth="1"/>
    <col min="775" max="775" width="10.5703125" style="4" customWidth="1"/>
    <col min="776" max="776" width="10.140625" style="4" customWidth="1"/>
    <col min="777" max="1020" width="9.140625" style="4"/>
    <col min="1021" max="1021" width="4.140625" style="4" customWidth="1"/>
    <col min="1022" max="1022" width="38.28515625" style="4" customWidth="1"/>
    <col min="1023" max="1023" width="8.42578125" style="4" customWidth="1"/>
    <col min="1024" max="1026" width="9.5703125" style="4" customWidth="1"/>
    <col min="1027" max="1027" width="9.7109375" style="4" customWidth="1"/>
    <col min="1028" max="1028" width="8.85546875" style="4" customWidth="1"/>
    <col min="1029" max="1029" width="10.28515625" style="4" customWidth="1"/>
    <col min="1030" max="1030" width="11" style="4" customWidth="1"/>
    <col min="1031" max="1031" width="10.5703125" style="4" customWidth="1"/>
    <col min="1032" max="1032" width="10.140625" style="4" customWidth="1"/>
    <col min="1033" max="1276" width="9.140625" style="4"/>
    <col min="1277" max="1277" width="4.140625" style="4" customWidth="1"/>
    <col min="1278" max="1278" width="38.28515625" style="4" customWidth="1"/>
    <col min="1279" max="1279" width="8.42578125" style="4" customWidth="1"/>
    <col min="1280" max="1282" width="9.5703125" style="4" customWidth="1"/>
    <col min="1283" max="1283" width="9.7109375" style="4" customWidth="1"/>
    <col min="1284" max="1284" width="8.85546875" style="4" customWidth="1"/>
    <col min="1285" max="1285" width="10.28515625" style="4" customWidth="1"/>
    <col min="1286" max="1286" width="11" style="4" customWidth="1"/>
    <col min="1287" max="1287" width="10.5703125" style="4" customWidth="1"/>
    <col min="1288" max="1288" width="10.140625" style="4" customWidth="1"/>
    <col min="1289" max="1532" width="9.140625" style="4"/>
    <col min="1533" max="1533" width="4.140625" style="4" customWidth="1"/>
    <col min="1534" max="1534" width="38.28515625" style="4" customWidth="1"/>
    <col min="1535" max="1535" width="8.42578125" style="4" customWidth="1"/>
    <col min="1536" max="1538" width="9.5703125" style="4" customWidth="1"/>
    <col min="1539" max="1539" width="9.7109375" style="4" customWidth="1"/>
    <col min="1540" max="1540" width="8.85546875" style="4" customWidth="1"/>
    <col min="1541" max="1541" width="10.28515625" style="4" customWidth="1"/>
    <col min="1542" max="1542" width="11" style="4" customWidth="1"/>
    <col min="1543" max="1543" width="10.5703125" style="4" customWidth="1"/>
    <col min="1544" max="1544" width="10.140625" style="4" customWidth="1"/>
    <col min="1545" max="1788" width="9.140625" style="4"/>
    <col min="1789" max="1789" width="4.140625" style="4" customWidth="1"/>
    <col min="1790" max="1790" width="38.28515625" style="4" customWidth="1"/>
    <col min="1791" max="1791" width="8.42578125" style="4" customWidth="1"/>
    <col min="1792" max="1794" width="9.5703125" style="4" customWidth="1"/>
    <col min="1795" max="1795" width="9.7109375" style="4" customWidth="1"/>
    <col min="1796" max="1796" width="8.85546875" style="4" customWidth="1"/>
    <col min="1797" max="1797" width="10.28515625" style="4" customWidth="1"/>
    <col min="1798" max="1798" width="11" style="4" customWidth="1"/>
    <col min="1799" max="1799" width="10.5703125" style="4" customWidth="1"/>
    <col min="1800" max="1800" width="10.140625" style="4" customWidth="1"/>
    <col min="1801" max="2044" width="9.140625" style="4"/>
    <col min="2045" max="2045" width="4.140625" style="4" customWidth="1"/>
    <col min="2046" max="2046" width="38.28515625" style="4" customWidth="1"/>
    <col min="2047" max="2047" width="8.42578125" style="4" customWidth="1"/>
    <col min="2048" max="2050" width="9.5703125" style="4" customWidth="1"/>
    <col min="2051" max="2051" width="9.7109375" style="4" customWidth="1"/>
    <col min="2052" max="2052" width="8.85546875" style="4" customWidth="1"/>
    <col min="2053" max="2053" width="10.28515625" style="4" customWidth="1"/>
    <col min="2054" max="2054" width="11" style="4" customWidth="1"/>
    <col min="2055" max="2055" width="10.5703125" style="4" customWidth="1"/>
    <col min="2056" max="2056" width="10.140625" style="4" customWidth="1"/>
    <col min="2057" max="2300" width="9.140625" style="4"/>
    <col min="2301" max="2301" width="4.140625" style="4" customWidth="1"/>
    <col min="2302" max="2302" width="38.28515625" style="4" customWidth="1"/>
    <col min="2303" max="2303" width="8.42578125" style="4" customWidth="1"/>
    <col min="2304" max="2306" width="9.5703125" style="4" customWidth="1"/>
    <col min="2307" max="2307" width="9.7109375" style="4" customWidth="1"/>
    <col min="2308" max="2308" width="8.85546875" style="4" customWidth="1"/>
    <col min="2309" max="2309" width="10.28515625" style="4" customWidth="1"/>
    <col min="2310" max="2310" width="11" style="4" customWidth="1"/>
    <col min="2311" max="2311" width="10.5703125" style="4" customWidth="1"/>
    <col min="2312" max="2312" width="10.140625" style="4" customWidth="1"/>
    <col min="2313" max="2556" width="9.140625" style="4"/>
    <col min="2557" max="2557" width="4.140625" style="4" customWidth="1"/>
    <col min="2558" max="2558" width="38.28515625" style="4" customWidth="1"/>
    <col min="2559" max="2559" width="8.42578125" style="4" customWidth="1"/>
    <col min="2560" max="2562" width="9.5703125" style="4" customWidth="1"/>
    <col min="2563" max="2563" width="9.7109375" style="4" customWidth="1"/>
    <col min="2564" max="2564" width="8.85546875" style="4" customWidth="1"/>
    <col min="2565" max="2565" width="10.28515625" style="4" customWidth="1"/>
    <col min="2566" max="2566" width="11" style="4" customWidth="1"/>
    <col min="2567" max="2567" width="10.5703125" style="4" customWidth="1"/>
    <col min="2568" max="2568" width="10.140625" style="4" customWidth="1"/>
    <col min="2569" max="2812" width="9.140625" style="4"/>
    <col min="2813" max="2813" width="4.140625" style="4" customWidth="1"/>
    <col min="2814" max="2814" width="38.28515625" style="4" customWidth="1"/>
    <col min="2815" max="2815" width="8.42578125" style="4" customWidth="1"/>
    <col min="2816" max="2818" width="9.5703125" style="4" customWidth="1"/>
    <col min="2819" max="2819" width="9.7109375" style="4" customWidth="1"/>
    <col min="2820" max="2820" width="8.85546875" style="4" customWidth="1"/>
    <col min="2821" max="2821" width="10.28515625" style="4" customWidth="1"/>
    <col min="2822" max="2822" width="11" style="4" customWidth="1"/>
    <col min="2823" max="2823" width="10.5703125" style="4" customWidth="1"/>
    <col min="2824" max="2824" width="10.140625" style="4" customWidth="1"/>
    <col min="2825" max="3068" width="9.140625" style="4"/>
    <col min="3069" max="3069" width="4.140625" style="4" customWidth="1"/>
    <col min="3070" max="3070" width="38.28515625" style="4" customWidth="1"/>
    <col min="3071" max="3071" width="8.42578125" style="4" customWidth="1"/>
    <col min="3072" max="3074" width="9.5703125" style="4" customWidth="1"/>
    <col min="3075" max="3075" width="9.7109375" style="4" customWidth="1"/>
    <col min="3076" max="3076" width="8.85546875" style="4" customWidth="1"/>
    <col min="3077" max="3077" width="10.28515625" style="4" customWidth="1"/>
    <col min="3078" max="3078" width="11" style="4" customWidth="1"/>
    <col min="3079" max="3079" width="10.5703125" style="4" customWidth="1"/>
    <col min="3080" max="3080" width="10.140625" style="4" customWidth="1"/>
    <col min="3081" max="3324" width="9.140625" style="4"/>
    <col min="3325" max="3325" width="4.140625" style="4" customWidth="1"/>
    <col min="3326" max="3326" width="38.28515625" style="4" customWidth="1"/>
    <col min="3327" max="3327" width="8.42578125" style="4" customWidth="1"/>
    <col min="3328" max="3330" width="9.5703125" style="4" customWidth="1"/>
    <col min="3331" max="3331" width="9.7109375" style="4" customWidth="1"/>
    <col min="3332" max="3332" width="8.85546875" style="4" customWidth="1"/>
    <col min="3333" max="3333" width="10.28515625" style="4" customWidth="1"/>
    <col min="3334" max="3334" width="11" style="4" customWidth="1"/>
    <col min="3335" max="3335" width="10.5703125" style="4" customWidth="1"/>
    <col min="3336" max="3336" width="10.140625" style="4" customWidth="1"/>
    <col min="3337" max="3580" width="9.140625" style="4"/>
    <col min="3581" max="3581" width="4.140625" style="4" customWidth="1"/>
    <col min="3582" max="3582" width="38.28515625" style="4" customWidth="1"/>
    <col min="3583" max="3583" width="8.42578125" style="4" customWidth="1"/>
    <col min="3584" max="3586" width="9.5703125" style="4" customWidth="1"/>
    <col min="3587" max="3587" width="9.7109375" style="4" customWidth="1"/>
    <col min="3588" max="3588" width="8.85546875" style="4" customWidth="1"/>
    <col min="3589" max="3589" width="10.28515625" style="4" customWidth="1"/>
    <col min="3590" max="3590" width="11" style="4" customWidth="1"/>
    <col min="3591" max="3591" width="10.5703125" style="4" customWidth="1"/>
    <col min="3592" max="3592" width="10.140625" style="4" customWidth="1"/>
    <col min="3593" max="3836" width="9.140625" style="4"/>
    <col min="3837" max="3837" width="4.140625" style="4" customWidth="1"/>
    <col min="3838" max="3838" width="38.28515625" style="4" customWidth="1"/>
    <col min="3839" max="3839" width="8.42578125" style="4" customWidth="1"/>
    <col min="3840" max="3842" width="9.5703125" style="4" customWidth="1"/>
    <col min="3843" max="3843" width="9.7109375" style="4" customWidth="1"/>
    <col min="3844" max="3844" width="8.85546875" style="4" customWidth="1"/>
    <col min="3845" max="3845" width="10.28515625" style="4" customWidth="1"/>
    <col min="3846" max="3846" width="11" style="4" customWidth="1"/>
    <col min="3847" max="3847" width="10.5703125" style="4" customWidth="1"/>
    <col min="3848" max="3848" width="10.140625" style="4" customWidth="1"/>
    <col min="3849" max="4092" width="9.140625" style="4"/>
    <col min="4093" max="4093" width="4.140625" style="4" customWidth="1"/>
    <col min="4094" max="4094" width="38.28515625" style="4" customWidth="1"/>
    <col min="4095" max="4095" width="8.42578125" style="4" customWidth="1"/>
    <col min="4096" max="4098" width="9.5703125" style="4" customWidth="1"/>
    <col min="4099" max="4099" width="9.7109375" style="4" customWidth="1"/>
    <col min="4100" max="4100" width="8.85546875" style="4" customWidth="1"/>
    <col min="4101" max="4101" width="10.28515625" style="4" customWidth="1"/>
    <col min="4102" max="4102" width="11" style="4" customWidth="1"/>
    <col min="4103" max="4103" width="10.5703125" style="4" customWidth="1"/>
    <col min="4104" max="4104" width="10.140625" style="4" customWidth="1"/>
    <col min="4105" max="4348" width="9.140625" style="4"/>
    <col min="4349" max="4349" width="4.140625" style="4" customWidth="1"/>
    <col min="4350" max="4350" width="38.28515625" style="4" customWidth="1"/>
    <col min="4351" max="4351" width="8.42578125" style="4" customWidth="1"/>
    <col min="4352" max="4354" width="9.5703125" style="4" customWidth="1"/>
    <col min="4355" max="4355" width="9.7109375" style="4" customWidth="1"/>
    <col min="4356" max="4356" width="8.85546875" style="4" customWidth="1"/>
    <col min="4357" max="4357" width="10.28515625" style="4" customWidth="1"/>
    <col min="4358" max="4358" width="11" style="4" customWidth="1"/>
    <col min="4359" max="4359" width="10.5703125" style="4" customWidth="1"/>
    <col min="4360" max="4360" width="10.140625" style="4" customWidth="1"/>
    <col min="4361" max="4604" width="9.140625" style="4"/>
    <col min="4605" max="4605" width="4.140625" style="4" customWidth="1"/>
    <col min="4606" max="4606" width="38.28515625" style="4" customWidth="1"/>
    <col min="4607" max="4607" width="8.42578125" style="4" customWidth="1"/>
    <col min="4608" max="4610" width="9.5703125" style="4" customWidth="1"/>
    <col min="4611" max="4611" width="9.7109375" style="4" customWidth="1"/>
    <col min="4612" max="4612" width="8.85546875" style="4" customWidth="1"/>
    <col min="4613" max="4613" width="10.28515625" style="4" customWidth="1"/>
    <col min="4614" max="4614" width="11" style="4" customWidth="1"/>
    <col min="4615" max="4615" width="10.5703125" style="4" customWidth="1"/>
    <col min="4616" max="4616" width="10.140625" style="4" customWidth="1"/>
    <col min="4617" max="4860" width="9.140625" style="4"/>
    <col min="4861" max="4861" width="4.140625" style="4" customWidth="1"/>
    <col min="4862" max="4862" width="38.28515625" style="4" customWidth="1"/>
    <col min="4863" max="4863" width="8.42578125" style="4" customWidth="1"/>
    <col min="4864" max="4866" width="9.5703125" style="4" customWidth="1"/>
    <col min="4867" max="4867" width="9.7109375" style="4" customWidth="1"/>
    <col min="4868" max="4868" width="8.85546875" style="4" customWidth="1"/>
    <col min="4869" max="4869" width="10.28515625" style="4" customWidth="1"/>
    <col min="4870" max="4870" width="11" style="4" customWidth="1"/>
    <col min="4871" max="4871" width="10.5703125" style="4" customWidth="1"/>
    <col min="4872" max="4872" width="10.140625" style="4" customWidth="1"/>
    <col min="4873" max="5116" width="9.140625" style="4"/>
    <col min="5117" max="5117" width="4.140625" style="4" customWidth="1"/>
    <col min="5118" max="5118" width="38.28515625" style="4" customWidth="1"/>
    <col min="5119" max="5119" width="8.42578125" style="4" customWidth="1"/>
    <col min="5120" max="5122" width="9.5703125" style="4" customWidth="1"/>
    <col min="5123" max="5123" width="9.7109375" style="4" customWidth="1"/>
    <col min="5124" max="5124" width="8.85546875" style="4" customWidth="1"/>
    <col min="5125" max="5125" width="10.28515625" style="4" customWidth="1"/>
    <col min="5126" max="5126" width="11" style="4" customWidth="1"/>
    <col min="5127" max="5127" width="10.5703125" style="4" customWidth="1"/>
    <col min="5128" max="5128" width="10.140625" style="4" customWidth="1"/>
    <col min="5129" max="5372" width="9.140625" style="4"/>
    <col min="5373" max="5373" width="4.140625" style="4" customWidth="1"/>
    <col min="5374" max="5374" width="38.28515625" style="4" customWidth="1"/>
    <col min="5375" max="5375" width="8.42578125" style="4" customWidth="1"/>
    <col min="5376" max="5378" width="9.5703125" style="4" customWidth="1"/>
    <col min="5379" max="5379" width="9.7109375" style="4" customWidth="1"/>
    <col min="5380" max="5380" width="8.85546875" style="4" customWidth="1"/>
    <col min="5381" max="5381" width="10.28515625" style="4" customWidth="1"/>
    <col min="5382" max="5382" width="11" style="4" customWidth="1"/>
    <col min="5383" max="5383" width="10.5703125" style="4" customWidth="1"/>
    <col min="5384" max="5384" width="10.140625" style="4" customWidth="1"/>
    <col min="5385" max="5628" width="9.140625" style="4"/>
    <col min="5629" max="5629" width="4.140625" style="4" customWidth="1"/>
    <col min="5630" max="5630" width="38.28515625" style="4" customWidth="1"/>
    <col min="5631" max="5631" width="8.42578125" style="4" customWidth="1"/>
    <col min="5632" max="5634" width="9.5703125" style="4" customWidth="1"/>
    <col min="5635" max="5635" width="9.7109375" style="4" customWidth="1"/>
    <col min="5636" max="5636" width="8.85546875" style="4" customWidth="1"/>
    <col min="5637" max="5637" width="10.28515625" style="4" customWidth="1"/>
    <col min="5638" max="5638" width="11" style="4" customWidth="1"/>
    <col min="5639" max="5639" width="10.5703125" style="4" customWidth="1"/>
    <col min="5640" max="5640" width="10.140625" style="4" customWidth="1"/>
    <col min="5641" max="5884" width="9.140625" style="4"/>
    <col min="5885" max="5885" width="4.140625" style="4" customWidth="1"/>
    <col min="5886" max="5886" width="38.28515625" style="4" customWidth="1"/>
    <col min="5887" max="5887" width="8.42578125" style="4" customWidth="1"/>
    <col min="5888" max="5890" width="9.5703125" style="4" customWidth="1"/>
    <col min="5891" max="5891" width="9.7109375" style="4" customWidth="1"/>
    <col min="5892" max="5892" width="8.85546875" style="4" customWidth="1"/>
    <col min="5893" max="5893" width="10.28515625" style="4" customWidth="1"/>
    <col min="5894" max="5894" width="11" style="4" customWidth="1"/>
    <col min="5895" max="5895" width="10.5703125" style="4" customWidth="1"/>
    <col min="5896" max="5896" width="10.140625" style="4" customWidth="1"/>
    <col min="5897" max="6140" width="9.140625" style="4"/>
    <col min="6141" max="6141" width="4.140625" style="4" customWidth="1"/>
    <col min="6142" max="6142" width="38.28515625" style="4" customWidth="1"/>
    <col min="6143" max="6143" width="8.42578125" style="4" customWidth="1"/>
    <col min="6144" max="6146" width="9.5703125" style="4" customWidth="1"/>
    <col min="6147" max="6147" width="9.7109375" style="4" customWidth="1"/>
    <col min="6148" max="6148" width="8.85546875" style="4" customWidth="1"/>
    <col min="6149" max="6149" width="10.28515625" style="4" customWidth="1"/>
    <col min="6150" max="6150" width="11" style="4" customWidth="1"/>
    <col min="6151" max="6151" width="10.5703125" style="4" customWidth="1"/>
    <col min="6152" max="6152" width="10.140625" style="4" customWidth="1"/>
    <col min="6153" max="6396" width="9.140625" style="4"/>
    <col min="6397" max="6397" width="4.140625" style="4" customWidth="1"/>
    <col min="6398" max="6398" width="38.28515625" style="4" customWidth="1"/>
    <col min="6399" max="6399" width="8.42578125" style="4" customWidth="1"/>
    <col min="6400" max="6402" width="9.5703125" style="4" customWidth="1"/>
    <col min="6403" max="6403" width="9.7109375" style="4" customWidth="1"/>
    <col min="6404" max="6404" width="8.85546875" style="4" customWidth="1"/>
    <col min="6405" max="6405" width="10.28515625" style="4" customWidth="1"/>
    <col min="6406" max="6406" width="11" style="4" customWidth="1"/>
    <col min="6407" max="6407" width="10.5703125" style="4" customWidth="1"/>
    <col min="6408" max="6408" width="10.140625" style="4" customWidth="1"/>
    <col min="6409" max="6652" width="9.140625" style="4"/>
    <col min="6653" max="6653" width="4.140625" style="4" customWidth="1"/>
    <col min="6654" max="6654" width="38.28515625" style="4" customWidth="1"/>
    <col min="6655" max="6655" width="8.42578125" style="4" customWidth="1"/>
    <col min="6656" max="6658" width="9.5703125" style="4" customWidth="1"/>
    <col min="6659" max="6659" width="9.7109375" style="4" customWidth="1"/>
    <col min="6660" max="6660" width="8.85546875" style="4" customWidth="1"/>
    <col min="6661" max="6661" width="10.28515625" style="4" customWidth="1"/>
    <col min="6662" max="6662" width="11" style="4" customWidth="1"/>
    <col min="6663" max="6663" width="10.5703125" style="4" customWidth="1"/>
    <col min="6664" max="6664" width="10.140625" style="4" customWidth="1"/>
    <col min="6665" max="6908" width="9.140625" style="4"/>
    <col min="6909" max="6909" width="4.140625" style="4" customWidth="1"/>
    <col min="6910" max="6910" width="38.28515625" style="4" customWidth="1"/>
    <col min="6911" max="6911" width="8.42578125" style="4" customWidth="1"/>
    <col min="6912" max="6914" width="9.5703125" style="4" customWidth="1"/>
    <col min="6915" max="6915" width="9.7109375" style="4" customWidth="1"/>
    <col min="6916" max="6916" width="8.85546875" style="4" customWidth="1"/>
    <col min="6917" max="6917" width="10.28515625" style="4" customWidth="1"/>
    <col min="6918" max="6918" width="11" style="4" customWidth="1"/>
    <col min="6919" max="6919" width="10.5703125" style="4" customWidth="1"/>
    <col min="6920" max="6920" width="10.140625" style="4" customWidth="1"/>
    <col min="6921" max="7164" width="9.140625" style="4"/>
    <col min="7165" max="7165" width="4.140625" style="4" customWidth="1"/>
    <col min="7166" max="7166" width="38.28515625" style="4" customWidth="1"/>
    <col min="7167" max="7167" width="8.42578125" style="4" customWidth="1"/>
    <col min="7168" max="7170" width="9.5703125" style="4" customWidth="1"/>
    <col min="7171" max="7171" width="9.7109375" style="4" customWidth="1"/>
    <col min="7172" max="7172" width="8.85546875" style="4" customWidth="1"/>
    <col min="7173" max="7173" width="10.28515625" style="4" customWidth="1"/>
    <col min="7174" max="7174" width="11" style="4" customWidth="1"/>
    <col min="7175" max="7175" width="10.5703125" style="4" customWidth="1"/>
    <col min="7176" max="7176" width="10.140625" style="4" customWidth="1"/>
    <col min="7177" max="7420" width="9.140625" style="4"/>
    <col min="7421" max="7421" width="4.140625" style="4" customWidth="1"/>
    <col min="7422" max="7422" width="38.28515625" style="4" customWidth="1"/>
    <col min="7423" max="7423" width="8.42578125" style="4" customWidth="1"/>
    <col min="7424" max="7426" width="9.5703125" style="4" customWidth="1"/>
    <col min="7427" max="7427" width="9.7109375" style="4" customWidth="1"/>
    <col min="7428" max="7428" width="8.85546875" style="4" customWidth="1"/>
    <col min="7429" max="7429" width="10.28515625" style="4" customWidth="1"/>
    <col min="7430" max="7430" width="11" style="4" customWidth="1"/>
    <col min="7431" max="7431" width="10.5703125" style="4" customWidth="1"/>
    <col min="7432" max="7432" width="10.140625" style="4" customWidth="1"/>
    <col min="7433" max="7676" width="9.140625" style="4"/>
    <col min="7677" max="7677" width="4.140625" style="4" customWidth="1"/>
    <col min="7678" max="7678" width="38.28515625" style="4" customWidth="1"/>
    <col min="7679" max="7679" width="8.42578125" style="4" customWidth="1"/>
    <col min="7680" max="7682" width="9.5703125" style="4" customWidth="1"/>
    <col min="7683" max="7683" width="9.7109375" style="4" customWidth="1"/>
    <col min="7684" max="7684" width="8.85546875" style="4" customWidth="1"/>
    <col min="7685" max="7685" width="10.28515625" style="4" customWidth="1"/>
    <col min="7686" max="7686" width="11" style="4" customWidth="1"/>
    <col min="7687" max="7687" width="10.5703125" style="4" customWidth="1"/>
    <col min="7688" max="7688" width="10.140625" style="4" customWidth="1"/>
    <col min="7689" max="7932" width="9.140625" style="4"/>
    <col min="7933" max="7933" width="4.140625" style="4" customWidth="1"/>
    <col min="7934" max="7934" width="38.28515625" style="4" customWidth="1"/>
    <col min="7935" max="7935" width="8.42578125" style="4" customWidth="1"/>
    <col min="7936" max="7938" width="9.5703125" style="4" customWidth="1"/>
    <col min="7939" max="7939" width="9.7109375" style="4" customWidth="1"/>
    <col min="7940" max="7940" width="8.85546875" style="4" customWidth="1"/>
    <col min="7941" max="7941" width="10.28515625" style="4" customWidth="1"/>
    <col min="7942" max="7942" width="11" style="4" customWidth="1"/>
    <col min="7943" max="7943" width="10.5703125" style="4" customWidth="1"/>
    <col min="7944" max="7944" width="10.140625" style="4" customWidth="1"/>
    <col min="7945" max="8188" width="9.140625" style="4"/>
    <col min="8189" max="8189" width="4.140625" style="4" customWidth="1"/>
    <col min="8190" max="8190" width="38.28515625" style="4" customWidth="1"/>
    <col min="8191" max="8191" width="8.42578125" style="4" customWidth="1"/>
    <col min="8192" max="8194" width="9.5703125" style="4" customWidth="1"/>
    <col min="8195" max="8195" width="9.7109375" style="4" customWidth="1"/>
    <col min="8196" max="8196" width="8.85546875" style="4" customWidth="1"/>
    <col min="8197" max="8197" width="10.28515625" style="4" customWidth="1"/>
    <col min="8198" max="8198" width="11" style="4" customWidth="1"/>
    <col min="8199" max="8199" width="10.5703125" style="4" customWidth="1"/>
    <col min="8200" max="8200" width="10.140625" style="4" customWidth="1"/>
    <col min="8201" max="8444" width="9.140625" style="4"/>
    <col min="8445" max="8445" width="4.140625" style="4" customWidth="1"/>
    <col min="8446" max="8446" width="38.28515625" style="4" customWidth="1"/>
    <col min="8447" max="8447" width="8.42578125" style="4" customWidth="1"/>
    <col min="8448" max="8450" width="9.5703125" style="4" customWidth="1"/>
    <col min="8451" max="8451" width="9.7109375" style="4" customWidth="1"/>
    <col min="8452" max="8452" width="8.85546875" style="4" customWidth="1"/>
    <col min="8453" max="8453" width="10.28515625" style="4" customWidth="1"/>
    <col min="8454" max="8454" width="11" style="4" customWidth="1"/>
    <col min="8455" max="8455" width="10.5703125" style="4" customWidth="1"/>
    <col min="8456" max="8456" width="10.140625" style="4" customWidth="1"/>
    <col min="8457" max="8700" width="9.140625" style="4"/>
    <col min="8701" max="8701" width="4.140625" style="4" customWidth="1"/>
    <col min="8702" max="8702" width="38.28515625" style="4" customWidth="1"/>
    <col min="8703" max="8703" width="8.42578125" style="4" customWidth="1"/>
    <col min="8704" max="8706" width="9.5703125" style="4" customWidth="1"/>
    <col min="8707" max="8707" width="9.7109375" style="4" customWidth="1"/>
    <col min="8708" max="8708" width="8.85546875" style="4" customWidth="1"/>
    <col min="8709" max="8709" width="10.28515625" style="4" customWidth="1"/>
    <col min="8710" max="8710" width="11" style="4" customWidth="1"/>
    <col min="8711" max="8711" width="10.5703125" style="4" customWidth="1"/>
    <col min="8712" max="8712" width="10.140625" style="4" customWidth="1"/>
    <col min="8713" max="8956" width="9.140625" style="4"/>
    <col min="8957" max="8957" width="4.140625" style="4" customWidth="1"/>
    <col min="8958" max="8958" width="38.28515625" style="4" customWidth="1"/>
    <col min="8959" max="8959" width="8.42578125" style="4" customWidth="1"/>
    <col min="8960" max="8962" width="9.5703125" style="4" customWidth="1"/>
    <col min="8963" max="8963" width="9.7109375" style="4" customWidth="1"/>
    <col min="8964" max="8964" width="8.85546875" style="4" customWidth="1"/>
    <col min="8965" max="8965" width="10.28515625" style="4" customWidth="1"/>
    <col min="8966" max="8966" width="11" style="4" customWidth="1"/>
    <col min="8967" max="8967" width="10.5703125" style="4" customWidth="1"/>
    <col min="8968" max="8968" width="10.140625" style="4" customWidth="1"/>
    <col min="8969" max="9212" width="9.140625" style="4"/>
    <col min="9213" max="9213" width="4.140625" style="4" customWidth="1"/>
    <col min="9214" max="9214" width="38.28515625" style="4" customWidth="1"/>
    <col min="9215" max="9215" width="8.42578125" style="4" customWidth="1"/>
    <col min="9216" max="9218" width="9.5703125" style="4" customWidth="1"/>
    <col min="9219" max="9219" width="9.7109375" style="4" customWidth="1"/>
    <col min="9220" max="9220" width="8.85546875" style="4" customWidth="1"/>
    <col min="9221" max="9221" width="10.28515625" style="4" customWidth="1"/>
    <col min="9222" max="9222" width="11" style="4" customWidth="1"/>
    <col min="9223" max="9223" width="10.5703125" style="4" customWidth="1"/>
    <col min="9224" max="9224" width="10.140625" style="4" customWidth="1"/>
    <col min="9225" max="9468" width="9.140625" style="4"/>
    <col min="9469" max="9469" width="4.140625" style="4" customWidth="1"/>
    <col min="9470" max="9470" width="38.28515625" style="4" customWidth="1"/>
    <col min="9471" max="9471" width="8.42578125" style="4" customWidth="1"/>
    <col min="9472" max="9474" width="9.5703125" style="4" customWidth="1"/>
    <col min="9475" max="9475" width="9.7109375" style="4" customWidth="1"/>
    <col min="9476" max="9476" width="8.85546875" style="4" customWidth="1"/>
    <col min="9477" max="9477" width="10.28515625" style="4" customWidth="1"/>
    <col min="9478" max="9478" width="11" style="4" customWidth="1"/>
    <col min="9479" max="9479" width="10.5703125" style="4" customWidth="1"/>
    <col min="9480" max="9480" width="10.140625" style="4" customWidth="1"/>
    <col min="9481" max="9724" width="9.140625" style="4"/>
    <col min="9725" max="9725" width="4.140625" style="4" customWidth="1"/>
    <col min="9726" max="9726" width="38.28515625" style="4" customWidth="1"/>
    <col min="9727" max="9727" width="8.42578125" style="4" customWidth="1"/>
    <col min="9728" max="9730" width="9.5703125" style="4" customWidth="1"/>
    <col min="9731" max="9731" width="9.7109375" style="4" customWidth="1"/>
    <col min="9732" max="9732" width="8.85546875" style="4" customWidth="1"/>
    <col min="9733" max="9733" width="10.28515625" style="4" customWidth="1"/>
    <col min="9734" max="9734" width="11" style="4" customWidth="1"/>
    <col min="9735" max="9735" width="10.5703125" style="4" customWidth="1"/>
    <col min="9736" max="9736" width="10.140625" style="4" customWidth="1"/>
    <col min="9737" max="9980" width="9.140625" style="4"/>
    <col min="9981" max="9981" width="4.140625" style="4" customWidth="1"/>
    <col min="9982" max="9982" width="38.28515625" style="4" customWidth="1"/>
    <col min="9983" max="9983" width="8.42578125" style="4" customWidth="1"/>
    <col min="9984" max="9986" width="9.5703125" style="4" customWidth="1"/>
    <col min="9987" max="9987" width="9.7109375" style="4" customWidth="1"/>
    <col min="9988" max="9988" width="8.85546875" style="4" customWidth="1"/>
    <col min="9989" max="9989" width="10.28515625" style="4" customWidth="1"/>
    <col min="9990" max="9990" width="11" style="4" customWidth="1"/>
    <col min="9991" max="9991" width="10.5703125" style="4" customWidth="1"/>
    <col min="9992" max="9992" width="10.140625" style="4" customWidth="1"/>
    <col min="9993" max="10236" width="9.140625" style="4"/>
    <col min="10237" max="10237" width="4.140625" style="4" customWidth="1"/>
    <col min="10238" max="10238" width="38.28515625" style="4" customWidth="1"/>
    <col min="10239" max="10239" width="8.42578125" style="4" customWidth="1"/>
    <col min="10240" max="10242" width="9.5703125" style="4" customWidth="1"/>
    <col min="10243" max="10243" width="9.7109375" style="4" customWidth="1"/>
    <col min="10244" max="10244" width="8.85546875" style="4" customWidth="1"/>
    <col min="10245" max="10245" width="10.28515625" style="4" customWidth="1"/>
    <col min="10246" max="10246" width="11" style="4" customWidth="1"/>
    <col min="10247" max="10247" width="10.5703125" style="4" customWidth="1"/>
    <col min="10248" max="10248" width="10.140625" style="4" customWidth="1"/>
    <col min="10249" max="10492" width="9.140625" style="4"/>
    <col min="10493" max="10493" width="4.140625" style="4" customWidth="1"/>
    <col min="10494" max="10494" width="38.28515625" style="4" customWidth="1"/>
    <col min="10495" max="10495" width="8.42578125" style="4" customWidth="1"/>
    <col min="10496" max="10498" width="9.5703125" style="4" customWidth="1"/>
    <col min="10499" max="10499" width="9.7109375" style="4" customWidth="1"/>
    <col min="10500" max="10500" width="8.85546875" style="4" customWidth="1"/>
    <col min="10501" max="10501" width="10.28515625" style="4" customWidth="1"/>
    <col min="10502" max="10502" width="11" style="4" customWidth="1"/>
    <col min="10503" max="10503" width="10.5703125" style="4" customWidth="1"/>
    <col min="10504" max="10504" width="10.140625" style="4" customWidth="1"/>
    <col min="10505" max="10748" width="9.140625" style="4"/>
    <col min="10749" max="10749" width="4.140625" style="4" customWidth="1"/>
    <col min="10750" max="10750" width="38.28515625" style="4" customWidth="1"/>
    <col min="10751" max="10751" width="8.42578125" style="4" customWidth="1"/>
    <col min="10752" max="10754" width="9.5703125" style="4" customWidth="1"/>
    <col min="10755" max="10755" width="9.7109375" style="4" customWidth="1"/>
    <col min="10756" max="10756" width="8.85546875" style="4" customWidth="1"/>
    <col min="10757" max="10757" width="10.28515625" style="4" customWidth="1"/>
    <col min="10758" max="10758" width="11" style="4" customWidth="1"/>
    <col min="10759" max="10759" width="10.5703125" style="4" customWidth="1"/>
    <col min="10760" max="10760" width="10.140625" style="4" customWidth="1"/>
    <col min="10761" max="11004" width="9.140625" style="4"/>
    <col min="11005" max="11005" width="4.140625" style="4" customWidth="1"/>
    <col min="11006" max="11006" width="38.28515625" style="4" customWidth="1"/>
    <col min="11007" max="11007" width="8.42578125" style="4" customWidth="1"/>
    <col min="11008" max="11010" width="9.5703125" style="4" customWidth="1"/>
    <col min="11011" max="11011" width="9.7109375" style="4" customWidth="1"/>
    <col min="11012" max="11012" width="8.85546875" style="4" customWidth="1"/>
    <col min="11013" max="11013" width="10.28515625" style="4" customWidth="1"/>
    <col min="11014" max="11014" width="11" style="4" customWidth="1"/>
    <col min="11015" max="11015" width="10.5703125" style="4" customWidth="1"/>
    <col min="11016" max="11016" width="10.140625" style="4" customWidth="1"/>
    <col min="11017" max="11260" width="9.140625" style="4"/>
    <col min="11261" max="11261" width="4.140625" style="4" customWidth="1"/>
    <col min="11262" max="11262" width="38.28515625" style="4" customWidth="1"/>
    <col min="11263" max="11263" width="8.42578125" style="4" customWidth="1"/>
    <col min="11264" max="11266" width="9.5703125" style="4" customWidth="1"/>
    <col min="11267" max="11267" width="9.7109375" style="4" customWidth="1"/>
    <col min="11268" max="11268" width="8.85546875" style="4" customWidth="1"/>
    <col min="11269" max="11269" width="10.28515625" style="4" customWidth="1"/>
    <col min="11270" max="11270" width="11" style="4" customWidth="1"/>
    <col min="11271" max="11271" width="10.5703125" style="4" customWidth="1"/>
    <col min="11272" max="11272" width="10.140625" style="4" customWidth="1"/>
    <col min="11273" max="11516" width="9.140625" style="4"/>
    <col min="11517" max="11517" width="4.140625" style="4" customWidth="1"/>
    <col min="11518" max="11518" width="38.28515625" style="4" customWidth="1"/>
    <col min="11519" max="11519" width="8.42578125" style="4" customWidth="1"/>
    <col min="11520" max="11522" width="9.5703125" style="4" customWidth="1"/>
    <col min="11523" max="11523" width="9.7109375" style="4" customWidth="1"/>
    <col min="11524" max="11524" width="8.85546875" style="4" customWidth="1"/>
    <col min="11525" max="11525" width="10.28515625" style="4" customWidth="1"/>
    <col min="11526" max="11526" width="11" style="4" customWidth="1"/>
    <col min="11527" max="11527" width="10.5703125" style="4" customWidth="1"/>
    <col min="11528" max="11528" width="10.140625" style="4" customWidth="1"/>
    <col min="11529" max="11772" width="9.140625" style="4"/>
    <col min="11773" max="11773" width="4.140625" style="4" customWidth="1"/>
    <col min="11774" max="11774" width="38.28515625" style="4" customWidth="1"/>
    <col min="11775" max="11775" width="8.42578125" style="4" customWidth="1"/>
    <col min="11776" max="11778" width="9.5703125" style="4" customWidth="1"/>
    <col min="11779" max="11779" width="9.7109375" style="4" customWidth="1"/>
    <col min="11780" max="11780" width="8.85546875" style="4" customWidth="1"/>
    <col min="11781" max="11781" width="10.28515625" style="4" customWidth="1"/>
    <col min="11782" max="11782" width="11" style="4" customWidth="1"/>
    <col min="11783" max="11783" width="10.5703125" style="4" customWidth="1"/>
    <col min="11784" max="11784" width="10.140625" style="4" customWidth="1"/>
    <col min="11785" max="12028" width="9.140625" style="4"/>
    <col min="12029" max="12029" width="4.140625" style="4" customWidth="1"/>
    <col min="12030" max="12030" width="38.28515625" style="4" customWidth="1"/>
    <col min="12031" max="12031" width="8.42578125" style="4" customWidth="1"/>
    <col min="12032" max="12034" width="9.5703125" style="4" customWidth="1"/>
    <col min="12035" max="12035" width="9.7109375" style="4" customWidth="1"/>
    <col min="12036" max="12036" width="8.85546875" style="4" customWidth="1"/>
    <col min="12037" max="12037" width="10.28515625" style="4" customWidth="1"/>
    <col min="12038" max="12038" width="11" style="4" customWidth="1"/>
    <col min="12039" max="12039" width="10.5703125" style="4" customWidth="1"/>
    <col min="12040" max="12040" width="10.140625" style="4" customWidth="1"/>
    <col min="12041" max="12284" width="9.140625" style="4"/>
    <col min="12285" max="12285" width="4.140625" style="4" customWidth="1"/>
    <col min="12286" max="12286" width="38.28515625" style="4" customWidth="1"/>
    <col min="12287" max="12287" width="8.42578125" style="4" customWidth="1"/>
    <col min="12288" max="12290" width="9.5703125" style="4" customWidth="1"/>
    <col min="12291" max="12291" width="9.7109375" style="4" customWidth="1"/>
    <col min="12292" max="12292" width="8.85546875" style="4" customWidth="1"/>
    <col min="12293" max="12293" width="10.28515625" style="4" customWidth="1"/>
    <col min="12294" max="12294" width="11" style="4" customWidth="1"/>
    <col min="12295" max="12295" width="10.5703125" style="4" customWidth="1"/>
    <col min="12296" max="12296" width="10.140625" style="4" customWidth="1"/>
    <col min="12297" max="12540" width="9.140625" style="4"/>
    <col min="12541" max="12541" width="4.140625" style="4" customWidth="1"/>
    <col min="12542" max="12542" width="38.28515625" style="4" customWidth="1"/>
    <col min="12543" max="12543" width="8.42578125" style="4" customWidth="1"/>
    <col min="12544" max="12546" width="9.5703125" style="4" customWidth="1"/>
    <col min="12547" max="12547" width="9.7109375" style="4" customWidth="1"/>
    <col min="12548" max="12548" width="8.85546875" style="4" customWidth="1"/>
    <col min="12549" max="12549" width="10.28515625" style="4" customWidth="1"/>
    <col min="12550" max="12550" width="11" style="4" customWidth="1"/>
    <col min="12551" max="12551" width="10.5703125" style="4" customWidth="1"/>
    <col min="12552" max="12552" width="10.140625" style="4" customWidth="1"/>
    <col min="12553" max="12796" width="9.140625" style="4"/>
    <col min="12797" max="12797" width="4.140625" style="4" customWidth="1"/>
    <col min="12798" max="12798" width="38.28515625" style="4" customWidth="1"/>
    <col min="12799" max="12799" width="8.42578125" style="4" customWidth="1"/>
    <col min="12800" max="12802" width="9.5703125" style="4" customWidth="1"/>
    <col min="12803" max="12803" width="9.7109375" style="4" customWidth="1"/>
    <col min="12804" max="12804" width="8.85546875" style="4" customWidth="1"/>
    <col min="12805" max="12805" width="10.28515625" style="4" customWidth="1"/>
    <col min="12806" max="12806" width="11" style="4" customWidth="1"/>
    <col min="12807" max="12807" width="10.5703125" style="4" customWidth="1"/>
    <col min="12808" max="12808" width="10.140625" style="4" customWidth="1"/>
    <col min="12809" max="13052" width="9.140625" style="4"/>
    <col min="13053" max="13053" width="4.140625" style="4" customWidth="1"/>
    <col min="13054" max="13054" width="38.28515625" style="4" customWidth="1"/>
    <col min="13055" max="13055" width="8.42578125" style="4" customWidth="1"/>
    <col min="13056" max="13058" width="9.5703125" style="4" customWidth="1"/>
    <col min="13059" max="13059" width="9.7109375" style="4" customWidth="1"/>
    <col min="13060" max="13060" width="8.85546875" style="4" customWidth="1"/>
    <col min="13061" max="13061" width="10.28515625" style="4" customWidth="1"/>
    <col min="13062" max="13062" width="11" style="4" customWidth="1"/>
    <col min="13063" max="13063" width="10.5703125" style="4" customWidth="1"/>
    <col min="13064" max="13064" width="10.140625" style="4" customWidth="1"/>
    <col min="13065" max="13308" width="9.140625" style="4"/>
    <col min="13309" max="13309" width="4.140625" style="4" customWidth="1"/>
    <col min="13310" max="13310" width="38.28515625" style="4" customWidth="1"/>
    <col min="13311" max="13311" width="8.42578125" style="4" customWidth="1"/>
    <col min="13312" max="13314" width="9.5703125" style="4" customWidth="1"/>
    <col min="13315" max="13315" width="9.7109375" style="4" customWidth="1"/>
    <col min="13316" max="13316" width="8.85546875" style="4" customWidth="1"/>
    <col min="13317" max="13317" width="10.28515625" style="4" customWidth="1"/>
    <col min="13318" max="13318" width="11" style="4" customWidth="1"/>
    <col min="13319" max="13319" width="10.5703125" style="4" customWidth="1"/>
    <col min="13320" max="13320" width="10.140625" style="4" customWidth="1"/>
    <col min="13321" max="13564" width="9.140625" style="4"/>
    <col min="13565" max="13565" width="4.140625" style="4" customWidth="1"/>
    <col min="13566" max="13566" width="38.28515625" style="4" customWidth="1"/>
    <col min="13567" max="13567" width="8.42578125" style="4" customWidth="1"/>
    <col min="13568" max="13570" width="9.5703125" style="4" customWidth="1"/>
    <col min="13571" max="13571" width="9.7109375" style="4" customWidth="1"/>
    <col min="13572" max="13572" width="8.85546875" style="4" customWidth="1"/>
    <col min="13573" max="13573" width="10.28515625" style="4" customWidth="1"/>
    <col min="13574" max="13574" width="11" style="4" customWidth="1"/>
    <col min="13575" max="13575" width="10.5703125" style="4" customWidth="1"/>
    <col min="13576" max="13576" width="10.140625" style="4" customWidth="1"/>
    <col min="13577" max="13820" width="9.140625" style="4"/>
    <col min="13821" max="13821" width="4.140625" style="4" customWidth="1"/>
    <col min="13822" max="13822" width="38.28515625" style="4" customWidth="1"/>
    <col min="13823" max="13823" width="8.42578125" style="4" customWidth="1"/>
    <col min="13824" max="13826" width="9.5703125" style="4" customWidth="1"/>
    <col min="13827" max="13827" width="9.7109375" style="4" customWidth="1"/>
    <col min="13828" max="13828" width="8.85546875" style="4" customWidth="1"/>
    <col min="13829" max="13829" width="10.28515625" style="4" customWidth="1"/>
    <col min="13830" max="13830" width="11" style="4" customWidth="1"/>
    <col min="13831" max="13831" width="10.5703125" style="4" customWidth="1"/>
    <col min="13832" max="13832" width="10.140625" style="4" customWidth="1"/>
    <col min="13833" max="14076" width="9.140625" style="4"/>
    <col min="14077" max="14077" width="4.140625" style="4" customWidth="1"/>
    <col min="14078" max="14078" width="38.28515625" style="4" customWidth="1"/>
    <col min="14079" max="14079" width="8.42578125" style="4" customWidth="1"/>
    <col min="14080" max="14082" width="9.5703125" style="4" customWidth="1"/>
    <col min="14083" max="14083" width="9.7109375" style="4" customWidth="1"/>
    <col min="14084" max="14084" width="8.85546875" style="4" customWidth="1"/>
    <col min="14085" max="14085" width="10.28515625" style="4" customWidth="1"/>
    <col min="14086" max="14086" width="11" style="4" customWidth="1"/>
    <col min="14087" max="14087" width="10.5703125" style="4" customWidth="1"/>
    <col min="14088" max="14088" width="10.140625" style="4" customWidth="1"/>
    <col min="14089" max="14332" width="9.140625" style="4"/>
    <col min="14333" max="14333" width="4.140625" style="4" customWidth="1"/>
    <col min="14334" max="14334" width="38.28515625" style="4" customWidth="1"/>
    <col min="14335" max="14335" width="8.42578125" style="4" customWidth="1"/>
    <col min="14336" max="14338" width="9.5703125" style="4" customWidth="1"/>
    <col min="14339" max="14339" width="9.7109375" style="4" customWidth="1"/>
    <col min="14340" max="14340" width="8.85546875" style="4" customWidth="1"/>
    <col min="14341" max="14341" width="10.28515625" style="4" customWidth="1"/>
    <col min="14342" max="14342" width="11" style="4" customWidth="1"/>
    <col min="14343" max="14343" width="10.5703125" style="4" customWidth="1"/>
    <col min="14344" max="14344" width="10.140625" style="4" customWidth="1"/>
    <col min="14345" max="14588" width="9.140625" style="4"/>
    <col min="14589" max="14589" width="4.140625" style="4" customWidth="1"/>
    <col min="14590" max="14590" width="38.28515625" style="4" customWidth="1"/>
    <col min="14591" max="14591" width="8.42578125" style="4" customWidth="1"/>
    <col min="14592" max="14594" width="9.5703125" style="4" customWidth="1"/>
    <col min="14595" max="14595" width="9.7109375" style="4" customWidth="1"/>
    <col min="14596" max="14596" width="8.85546875" style="4" customWidth="1"/>
    <col min="14597" max="14597" width="10.28515625" style="4" customWidth="1"/>
    <col min="14598" max="14598" width="11" style="4" customWidth="1"/>
    <col min="14599" max="14599" width="10.5703125" style="4" customWidth="1"/>
    <col min="14600" max="14600" width="10.140625" style="4" customWidth="1"/>
    <col min="14601" max="14844" width="9.140625" style="4"/>
    <col min="14845" max="14845" width="4.140625" style="4" customWidth="1"/>
    <col min="14846" max="14846" width="38.28515625" style="4" customWidth="1"/>
    <col min="14847" max="14847" width="8.42578125" style="4" customWidth="1"/>
    <col min="14848" max="14850" width="9.5703125" style="4" customWidth="1"/>
    <col min="14851" max="14851" width="9.7109375" style="4" customWidth="1"/>
    <col min="14852" max="14852" width="8.85546875" style="4" customWidth="1"/>
    <col min="14853" max="14853" width="10.28515625" style="4" customWidth="1"/>
    <col min="14854" max="14854" width="11" style="4" customWidth="1"/>
    <col min="14855" max="14855" width="10.5703125" style="4" customWidth="1"/>
    <col min="14856" max="14856" width="10.140625" style="4" customWidth="1"/>
    <col min="14857" max="15100" width="9.140625" style="4"/>
    <col min="15101" max="15101" width="4.140625" style="4" customWidth="1"/>
    <col min="15102" max="15102" width="38.28515625" style="4" customWidth="1"/>
    <col min="15103" max="15103" width="8.42578125" style="4" customWidth="1"/>
    <col min="15104" max="15106" width="9.5703125" style="4" customWidth="1"/>
    <col min="15107" max="15107" width="9.7109375" style="4" customWidth="1"/>
    <col min="15108" max="15108" width="8.85546875" style="4" customWidth="1"/>
    <col min="15109" max="15109" width="10.28515625" style="4" customWidth="1"/>
    <col min="15110" max="15110" width="11" style="4" customWidth="1"/>
    <col min="15111" max="15111" width="10.5703125" style="4" customWidth="1"/>
    <col min="15112" max="15112" width="10.140625" style="4" customWidth="1"/>
    <col min="15113" max="15356" width="9.140625" style="4"/>
    <col min="15357" max="15357" width="4.140625" style="4" customWidth="1"/>
    <col min="15358" max="15358" width="38.28515625" style="4" customWidth="1"/>
    <col min="15359" max="15359" width="8.42578125" style="4" customWidth="1"/>
    <col min="15360" max="15362" width="9.5703125" style="4" customWidth="1"/>
    <col min="15363" max="15363" width="9.7109375" style="4" customWidth="1"/>
    <col min="15364" max="15364" width="8.85546875" style="4" customWidth="1"/>
    <col min="15365" max="15365" width="10.28515625" style="4" customWidth="1"/>
    <col min="15366" max="15366" width="11" style="4" customWidth="1"/>
    <col min="15367" max="15367" width="10.5703125" style="4" customWidth="1"/>
    <col min="15368" max="15368" width="10.140625" style="4" customWidth="1"/>
    <col min="15369" max="15612" width="9.140625" style="4"/>
    <col min="15613" max="15613" width="4.140625" style="4" customWidth="1"/>
    <col min="15614" max="15614" width="38.28515625" style="4" customWidth="1"/>
    <col min="15615" max="15615" width="8.42578125" style="4" customWidth="1"/>
    <col min="15616" max="15618" width="9.5703125" style="4" customWidth="1"/>
    <col min="15619" max="15619" width="9.7109375" style="4" customWidth="1"/>
    <col min="15620" max="15620" width="8.85546875" style="4" customWidth="1"/>
    <col min="15621" max="15621" width="10.28515625" style="4" customWidth="1"/>
    <col min="15622" max="15622" width="11" style="4" customWidth="1"/>
    <col min="15623" max="15623" width="10.5703125" style="4" customWidth="1"/>
    <col min="15624" max="15624" width="10.140625" style="4" customWidth="1"/>
    <col min="15625" max="15868" width="9.140625" style="4"/>
    <col min="15869" max="15869" width="4.140625" style="4" customWidth="1"/>
    <col min="15870" max="15870" width="38.28515625" style="4" customWidth="1"/>
    <col min="15871" max="15871" width="8.42578125" style="4" customWidth="1"/>
    <col min="15872" max="15874" width="9.5703125" style="4" customWidth="1"/>
    <col min="15875" max="15875" width="9.7109375" style="4" customWidth="1"/>
    <col min="15876" max="15876" width="8.85546875" style="4" customWidth="1"/>
    <col min="15877" max="15877" width="10.28515625" style="4" customWidth="1"/>
    <col min="15878" max="15878" width="11" style="4" customWidth="1"/>
    <col min="15879" max="15879" width="10.5703125" style="4" customWidth="1"/>
    <col min="15880" max="15880" width="10.140625" style="4" customWidth="1"/>
    <col min="15881" max="16124" width="9.140625" style="4"/>
    <col min="16125" max="16125" width="4.140625" style="4" customWidth="1"/>
    <col min="16126" max="16126" width="38.28515625" style="4" customWidth="1"/>
    <col min="16127" max="16127" width="8.42578125" style="4" customWidth="1"/>
    <col min="16128" max="16130" width="9.5703125" style="4" customWidth="1"/>
    <col min="16131" max="16131" width="9.7109375" style="4" customWidth="1"/>
    <col min="16132" max="16132" width="8.85546875" style="4" customWidth="1"/>
    <col min="16133" max="16133" width="10.28515625" style="4" customWidth="1"/>
    <col min="16134" max="16134" width="11" style="4" customWidth="1"/>
    <col min="16135" max="16135" width="10.5703125" style="4" customWidth="1"/>
    <col min="16136" max="16136" width="10.140625" style="4" customWidth="1"/>
    <col min="16137" max="16384" width="9.140625" style="4"/>
  </cols>
  <sheetData>
    <row r="1" spans="1:14" x14ac:dyDescent="0.2">
      <c r="A1" s="3"/>
      <c r="B1" s="3"/>
      <c r="C1" s="3"/>
      <c r="I1" s="279" t="s">
        <v>110</v>
      </c>
      <c r="J1" s="85"/>
    </row>
    <row r="2" spans="1:14" x14ac:dyDescent="0.2">
      <c r="A2" s="3"/>
      <c r="B2" s="3"/>
      <c r="C2" s="3"/>
    </row>
    <row r="3" spans="1:14" x14ac:dyDescent="0.2">
      <c r="A3" s="3"/>
      <c r="B3" s="3"/>
      <c r="C3" s="3"/>
    </row>
    <row r="4" spans="1:14" ht="15.75" x14ac:dyDescent="0.25">
      <c r="A4" s="362" t="s">
        <v>111</v>
      </c>
      <c r="B4" s="362"/>
      <c r="C4" s="362"/>
      <c r="D4" s="362"/>
      <c r="E4" s="362"/>
      <c r="F4" s="362"/>
      <c r="G4" s="362"/>
      <c r="H4" s="362"/>
      <c r="I4" s="362"/>
      <c r="J4" s="362"/>
    </row>
    <row r="5" spans="1:14" ht="15.75" x14ac:dyDescent="0.25">
      <c r="A5" s="362" t="s">
        <v>425</v>
      </c>
      <c r="B5" s="362"/>
      <c r="C5" s="362"/>
      <c r="D5" s="362"/>
      <c r="E5" s="362"/>
      <c r="F5" s="362"/>
      <c r="G5" s="362"/>
      <c r="H5" s="362"/>
      <c r="I5" s="362"/>
      <c r="J5" s="362"/>
    </row>
    <row r="6" spans="1:14" ht="15.75" x14ac:dyDescent="0.25">
      <c r="A6" s="362"/>
      <c r="B6" s="362"/>
      <c r="C6" s="362"/>
      <c r="D6" s="15"/>
      <c r="E6" s="15"/>
      <c r="F6" s="15"/>
      <c r="G6" s="15"/>
      <c r="H6" s="15"/>
      <c r="I6" s="15"/>
      <c r="J6" s="15"/>
    </row>
    <row r="7" spans="1:14" ht="38.25" x14ac:dyDescent="0.2">
      <c r="A7" s="65" t="s">
        <v>112</v>
      </c>
      <c r="B7" s="66" t="s">
        <v>4</v>
      </c>
      <c r="C7" s="30" t="s">
        <v>113</v>
      </c>
      <c r="D7" s="30" t="s">
        <v>386</v>
      </c>
      <c r="E7" s="30" t="s">
        <v>411</v>
      </c>
      <c r="F7" s="30" t="s">
        <v>412</v>
      </c>
      <c r="G7" s="30" t="s">
        <v>413</v>
      </c>
      <c r="H7" s="30" t="s">
        <v>414</v>
      </c>
      <c r="I7" s="30" t="s">
        <v>415</v>
      </c>
      <c r="J7" s="30" t="s">
        <v>416</v>
      </c>
      <c r="K7" s="3"/>
    </row>
    <row r="8" spans="1:14" ht="25.5" x14ac:dyDescent="0.2">
      <c r="A8" s="67" t="s">
        <v>10</v>
      </c>
      <c r="B8" s="68" t="s">
        <v>114</v>
      </c>
      <c r="C8" s="13"/>
      <c r="D8" s="9"/>
      <c r="E8" s="9"/>
      <c r="F8" s="9"/>
      <c r="G8" s="9"/>
      <c r="H8" s="9"/>
      <c r="I8" s="9"/>
      <c r="J8" s="9"/>
    </row>
    <row r="9" spans="1:14" ht="25.5" x14ac:dyDescent="0.2">
      <c r="A9" s="69" t="s">
        <v>28</v>
      </c>
      <c r="B9" s="70" t="s">
        <v>115</v>
      </c>
      <c r="C9" s="13" t="s">
        <v>116</v>
      </c>
      <c r="D9" s="167">
        <v>2.1</v>
      </c>
      <c r="E9" s="121">
        <v>1.5954999999999999</v>
      </c>
      <c r="F9" s="345">
        <v>2.06</v>
      </c>
      <c r="G9" s="121">
        <f>' ФЗП2016'!C24</f>
        <v>2.024</v>
      </c>
      <c r="H9" s="121">
        <f>(I9+J9)/2</f>
        <v>1.9100000000000001</v>
      </c>
      <c r="I9" s="71">
        <f>'ФЗП 1 полуг 2017'!C24</f>
        <v>1.9100000000000001</v>
      </c>
      <c r="J9" s="71">
        <f>'ФЗП 2 полуг 2017'!C24</f>
        <v>1.9100000000000001</v>
      </c>
    </row>
    <row r="10" spans="1:14" x14ac:dyDescent="0.2">
      <c r="A10" s="72" t="s">
        <v>9</v>
      </c>
      <c r="B10" s="73" t="s">
        <v>117</v>
      </c>
      <c r="C10" s="13"/>
      <c r="D10" s="122"/>
      <c r="E10" s="123"/>
      <c r="F10" s="122"/>
      <c r="G10" s="123"/>
      <c r="H10" s="123"/>
      <c r="I10" s="9"/>
      <c r="J10" s="9"/>
    </row>
    <row r="11" spans="1:14" x14ac:dyDescent="0.2">
      <c r="A11" s="74" t="s">
        <v>12</v>
      </c>
      <c r="B11" s="75" t="s">
        <v>118</v>
      </c>
      <c r="C11" s="13" t="s">
        <v>119</v>
      </c>
      <c r="D11" s="124">
        <v>8702</v>
      </c>
      <c r="E11" s="125">
        <v>9996</v>
      </c>
      <c r="F11" s="124">
        <v>9952</v>
      </c>
      <c r="G11" s="125">
        <f>' ФЗП2016'!E25</f>
        <v>10118.333333333334</v>
      </c>
      <c r="H11" s="125">
        <f>(I11+J11)/2</f>
        <v>11135</v>
      </c>
      <c r="I11" s="126">
        <f>'ФЗП 1 полуг 2017'!E25</f>
        <v>11135</v>
      </c>
      <c r="J11" s="126">
        <f>'ФЗП 2 полуг 2017'!E25</f>
        <v>11135</v>
      </c>
    </row>
    <row r="12" spans="1:14" x14ac:dyDescent="0.2">
      <c r="A12" s="74" t="s">
        <v>13</v>
      </c>
      <c r="B12" s="75" t="s">
        <v>120</v>
      </c>
      <c r="C12" s="13"/>
      <c r="D12" s="124"/>
      <c r="E12" s="125"/>
      <c r="F12" s="124"/>
      <c r="G12" s="125"/>
      <c r="H12" s="125"/>
      <c r="I12" s="126"/>
      <c r="J12" s="126"/>
      <c r="N12" s="120"/>
    </row>
    <row r="13" spans="1:14" x14ac:dyDescent="0.2">
      <c r="A13" s="74" t="s">
        <v>121</v>
      </c>
      <c r="B13" s="75" t="s">
        <v>122</v>
      </c>
      <c r="C13" s="13" t="s">
        <v>123</v>
      </c>
      <c r="D13" s="124">
        <v>20</v>
      </c>
      <c r="E13" s="127">
        <v>30</v>
      </c>
      <c r="F13" s="124">
        <v>18</v>
      </c>
      <c r="G13" s="125">
        <f>' ФЗП2016'!F24*100</f>
        <v>32.836764948113981</v>
      </c>
      <c r="H13" s="124">
        <f>(I13+J13)/2</f>
        <v>32.838796587337221</v>
      </c>
      <c r="I13" s="124">
        <f>'ФЗП 1 полуг 2017'!F24*100</f>
        <v>32.838796587337221</v>
      </c>
      <c r="J13" s="124">
        <f>'ФЗП 2 полуг 2017'!F24*100</f>
        <v>32.838796587337221</v>
      </c>
    </row>
    <row r="14" spans="1:14" x14ac:dyDescent="0.2">
      <c r="A14" s="74" t="s">
        <v>124</v>
      </c>
      <c r="B14" s="75" t="s">
        <v>125</v>
      </c>
      <c r="C14" s="13" t="s">
        <v>119</v>
      </c>
      <c r="D14" s="124">
        <f>D11*D13/100</f>
        <v>1740.4</v>
      </c>
      <c r="E14" s="125">
        <f>E11*E13/100</f>
        <v>2998.8</v>
      </c>
      <c r="F14" s="124">
        <v>1807</v>
      </c>
      <c r="G14" s="125">
        <f>G11*G13/100</f>
        <v>3322.5333333333333</v>
      </c>
      <c r="H14" s="124">
        <f>H11*H13/100</f>
        <v>3656.5999999999995</v>
      </c>
      <c r="I14" s="124">
        <f t="shared" ref="I14:J14" si="0">I11*I13/100</f>
        <v>3656.5999999999995</v>
      </c>
      <c r="J14" s="124">
        <f t="shared" si="0"/>
        <v>3656.5999999999995</v>
      </c>
      <c r="N14" s="120"/>
    </row>
    <row r="15" spans="1:14" x14ac:dyDescent="0.2">
      <c r="A15" s="74" t="s">
        <v>14</v>
      </c>
      <c r="B15" s="75" t="s">
        <v>126</v>
      </c>
      <c r="C15" s="13"/>
      <c r="D15" s="124"/>
      <c r="E15" s="125"/>
      <c r="F15" s="124"/>
      <c r="G15" s="125"/>
      <c r="H15" s="125"/>
      <c r="I15" s="124"/>
      <c r="J15" s="124"/>
    </row>
    <row r="16" spans="1:14" x14ac:dyDescent="0.2">
      <c r="A16" s="74" t="s">
        <v>127</v>
      </c>
      <c r="B16" s="75" t="s">
        <v>122</v>
      </c>
      <c r="C16" s="13" t="s">
        <v>123</v>
      </c>
      <c r="D16" s="124">
        <v>40</v>
      </c>
      <c r="E16" s="128">
        <v>37</v>
      </c>
      <c r="F16" s="124">
        <v>40</v>
      </c>
      <c r="G16" s="128">
        <f>' ФЗП2016'!G24*100</f>
        <v>56.148276648827199</v>
      </c>
      <c r="H16" s="124">
        <f>(I16+J16)/2</f>
        <v>56.147926300512907</v>
      </c>
      <c r="I16" s="124">
        <f>'ФЗП 1 полуг 2017'!G24*100</f>
        <v>43.647926300512907</v>
      </c>
      <c r="J16" s="124">
        <f>'ФЗП 2 полуг 2017'!G24*100</f>
        <v>68.647926300512907</v>
      </c>
    </row>
    <row r="17" spans="1:10" x14ac:dyDescent="0.2">
      <c r="A17" s="74" t="s">
        <v>128</v>
      </c>
      <c r="B17" s="75" t="s">
        <v>125</v>
      </c>
      <c r="C17" s="13" t="s">
        <v>119</v>
      </c>
      <c r="D17" s="124">
        <v>4220</v>
      </c>
      <c r="E17" s="128">
        <f>(E11+E14)*E16/100</f>
        <v>4808.076</v>
      </c>
      <c r="F17" s="124">
        <v>4759</v>
      </c>
      <c r="G17" s="128">
        <f>(G11+G14)*G16/100</f>
        <v>7546.8149999999987</v>
      </c>
      <c r="H17" s="124">
        <f>(H11+H14)*H16/100</f>
        <v>8305.1766666666663</v>
      </c>
      <c r="I17" s="124">
        <f t="shared" ref="I17:J17" si="1">(I11+I14)*I16/100</f>
        <v>6456.2266666666665</v>
      </c>
      <c r="J17" s="124">
        <f t="shared" si="1"/>
        <v>10154.126666666667</v>
      </c>
    </row>
    <row r="18" spans="1:10" x14ac:dyDescent="0.2">
      <c r="A18" s="74" t="s">
        <v>129</v>
      </c>
      <c r="B18" s="75" t="s">
        <v>130</v>
      </c>
      <c r="C18" s="13"/>
      <c r="D18" s="124"/>
      <c r="E18" s="123"/>
      <c r="F18" s="124"/>
      <c r="G18" s="123"/>
      <c r="H18" s="123"/>
      <c r="I18" s="124"/>
      <c r="J18" s="124"/>
    </row>
    <row r="19" spans="1:10" x14ac:dyDescent="0.2">
      <c r="A19" s="74" t="s">
        <v>131</v>
      </c>
      <c r="B19" s="75" t="s">
        <v>122</v>
      </c>
      <c r="C19" s="13" t="s">
        <v>123</v>
      </c>
      <c r="D19" s="124"/>
      <c r="E19" s="128"/>
      <c r="F19" s="124"/>
      <c r="G19" s="128"/>
      <c r="H19" s="128"/>
      <c r="I19" s="124"/>
      <c r="J19" s="124"/>
    </row>
    <row r="20" spans="1:10" x14ac:dyDescent="0.2">
      <c r="A20" s="74" t="s">
        <v>132</v>
      </c>
      <c r="B20" s="75" t="s">
        <v>125</v>
      </c>
      <c r="C20" s="13" t="s">
        <v>119</v>
      </c>
      <c r="D20" s="124">
        <v>0</v>
      </c>
      <c r="E20" s="128">
        <f>E11*E19/100</f>
        <v>0</v>
      </c>
      <c r="F20" s="124">
        <v>0</v>
      </c>
      <c r="G20" s="128">
        <f t="shared" ref="G20:J20" si="2">G11*G19/100</f>
        <v>0</v>
      </c>
      <c r="H20" s="128">
        <f t="shared" si="2"/>
        <v>0</v>
      </c>
      <c r="I20" s="128">
        <f t="shared" si="2"/>
        <v>0</v>
      </c>
      <c r="J20" s="128">
        <f t="shared" si="2"/>
        <v>0</v>
      </c>
    </row>
    <row r="21" spans="1:10" x14ac:dyDescent="0.2">
      <c r="A21" s="74" t="s">
        <v>133</v>
      </c>
      <c r="B21" s="75" t="s">
        <v>134</v>
      </c>
      <c r="C21" s="13"/>
      <c r="D21" s="122"/>
      <c r="E21" s="123"/>
      <c r="F21" s="122"/>
      <c r="G21" s="123"/>
      <c r="H21" s="123"/>
      <c r="I21" s="122"/>
      <c r="J21" s="129"/>
    </row>
    <row r="22" spans="1:10" x14ac:dyDescent="0.2">
      <c r="A22" s="74" t="s">
        <v>135</v>
      </c>
      <c r="B22" s="75" t="s">
        <v>122</v>
      </c>
      <c r="C22" s="13" t="s">
        <v>123</v>
      </c>
      <c r="D22" s="122"/>
      <c r="E22" s="123"/>
      <c r="F22" s="122"/>
      <c r="G22" s="123"/>
      <c r="H22" s="123"/>
      <c r="I22" s="122"/>
      <c r="J22" s="129"/>
    </row>
    <row r="23" spans="1:10" x14ac:dyDescent="0.2">
      <c r="A23" s="74" t="s">
        <v>136</v>
      </c>
      <c r="B23" s="75" t="s">
        <v>125</v>
      </c>
      <c r="C23" s="13" t="s">
        <v>119</v>
      </c>
      <c r="D23" s="122"/>
      <c r="E23" s="123"/>
      <c r="F23" s="122"/>
      <c r="G23" s="123"/>
      <c r="H23" s="123"/>
      <c r="I23" s="122"/>
      <c r="J23" s="129"/>
    </row>
    <row r="24" spans="1:10" ht="25.5" x14ac:dyDescent="0.2">
      <c r="A24" s="69" t="s">
        <v>137</v>
      </c>
      <c r="B24" s="70" t="s">
        <v>138</v>
      </c>
      <c r="C24" s="13"/>
      <c r="D24" s="122"/>
      <c r="E24" s="123"/>
      <c r="F24" s="122"/>
      <c r="G24" s="123"/>
      <c r="H24" s="123"/>
      <c r="I24" s="122"/>
      <c r="J24" s="129"/>
    </row>
    <row r="25" spans="1:10" x14ac:dyDescent="0.2">
      <c r="A25" s="74" t="s">
        <v>139</v>
      </c>
      <c r="B25" s="75" t="s">
        <v>122</v>
      </c>
      <c r="C25" s="13" t="s">
        <v>123</v>
      </c>
      <c r="D25" s="124">
        <v>160</v>
      </c>
      <c r="E25" s="128">
        <v>160</v>
      </c>
      <c r="F25" s="124">
        <v>160</v>
      </c>
      <c r="G25" s="123">
        <v>160</v>
      </c>
      <c r="H25" s="123">
        <v>160</v>
      </c>
      <c r="I25" s="124">
        <v>160</v>
      </c>
      <c r="J25" s="124">
        <v>160</v>
      </c>
    </row>
    <row r="26" spans="1:10" x14ac:dyDescent="0.2">
      <c r="A26" s="74" t="s">
        <v>140</v>
      </c>
      <c r="B26" s="75" t="s">
        <v>125</v>
      </c>
      <c r="C26" s="13" t="s">
        <v>119</v>
      </c>
      <c r="D26" s="124">
        <v>23470</v>
      </c>
      <c r="E26" s="125">
        <f>(E11+E14+E17+E20+E23)*E25/100</f>
        <v>28484.601600000002</v>
      </c>
      <c r="F26" s="124">
        <v>26429</v>
      </c>
      <c r="G26" s="125">
        <f>(G11+G14+G17+G20+G23)*G25/100</f>
        <v>33580.290666666668</v>
      </c>
      <c r="H26" s="124">
        <f>(H11+H14+H17+H20+H23)*H25/100</f>
        <v>36954.842666666664</v>
      </c>
      <c r="I26" s="125">
        <f>(I11+I14+I17+I20+I23)*I25/100</f>
        <v>33996.522666666664</v>
      </c>
      <c r="J26" s="125">
        <f t="shared" ref="J26" si="3">(J11+J14+J17+J20+J23)*J25/100</f>
        <v>39913.162666666663</v>
      </c>
    </row>
    <row r="27" spans="1:10" ht="25.5" x14ac:dyDescent="0.2">
      <c r="A27" s="69" t="s">
        <v>141</v>
      </c>
      <c r="B27" s="70" t="s">
        <v>142</v>
      </c>
      <c r="C27" s="13" t="s">
        <v>119</v>
      </c>
      <c r="D27" s="124">
        <v>38139</v>
      </c>
      <c r="E27" s="125">
        <f>(E11+E14+E17+E20+E23+E26)</f>
        <v>46287.477599999998</v>
      </c>
      <c r="F27" s="124">
        <v>42947</v>
      </c>
      <c r="G27" s="125">
        <f>(G11+G14+G17+G20+G23+G26)</f>
        <v>54567.972333333331</v>
      </c>
      <c r="H27" s="124">
        <f>(H11+H14+H17+H20+H23+H26)</f>
        <v>60051.619333333329</v>
      </c>
      <c r="I27" s="125">
        <f>(I11+I14+I17+I20+I23+I26)</f>
        <v>55244.349333333332</v>
      </c>
      <c r="J27" s="125">
        <f t="shared" ref="J27" si="4">(J11+J14+J17+J20+J23+J26)</f>
        <v>64858.889333333325</v>
      </c>
    </row>
    <row r="28" spans="1:10" s="55" customFormat="1" ht="39" customHeight="1" x14ac:dyDescent="0.2">
      <c r="A28" s="67" t="s">
        <v>15</v>
      </c>
      <c r="B28" s="68" t="s">
        <v>143</v>
      </c>
      <c r="C28" s="77"/>
      <c r="D28" s="130">
        <f>D29+D31</f>
        <v>1021.7828</v>
      </c>
      <c r="E28" s="131">
        <f>E29+E31</f>
        <v>886.22004612959995</v>
      </c>
      <c r="F28" s="130">
        <v>1135</v>
      </c>
      <c r="G28" s="131">
        <f>G29+G31</f>
        <v>1325.3469120320001</v>
      </c>
      <c r="H28" s="130">
        <f>H29+H31</f>
        <v>1452.38311512</v>
      </c>
      <c r="I28" s="131">
        <f t="shared" ref="H28:I28" si="5">I29+I31</f>
        <v>664.10024335999992</v>
      </c>
      <c r="J28" s="131">
        <f>J29+J31</f>
        <v>788.28287176000003</v>
      </c>
    </row>
    <row r="29" spans="1:10" x14ac:dyDescent="0.2">
      <c r="A29" s="74" t="s">
        <v>76</v>
      </c>
      <c r="B29" s="9" t="s">
        <v>144</v>
      </c>
      <c r="C29" s="13" t="s">
        <v>145</v>
      </c>
      <c r="D29" s="332">
        <v>60.68</v>
      </c>
      <c r="E29" s="128">
        <v>0</v>
      </c>
      <c r="F29" s="332">
        <v>72</v>
      </c>
      <c r="G29" s="123">
        <v>0</v>
      </c>
      <c r="H29" s="121">
        <f>I29+J29</f>
        <v>76</v>
      </c>
      <c r="I29" s="132">
        <v>31</v>
      </c>
      <c r="J29" s="121">
        <v>45</v>
      </c>
    </row>
    <row r="30" spans="1:10" x14ac:dyDescent="0.2">
      <c r="A30" s="74" t="s">
        <v>77</v>
      </c>
      <c r="B30" s="75" t="s">
        <v>146</v>
      </c>
      <c r="C30" s="13" t="s">
        <v>145</v>
      </c>
      <c r="D30" s="124"/>
      <c r="E30" s="123"/>
      <c r="F30" s="124"/>
      <c r="G30" s="123"/>
      <c r="H30" s="123"/>
      <c r="I30" s="123"/>
      <c r="J30" s="128"/>
    </row>
    <row r="31" spans="1:10" x14ac:dyDescent="0.2">
      <c r="A31" s="74" t="s">
        <v>147</v>
      </c>
      <c r="B31" s="75" t="s">
        <v>148</v>
      </c>
      <c r="C31" s="13" t="s">
        <v>145</v>
      </c>
      <c r="D31" s="124">
        <f>((D9*D27)*12)/1000</f>
        <v>961.1028</v>
      </c>
      <c r="E31" s="125">
        <f>((E9*E27)*12)/1000</f>
        <v>886.22004612959995</v>
      </c>
      <c r="F31" s="124">
        <f>((F9*F27)*12)/1000</f>
        <v>1061.64984</v>
      </c>
      <c r="G31" s="125">
        <f>((G9*G27)*12)/1000</f>
        <v>1325.3469120320001</v>
      </c>
      <c r="H31" s="124">
        <f>I31+J31</f>
        <v>1376.38311512</v>
      </c>
      <c r="I31" s="125">
        <f>((I9*I27)*6)/1000</f>
        <v>633.10024335999992</v>
      </c>
      <c r="J31" s="125">
        <f>((J9*J27)*6)/1000</f>
        <v>743.28287176000003</v>
      </c>
    </row>
    <row r="32" spans="1:10" ht="38.25" x14ac:dyDescent="0.2">
      <c r="A32" s="78" t="s">
        <v>18</v>
      </c>
      <c r="B32" s="68" t="s">
        <v>149</v>
      </c>
      <c r="C32" s="13"/>
      <c r="D32" s="122"/>
      <c r="E32" s="123"/>
      <c r="F32" s="122"/>
      <c r="G32" s="123"/>
      <c r="H32" s="123"/>
      <c r="I32" s="123"/>
      <c r="J32" s="128"/>
    </row>
    <row r="33" spans="1:10" ht="25.5" x14ac:dyDescent="0.2">
      <c r="A33" s="69" t="s">
        <v>46</v>
      </c>
      <c r="B33" s="70" t="s">
        <v>150</v>
      </c>
      <c r="C33" s="13" t="s">
        <v>116</v>
      </c>
      <c r="D33" s="122"/>
      <c r="E33" s="123"/>
      <c r="F33" s="122"/>
      <c r="G33" s="123"/>
      <c r="H33" s="123"/>
      <c r="I33" s="123"/>
      <c r="J33" s="128"/>
    </row>
    <row r="34" spans="1:10" x14ac:dyDescent="0.2">
      <c r="A34" s="74" t="s">
        <v>51</v>
      </c>
      <c r="B34" s="75" t="s">
        <v>151</v>
      </c>
      <c r="C34" s="13" t="s">
        <v>119</v>
      </c>
      <c r="D34" s="122"/>
      <c r="E34" s="123"/>
      <c r="F34" s="122"/>
      <c r="G34" s="123"/>
      <c r="H34" s="123"/>
      <c r="I34" s="123"/>
      <c r="J34" s="128"/>
    </row>
    <row r="35" spans="1:10" x14ac:dyDescent="0.2">
      <c r="A35" s="74" t="s">
        <v>53</v>
      </c>
      <c r="B35" s="75" t="s">
        <v>144</v>
      </c>
      <c r="C35" s="13" t="s">
        <v>145</v>
      </c>
      <c r="D35" s="122"/>
      <c r="E35" s="123"/>
      <c r="F35" s="122"/>
      <c r="G35" s="123"/>
      <c r="H35" s="123"/>
      <c r="I35" s="123"/>
      <c r="J35" s="128"/>
    </row>
    <row r="36" spans="1:10" x14ac:dyDescent="0.2">
      <c r="A36" s="74" t="s">
        <v>152</v>
      </c>
      <c r="B36" s="75" t="s">
        <v>153</v>
      </c>
      <c r="C36" s="13" t="s">
        <v>145</v>
      </c>
      <c r="D36" s="122"/>
      <c r="E36" s="123"/>
      <c r="F36" s="122"/>
      <c r="G36" s="123"/>
      <c r="H36" s="123"/>
      <c r="I36" s="123"/>
      <c r="J36" s="128"/>
    </row>
    <row r="37" spans="1:10" ht="25.5" x14ac:dyDescent="0.2">
      <c r="A37" s="69" t="s">
        <v>154</v>
      </c>
      <c r="B37" s="70" t="s">
        <v>155</v>
      </c>
      <c r="C37" s="13" t="s">
        <v>145</v>
      </c>
      <c r="D37" s="122"/>
      <c r="E37" s="123"/>
      <c r="F37" s="122"/>
      <c r="G37" s="123"/>
      <c r="H37" s="123"/>
      <c r="I37" s="123"/>
      <c r="J37" s="128"/>
    </row>
    <row r="38" spans="1:10" x14ac:dyDescent="0.2">
      <c r="A38" s="72" t="s">
        <v>20</v>
      </c>
      <c r="B38" s="73" t="s">
        <v>156</v>
      </c>
      <c r="C38" s="13"/>
      <c r="D38" s="122"/>
      <c r="E38" s="123"/>
      <c r="F38" s="122"/>
      <c r="G38" s="123"/>
      <c r="H38" s="123"/>
      <c r="I38" s="123"/>
      <c r="J38" s="128"/>
    </row>
    <row r="39" spans="1:10" ht="25.5" x14ac:dyDescent="0.2">
      <c r="A39" s="69" t="s">
        <v>21</v>
      </c>
      <c r="B39" s="70" t="s">
        <v>157</v>
      </c>
      <c r="C39" s="13" t="s">
        <v>116</v>
      </c>
      <c r="D39" s="167">
        <f t="shared" ref="D39" si="6">D9</f>
        <v>2.1</v>
      </c>
      <c r="E39" s="121">
        <f t="shared" ref="E39" si="7">E9</f>
        <v>1.5954999999999999</v>
      </c>
      <c r="F39" s="345">
        <f t="shared" ref="F39:G39" si="8">F9</f>
        <v>2.06</v>
      </c>
      <c r="G39" s="121">
        <f t="shared" si="8"/>
        <v>2.024</v>
      </c>
      <c r="H39" s="121">
        <f>H9</f>
        <v>1.9100000000000001</v>
      </c>
      <c r="I39" s="121">
        <f>I9</f>
        <v>1.9100000000000001</v>
      </c>
      <c r="J39" s="121">
        <f t="shared" ref="J39" si="9">J9</f>
        <v>1.9100000000000001</v>
      </c>
    </row>
    <row r="40" spans="1:10" x14ac:dyDescent="0.2">
      <c r="A40" s="74" t="s">
        <v>23</v>
      </c>
      <c r="B40" s="75" t="s">
        <v>158</v>
      </c>
      <c r="C40" s="13" t="s">
        <v>119</v>
      </c>
      <c r="D40" s="319">
        <f>D27*12</f>
        <v>457668</v>
      </c>
      <c r="E40" s="125">
        <f>E27*12</f>
        <v>555449.73120000004</v>
      </c>
      <c r="F40" s="319">
        <f>F27*12</f>
        <v>515364</v>
      </c>
      <c r="G40" s="125">
        <f>G27*12</f>
        <v>654815.66799999995</v>
      </c>
      <c r="H40" s="124">
        <f>H27*12</f>
        <v>720619.43199999991</v>
      </c>
      <c r="I40" s="125">
        <f>I27*6</f>
        <v>331466.09600000002</v>
      </c>
      <c r="J40" s="125">
        <f>J27*6</f>
        <v>389153.33599999995</v>
      </c>
    </row>
    <row r="41" spans="1:10" x14ac:dyDescent="0.2">
      <c r="A41" s="79" t="s">
        <v>159</v>
      </c>
      <c r="B41" s="9" t="s">
        <v>160</v>
      </c>
      <c r="C41" s="80" t="s">
        <v>145</v>
      </c>
      <c r="D41" s="125">
        <f>D40*D39/1000</f>
        <v>961.1028</v>
      </c>
      <c r="E41" s="319">
        <f t="shared" ref="E41" si="10">E40*E39/1000</f>
        <v>886.22004612960006</v>
      </c>
      <c r="F41" s="125">
        <f>F40*F39/1000</f>
        <v>1061.64984</v>
      </c>
      <c r="G41" s="125">
        <f>G40*G39/1000</f>
        <v>1325.3469120320001</v>
      </c>
      <c r="H41" s="125">
        <f>H40*H39/1000</f>
        <v>1376.38311512</v>
      </c>
      <c r="I41" s="125">
        <f>I40*I39/1000</f>
        <v>633.10024336000004</v>
      </c>
      <c r="J41" s="125">
        <f t="shared" ref="J41" si="11">J40*J39/1000</f>
        <v>743.28287176000003</v>
      </c>
    </row>
    <row r="42" spans="1:10" x14ac:dyDescent="0.2">
      <c r="A42" s="72" t="s">
        <v>83</v>
      </c>
      <c r="B42" s="73" t="s">
        <v>161</v>
      </c>
      <c r="C42" s="13" t="s">
        <v>145</v>
      </c>
      <c r="D42" s="125">
        <f>D28+D37</f>
        <v>1021.7828</v>
      </c>
      <c r="E42" s="125">
        <f t="shared" ref="E42" si="12">E28+E37</f>
        <v>886.22004612959995</v>
      </c>
      <c r="F42" s="125">
        <f>F28+F37</f>
        <v>1135</v>
      </c>
      <c r="G42" s="125">
        <f>G28+G37</f>
        <v>1325.3469120320001</v>
      </c>
      <c r="H42" s="124">
        <f>H28+H37</f>
        <v>1452.38311512</v>
      </c>
      <c r="I42" s="125">
        <f>I28+I37</f>
        <v>664.10024335999992</v>
      </c>
      <c r="J42" s="125">
        <f t="shared" ref="J42" si="13">J28+J37</f>
        <v>788.28287176000003</v>
      </c>
    </row>
    <row r="43" spans="1:10" x14ac:dyDescent="0.2">
      <c r="A43" s="72" t="s">
        <v>85</v>
      </c>
      <c r="B43" s="73" t="s">
        <v>162</v>
      </c>
      <c r="C43" s="13" t="s">
        <v>119</v>
      </c>
      <c r="D43" s="125">
        <f>D42*1000/D39/12</f>
        <v>40546.936507936502</v>
      </c>
      <c r="E43" s="125">
        <f t="shared" ref="E43" si="14">E42*1000/E39/12</f>
        <v>46287.477599999991</v>
      </c>
      <c r="F43" s="125">
        <v>45872</v>
      </c>
      <c r="G43" s="125">
        <f>G42*1000/G39/12</f>
        <v>54567.972333333331</v>
      </c>
      <c r="H43" s="124">
        <f>H42*1000/H39/12</f>
        <v>63367.500659685851</v>
      </c>
      <c r="I43" s="125">
        <f>I42*1000/I39/6</f>
        <v>57949.410415357757</v>
      </c>
      <c r="J43" s="125">
        <f>J42*1000/J39/6</f>
        <v>68785.590904013967</v>
      </c>
    </row>
    <row r="45" spans="1:10" x14ac:dyDescent="0.2">
      <c r="H45" s="353">
        <f>H43/G43</f>
        <v>1.1612581144228673</v>
      </c>
    </row>
    <row r="47" spans="1:10" s="3" customFormat="1" ht="15" x14ac:dyDescent="0.25">
      <c r="B47" s="16" t="s">
        <v>306</v>
      </c>
      <c r="D47" s="16"/>
      <c r="E47" s="16"/>
      <c r="F47" s="16"/>
      <c r="G47" s="16" t="s">
        <v>381</v>
      </c>
    </row>
    <row r="48" spans="1:10" s="3" customFormat="1" ht="15" x14ac:dyDescent="0.25">
      <c r="B48" s="16"/>
      <c r="D48" s="16"/>
      <c r="E48" s="16"/>
      <c r="F48" s="16"/>
      <c r="G48" s="16"/>
    </row>
    <row r="49" spans="2:7" s="3" customFormat="1" ht="15" x14ac:dyDescent="0.25">
      <c r="B49" s="16" t="s">
        <v>389</v>
      </c>
      <c r="D49" s="16"/>
      <c r="E49" s="16"/>
      <c r="F49" s="16"/>
      <c r="G49" s="16" t="s">
        <v>424</v>
      </c>
    </row>
  </sheetData>
  <mergeCells count="3">
    <mergeCell ref="A4:J4"/>
    <mergeCell ref="A5:J5"/>
    <mergeCell ref="A6:C6"/>
  </mergeCells>
  <pageMargins left="0.98425196850393704" right="0.15748031496062992" top="0.19685039370078741" bottom="0.15748031496062992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33"/>
  <sheetViews>
    <sheetView view="pageLayout" zoomScaleNormal="100" zoomScaleSheetLayoutView="100" workbookViewId="0">
      <selection sqref="A1:I30"/>
    </sheetView>
  </sheetViews>
  <sheetFormatPr defaultRowHeight="12.75" x14ac:dyDescent="0.2"/>
  <cols>
    <col min="1" max="1" width="4.140625" style="4" customWidth="1"/>
    <col min="2" max="2" width="35.7109375" style="4" customWidth="1"/>
    <col min="3" max="3" width="12.42578125" style="4" customWidth="1"/>
    <col min="4" max="4" width="9.42578125" style="4" customWidth="1"/>
    <col min="5" max="5" width="12.140625" style="4" customWidth="1"/>
    <col min="6" max="6" width="14" style="4" customWidth="1"/>
    <col min="7" max="7" width="14.140625" style="4" customWidth="1"/>
    <col min="8" max="9" width="9.85546875" style="4" customWidth="1"/>
    <col min="10" max="254" width="9.140625" style="4"/>
    <col min="255" max="255" width="4.140625" style="4" customWidth="1"/>
    <col min="256" max="256" width="35.7109375" style="4" customWidth="1"/>
    <col min="257" max="257" width="12.42578125" style="4" customWidth="1"/>
    <col min="258" max="258" width="9.42578125" style="4" customWidth="1"/>
    <col min="259" max="259" width="12.140625" style="4" customWidth="1"/>
    <col min="260" max="260" width="14" style="4" customWidth="1"/>
    <col min="261" max="261" width="14.140625" style="4" customWidth="1"/>
    <col min="262" max="263" width="9.85546875" style="4" customWidth="1"/>
    <col min="264" max="264" width="11.85546875" style="4" customWidth="1"/>
    <col min="265" max="265" width="11" style="4" customWidth="1"/>
    <col min="266" max="510" width="9.140625" style="4"/>
    <col min="511" max="511" width="4.140625" style="4" customWidth="1"/>
    <col min="512" max="512" width="35.7109375" style="4" customWidth="1"/>
    <col min="513" max="513" width="12.42578125" style="4" customWidth="1"/>
    <col min="514" max="514" width="9.42578125" style="4" customWidth="1"/>
    <col min="515" max="515" width="12.140625" style="4" customWidth="1"/>
    <col min="516" max="516" width="14" style="4" customWidth="1"/>
    <col min="517" max="517" width="14.140625" style="4" customWidth="1"/>
    <col min="518" max="519" width="9.85546875" style="4" customWidth="1"/>
    <col min="520" max="520" width="11.85546875" style="4" customWidth="1"/>
    <col min="521" max="521" width="11" style="4" customWidth="1"/>
    <col min="522" max="766" width="9.140625" style="4"/>
    <col min="767" max="767" width="4.140625" style="4" customWidth="1"/>
    <col min="768" max="768" width="35.7109375" style="4" customWidth="1"/>
    <col min="769" max="769" width="12.42578125" style="4" customWidth="1"/>
    <col min="770" max="770" width="9.42578125" style="4" customWidth="1"/>
    <col min="771" max="771" width="12.140625" style="4" customWidth="1"/>
    <col min="772" max="772" width="14" style="4" customWidth="1"/>
    <col min="773" max="773" width="14.140625" style="4" customWidth="1"/>
    <col min="774" max="775" width="9.85546875" style="4" customWidth="1"/>
    <col min="776" max="776" width="11.85546875" style="4" customWidth="1"/>
    <col min="777" max="777" width="11" style="4" customWidth="1"/>
    <col min="778" max="1022" width="9.140625" style="4"/>
    <col min="1023" max="1023" width="4.140625" style="4" customWidth="1"/>
    <col min="1024" max="1024" width="35.7109375" style="4" customWidth="1"/>
    <col min="1025" max="1025" width="12.42578125" style="4" customWidth="1"/>
    <col min="1026" max="1026" width="9.42578125" style="4" customWidth="1"/>
    <col min="1027" max="1027" width="12.140625" style="4" customWidth="1"/>
    <col min="1028" max="1028" width="14" style="4" customWidth="1"/>
    <col min="1029" max="1029" width="14.140625" style="4" customWidth="1"/>
    <col min="1030" max="1031" width="9.85546875" style="4" customWidth="1"/>
    <col min="1032" max="1032" width="11.85546875" style="4" customWidth="1"/>
    <col min="1033" max="1033" width="11" style="4" customWidth="1"/>
    <col min="1034" max="1278" width="9.140625" style="4"/>
    <col min="1279" max="1279" width="4.140625" style="4" customWidth="1"/>
    <col min="1280" max="1280" width="35.7109375" style="4" customWidth="1"/>
    <col min="1281" max="1281" width="12.42578125" style="4" customWidth="1"/>
    <col min="1282" max="1282" width="9.42578125" style="4" customWidth="1"/>
    <col min="1283" max="1283" width="12.140625" style="4" customWidth="1"/>
    <col min="1284" max="1284" width="14" style="4" customWidth="1"/>
    <col min="1285" max="1285" width="14.140625" style="4" customWidth="1"/>
    <col min="1286" max="1287" width="9.85546875" style="4" customWidth="1"/>
    <col min="1288" max="1288" width="11.85546875" style="4" customWidth="1"/>
    <col min="1289" max="1289" width="11" style="4" customWidth="1"/>
    <col min="1290" max="1534" width="9.140625" style="4"/>
    <col min="1535" max="1535" width="4.140625" style="4" customWidth="1"/>
    <col min="1536" max="1536" width="35.7109375" style="4" customWidth="1"/>
    <col min="1537" max="1537" width="12.42578125" style="4" customWidth="1"/>
    <col min="1538" max="1538" width="9.42578125" style="4" customWidth="1"/>
    <col min="1539" max="1539" width="12.140625" style="4" customWidth="1"/>
    <col min="1540" max="1540" width="14" style="4" customWidth="1"/>
    <col min="1541" max="1541" width="14.140625" style="4" customWidth="1"/>
    <col min="1542" max="1543" width="9.85546875" style="4" customWidth="1"/>
    <col min="1544" max="1544" width="11.85546875" style="4" customWidth="1"/>
    <col min="1545" max="1545" width="11" style="4" customWidth="1"/>
    <col min="1546" max="1790" width="9.140625" style="4"/>
    <col min="1791" max="1791" width="4.140625" style="4" customWidth="1"/>
    <col min="1792" max="1792" width="35.7109375" style="4" customWidth="1"/>
    <col min="1793" max="1793" width="12.42578125" style="4" customWidth="1"/>
    <col min="1794" max="1794" width="9.42578125" style="4" customWidth="1"/>
    <col min="1795" max="1795" width="12.140625" style="4" customWidth="1"/>
    <col min="1796" max="1796" width="14" style="4" customWidth="1"/>
    <col min="1797" max="1797" width="14.140625" style="4" customWidth="1"/>
    <col min="1798" max="1799" width="9.85546875" style="4" customWidth="1"/>
    <col min="1800" max="1800" width="11.85546875" style="4" customWidth="1"/>
    <col min="1801" max="1801" width="11" style="4" customWidth="1"/>
    <col min="1802" max="2046" width="9.140625" style="4"/>
    <col min="2047" max="2047" width="4.140625" style="4" customWidth="1"/>
    <col min="2048" max="2048" width="35.7109375" style="4" customWidth="1"/>
    <col min="2049" max="2049" width="12.42578125" style="4" customWidth="1"/>
    <col min="2050" max="2050" width="9.42578125" style="4" customWidth="1"/>
    <col min="2051" max="2051" width="12.140625" style="4" customWidth="1"/>
    <col min="2052" max="2052" width="14" style="4" customWidth="1"/>
    <col min="2053" max="2053" width="14.140625" style="4" customWidth="1"/>
    <col min="2054" max="2055" width="9.85546875" style="4" customWidth="1"/>
    <col min="2056" max="2056" width="11.85546875" style="4" customWidth="1"/>
    <col min="2057" max="2057" width="11" style="4" customWidth="1"/>
    <col min="2058" max="2302" width="9.140625" style="4"/>
    <col min="2303" max="2303" width="4.140625" style="4" customWidth="1"/>
    <col min="2304" max="2304" width="35.7109375" style="4" customWidth="1"/>
    <col min="2305" max="2305" width="12.42578125" style="4" customWidth="1"/>
    <col min="2306" max="2306" width="9.42578125" style="4" customWidth="1"/>
    <col min="2307" max="2307" width="12.140625" style="4" customWidth="1"/>
    <col min="2308" max="2308" width="14" style="4" customWidth="1"/>
    <col min="2309" max="2309" width="14.140625" style="4" customWidth="1"/>
    <col min="2310" max="2311" width="9.85546875" style="4" customWidth="1"/>
    <col min="2312" max="2312" width="11.85546875" style="4" customWidth="1"/>
    <col min="2313" max="2313" width="11" style="4" customWidth="1"/>
    <col min="2314" max="2558" width="9.140625" style="4"/>
    <col min="2559" max="2559" width="4.140625" style="4" customWidth="1"/>
    <col min="2560" max="2560" width="35.7109375" style="4" customWidth="1"/>
    <col min="2561" max="2561" width="12.42578125" style="4" customWidth="1"/>
    <col min="2562" max="2562" width="9.42578125" style="4" customWidth="1"/>
    <col min="2563" max="2563" width="12.140625" style="4" customWidth="1"/>
    <col min="2564" max="2564" width="14" style="4" customWidth="1"/>
    <col min="2565" max="2565" width="14.140625" style="4" customWidth="1"/>
    <col min="2566" max="2567" width="9.85546875" style="4" customWidth="1"/>
    <col min="2568" max="2568" width="11.85546875" style="4" customWidth="1"/>
    <col min="2569" max="2569" width="11" style="4" customWidth="1"/>
    <col min="2570" max="2814" width="9.140625" style="4"/>
    <col min="2815" max="2815" width="4.140625" style="4" customWidth="1"/>
    <col min="2816" max="2816" width="35.7109375" style="4" customWidth="1"/>
    <col min="2817" max="2817" width="12.42578125" style="4" customWidth="1"/>
    <col min="2818" max="2818" width="9.42578125" style="4" customWidth="1"/>
    <col min="2819" max="2819" width="12.140625" style="4" customWidth="1"/>
    <col min="2820" max="2820" width="14" style="4" customWidth="1"/>
    <col min="2821" max="2821" width="14.140625" style="4" customWidth="1"/>
    <col min="2822" max="2823" width="9.85546875" style="4" customWidth="1"/>
    <col min="2824" max="2824" width="11.85546875" style="4" customWidth="1"/>
    <col min="2825" max="2825" width="11" style="4" customWidth="1"/>
    <col min="2826" max="3070" width="9.140625" style="4"/>
    <col min="3071" max="3071" width="4.140625" style="4" customWidth="1"/>
    <col min="3072" max="3072" width="35.7109375" style="4" customWidth="1"/>
    <col min="3073" max="3073" width="12.42578125" style="4" customWidth="1"/>
    <col min="3074" max="3074" width="9.42578125" style="4" customWidth="1"/>
    <col min="3075" max="3075" width="12.140625" style="4" customWidth="1"/>
    <col min="3076" max="3076" width="14" style="4" customWidth="1"/>
    <col min="3077" max="3077" width="14.140625" style="4" customWidth="1"/>
    <col min="3078" max="3079" width="9.85546875" style="4" customWidth="1"/>
    <col min="3080" max="3080" width="11.85546875" style="4" customWidth="1"/>
    <col min="3081" max="3081" width="11" style="4" customWidth="1"/>
    <col min="3082" max="3326" width="9.140625" style="4"/>
    <col min="3327" max="3327" width="4.140625" style="4" customWidth="1"/>
    <col min="3328" max="3328" width="35.7109375" style="4" customWidth="1"/>
    <col min="3329" max="3329" width="12.42578125" style="4" customWidth="1"/>
    <col min="3330" max="3330" width="9.42578125" style="4" customWidth="1"/>
    <col min="3331" max="3331" width="12.140625" style="4" customWidth="1"/>
    <col min="3332" max="3332" width="14" style="4" customWidth="1"/>
    <col min="3333" max="3333" width="14.140625" style="4" customWidth="1"/>
    <col min="3334" max="3335" width="9.85546875" style="4" customWidth="1"/>
    <col min="3336" max="3336" width="11.85546875" style="4" customWidth="1"/>
    <col min="3337" max="3337" width="11" style="4" customWidth="1"/>
    <col min="3338" max="3582" width="9.140625" style="4"/>
    <col min="3583" max="3583" width="4.140625" style="4" customWidth="1"/>
    <col min="3584" max="3584" width="35.7109375" style="4" customWidth="1"/>
    <col min="3585" max="3585" width="12.42578125" style="4" customWidth="1"/>
    <col min="3586" max="3586" width="9.42578125" style="4" customWidth="1"/>
    <col min="3587" max="3587" width="12.140625" style="4" customWidth="1"/>
    <col min="3588" max="3588" width="14" style="4" customWidth="1"/>
    <col min="3589" max="3589" width="14.140625" style="4" customWidth="1"/>
    <col min="3590" max="3591" width="9.85546875" style="4" customWidth="1"/>
    <col min="3592" max="3592" width="11.85546875" style="4" customWidth="1"/>
    <col min="3593" max="3593" width="11" style="4" customWidth="1"/>
    <col min="3594" max="3838" width="9.140625" style="4"/>
    <col min="3839" max="3839" width="4.140625" style="4" customWidth="1"/>
    <col min="3840" max="3840" width="35.7109375" style="4" customWidth="1"/>
    <col min="3841" max="3841" width="12.42578125" style="4" customWidth="1"/>
    <col min="3842" max="3842" width="9.42578125" style="4" customWidth="1"/>
    <col min="3843" max="3843" width="12.140625" style="4" customWidth="1"/>
    <col min="3844" max="3844" width="14" style="4" customWidth="1"/>
    <col min="3845" max="3845" width="14.140625" style="4" customWidth="1"/>
    <col min="3846" max="3847" width="9.85546875" style="4" customWidth="1"/>
    <col min="3848" max="3848" width="11.85546875" style="4" customWidth="1"/>
    <col min="3849" max="3849" width="11" style="4" customWidth="1"/>
    <col min="3850" max="4094" width="9.140625" style="4"/>
    <col min="4095" max="4095" width="4.140625" style="4" customWidth="1"/>
    <col min="4096" max="4096" width="35.7109375" style="4" customWidth="1"/>
    <col min="4097" max="4097" width="12.42578125" style="4" customWidth="1"/>
    <col min="4098" max="4098" width="9.42578125" style="4" customWidth="1"/>
    <col min="4099" max="4099" width="12.140625" style="4" customWidth="1"/>
    <col min="4100" max="4100" width="14" style="4" customWidth="1"/>
    <col min="4101" max="4101" width="14.140625" style="4" customWidth="1"/>
    <col min="4102" max="4103" width="9.85546875" style="4" customWidth="1"/>
    <col min="4104" max="4104" width="11.85546875" style="4" customWidth="1"/>
    <col min="4105" max="4105" width="11" style="4" customWidth="1"/>
    <col min="4106" max="4350" width="9.140625" style="4"/>
    <col min="4351" max="4351" width="4.140625" style="4" customWidth="1"/>
    <col min="4352" max="4352" width="35.7109375" style="4" customWidth="1"/>
    <col min="4353" max="4353" width="12.42578125" style="4" customWidth="1"/>
    <col min="4354" max="4354" width="9.42578125" style="4" customWidth="1"/>
    <col min="4355" max="4355" width="12.140625" style="4" customWidth="1"/>
    <col min="4356" max="4356" width="14" style="4" customWidth="1"/>
    <col min="4357" max="4357" width="14.140625" style="4" customWidth="1"/>
    <col min="4358" max="4359" width="9.85546875" style="4" customWidth="1"/>
    <col min="4360" max="4360" width="11.85546875" style="4" customWidth="1"/>
    <col min="4361" max="4361" width="11" style="4" customWidth="1"/>
    <col min="4362" max="4606" width="9.140625" style="4"/>
    <col min="4607" max="4607" width="4.140625" style="4" customWidth="1"/>
    <col min="4608" max="4608" width="35.7109375" style="4" customWidth="1"/>
    <col min="4609" max="4609" width="12.42578125" style="4" customWidth="1"/>
    <col min="4610" max="4610" width="9.42578125" style="4" customWidth="1"/>
    <col min="4611" max="4611" width="12.140625" style="4" customWidth="1"/>
    <col min="4612" max="4612" width="14" style="4" customWidth="1"/>
    <col min="4613" max="4613" width="14.140625" style="4" customWidth="1"/>
    <col min="4614" max="4615" width="9.85546875" style="4" customWidth="1"/>
    <col min="4616" max="4616" width="11.85546875" style="4" customWidth="1"/>
    <col min="4617" max="4617" width="11" style="4" customWidth="1"/>
    <col min="4618" max="4862" width="9.140625" style="4"/>
    <col min="4863" max="4863" width="4.140625" style="4" customWidth="1"/>
    <col min="4864" max="4864" width="35.7109375" style="4" customWidth="1"/>
    <col min="4865" max="4865" width="12.42578125" style="4" customWidth="1"/>
    <col min="4866" max="4866" width="9.42578125" style="4" customWidth="1"/>
    <col min="4867" max="4867" width="12.140625" style="4" customWidth="1"/>
    <col min="4868" max="4868" width="14" style="4" customWidth="1"/>
    <col min="4869" max="4869" width="14.140625" style="4" customWidth="1"/>
    <col min="4870" max="4871" width="9.85546875" style="4" customWidth="1"/>
    <col min="4872" max="4872" width="11.85546875" style="4" customWidth="1"/>
    <col min="4873" max="4873" width="11" style="4" customWidth="1"/>
    <col min="4874" max="5118" width="9.140625" style="4"/>
    <col min="5119" max="5119" width="4.140625" style="4" customWidth="1"/>
    <col min="5120" max="5120" width="35.7109375" style="4" customWidth="1"/>
    <col min="5121" max="5121" width="12.42578125" style="4" customWidth="1"/>
    <col min="5122" max="5122" width="9.42578125" style="4" customWidth="1"/>
    <col min="5123" max="5123" width="12.140625" style="4" customWidth="1"/>
    <col min="5124" max="5124" width="14" style="4" customWidth="1"/>
    <col min="5125" max="5125" width="14.140625" style="4" customWidth="1"/>
    <col min="5126" max="5127" width="9.85546875" style="4" customWidth="1"/>
    <col min="5128" max="5128" width="11.85546875" style="4" customWidth="1"/>
    <col min="5129" max="5129" width="11" style="4" customWidth="1"/>
    <col min="5130" max="5374" width="9.140625" style="4"/>
    <col min="5375" max="5375" width="4.140625" style="4" customWidth="1"/>
    <col min="5376" max="5376" width="35.7109375" style="4" customWidth="1"/>
    <col min="5377" max="5377" width="12.42578125" style="4" customWidth="1"/>
    <col min="5378" max="5378" width="9.42578125" style="4" customWidth="1"/>
    <col min="5379" max="5379" width="12.140625" style="4" customWidth="1"/>
    <col min="5380" max="5380" width="14" style="4" customWidth="1"/>
    <col min="5381" max="5381" width="14.140625" style="4" customWidth="1"/>
    <col min="5382" max="5383" width="9.85546875" style="4" customWidth="1"/>
    <col min="5384" max="5384" width="11.85546875" style="4" customWidth="1"/>
    <col min="5385" max="5385" width="11" style="4" customWidth="1"/>
    <col min="5386" max="5630" width="9.140625" style="4"/>
    <col min="5631" max="5631" width="4.140625" style="4" customWidth="1"/>
    <col min="5632" max="5632" width="35.7109375" style="4" customWidth="1"/>
    <col min="5633" max="5633" width="12.42578125" style="4" customWidth="1"/>
    <col min="5634" max="5634" width="9.42578125" style="4" customWidth="1"/>
    <col min="5635" max="5635" width="12.140625" style="4" customWidth="1"/>
    <col min="5636" max="5636" width="14" style="4" customWidth="1"/>
    <col min="5637" max="5637" width="14.140625" style="4" customWidth="1"/>
    <col min="5638" max="5639" width="9.85546875" style="4" customWidth="1"/>
    <col min="5640" max="5640" width="11.85546875" style="4" customWidth="1"/>
    <col min="5641" max="5641" width="11" style="4" customWidth="1"/>
    <col min="5642" max="5886" width="9.140625" style="4"/>
    <col min="5887" max="5887" width="4.140625" style="4" customWidth="1"/>
    <col min="5888" max="5888" width="35.7109375" style="4" customWidth="1"/>
    <col min="5889" max="5889" width="12.42578125" style="4" customWidth="1"/>
    <col min="5890" max="5890" width="9.42578125" style="4" customWidth="1"/>
    <col min="5891" max="5891" width="12.140625" style="4" customWidth="1"/>
    <col min="5892" max="5892" width="14" style="4" customWidth="1"/>
    <col min="5893" max="5893" width="14.140625" style="4" customWidth="1"/>
    <col min="5894" max="5895" width="9.85546875" style="4" customWidth="1"/>
    <col min="5896" max="5896" width="11.85546875" style="4" customWidth="1"/>
    <col min="5897" max="5897" width="11" style="4" customWidth="1"/>
    <col min="5898" max="6142" width="9.140625" style="4"/>
    <col min="6143" max="6143" width="4.140625" style="4" customWidth="1"/>
    <col min="6144" max="6144" width="35.7109375" style="4" customWidth="1"/>
    <col min="6145" max="6145" width="12.42578125" style="4" customWidth="1"/>
    <col min="6146" max="6146" width="9.42578125" style="4" customWidth="1"/>
    <col min="6147" max="6147" width="12.140625" style="4" customWidth="1"/>
    <col min="6148" max="6148" width="14" style="4" customWidth="1"/>
    <col min="6149" max="6149" width="14.140625" style="4" customWidth="1"/>
    <col min="6150" max="6151" width="9.85546875" style="4" customWidth="1"/>
    <col min="6152" max="6152" width="11.85546875" style="4" customWidth="1"/>
    <col min="6153" max="6153" width="11" style="4" customWidth="1"/>
    <col min="6154" max="6398" width="9.140625" style="4"/>
    <col min="6399" max="6399" width="4.140625" style="4" customWidth="1"/>
    <col min="6400" max="6400" width="35.7109375" style="4" customWidth="1"/>
    <col min="6401" max="6401" width="12.42578125" style="4" customWidth="1"/>
    <col min="6402" max="6402" width="9.42578125" style="4" customWidth="1"/>
    <col min="6403" max="6403" width="12.140625" style="4" customWidth="1"/>
    <col min="6404" max="6404" width="14" style="4" customWidth="1"/>
    <col min="6405" max="6405" width="14.140625" style="4" customWidth="1"/>
    <col min="6406" max="6407" width="9.85546875" style="4" customWidth="1"/>
    <col min="6408" max="6408" width="11.85546875" style="4" customWidth="1"/>
    <col min="6409" max="6409" width="11" style="4" customWidth="1"/>
    <col min="6410" max="6654" width="9.140625" style="4"/>
    <col min="6655" max="6655" width="4.140625" style="4" customWidth="1"/>
    <col min="6656" max="6656" width="35.7109375" style="4" customWidth="1"/>
    <col min="6657" max="6657" width="12.42578125" style="4" customWidth="1"/>
    <col min="6658" max="6658" width="9.42578125" style="4" customWidth="1"/>
    <col min="6659" max="6659" width="12.140625" style="4" customWidth="1"/>
    <col min="6660" max="6660" width="14" style="4" customWidth="1"/>
    <col min="6661" max="6661" width="14.140625" style="4" customWidth="1"/>
    <col min="6662" max="6663" width="9.85546875" style="4" customWidth="1"/>
    <col min="6664" max="6664" width="11.85546875" style="4" customWidth="1"/>
    <col min="6665" max="6665" width="11" style="4" customWidth="1"/>
    <col min="6666" max="6910" width="9.140625" style="4"/>
    <col min="6911" max="6911" width="4.140625" style="4" customWidth="1"/>
    <col min="6912" max="6912" width="35.7109375" style="4" customWidth="1"/>
    <col min="6913" max="6913" width="12.42578125" style="4" customWidth="1"/>
    <col min="6914" max="6914" width="9.42578125" style="4" customWidth="1"/>
    <col min="6915" max="6915" width="12.140625" style="4" customWidth="1"/>
    <col min="6916" max="6916" width="14" style="4" customWidth="1"/>
    <col min="6917" max="6917" width="14.140625" style="4" customWidth="1"/>
    <col min="6918" max="6919" width="9.85546875" style="4" customWidth="1"/>
    <col min="6920" max="6920" width="11.85546875" style="4" customWidth="1"/>
    <col min="6921" max="6921" width="11" style="4" customWidth="1"/>
    <col min="6922" max="7166" width="9.140625" style="4"/>
    <col min="7167" max="7167" width="4.140625" style="4" customWidth="1"/>
    <col min="7168" max="7168" width="35.7109375" style="4" customWidth="1"/>
    <col min="7169" max="7169" width="12.42578125" style="4" customWidth="1"/>
    <col min="7170" max="7170" width="9.42578125" style="4" customWidth="1"/>
    <col min="7171" max="7171" width="12.140625" style="4" customWidth="1"/>
    <col min="7172" max="7172" width="14" style="4" customWidth="1"/>
    <col min="7173" max="7173" width="14.140625" style="4" customWidth="1"/>
    <col min="7174" max="7175" width="9.85546875" style="4" customWidth="1"/>
    <col min="7176" max="7176" width="11.85546875" style="4" customWidth="1"/>
    <col min="7177" max="7177" width="11" style="4" customWidth="1"/>
    <col min="7178" max="7422" width="9.140625" style="4"/>
    <col min="7423" max="7423" width="4.140625" style="4" customWidth="1"/>
    <col min="7424" max="7424" width="35.7109375" style="4" customWidth="1"/>
    <col min="7425" max="7425" width="12.42578125" style="4" customWidth="1"/>
    <col min="7426" max="7426" width="9.42578125" style="4" customWidth="1"/>
    <col min="7427" max="7427" width="12.140625" style="4" customWidth="1"/>
    <col min="7428" max="7428" width="14" style="4" customWidth="1"/>
    <col min="7429" max="7429" width="14.140625" style="4" customWidth="1"/>
    <col min="7430" max="7431" width="9.85546875" style="4" customWidth="1"/>
    <col min="7432" max="7432" width="11.85546875" style="4" customWidth="1"/>
    <col min="7433" max="7433" width="11" style="4" customWidth="1"/>
    <col min="7434" max="7678" width="9.140625" style="4"/>
    <col min="7679" max="7679" width="4.140625" style="4" customWidth="1"/>
    <col min="7680" max="7680" width="35.7109375" style="4" customWidth="1"/>
    <col min="7681" max="7681" width="12.42578125" style="4" customWidth="1"/>
    <col min="7682" max="7682" width="9.42578125" style="4" customWidth="1"/>
    <col min="7683" max="7683" width="12.140625" style="4" customWidth="1"/>
    <col min="7684" max="7684" width="14" style="4" customWidth="1"/>
    <col min="7685" max="7685" width="14.140625" style="4" customWidth="1"/>
    <col min="7686" max="7687" width="9.85546875" style="4" customWidth="1"/>
    <col min="7688" max="7688" width="11.85546875" style="4" customWidth="1"/>
    <col min="7689" max="7689" width="11" style="4" customWidth="1"/>
    <col min="7690" max="7934" width="9.140625" style="4"/>
    <col min="7935" max="7935" width="4.140625" style="4" customWidth="1"/>
    <col min="7936" max="7936" width="35.7109375" style="4" customWidth="1"/>
    <col min="7937" max="7937" width="12.42578125" style="4" customWidth="1"/>
    <col min="7938" max="7938" width="9.42578125" style="4" customWidth="1"/>
    <col min="7939" max="7939" width="12.140625" style="4" customWidth="1"/>
    <col min="7940" max="7940" width="14" style="4" customWidth="1"/>
    <col min="7941" max="7941" width="14.140625" style="4" customWidth="1"/>
    <col min="7942" max="7943" width="9.85546875" style="4" customWidth="1"/>
    <col min="7944" max="7944" width="11.85546875" style="4" customWidth="1"/>
    <col min="7945" max="7945" width="11" style="4" customWidth="1"/>
    <col min="7946" max="8190" width="9.140625" style="4"/>
    <col min="8191" max="8191" width="4.140625" style="4" customWidth="1"/>
    <col min="8192" max="8192" width="35.7109375" style="4" customWidth="1"/>
    <col min="8193" max="8193" width="12.42578125" style="4" customWidth="1"/>
    <col min="8194" max="8194" width="9.42578125" style="4" customWidth="1"/>
    <col min="8195" max="8195" width="12.140625" style="4" customWidth="1"/>
    <col min="8196" max="8196" width="14" style="4" customWidth="1"/>
    <col min="8197" max="8197" width="14.140625" style="4" customWidth="1"/>
    <col min="8198" max="8199" width="9.85546875" style="4" customWidth="1"/>
    <col min="8200" max="8200" width="11.85546875" style="4" customWidth="1"/>
    <col min="8201" max="8201" width="11" style="4" customWidth="1"/>
    <col min="8202" max="8446" width="9.140625" style="4"/>
    <col min="8447" max="8447" width="4.140625" style="4" customWidth="1"/>
    <col min="8448" max="8448" width="35.7109375" style="4" customWidth="1"/>
    <col min="8449" max="8449" width="12.42578125" style="4" customWidth="1"/>
    <col min="8450" max="8450" width="9.42578125" style="4" customWidth="1"/>
    <col min="8451" max="8451" width="12.140625" style="4" customWidth="1"/>
    <col min="8452" max="8452" width="14" style="4" customWidth="1"/>
    <col min="8453" max="8453" width="14.140625" style="4" customWidth="1"/>
    <col min="8454" max="8455" width="9.85546875" style="4" customWidth="1"/>
    <col min="8456" max="8456" width="11.85546875" style="4" customWidth="1"/>
    <col min="8457" max="8457" width="11" style="4" customWidth="1"/>
    <col min="8458" max="8702" width="9.140625" style="4"/>
    <col min="8703" max="8703" width="4.140625" style="4" customWidth="1"/>
    <col min="8704" max="8704" width="35.7109375" style="4" customWidth="1"/>
    <col min="8705" max="8705" width="12.42578125" style="4" customWidth="1"/>
    <col min="8706" max="8706" width="9.42578125" style="4" customWidth="1"/>
    <col min="8707" max="8707" width="12.140625" style="4" customWidth="1"/>
    <col min="8708" max="8708" width="14" style="4" customWidth="1"/>
    <col min="8709" max="8709" width="14.140625" style="4" customWidth="1"/>
    <col min="8710" max="8711" width="9.85546875" style="4" customWidth="1"/>
    <col min="8712" max="8712" width="11.85546875" style="4" customWidth="1"/>
    <col min="8713" max="8713" width="11" style="4" customWidth="1"/>
    <col min="8714" max="8958" width="9.140625" style="4"/>
    <col min="8959" max="8959" width="4.140625" style="4" customWidth="1"/>
    <col min="8960" max="8960" width="35.7109375" style="4" customWidth="1"/>
    <col min="8961" max="8961" width="12.42578125" style="4" customWidth="1"/>
    <col min="8962" max="8962" width="9.42578125" style="4" customWidth="1"/>
    <col min="8963" max="8963" width="12.140625" style="4" customWidth="1"/>
    <col min="8964" max="8964" width="14" style="4" customWidth="1"/>
    <col min="8965" max="8965" width="14.140625" style="4" customWidth="1"/>
    <col min="8966" max="8967" width="9.85546875" style="4" customWidth="1"/>
    <col min="8968" max="8968" width="11.85546875" style="4" customWidth="1"/>
    <col min="8969" max="8969" width="11" style="4" customWidth="1"/>
    <col min="8970" max="9214" width="9.140625" style="4"/>
    <col min="9215" max="9215" width="4.140625" style="4" customWidth="1"/>
    <col min="9216" max="9216" width="35.7109375" style="4" customWidth="1"/>
    <col min="9217" max="9217" width="12.42578125" style="4" customWidth="1"/>
    <col min="9218" max="9218" width="9.42578125" style="4" customWidth="1"/>
    <col min="9219" max="9219" width="12.140625" style="4" customWidth="1"/>
    <col min="9220" max="9220" width="14" style="4" customWidth="1"/>
    <col min="9221" max="9221" width="14.140625" style="4" customWidth="1"/>
    <col min="9222" max="9223" width="9.85546875" style="4" customWidth="1"/>
    <col min="9224" max="9224" width="11.85546875" style="4" customWidth="1"/>
    <col min="9225" max="9225" width="11" style="4" customWidth="1"/>
    <col min="9226" max="9470" width="9.140625" style="4"/>
    <col min="9471" max="9471" width="4.140625" style="4" customWidth="1"/>
    <col min="9472" max="9472" width="35.7109375" style="4" customWidth="1"/>
    <col min="9473" max="9473" width="12.42578125" style="4" customWidth="1"/>
    <col min="9474" max="9474" width="9.42578125" style="4" customWidth="1"/>
    <col min="9475" max="9475" width="12.140625" style="4" customWidth="1"/>
    <col min="9476" max="9476" width="14" style="4" customWidth="1"/>
    <col min="9477" max="9477" width="14.140625" style="4" customWidth="1"/>
    <col min="9478" max="9479" width="9.85546875" style="4" customWidth="1"/>
    <col min="9480" max="9480" width="11.85546875" style="4" customWidth="1"/>
    <col min="9481" max="9481" width="11" style="4" customWidth="1"/>
    <col min="9482" max="9726" width="9.140625" style="4"/>
    <col min="9727" max="9727" width="4.140625" style="4" customWidth="1"/>
    <col min="9728" max="9728" width="35.7109375" style="4" customWidth="1"/>
    <col min="9729" max="9729" width="12.42578125" style="4" customWidth="1"/>
    <col min="9730" max="9730" width="9.42578125" style="4" customWidth="1"/>
    <col min="9731" max="9731" width="12.140625" style="4" customWidth="1"/>
    <col min="9732" max="9732" width="14" style="4" customWidth="1"/>
    <col min="9733" max="9733" width="14.140625" style="4" customWidth="1"/>
    <col min="9734" max="9735" width="9.85546875" style="4" customWidth="1"/>
    <col min="9736" max="9736" width="11.85546875" style="4" customWidth="1"/>
    <col min="9737" max="9737" width="11" style="4" customWidth="1"/>
    <col min="9738" max="9982" width="9.140625" style="4"/>
    <col min="9983" max="9983" width="4.140625" style="4" customWidth="1"/>
    <col min="9984" max="9984" width="35.7109375" style="4" customWidth="1"/>
    <col min="9985" max="9985" width="12.42578125" style="4" customWidth="1"/>
    <col min="9986" max="9986" width="9.42578125" style="4" customWidth="1"/>
    <col min="9987" max="9987" width="12.140625" style="4" customWidth="1"/>
    <col min="9988" max="9988" width="14" style="4" customWidth="1"/>
    <col min="9989" max="9989" width="14.140625" style="4" customWidth="1"/>
    <col min="9990" max="9991" width="9.85546875" style="4" customWidth="1"/>
    <col min="9992" max="9992" width="11.85546875" style="4" customWidth="1"/>
    <col min="9993" max="9993" width="11" style="4" customWidth="1"/>
    <col min="9994" max="10238" width="9.140625" style="4"/>
    <col min="10239" max="10239" width="4.140625" style="4" customWidth="1"/>
    <col min="10240" max="10240" width="35.7109375" style="4" customWidth="1"/>
    <col min="10241" max="10241" width="12.42578125" style="4" customWidth="1"/>
    <col min="10242" max="10242" width="9.42578125" style="4" customWidth="1"/>
    <col min="10243" max="10243" width="12.140625" style="4" customWidth="1"/>
    <col min="10244" max="10244" width="14" style="4" customWidth="1"/>
    <col min="10245" max="10245" width="14.140625" style="4" customWidth="1"/>
    <col min="10246" max="10247" width="9.85546875" style="4" customWidth="1"/>
    <col min="10248" max="10248" width="11.85546875" style="4" customWidth="1"/>
    <col min="10249" max="10249" width="11" style="4" customWidth="1"/>
    <col min="10250" max="10494" width="9.140625" style="4"/>
    <col min="10495" max="10495" width="4.140625" style="4" customWidth="1"/>
    <col min="10496" max="10496" width="35.7109375" style="4" customWidth="1"/>
    <col min="10497" max="10497" width="12.42578125" style="4" customWidth="1"/>
    <col min="10498" max="10498" width="9.42578125" style="4" customWidth="1"/>
    <col min="10499" max="10499" width="12.140625" style="4" customWidth="1"/>
    <col min="10500" max="10500" width="14" style="4" customWidth="1"/>
    <col min="10501" max="10501" width="14.140625" style="4" customWidth="1"/>
    <col min="10502" max="10503" width="9.85546875" style="4" customWidth="1"/>
    <col min="10504" max="10504" width="11.85546875" style="4" customWidth="1"/>
    <col min="10505" max="10505" width="11" style="4" customWidth="1"/>
    <col min="10506" max="10750" width="9.140625" style="4"/>
    <col min="10751" max="10751" width="4.140625" style="4" customWidth="1"/>
    <col min="10752" max="10752" width="35.7109375" style="4" customWidth="1"/>
    <col min="10753" max="10753" width="12.42578125" style="4" customWidth="1"/>
    <col min="10754" max="10754" width="9.42578125" style="4" customWidth="1"/>
    <col min="10755" max="10755" width="12.140625" style="4" customWidth="1"/>
    <col min="10756" max="10756" width="14" style="4" customWidth="1"/>
    <col min="10757" max="10757" width="14.140625" style="4" customWidth="1"/>
    <col min="10758" max="10759" width="9.85546875" style="4" customWidth="1"/>
    <col min="10760" max="10760" width="11.85546875" style="4" customWidth="1"/>
    <col min="10761" max="10761" width="11" style="4" customWidth="1"/>
    <col min="10762" max="11006" width="9.140625" style="4"/>
    <col min="11007" max="11007" width="4.140625" style="4" customWidth="1"/>
    <col min="11008" max="11008" width="35.7109375" style="4" customWidth="1"/>
    <col min="11009" max="11009" width="12.42578125" style="4" customWidth="1"/>
    <col min="11010" max="11010" width="9.42578125" style="4" customWidth="1"/>
    <col min="11011" max="11011" width="12.140625" style="4" customWidth="1"/>
    <col min="11012" max="11012" width="14" style="4" customWidth="1"/>
    <col min="11013" max="11013" width="14.140625" style="4" customWidth="1"/>
    <col min="11014" max="11015" width="9.85546875" style="4" customWidth="1"/>
    <col min="11016" max="11016" width="11.85546875" style="4" customWidth="1"/>
    <col min="11017" max="11017" width="11" style="4" customWidth="1"/>
    <col min="11018" max="11262" width="9.140625" style="4"/>
    <col min="11263" max="11263" width="4.140625" style="4" customWidth="1"/>
    <col min="11264" max="11264" width="35.7109375" style="4" customWidth="1"/>
    <col min="11265" max="11265" width="12.42578125" style="4" customWidth="1"/>
    <col min="11266" max="11266" width="9.42578125" style="4" customWidth="1"/>
    <col min="11267" max="11267" width="12.140625" style="4" customWidth="1"/>
    <col min="11268" max="11268" width="14" style="4" customWidth="1"/>
    <col min="11269" max="11269" width="14.140625" style="4" customWidth="1"/>
    <col min="11270" max="11271" width="9.85546875" style="4" customWidth="1"/>
    <col min="11272" max="11272" width="11.85546875" style="4" customWidth="1"/>
    <col min="11273" max="11273" width="11" style="4" customWidth="1"/>
    <col min="11274" max="11518" width="9.140625" style="4"/>
    <col min="11519" max="11519" width="4.140625" style="4" customWidth="1"/>
    <col min="11520" max="11520" width="35.7109375" style="4" customWidth="1"/>
    <col min="11521" max="11521" width="12.42578125" style="4" customWidth="1"/>
    <col min="11522" max="11522" width="9.42578125" style="4" customWidth="1"/>
    <col min="11523" max="11523" width="12.140625" style="4" customWidth="1"/>
    <col min="11524" max="11524" width="14" style="4" customWidth="1"/>
    <col min="11525" max="11525" width="14.140625" style="4" customWidth="1"/>
    <col min="11526" max="11527" width="9.85546875" style="4" customWidth="1"/>
    <col min="11528" max="11528" width="11.85546875" style="4" customWidth="1"/>
    <col min="11529" max="11529" width="11" style="4" customWidth="1"/>
    <col min="11530" max="11774" width="9.140625" style="4"/>
    <col min="11775" max="11775" width="4.140625" style="4" customWidth="1"/>
    <col min="11776" max="11776" width="35.7109375" style="4" customWidth="1"/>
    <col min="11777" max="11777" width="12.42578125" style="4" customWidth="1"/>
    <col min="11778" max="11778" width="9.42578125" style="4" customWidth="1"/>
    <col min="11779" max="11779" width="12.140625" style="4" customWidth="1"/>
    <col min="11780" max="11780" width="14" style="4" customWidth="1"/>
    <col min="11781" max="11781" width="14.140625" style="4" customWidth="1"/>
    <col min="11782" max="11783" width="9.85546875" style="4" customWidth="1"/>
    <col min="11784" max="11784" width="11.85546875" style="4" customWidth="1"/>
    <col min="11785" max="11785" width="11" style="4" customWidth="1"/>
    <col min="11786" max="12030" width="9.140625" style="4"/>
    <col min="12031" max="12031" width="4.140625" style="4" customWidth="1"/>
    <col min="12032" max="12032" width="35.7109375" style="4" customWidth="1"/>
    <col min="12033" max="12033" width="12.42578125" style="4" customWidth="1"/>
    <col min="12034" max="12034" width="9.42578125" style="4" customWidth="1"/>
    <col min="12035" max="12035" width="12.140625" style="4" customWidth="1"/>
    <col min="12036" max="12036" width="14" style="4" customWidth="1"/>
    <col min="12037" max="12037" width="14.140625" style="4" customWidth="1"/>
    <col min="12038" max="12039" width="9.85546875" style="4" customWidth="1"/>
    <col min="12040" max="12040" width="11.85546875" style="4" customWidth="1"/>
    <col min="12041" max="12041" width="11" style="4" customWidth="1"/>
    <col min="12042" max="12286" width="9.140625" style="4"/>
    <col min="12287" max="12287" width="4.140625" style="4" customWidth="1"/>
    <col min="12288" max="12288" width="35.7109375" style="4" customWidth="1"/>
    <col min="12289" max="12289" width="12.42578125" style="4" customWidth="1"/>
    <col min="12290" max="12290" width="9.42578125" style="4" customWidth="1"/>
    <col min="12291" max="12291" width="12.140625" style="4" customWidth="1"/>
    <col min="12292" max="12292" width="14" style="4" customWidth="1"/>
    <col min="12293" max="12293" width="14.140625" style="4" customWidth="1"/>
    <col min="12294" max="12295" width="9.85546875" style="4" customWidth="1"/>
    <col min="12296" max="12296" width="11.85546875" style="4" customWidth="1"/>
    <col min="12297" max="12297" width="11" style="4" customWidth="1"/>
    <col min="12298" max="12542" width="9.140625" style="4"/>
    <col min="12543" max="12543" width="4.140625" style="4" customWidth="1"/>
    <col min="12544" max="12544" width="35.7109375" style="4" customWidth="1"/>
    <col min="12545" max="12545" width="12.42578125" style="4" customWidth="1"/>
    <col min="12546" max="12546" width="9.42578125" style="4" customWidth="1"/>
    <col min="12547" max="12547" width="12.140625" style="4" customWidth="1"/>
    <col min="12548" max="12548" width="14" style="4" customWidth="1"/>
    <col min="12549" max="12549" width="14.140625" style="4" customWidth="1"/>
    <col min="12550" max="12551" width="9.85546875" style="4" customWidth="1"/>
    <col min="12552" max="12552" width="11.85546875" style="4" customWidth="1"/>
    <col min="12553" max="12553" width="11" style="4" customWidth="1"/>
    <col min="12554" max="12798" width="9.140625" style="4"/>
    <col min="12799" max="12799" width="4.140625" style="4" customWidth="1"/>
    <col min="12800" max="12800" width="35.7109375" style="4" customWidth="1"/>
    <col min="12801" max="12801" width="12.42578125" style="4" customWidth="1"/>
    <col min="12802" max="12802" width="9.42578125" style="4" customWidth="1"/>
    <col min="12803" max="12803" width="12.140625" style="4" customWidth="1"/>
    <col min="12804" max="12804" width="14" style="4" customWidth="1"/>
    <col min="12805" max="12805" width="14.140625" style="4" customWidth="1"/>
    <col min="12806" max="12807" width="9.85546875" style="4" customWidth="1"/>
    <col min="12808" max="12808" width="11.85546875" style="4" customWidth="1"/>
    <col min="12809" max="12809" width="11" style="4" customWidth="1"/>
    <col min="12810" max="13054" width="9.140625" style="4"/>
    <col min="13055" max="13055" width="4.140625" style="4" customWidth="1"/>
    <col min="13056" max="13056" width="35.7109375" style="4" customWidth="1"/>
    <col min="13057" max="13057" width="12.42578125" style="4" customWidth="1"/>
    <col min="13058" max="13058" width="9.42578125" style="4" customWidth="1"/>
    <col min="13059" max="13059" width="12.140625" style="4" customWidth="1"/>
    <col min="13060" max="13060" width="14" style="4" customWidth="1"/>
    <col min="13061" max="13061" width="14.140625" style="4" customWidth="1"/>
    <col min="13062" max="13063" width="9.85546875" style="4" customWidth="1"/>
    <col min="13064" max="13064" width="11.85546875" style="4" customWidth="1"/>
    <col min="13065" max="13065" width="11" style="4" customWidth="1"/>
    <col min="13066" max="13310" width="9.140625" style="4"/>
    <col min="13311" max="13311" width="4.140625" style="4" customWidth="1"/>
    <col min="13312" max="13312" width="35.7109375" style="4" customWidth="1"/>
    <col min="13313" max="13313" width="12.42578125" style="4" customWidth="1"/>
    <col min="13314" max="13314" width="9.42578125" style="4" customWidth="1"/>
    <col min="13315" max="13315" width="12.140625" style="4" customWidth="1"/>
    <col min="13316" max="13316" width="14" style="4" customWidth="1"/>
    <col min="13317" max="13317" width="14.140625" style="4" customWidth="1"/>
    <col min="13318" max="13319" width="9.85546875" style="4" customWidth="1"/>
    <col min="13320" max="13320" width="11.85546875" style="4" customWidth="1"/>
    <col min="13321" max="13321" width="11" style="4" customWidth="1"/>
    <col min="13322" max="13566" width="9.140625" style="4"/>
    <col min="13567" max="13567" width="4.140625" style="4" customWidth="1"/>
    <col min="13568" max="13568" width="35.7109375" style="4" customWidth="1"/>
    <col min="13569" max="13569" width="12.42578125" style="4" customWidth="1"/>
    <col min="13570" max="13570" width="9.42578125" style="4" customWidth="1"/>
    <col min="13571" max="13571" width="12.140625" style="4" customWidth="1"/>
    <col min="13572" max="13572" width="14" style="4" customWidth="1"/>
    <col min="13573" max="13573" width="14.140625" style="4" customWidth="1"/>
    <col min="13574" max="13575" width="9.85546875" style="4" customWidth="1"/>
    <col min="13576" max="13576" width="11.85546875" style="4" customWidth="1"/>
    <col min="13577" max="13577" width="11" style="4" customWidth="1"/>
    <col min="13578" max="13822" width="9.140625" style="4"/>
    <col min="13823" max="13823" width="4.140625" style="4" customWidth="1"/>
    <col min="13824" max="13824" width="35.7109375" style="4" customWidth="1"/>
    <col min="13825" max="13825" width="12.42578125" style="4" customWidth="1"/>
    <col min="13826" max="13826" width="9.42578125" style="4" customWidth="1"/>
    <col min="13827" max="13827" width="12.140625" style="4" customWidth="1"/>
    <col min="13828" max="13828" width="14" style="4" customWidth="1"/>
    <col min="13829" max="13829" width="14.140625" style="4" customWidth="1"/>
    <col min="13830" max="13831" width="9.85546875" style="4" customWidth="1"/>
    <col min="13832" max="13832" width="11.85546875" style="4" customWidth="1"/>
    <col min="13833" max="13833" width="11" style="4" customWidth="1"/>
    <col min="13834" max="14078" width="9.140625" style="4"/>
    <col min="14079" max="14079" width="4.140625" style="4" customWidth="1"/>
    <col min="14080" max="14080" width="35.7109375" style="4" customWidth="1"/>
    <col min="14081" max="14081" width="12.42578125" style="4" customWidth="1"/>
    <col min="14082" max="14082" width="9.42578125" style="4" customWidth="1"/>
    <col min="14083" max="14083" width="12.140625" style="4" customWidth="1"/>
    <col min="14084" max="14084" width="14" style="4" customWidth="1"/>
    <col min="14085" max="14085" width="14.140625" style="4" customWidth="1"/>
    <col min="14086" max="14087" width="9.85546875" style="4" customWidth="1"/>
    <col min="14088" max="14088" width="11.85546875" style="4" customWidth="1"/>
    <col min="14089" max="14089" width="11" style="4" customWidth="1"/>
    <col min="14090" max="14334" width="9.140625" style="4"/>
    <col min="14335" max="14335" width="4.140625" style="4" customWidth="1"/>
    <col min="14336" max="14336" width="35.7109375" style="4" customWidth="1"/>
    <col min="14337" max="14337" width="12.42578125" style="4" customWidth="1"/>
    <col min="14338" max="14338" width="9.42578125" style="4" customWidth="1"/>
    <col min="14339" max="14339" width="12.140625" style="4" customWidth="1"/>
    <col min="14340" max="14340" width="14" style="4" customWidth="1"/>
    <col min="14341" max="14341" width="14.140625" style="4" customWidth="1"/>
    <col min="14342" max="14343" width="9.85546875" style="4" customWidth="1"/>
    <col min="14344" max="14344" width="11.85546875" style="4" customWidth="1"/>
    <col min="14345" max="14345" width="11" style="4" customWidth="1"/>
    <col min="14346" max="14590" width="9.140625" style="4"/>
    <col min="14591" max="14591" width="4.140625" style="4" customWidth="1"/>
    <col min="14592" max="14592" width="35.7109375" style="4" customWidth="1"/>
    <col min="14593" max="14593" width="12.42578125" style="4" customWidth="1"/>
    <col min="14594" max="14594" width="9.42578125" style="4" customWidth="1"/>
    <col min="14595" max="14595" width="12.140625" style="4" customWidth="1"/>
    <col min="14596" max="14596" width="14" style="4" customWidth="1"/>
    <col min="14597" max="14597" width="14.140625" style="4" customWidth="1"/>
    <col min="14598" max="14599" width="9.85546875" style="4" customWidth="1"/>
    <col min="14600" max="14600" width="11.85546875" style="4" customWidth="1"/>
    <col min="14601" max="14601" width="11" style="4" customWidth="1"/>
    <col min="14602" max="14846" width="9.140625" style="4"/>
    <col min="14847" max="14847" width="4.140625" style="4" customWidth="1"/>
    <col min="14848" max="14848" width="35.7109375" style="4" customWidth="1"/>
    <col min="14849" max="14849" width="12.42578125" style="4" customWidth="1"/>
    <col min="14850" max="14850" width="9.42578125" style="4" customWidth="1"/>
    <col min="14851" max="14851" width="12.140625" style="4" customWidth="1"/>
    <col min="14852" max="14852" width="14" style="4" customWidth="1"/>
    <col min="14853" max="14853" width="14.140625" style="4" customWidth="1"/>
    <col min="14854" max="14855" width="9.85546875" style="4" customWidth="1"/>
    <col min="14856" max="14856" width="11.85546875" style="4" customWidth="1"/>
    <col min="14857" max="14857" width="11" style="4" customWidth="1"/>
    <col min="14858" max="15102" width="9.140625" style="4"/>
    <col min="15103" max="15103" width="4.140625" style="4" customWidth="1"/>
    <col min="15104" max="15104" width="35.7109375" style="4" customWidth="1"/>
    <col min="15105" max="15105" width="12.42578125" style="4" customWidth="1"/>
    <col min="15106" max="15106" width="9.42578125" style="4" customWidth="1"/>
    <col min="15107" max="15107" width="12.140625" style="4" customWidth="1"/>
    <col min="15108" max="15108" width="14" style="4" customWidth="1"/>
    <col min="15109" max="15109" width="14.140625" style="4" customWidth="1"/>
    <col min="15110" max="15111" width="9.85546875" style="4" customWidth="1"/>
    <col min="15112" max="15112" width="11.85546875" style="4" customWidth="1"/>
    <col min="15113" max="15113" width="11" style="4" customWidth="1"/>
    <col min="15114" max="15358" width="9.140625" style="4"/>
    <col min="15359" max="15359" width="4.140625" style="4" customWidth="1"/>
    <col min="15360" max="15360" width="35.7109375" style="4" customWidth="1"/>
    <col min="15361" max="15361" width="12.42578125" style="4" customWidth="1"/>
    <col min="15362" max="15362" width="9.42578125" style="4" customWidth="1"/>
    <col min="15363" max="15363" width="12.140625" style="4" customWidth="1"/>
    <col min="15364" max="15364" width="14" style="4" customWidth="1"/>
    <col min="15365" max="15365" width="14.140625" style="4" customWidth="1"/>
    <col min="15366" max="15367" width="9.85546875" style="4" customWidth="1"/>
    <col min="15368" max="15368" width="11.85546875" style="4" customWidth="1"/>
    <col min="15369" max="15369" width="11" style="4" customWidth="1"/>
    <col min="15370" max="15614" width="9.140625" style="4"/>
    <col min="15615" max="15615" width="4.140625" style="4" customWidth="1"/>
    <col min="15616" max="15616" width="35.7109375" style="4" customWidth="1"/>
    <col min="15617" max="15617" width="12.42578125" style="4" customWidth="1"/>
    <col min="15618" max="15618" width="9.42578125" style="4" customWidth="1"/>
    <col min="15619" max="15619" width="12.140625" style="4" customWidth="1"/>
    <col min="15620" max="15620" width="14" style="4" customWidth="1"/>
    <col min="15621" max="15621" width="14.140625" style="4" customWidth="1"/>
    <col min="15622" max="15623" width="9.85546875" style="4" customWidth="1"/>
    <col min="15624" max="15624" width="11.85546875" style="4" customWidth="1"/>
    <col min="15625" max="15625" width="11" style="4" customWidth="1"/>
    <col min="15626" max="15870" width="9.140625" style="4"/>
    <col min="15871" max="15871" width="4.140625" style="4" customWidth="1"/>
    <col min="15872" max="15872" width="35.7109375" style="4" customWidth="1"/>
    <col min="15873" max="15873" width="12.42578125" style="4" customWidth="1"/>
    <col min="15874" max="15874" width="9.42578125" style="4" customWidth="1"/>
    <col min="15875" max="15875" width="12.140625" style="4" customWidth="1"/>
    <col min="15876" max="15876" width="14" style="4" customWidth="1"/>
    <col min="15877" max="15877" width="14.140625" style="4" customWidth="1"/>
    <col min="15878" max="15879" width="9.85546875" style="4" customWidth="1"/>
    <col min="15880" max="15880" width="11.85546875" style="4" customWidth="1"/>
    <col min="15881" max="15881" width="11" style="4" customWidth="1"/>
    <col min="15882" max="16126" width="9.140625" style="4"/>
    <col min="16127" max="16127" width="4.140625" style="4" customWidth="1"/>
    <col min="16128" max="16128" width="35.7109375" style="4" customWidth="1"/>
    <col min="16129" max="16129" width="12.42578125" style="4" customWidth="1"/>
    <col min="16130" max="16130" width="9.42578125" style="4" customWidth="1"/>
    <col min="16131" max="16131" width="12.140625" style="4" customWidth="1"/>
    <col min="16132" max="16132" width="14" style="4" customWidth="1"/>
    <col min="16133" max="16133" width="14.140625" style="4" customWidth="1"/>
    <col min="16134" max="16135" width="9.85546875" style="4" customWidth="1"/>
    <col min="16136" max="16136" width="11.85546875" style="4" customWidth="1"/>
    <col min="16137" max="16137" width="11" style="4" customWidth="1"/>
    <col min="16138" max="16384" width="9.140625" style="4"/>
  </cols>
  <sheetData>
    <row r="1" spans="1:9" x14ac:dyDescent="0.2">
      <c r="A1" s="3"/>
      <c r="B1" s="3"/>
      <c r="C1" s="3"/>
      <c r="D1" s="3"/>
      <c r="E1" s="3"/>
      <c r="F1" s="3"/>
      <c r="H1" s="3"/>
      <c r="I1" s="280" t="s">
        <v>163</v>
      </c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17.45" customHeight="1" x14ac:dyDescent="0.2">
      <c r="A3" s="363" t="s">
        <v>164</v>
      </c>
      <c r="B3" s="363"/>
      <c r="C3" s="363"/>
      <c r="D3" s="363"/>
      <c r="E3" s="363"/>
      <c r="F3" s="363"/>
      <c r="G3" s="363"/>
      <c r="H3" s="363"/>
      <c r="I3" s="81"/>
    </row>
    <row r="4" spans="1:9" ht="12" customHeight="1" x14ac:dyDescent="0.2">
      <c r="A4" s="363" t="s">
        <v>165</v>
      </c>
      <c r="B4" s="363"/>
      <c r="C4" s="363"/>
      <c r="D4" s="363"/>
      <c r="E4" s="363"/>
      <c r="F4" s="363"/>
      <c r="G4" s="363"/>
      <c r="H4" s="363"/>
      <c r="I4" s="81"/>
    </row>
    <row r="5" spans="1:9" x14ac:dyDescent="0.2">
      <c r="A5" s="3"/>
      <c r="B5" s="3"/>
      <c r="C5" s="3"/>
      <c r="D5" s="3"/>
      <c r="E5" s="3"/>
      <c r="F5" s="3"/>
      <c r="G5" s="3"/>
      <c r="H5" s="3"/>
      <c r="I5" s="3" t="s">
        <v>71</v>
      </c>
    </row>
    <row r="6" spans="1:9" ht="60" x14ac:dyDescent="0.25">
      <c r="A6" s="30" t="s">
        <v>72</v>
      </c>
      <c r="B6" s="10" t="s">
        <v>73</v>
      </c>
      <c r="C6" s="102" t="s">
        <v>370</v>
      </c>
      <c r="D6" s="102" t="s">
        <v>375</v>
      </c>
      <c r="E6" s="103" t="s">
        <v>376</v>
      </c>
      <c r="F6" s="103" t="s">
        <v>383</v>
      </c>
      <c r="G6" s="103" t="s">
        <v>377</v>
      </c>
      <c r="H6" s="103" t="s">
        <v>378</v>
      </c>
      <c r="I6" s="103" t="s">
        <v>379</v>
      </c>
    </row>
    <row r="7" spans="1:9" x14ac:dyDescent="0.2">
      <c r="A7" s="9" t="s">
        <v>10</v>
      </c>
      <c r="B7" s="9" t="s">
        <v>166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9" x14ac:dyDescent="0.2">
      <c r="A8" s="9"/>
      <c r="B8" s="82" t="s">
        <v>167</v>
      </c>
      <c r="C8" s="9"/>
      <c r="D8" s="9"/>
      <c r="E8" s="9"/>
      <c r="F8" s="9"/>
      <c r="G8" s="9"/>
      <c r="H8" s="9"/>
      <c r="I8" s="9"/>
    </row>
    <row r="9" spans="1:9" x14ac:dyDescent="0.2">
      <c r="A9" s="9"/>
      <c r="B9" s="9" t="s">
        <v>168</v>
      </c>
      <c r="C9" s="9"/>
      <c r="D9" s="9"/>
      <c r="E9" s="9"/>
      <c r="F9" s="9"/>
      <c r="G9" s="9"/>
      <c r="H9" s="9"/>
      <c r="I9" s="9"/>
    </row>
    <row r="10" spans="1:9" x14ac:dyDescent="0.2">
      <c r="A10" s="9" t="s">
        <v>9</v>
      </c>
      <c r="B10" s="9" t="s">
        <v>169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x14ac:dyDescent="0.2">
      <c r="A11" s="9"/>
      <c r="B11" s="82" t="s">
        <v>167</v>
      </c>
      <c r="C11" s="9"/>
      <c r="D11" s="9"/>
      <c r="E11" s="9"/>
      <c r="F11" s="9"/>
      <c r="G11" s="9"/>
      <c r="H11" s="9"/>
      <c r="I11" s="9"/>
    </row>
    <row r="12" spans="1:9" x14ac:dyDescent="0.2">
      <c r="A12" s="9"/>
      <c r="B12" s="9" t="s">
        <v>168</v>
      </c>
      <c r="C12" s="9"/>
      <c r="D12" s="9"/>
      <c r="E12" s="9"/>
      <c r="F12" s="9"/>
      <c r="G12" s="9"/>
      <c r="H12" s="9"/>
      <c r="I12" s="9"/>
    </row>
    <row r="13" spans="1:9" x14ac:dyDescent="0.2">
      <c r="A13" s="9" t="s">
        <v>15</v>
      </c>
      <c r="B13" s="9" t="s">
        <v>170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x14ac:dyDescent="0.2">
      <c r="A14" s="9" t="s">
        <v>18</v>
      </c>
      <c r="B14" s="9" t="s">
        <v>171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">
      <c r="A15" s="9"/>
      <c r="B15" s="9" t="s">
        <v>172</v>
      </c>
      <c r="C15" s="9"/>
      <c r="D15" s="9"/>
      <c r="E15" s="9"/>
      <c r="F15" s="9"/>
      <c r="G15" s="9"/>
      <c r="H15" s="9"/>
      <c r="I15" s="9"/>
    </row>
    <row r="16" spans="1:9" x14ac:dyDescent="0.2">
      <c r="A16" s="9"/>
      <c r="B16" s="9" t="s">
        <v>173</v>
      </c>
      <c r="C16" s="9"/>
      <c r="D16" s="9"/>
      <c r="E16" s="9"/>
      <c r="F16" s="9"/>
      <c r="G16" s="9"/>
      <c r="H16" s="9"/>
      <c r="I16" s="9"/>
    </row>
    <row r="17" spans="1:9" x14ac:dyDescent="0.2">
      <c r="A17" s="9"/>
      <c r="B17" s="9" t="s">
        <v>174</v>
      </c>
      <c r="C17" s="9"/>
      <c r="D17" s="9"/>
      <c r="E17" s="9"/>
      <c r="F17" s="9"/>
      <c r="G17" s="9"/>
      <c r="H17" s="9"/>
      <c r="I17" s="9"/>
    </row>
    <row r="18" spans="1:9" x14ac:dyDescent="0.2">
      <c r="A18" s="9"/>
      <c r="B18" s="9" t="s">
        <v>175</v>
      </c>
      <c r="C18" s="9"/>
      <c r="D18" s="9"/>
      <c r="E18" s="9"/>
      <c r="F18" s="9"/>
      <c r="G18" s="9"/>
      <c r="H18" s="9"/>
      <c r="I18" s="9"/>
    </row>
    <row r="19" spans="1:9" x14ac:dyDescent="0.2">
      <c r="A19" s="9"/>
      <c r="B19" s="9" t="s">
        <v>176</v>
      </c>
      <c r="C19" s="9"/>
      <c r="D19" s="9"/>
      <c r="E19" s="9"/>
      <c r="F19" s="9"/>
      <c r="G19" s="9"/>
      <c r="H19" s="9"/>
      <c r="I19" s="9"/>
    </row>
    <row r="20" spans="1:9" x14ac:dyDescent="0.2">
      <c r="A20" s="9"/>
      <c r="B20" s="9" t="s">
        <v>177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x14ac:dyDescent="0.2">
      <c r="A21" s="9" t="s">
        <v>20</v>
      </c>
      <c r="B21" s="9" t="s">
        <v>178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x14ac:dyDescent="0.2">
      <c r="A22" s="9" t="s">
        <v>83</v>
      </c>
      <c r="B22" s="9" t="s">
        <v>179</v>
      </c>
      <c r="C22" s="9">
        <v>0</v>
      </c>
      <c r="D22" s="75">
        <v>0</v>
      </c>
      <c r="E22" s="9">
        <v>0</v>
      </c>
      <c r="F22" s="75">
        <v>0</v>
      </c>
      <c r="G22" s="75">
        <v>0</v>
      </c>
      <c r="H22" s="75">
        <v>0</v>
      </c>
      <c r="I22" s="75">
        <v>0</v>
      </c>
    </row>
    <row r="23" spans="1:9" x14ac:dyDescent="0.2">
      <c r="A23" s="9"/>
      <c r="B23" s="82" t="s">
        <v>167</v>
      </c>
      <c r="C23" s="9"/>
      <c r="D23" s="9"/>
      <c r="E23" s="9"/>
      <c r="F23" s="9"/>
      <c r="G23" s="9"/>
      <c r="H23" s="9"/>
      <c r="I23" s="9"/>
    </row>
    <row r="24" spans="1:9" x14ac:dyDescent="0.2">
      <c r="A24" s="9"/>
      <c r="B24" s="9" t="s">
        <v>180</v>
      </c>
      <c r="C24" s="9">
        <v>0</v>
      </c>
      <c r="D24" s="9"/>
      <c r="E24" s="9">
        <v>0</v>
      </c>
      <c r="F24" s="9"/>
      <c r="G24" s="9"/>
      <c r="H24" s="9"/>
      <c r="I24" s="9"/>
    </row>
    <row r="25" spans="1:9" x14ac:dyDescent="0.2">
      <c r="A25" s="9"/>
      <c r="B25" s="9" t="s">
        <v>181</v>
      </c>
      <c r="C25" s="9"/>
      <c r="D25" s="9"/>
      <c r="E25" s="9"/>
      <c r="F25" s="9"/>
      <c r="G25" s="9"/>
      <c r="H25" s="9"/>
      <c r="I25" s="9"/>
    </row>
    <row r="26" spans="1:9" x14ac:dyDescent="0.2">
      <c r="A26" s="9"/>
      <c r="B26" s="9" t="s">
        <v>182</v>
      </c>
      <c r="C26" s="9"/>
      <c r="D26" s="9"/>
      <c r="E26" s="9"/>
      <c r="F26" s="9"/>
      <c r="G26" s="9"/>
      <c r="H26" s="9"/>
      <c r="I26" s="9"/>
    </row>
    <row r="27" spans="1:9" x14ac:dyDescent="0.2">
      <c r="A27" s="9" t="s">
        <v>85</v>
      </c>
      <c r="B27" s="9" t="s">
        <v>183</v>
      </c>
      <c r="C27" s="12">
        <v>0</v>
      </c>
      <c r="D27" s="83">
        <f>'1.15'!D26</f>
        <v>0</v>
      </c>
      <c r="E27" s="12">
        <f>'1.15'!E26</f>
        <v>0</v>
      </c>
      <c r="F27" s="83">
        <f>'1.15'!F26</f>
        <v>0</v>
      </c>
      <c r="G27" s="83">
        <f>'1.15'!G26</f>
        <v>0</v>
      </c>
      <c r="H27" s="83">
        <f>'1.15'!H26</f>
        <v>0</v>
      </c>
      <c r="I27" s="83">
        <f>'1.15'!I26</f>
        <v>0</v>
      </c>
    </row>
    <row r="28" spans="1:9" x14ac:dyDescent="0.2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3" customFormat="1" ht="15" x14ac:dyDescent="0.25">
      <c r="B30" s="16" t="s">
        <v>306</v>
      </c>
      <c r="D30" s="16"/>
      <c r="E30" s="16"/>
      <c r="F30" s="16"/>
      <c r="G30" s="16" t="s">
        <v>381</v>
      </c>
    </row>
    <row r="31" spans="1:9" s="3" customFormat="1" ht="15" x14ac:dyDescent="0.25">
      <c r="B31" s="16"/>
      <c r="D31" s="16"/>
      <c r="E31" s="16"/>
      <c r="F31" s="16"/>
      <c r="G31" s="16"/>
    </row>
    <row r="32" spans="1:9" s="3" customFormat="1" ht="15" x14ac:dyDescent="0.25">
      <c r="B32" s="354"/>
      <c r="D32" s="16"/>
      <c r="E32" s="16"/>
      <c r="F32" s="16"/>
      <c r="G32" s="16"/>
    </row>
    <row r="33" spans="2:7" s="3" customFormat="1" ht="0.75" customHeight="1" x14ac:dyDescent="0.25">
      <c r="B33" s="355" t="s">
        <v>24</v>
      </c>
      <c r="D33" s="16"/>
      <c r="E33" s="16"/>
      <c r="F33" s="16"/>
      <c r="G33" s="16" t="s">
        <v>25</v>
      </c>
    </row>
  </sheetData>
  <mergeCells count="2">
    <mergeCell ref="A3:H3"/>
    <mergeCell ref="A4:H4"/>
  </mergeCells>
  <pageMargins left="0.5" right="0.33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FCA4"/>
  </sheetPr>
  <dimension ref="A1:J47"/>
  <sheetViews>
    <sheetView showWhiteSpace="0" view="pageLayout" zoomScale="80" zoomScaleNormal="80" zoomScalePageLayoutView="80" workbookViewId="0">
      <selection activeCell="H32" sqref="H32"/>
    </sheetView>
  </sheetViews>
  <sheetFormatPr defaultRowHeight="12.75" x14ac:dyDescent="0.2"/>
  <cols>
    <col min="1" max="1" width="4.42578125" style="3" customWidth="1"/>
    <col min="2" max="2" width="32.28515625" style="3" customWidth="1"/>
    <col min="3" max="3" width="8.7109375" style="3" customWidth="1"/>
    <col min="4" max="4" width="12.85546875" style="3" customWidth="1"/>
    <col min="5" max="6" width="12.7109375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7109375" style="3" customWidth="1"/>
    <col min="11" max="257" width="9.140625" style="3"/>
    <col min="258" max="258" width="4.42578125" style="3" customWidth="1"/>
    <col min="259" max="259" width="35" style="3" customWidth="1"/>
    <col min="260" max="260" width="8.7109375" style="3" customWidth="1"/>
    <col min="261" max="261" width="12.85546875" style="3" customWidth="1"/>
    <col min="262" max="262" width="12.7109375" style="3" customWidth="1"/>
    <col min="263" max="263" width="12" style="3" customWidth="1"/>
    <col min="264" max="264" width="13.7109375" style="3" customWidth="1"/>
    <col min="265" max="513" width="9.140625" style="3"/>
    <col min="514" max="514" width="4.42578125" style="3" customWidth="1"/>
    <col min="515" max="515" width="35" style="3" customWidth="1"/>
    <col min="516" max="516" width="8.7109375" style="3" customWidth="1"/>
    <col min="517" max="517" width="12.85546875" style="3" customWidth="1"/>
    <col min="518" max="518" width="12.7109375" style="3" customWidth="1"/>
    <col min="519" max="519" width="12" style="3" customWidth="1"/>
    <col min="520" max="520" width="13.7109375" style="3" customWidth="1"/>
    <col min="521" max="769" width="9.140625" style="3"/>
    <col min="770" max="770" width="4.42578125" style="3" customWidth="1"/>
    <col min="771" max="771" width="35" style="3" customWidth="1"/>
    <col min="772" max="772" width="8.7109375" style="3" customWidth="1"/>
    <col min="773" max="773" width="12.85546875" style="3" customWidth="1"/>
    <col min="774" max="774" width="12.7109375" style="3" customWidth="1"/>
    <col min="775" max="775" width="12" style="3" customWidth="1"/>
    <col min="776" max="776" width="13.7109375" style="3" customWidth="1"/>
    <col min="777" max="1025" width="9.140625" style="3"/>
    <col min="1026" max="1026" width="4.42578125" style="3" customWidth="1"/>
    <col min="1027" max="1027" width="35" style="3" customWidth="1"/>
    <col min="1028" max="1028" width="8.7109375" style="3" customWidth="1"/>
    <col min="1029" max="1029" width="12.85546875" style="3" customWidth="1"/>
    <col min="1030" max="1030" width="12.7109375" style="3" customWidth="1"/>
    <col min="1031" max="1031" width="12" style="3" customWidth="1"/>
    <col min="1032" max="1032" width="13.7109375" style="3" customWidth="1"/>
    <col min="1033" max="1281" width="9.140625" style="3"/>
    <col min="1282" max="1282" width="4.42578125" style="3" customWidth="1"/>
    <col min="1283" max="1283" width="35" style="3" customWidth="1"/>
    <col min="1284" max="1284" width="8.7109375" style="3" customWidth="1"/>
    <col min="1285" max="1285" width="12.85546875" style="3" customWidth="1"/>
    <col min="1286" max="1286" width="12.7109375" style="3" customWidth="1"/>
    <col min="1287" max="1287" width="12" style="3" customWidth="1"/>
    <col min="1288" max="1288" width="13.7109375" style="3" customWidth="1"/>
    <col min="1289" max="1537" width="9.140625" style="3"/>
    <col min="1538" max="1538" width="4.42578125" style="3" customWidth="1"/>
    <col min="1539" max="1539" width="35" style="3" customWidth="1"/>
    <col min="1540" max="1540" width="8.7109375" style="3" customWidth="1"/>
    <col min="1541" max="1541" width="12.85546875" style="3" customWidth="1"/>
    <col min="1542" max="1542" width="12.7109375" style="3" customWidth="1"/>
    <col min="1543" max="1543" width="12" style="3" customWidth="1"/>
    <col min="1544" max="1544" width="13.7109375" style="3" customWidth="1"/>
    <col min="1545" max="1793" width="9.140625" style="3"/>
    <col min="1794" max="1794" width="4.42578125" style="3" customWidth="1"/>
    <col min="1795" max="1795" width="35" style="3" customWidth="1"/>
    <col min="1796" max="1796" width="8.7109375" style="3" customWidth="1"/>
    <col min="1797" max="1797" width="12.85546875" style="3" customWidth="1"/>
    <col min="1798" max="1798" width="12.7109375" style="3" customWidth="1"/>
    <col min="1799" max="1799" width="12" style="3" customWidth="1"/>
    <col min="1800" max="1800" width="13.7109375" style="3" customWidth="1"/>
    <col min="1801" max="2049" width="9.140625" style="3"/>
    <col min="2050" max="2050" width="4.42578125" style="3" customWidth="1"/>
    <col min="2051" max="2051" width="35" style="3" customWidth="1"/>
    <col min="2052" max="2052" width="8.7109375" style="3" customWidth="1"/>
    <col min="2053" max="2053" width="12.85546875" style="3" customWidth="1"/>
    <col min="2054" max="2054" width="12.7109375" style="3" customWidth="1"/>
    <col min="2055" max="2055" width="12" style="3" customWidth="1"/>
    <col min="2056" max="2056" width="13.7109375" style="3" customWidth="1"/>
    <col min="2057" max="2305" width="9.140625" style="3"/>
    <col min="2306" max="2306" width="4.42578125" style="3" customWidth="1"/>
    <col min="2307" max="2307" width="35" style="3" customWidth="1"/>
    <col min="2308" max="2308" width="8.7109375" style="3" customWidth="1"/>
    <col min="2309" max="2309" width="12.85546875" style="3" customWidth="1"/>
    <col min="2310" max="2310" width="12.7109375" style="3" customWidth="1"/>
    <col min="2311" max="2311" width="12" style="3" customWidth="1"/>
    <col min="2312" max="2312" width="13.7109375" style="3" customWidth="1"/>
    <col min="2313" max="2561" width="9.140625" style="3"/>
    <col min="2562" max="2562" width="4.42578125" style="3" customWidth="1"/>
    <col min="2563" max="2563" width="35" style="3" customWidth="1"/>
    <col min="2564" max="2564" width="8.7109375" style="3" customWidth="1"/>
    <col min="2565" max="2565" width="12.85546875" style="3" customWidth="1"/>
    <col min="2566" max="2566" width="12.7109375" style="3" customWidth="1"/>
    <col min="2567" max="2567" width="12" style="3" customWidth="1"/>
    <col min="2568" max="2568" width="13.7109375" style="3" customWidth="1"/>
    <col min="2569" max="2817" width="9.140625" style="3"/>
    <col min="2818" max="2818" width="4.42578125" style="3" customWidth="1"/>
    <col min="2819" max="2819" width="35" style="3" customWidth="1"/>
    <col min="2820" max="2820" width="8.7109375" style="3" customWidth="1"/>
    <col min="2821" max="2821" width="12.85546875" style="3" customWidth="1"/>
    <col min="2822" max="2822" width="12.7109375" style="3" customWidth="1"/>
    <col min="2823" max="2823" width="12" style="3" customWidth="1"/>
    <col min="2824" max="2824" width="13.7109375" style="3" customWidth="1"/>
    <col min="2825" max="3073" width="9.140625" style="3"/>
    <col min="3074" max="3074" width="4.42578125" style="3" customWidth="1"/>
    <col min="3075" max="3075" width="35" style="3" customWidth="1"/>
    <col min="3076" max="3076" width="8.7109375" style="3" customWidth="1"/>
    <col min="3077" max="3077" width="12.85546875" style="3" customWidth="1"/>
    <col min="3078" max="3078" width="12.7109375" style="3" customWidth="1"/>
    <col min="3079" max="3079" width="12" style="3" customWidth="1"/>
    <col min="3080" max="3080" width="13.7109375" style="3" customWidth="1"/>
    <col min="3081" max="3329" width="9.140625" style="3"/>
    <col min="3330" max="3330" width="4.42578125" style="3" customWidth="1"/>
    <col min="3331" max="3331" width="35" style="3" customWidth="1"/>
    <col min="3332" max="3332" width="8.7109375" style="3" customWidth="1"/>
    <col min="3333" max="3333" width="12.85546875" style="3" customWidth="1"/>
    <col min="3334" max="3334" width="12.7109375" style="3" customWidth="1"/>
    <col min="3335" max="3335" width="12" style="3" customWidth="1"/>
    <col min="3336" max="3336" width="13.7109375" style="3" customWidth="1"/>
    <col min="3337" max="3585" width="9.140625" style="3"/>
    <col min="3586" max="3586" width="4.42578125" style="3" customWidth="1"/>
    <col min="3587" max="3587" width="35" style="3" customWidth="1"/>
    <col min="3588" max="3588" width="8.7109375" style="3" customWidth="1"/>
    <col min="3589" max="3589" width="12.85546875" style="3" customWidth="1"/>
    <col min="3590" max="3590" width="12.7109375" style="3" customWidth="1"/>
    <col min="3591" max="3591" width="12" style="3" customWidth="1"/>
    <col min="3592" max="3592" width="13.7109375" style="3" customWidth="1"/>
    <col min="3593" max="3841" width="9.140625" style="3"/>
    <col min="3842" max="3842" width="4.42578125" style="3" customWidth="1"/>
    <col min="3843" max="3843" width="35" style="3" customWidth="1"/>
    <col min="3844" max="3844" width="8.7109375" style="3" customWidth="1"/>
    <col min="3845" max="3845" width="12.85546875" style="3" customWidth="1"/>
    <col min="3846" max="3846" width="12.7109375" style="3" customWidth="1"/>
    <col min="3847" max="3847" width="12" style="3" customWidth="1"/>
    <col min="3848" max="3848" width="13.7109375" style="3" customWidth="1"/>
    <col min="3849" max="4097" width="9.140625" style="3"/>
    <col min="4098" max="4098" width="4.42578125" style="3" customWidth="1"/>
    <col min="4099" max="4099" width="35" style="3" customWidth="1"/>
    <col min="4100" max="4100" width="8.7109375" style="3" customWidth="1"/>
    <col min="4101" max="4101" width="12.85546875" style="3" customWidth="1"/>
    <col min="4102" max="4102" width="12.7109375" style="3" customWidth="1"/>
    <col min="4103" max="4103" width="12" style="3" customWidth="1"/>
    <col min="4104" max="4104" width="13.7109375" style="3" customWidth="1"/>
    <col min="4105" max="4353" width="9.140625" style="3"/>
    <col min="4354" max="4354" width="4.42578125" style="3" customWidth="1"/>
    <col min="4355" max="4355" width="35" style="3" customWidth="1"/>
    <col min="4356" max="4356" width="8.7109375" style="3" customWidth="1"/>
    <col min="4357" max="4357" width="12.85546875" style="3" customWidth="1"/>
    <col min="4358" max="4358" width="12.7109375" style="3" customWidth="1"/>
    <col min="4359" max="4359" width="12" style="3" customWidth="1"/>
    <col min="4360" max="4360" width="13.7109375" style="3" customWidth="1"/>
    <col min="4361" max="4609" width="9.140625" style="3"/>
    <col min="4610" max="4610" width="4.42578125" style="3" customWidth="1"/>
    <col min="4611" max="4611" width="35" style="3" customWidth="1"/>
    <col min="4612" max="4612" width="8.7109375" style="3" customWidth="1"/>
    <col min="4613" max="4613" width="12.85546875" style="3" customWidth="1"/>
    <col min="4614" max="4614" width="12.7109375" style="3" customWidth="1"/>
    <col min="4615" max="4615" width="12" style="3" customWidth="1"/>
    <col min="4616" max="4616" width="13.7109375" style="3" customWidth="1"/>
    <col min="4617" max="4865" width="9.140625" style="3"/>
    <col min="4866" max="4866" width="4.42578125" style="3" customWidth="1"/>
    <col min="4867" max="4867" width="35" style="3" customWidth="1"/>
    <col min="4868" max="4868" width="8.7109375" style="3" customWidth="1"/>
    <col min="4869" max="4869" width="12.85546875" style="3" customWidth="1"/>
    <col min="4870" max="4870" width="12.7109375" style="3" customWidth="1"/>
    <col min="4871" max="4871" width="12" style="3" customWidth="1"/>
    <col min="4872" max="4872" width="13.7109375" style="3" customWidth="1"/>
    <col min="4873" max="5121" width="9.140625" style="3"/>
    <col min="5122" max="5122" width="4.42578125" style="3" customWidth="1"/>
    <col min="5123" max="5123" width="35" style="3" customWidth="1"/>
    <col min="5124" max="5124" width="8.7109375" style="3" customWidth="1"/>
    <col min="5125" max="5125" width="12.85546875" style="3" customWidth="1"/>
    <col min="5126" max="5126" width="12.7109375" style="3" customWidth="1"/>
    <col min="5127" max="5127" width="12" style="3" customWidth="1"/>
    <col min="5128" max="5128" width="13.7109375" style="3" customWidth="1"/>
    <col min="5129" max="5377" width="9.140625" style="3"/>
    <col min="5378" max="5378" width="4.42578125" style="3" customWidth="1"/>
    <col min="5379" max="5379" width="35" style="3" customWidth="1"/>
    <col min="5380" max="5380" width="8.7109375" style="3" customWidth="1"/>
    <col min="5381" max="5381" width="12.85546875" style="3" customWidth="1"/>
    <col min="5382" max="5382" width="12.7109375" style="3" customWidth="1"/>
    <col min="5383" max="5383" width="12" style="3" customWidth="1"/>
    <col min="5384" max="5384" width="13.7109375" style="3" customWidth="1"/>
    <col min="5385" max="5633" width="9.140625" style="3"/>
    <col min="5634" max="5634" width="4.42578125" style="3" customWidth="1"/>
    <col min="5635" max="5635" width="35" style="3" customWidth="1"/>
    <col min="5636" max="5636" width="8.7109375" style="3" customWidth="1"/>
    <col min="5637" max="5637" width="12.85546875" style="3" customWidth="1"/>
    <col min="5638" max="5638" width="12.7109375" style="3" customWidth="1"/>
    <col min="5639" max="5639" width="12" style="3" customWidth="1"/>
    <col min="5640" max="5640" width="13.7109375" style="3" customWidth="1"/>
    <col min="5641" max="5889" width="9.140625" style="3"/>
    <col min="5890" max="5890" width="4.42578125" style="3" customWidth="1"/>
    <col min="5891" max="5891" width="35" style="3" customWidth="1"/>
    <col min="5892" max="5892" width="8.7109375" style="3" customWidth="1"/>
    <col min="5893" max="5893" width="12.85546875" style="3" customWidth="1"/>
    <col min="5894" max="5894" width="12.7109375" style="3" customWidth="1"/>
    <col min="5895" max="5895" width="12" style="3" customWidth="1"/>
    <col min="5896" max="5896" width="13.7109375" style="3" customWidth="1"/>
    <col min="5897" max="6145" width="9.140625" style="3"/>
    <col min="6146" max="6146" width="4.42578125" style="3" customWidth="1"/>
    <col min="6147" max="6147" width="35" style="3" customWidth="1"/>
    <col min="6148" max="6148" width="8.7109375" style="3" customWidth="1"/>
    <col min="6149" max="6149" width="12.85546875" style="3" customWidth="1"/>
    <col min="6150" max="6150" width="12.7109375" style="3" customWidth="1"/>
    <col min="6151" max="6151" width="12" style="3" customWidth="1"/>
    <col min="6152" max="6152" width="13.7109375" style="3" customWidth="1"/>
    <col min="6153" max="6401" width="9.140625" style="3"/>
    <col min="6402" max="6402" width="4.42578125" style="3" customWidth="1"/>
    <col min="6403" max="6403" width="35" style="3" customWidth="1"/>
    <col min="6404" max="6404" width="8.7109375" style="3" customWidth="1"/>
    <col min="6405" max="6405" width="12.85546875" style="3" customWidth="1"/>
    <col min="6406" max="6406" width="12.7109375" style="3" customWidth="1"/>
    <col min="6407" max="6407" width="12" style="3" customWidth="1"/>
    <col min="6408" max="6408" width="13.7109375" style="3" customWidth="1"/>
    <col min="6409" max="6657" width="9.140625" style="3"/>
    <col min="6658" max="6658" width="4.42578125" style="3" customWidth="1"/>
    <col min="6659" max="6659" width="35" style="3" customWidth="1"/>
    <col min="6660" max="6660" width="8.7109375" style="3" customWidth="1"/>
    <col min="6661" max="6661" width="12.85546875" style="3" customWidth="1"/>
    <col min="6662" max="6662" width="12.7109375" style="3" customWidth="1"/>
    <col min="6663" max="6663" width="12" style="3" customWidth="1"/>
    <col min="6664" max="6664" width="13.7109375" style="3" customWidth="1"/>
    <col min="6665" max="6913" width="9.140625" style="3"/>
    <col min="6914" max="6914" width="4.42578125" style="3" customWidth="1"/>
    <col min="6915" max="6915" width="35" style="3" customWidth="1"/>
    <col min="6916" max="6916" width="8.7109375" style="3" customWidth="1"/>
    <col min="6917" max="6917" width="12.85546875" style="3" customWidth="1"/>
    <col min="6918" max="6918" width="12.7109375" style="3" customWidth="1"/>
    <col min="6919" max="6919" width="12" style="3" customWidth="1"/>
    <col min="6920" max="6920" width="13.7109375" style="3" customWidth="1"/>
    <col min="6921" max="7169" width="9.140625" style="3"/>
    <col min="7170" max="7170" width="4.42578125" style="3" customWidth="1"/>
    <col min="7171" max="7171" width="35" style="3" customWidth="1"/>
    <col min="7172" max="7172" width="8.7109375" style="3" customWidth="1"/>
    <col min="7173" max="7173" width="12.85546875" style="3" customWidth="1"/>
    <col min="7174" max="7174" width="12.7109375" style="3" customWidth="1"/>
    <col min="7175" max="7175" width="12" style="3" customWidth="1"/>
    <col min="7176" max="7176" width="13.7109375" style="3" customWidth="1"/>
    <col min="7177" max="7425" width="9.140625" style="3"/>
    <col min="7426" max="7426" width="4.42578125" style="3" customWidth="1"/>
    <col min="7427" max="7427" width="35" style="3" customWidth="1"/>
    <col min="7428" max="7428" width="8.7109375" style="3" customWidth="1"/>
    <col min="7429" max="7429" width="12.85546875" style="3" customWidth="1"/>
    <col min="7430" max="7430" width="12.7109375" style="3" customWidth="1"/>
    <col min="7431" max="7431" width="12" style="3" customWidth="1"/>
    <col min="7432" max="7432" width="13.7109375" style="3" customWidth="1"/>
    <col min="7433" max="7681" width="9.140625" style="3"/>
    <col min="7682" max="7682" width="4.42578125" style="3" customWidth="1"/>
    <col min="7683" max="7683" width="35" style="3" customWidth="1"/>
    <col min="7684" max="7684" width="8.7109375" style="3" customWidth="1"/>
    <col min="7685" max="7685" width="12.85546875" style="3" customWidth="1"/>
    <col min="7686" max="7686" width="12.7109375" style="3" customWidth="1"/>
    <col min="7687" max="7687" width="12" style="3" customWidth="1"/>
    <col min="7688" max="7688" width="13.7109375" style="3" customWidth="1"/>
    <col min="7689" max="7937" width="9.140625" style="3"/>
    <col min="7938" max="7938" width="4.42578125" style="3" customWidth="1"/>
    <col min="7939" max="7939" width="35" style="3" customWidth="1"/>
    <col min="7940" max="7940" width="8.7109375" style="3" customWidth="1"/>
    <col min="7941" max="7941" width="12.85546875" style="3" customWidth="1"/>
    <col min="7942" max="7942" width="12.7109375" style="3" customWidth="1"/>
    <col min="7943" max="7943" width="12" style="3" customWidth="1"/>
    <col min="7944" max="7944" width="13.7109375" style="3" customWidth="1"/>
    <col min="7945" max="8193" width="9.140625" style="3"/>
    <col min="8194" max="8194" width="4.42578125" style="3" customWidth="1"/>
    <col min="8195" max="8195" width="35" style="3" customWidth="1"/>
    <col min="8196" max="8196" width="8.7109375" style="3" customWidth="1"/>
    <col min="8197" max="8197" width="12.85546875" style="3" customWidth="1"/>
    <col min="8198" max="8198" width="12.7109375" style="3" customWidth="1"/>
    <col min="8199" max="8199" width="12" style="3" customWidth="1"/>
    <col min="8200" max="8200" width="13.7109375" style="3" customWidth="1"/>
    <col min="8201" max="8449" width="9.140625" style="3"/>
    <col min="8450" max="8450" width="4.42578125" style="3" customWidth="1"/>
    <col min="8451" max="8451" width="35" style="3" customWidth="1"/>
    <col min="8452" max="8452" width="8.7109375" style="3" customWidth="1"/>
    <col min="8453" max="8453" width="12.85546875" style="3" customWidth="1"/>
    <col min="8454" max="8454" width="12.7109375" style="3" customWidth="1"/>
    <col min="8455" max="8455" width="12" style="3" customWidth="1"/>
    <col min="8456" max="8456" width="13.7109375" style="3" customWidth="1"/>
    <col min="8457" max="8705" width="9.140625" style="3"/>
    <col min="8706" max="8706" width="4.42578125" style="3" customWidth="1"/>
    <col min="8707" max="8707" width="35" style="3" customWidth="1"/>
    <col min="8708" max="8708" width="8.7109375" style="3" customWidth="1"/>
    <col min="8709" max="8709" width="12.85546875" style="3" customWidth="1"/>
    <col min="8710" max="8710" width="12.7109375" style="3" customWidth="1"/>
    <col min="8711" max="8711" width="12" style="3" customWidth="1"/>
    <col min="8712" max="8712" width="13.7109375" style="3" customWidth="1"/>
    <col min="8713" max="8961" width="9.140625" style="3"/>
    <col min="8962" max="8962" width="4.42578125" style="3" customWidth="1"/>
    <col min="8963" max="8963" width="35" style="3" customWidth="1"/>
    <col min="8964" max="8964" width="8.7109375" style="3" customWidth="1"/>
    <col min="8965" max="8965" width="12.85546875" style="3" customWidth="1"/>
    <col min="8966" max="8966" width="12.7109375" style="3" customWidth="1"/>
    <col min="8967" max="8967" width="12" style="3" customWidth="1"/>
    <col min="8968" max="8968" width="13.7109375" style="3" customWidth="1"/>
    <col min="8969" max="9217" width="9.140625" style="3"/>
    <col min="9218" max="9218" width="4.42578125" style="3" customWidth="1"/>
    <col min="9219" max="9219" width="35" style="3" customWidth="1"/>
    <col min="9220" max="9220" width="8.7109375" style="3" customWidth="1"/>
    <col min="9221" max="9221" width="12.85546875" style="3" customWidth="1"/>
    <col min="9222" max="9222" width="12.7109375" style="3" customWidth="1"/>
    <col min="9223" max="9223" width="12" style="3" customWidth="1"/>
    <col min="9224" max="9224" width="13.7109375" style="3" customWidth="1"/>
    <col min="9225" max="9473" width="9.140625" style="3"/>
    <col min="9474" max="9474" width="4.42578125" style="3" customWidth="1"/>
    <col min="9475" max="9475" width="35" style="3" customWidth="1"/>
    <col min="9476" max="9476" width="8.7109375" style="3" customWidth="1"/>
    <col min="9477" max="9477" width="12.85546875" style="3" customWidth="1"/>
    <col min="9478" max="9478" width="12.7109375" style="3" customWidth="1"/>
    <col min="9479" max="9479" width="12" style="3" customWidth="1"/>
    <col min="9480" max="9480" width="13.7109375" style="3" customWidth="1"/>
    <col min="9481" max="9729" width="9.140625" style="3"/>
    <col min="9730" max="9730" width="4.42578125" style="3" customWidth="1"/>
    <col min="9731" max="9731" width="35" style="3" customWidth="1"/>
    <col min="9732" max="9732" width="8.7109375" style="3" customWidth="1"/>
    <col min="9733" max="9733" width="12.85546875" style="3" customWidth="1"/>
    <col min="9734" max="9734" width="12.7109375" style="3" customWidth="1"/>
    <col min="9735" max="9735" width="12" style="3" customWidth="1"/>
    <col min="9736" max="9736" width="13.7109375" style="3" customWidth="1"/>
    <col min="9737" max="9985" width="9.140625" style="3"/>
    <col min="9986" max="9986" width="4.42578125" style="3" customWidth="1"/>
    <col min="9987" max="9987" width="35" style="3" customWidth="1"/>
    <col min="9988" max="9988" width="8.7109375" style="3" customWidth="1"/>
    <col min="9989" max="9989" width="12.85546875" style="3" customWidth="1"/>
    <col min="9990" max="9990" width="12.7109375" style="3" customWidth="1"/>
    <col min="9991" max="9991" width="12" style="3" customWidth="1"/>
    <col min="9992" max="9992" width="13.7109375" style="3" customWidth="1"/>
    <col min="9993" max="10241" width="9.140625" style="3"/>
    <col min="10242" max="10242" width="4.42578125" style="3" customWidth="1"/>
    <col min="10243" max="10243" width="35" style="3" customWidth="1"/>
    <col min="10244" max="10244" width="8.7109375" style="3" customWidth="1"/>
    <col min="10245" max="10245" width="12.85546875" style="3" customWidth="1"/>
    <col min="10246" max="10246" width="12.7109375" style="3" customWidth="1"/>
    <col min="10247" max="10247" width="12" style="3" customWidth="1"/>
    <col min="10248" max="10248" width="13.7109375" style="3" customWidth="1"/>
    <col min="10249" max="10497" width="9.140625" style="3"/>
    <col min="10498" max="10498" width="4.42578125" style="3" customWidth="1"/>
    <col min="10499" max="10499" width="35" style="3" customWidth="1"/>
    <col min="10500" max="10500" width="8.7109375" style="3" customWidth="1"/>
    <col min="10501" max="10501" width="12.85546875" style="3" customWidth="1"/>
    <col min="10502" max="10502" width="12.7109375" style="3" customWidth="1"/>
    <col min="10503" max="10503" width="12" style="3" customWidth="1"/>
    <col min="10504" max="10504" width="13.7109375" style="3" customWidth="1"/>
    <col min="10505" max="10753" width="9.140625" style="3"/>
    <col min="10754" max="10754" width="4.42578125" style="3" customWidth="1"/>
    <col min="10755" max="10755" width="35" style="3" customWidth="1"/>
    <col min="10756" max="10756" width="8.7109375" style="3" customWidth="1"/>
    <col min="10757" max="10757" width="12.85546875" style="3" customWidth="1"/>
    <col min="10758" max="10758" width="12.7109375" style="3" customWidth="1"/>
    <col min="10759" max="10759" width="12" style="3" customWidth="1"/>
    <col min="10760" max="10760" width="13.7109375" style="3" customWidth="1"/>
    <col min="10761" max="11009" width="9.140625" style="3"/>
    <col min="11010" max="11010" width="4.42578125" style="3" customWidth="1"/>
    <col min="11011" max="11011" width="35" style="3" customWidth="1"/>
    <col min="11012" max="11012" width="8.7109375" style="3" customWidth="1"/>
    <col min="11013" max="11013" width="12.85546875" style="3" customWidth="1"/>
    <col min="11014" max="11014" width="12.7109375" style="3" customWidth="1"/>
    <col min="11015" max="11015" width="12" style="3" customWidth="1"/>
    <col min="11016" max="11016" width="13.7109375" style="3" customWidth="1"/>
    <col min="11017" max="11265" width="9.140625" style="3"/>
    <col min="11266" max="11266" width="4.42578125" style="3" customWidth="1"/>
    <col min="11267" max="11267" width="35" style="3" customWidth="1"/>
    <col min="11268" max="11268" width="8.7109375" style="3" customWidth="1"/>
    <col min="11269" max="11269" width="12.85546875" style="3" customWidth="1"/>
    <col min="11270" max="11270" width="12.7109375" style="3" customWidth="1"/>
    <col min="11271" max="11271" width="12" style="3" customWidth="1"/>
    <col min="11272" max="11272" width="13.7109375" style="3" customWidth="1"/>
    <col min="11273" max="11521" width="9.140625" style="3"/>
    <col min="11522" max="11522" width="4.42578125" style="3" customWidth="1"/>
    <col min="11523" max="11523" width="35" style="3" customWidth="1"/>
    <col min="11524" max="11524" width="8.7109375" style="3" customWidth="1"/>
    <col min="11525" max="11525" width="12.85546875" style="3" customWidth="1"/>
    <col min="11526" max="11526" width="12.7109375" style="3" customWidth="1"/>
    <col min="11527" max="11527" width="12" style="3" customWidth="1"/>
    <col min="11528" max="11528" width="13.7109375" style="3" customWidth="1"/>
    <col min="11529" max="11777" width="9.140625" style="3"/>
    <col min="11778" max="11778" width="4.42578125" style="3" customWidth="1"/>
    <col min="11779" max="11779" width="35" style="3" customWidth="1"/>
    <col min="11780" max="11780" width="8.7109375" style="3" customWidth="1"/>
    <col min="11781" max="11781" width="12.85546875" style="3" customWidth="1"/>
    <col min="11782" max="11782" width="12.7109375" style="3" customWidth="1"/>
    <col min="11783" max="11783" width="12" style="3" customWidth="1"/>
    <col min="11784" max="11784" width="13.7109375" style="3" customWidth="1"/>
    <col min="11785" max="12033" width="9.140625" style="3"/>
    <col min="12034" max="12034" width="4.42578125" style="3" customWidth="1"/>
    <col min="12035" max="12035" width="35" style="3" customWidth="1"/>
    <col min="12036" max="12036" width="8.7109375" style="3" customWidth="1"/>
    <col min="12037" max="12037" width="12.85546875" style="3" customWidth="1"/>
    <col min="12038" max="12038" width="12.7109375" style="3" customWidth="1"/>
    <col min="12039" max="12039" width="12" style="3" customWidth="1"/>
    <col min="12040" max="12040" width="13.7109375" style="3" customWidth="1"/>
    <col min="12041" max="12289" width="9.140625" style="3"/>
    <col min="12290" max="12290" width="4.42578125" style="3" customWidth="1"/>
    <col min="12291" max="12291" width="35" style="3" customWidth="1"/>
    <col min="12292" max="12292" width="8.7109375" style="3" customWidth="1"/>
    <col min="12293" max="12293" width="12.85546875" style="3" customWidth="1"/>
    <col min="12294" max="12294" width="12.7109375" style="3" customWidth="1"/>
    <col min="12295" max="12295" width="12" style="3" customWidth="1"/>
    <col min="12296" max="12296" width="13.7109375" style="3" customWidth="1"/>
    <col min="12297" max="12545" width="9.140625" style="3"/>
    <col min="12546" max="12546" width="4.42578125" style="3" customWidth="1"/>
    <col min="12547" max="12547" width="35" style="3" customWidth="1"/>
    <col min="12548" max="12548" width="8.7109375" style="3" customWidth="1"/>
    <col min="12549" max="12549" width="12.85546875" style="3" customWidth="1"/>
    <col min="12550" max="12550" width="12.7109375" style="3" customWidth="1"/>
    <col min="12551" max="12551" width="12" style="3" customWidth="1"/>
    <col min="12552" max="12552" width="13.7109375" style="3" customWidth="1"/>
    <col min="12553" max="12801" width="9.140625" style="3"/>
    <col min="12802" max="12802" width="4.42578125" style="3" customWidth="1"/>
    <col min="12803" max="12803" width="35" style="3" customWidth="1"/>
    <col min="12804" max="12804" width="8.7109375" style="3" customWidth="1"/>
    <col min="12805" max="12805" width="12.85546875" style="3" customWidth="1"/>
    <col min="12806" max="12806" width="12.7109375" style="3" customWidth="1"/>
    <col min="12807" max="12807" width="12" style="3" customWidth="1"/>
    <col min="12808" max="12808" width="13.7109375" style="3" customWidth="1"/>
    <col min="12809" max="13057" width="9.140625" style="3"/>
    <col min="13058" max="13058" width="4.42578125" style="3" customWidth="1"/>
    <col min="13059" max="13059" width="35" style="3" customWidth="1"/>
    <col min="13060" max="13060" width="8.7109375" style="3" customWidth="1"/>
    <col min="13061" max="13061" width="12.85546875" style="3" customWidth="1"/>
    <col min="13062" max="13062" width="12.7109375" style="3" customWidth="1"/>
    <col min="13063" max="13063" width="12" style="3" customWidth="1"/>
    <col min="13064" max="13064" width="13.7109375" style="3" customWidth="1"/>
    <col min="13065" max="13313" width="9.140625" style="3"/>
    <col min="13314" max="13314" width="4.42578125" style="3" customWidth="1"/>
    <col min="13315" max="13315" width="35" style="3" customWidth="1"/>
    <col min="13316" max="13316" width="8.7109375" style="3" customWidth="1"/>
    <col min="13317" max="13317" width="12.85546875" style="3" customWidth="1"/>
    <col min="13318" max="13318" width="12.7109375" style="3" customWidth="1"/>
    <col min="13319" max="13319" width="12" style="3" customWidth="1"/>
    <col min="13320" max="13320" width="13.7109375" style="3" customWidth="1"/>
    <col min="13321" max="13569" width="9.140625" style="3"/>
    <col min="13570" max="13570" width="4.42578125" style="3" customWidth="1"/>
    <col min="13571" max="13571" width="35" style="3" customWidth="1"/>
    <col min="13572" max="13572" width="8.7109375" style="3" customWidth="1"/>
    <col min="13573" max="13573" width="12.85546875" style="3" customWidth="1"/>
    <col min="13574" max="13574" width="12.7109375" style="3" customWidth="1"/>
    <col min="13575" max="13575" width="12" style="3" customWidth="1"/>
    <col min="13576" max="13576" width="13.7109375" style="3" customWidth="1"/>
    <col min="13577" max="13825" width="9.140625" style="3"/>
    <col min="13826" max="13826" width="4.42578125" style="3" customWidth="1"/>
    <col min="13827" max="13827" width="35" style="3" customWidth="1"/>
    <col min="13828" max="13828" width="8.7109375" style="3" customWidth="1"/>
    <col min="13829" max="13829" width="12.85546875" style="3" customWidth="1"/>
    <col min="13830" max="13830" width="12.7109375" style="3" customWidth="1"/>
    <col min="13831" max="13831" width="12" style="3" customWidth="1"/>
    <col min="13832" max="13832" width="13.7109375" style="3" customWidth="1"/>
    <col min="13833" max="14081" width="9.140625" style="3"/>
    <col min="14082" max="14082" width="4.42578125" style="3" customWidth="1"/>
    <col min="14083" max="14083" width="35" style="3" customWidth="1"/>
    <col min="14084" max="14084" width="8.7109375" style="3" customWidth="1"/>
    <col min="14085" max="14085" width="12.85546875" style="3" customWidth="1"/>
    <col min="14086" max="14086" width="12.7109375" style="3" customWidth="1"/>
    <col min="14087" max="14087" width="12" style="3" customWidth="1"/>
    <col min="14088" max="14088" width="13.7109375" style="3" customWidth="1"/>
    <col min="14089" max="14337" width="9.140625" style="3"/>
    <col min="14338" max="14338" width="4.42578125" style="3" customWidth="1"/>
    <col min="14339" max="14339" width="35" style="3" customWidth="1"/>
    <col min="14340" max="14340" width="8.7109375" style="3" customWidth="1"/>
    <col min="14341" max="14341" width="12.85546875" style="3" customWidth="1"/>
    <col min="14342" max="14342" width="12.7109375" style="3" customWidth="1"/>
    <col min="14343" max="14343" width="12" style="3" customWidth="1"/>
    <col min="14344" max="14344" width="13.7109375" style="3" customWidth="1"/>
    <col min="14345" max="14593" width="9.140625" style="3"/>
    <col min="14594" max="14594" width="4.42578125" style="3" customWidth="1"/>
    <col min="14595" max="14595" width="35" style="3" customWidth="1"/>
    <col min="14596" max="14596" width="8.7109375" style="3" customWidth="1"/>
    <col min="14597" max="14597" width="12.85546875" style="3" customWidth="1"/>
    <col min="14598" max="14598" width="12.7109375" style="3" customWidth="1"/>
    <col min="14599" max="14599" width="12" style="3" customWidth="1"/>
    <col min="14600" max="14600" width="13.7109375" style="3" customWidth="1"/>
    <col min="14601" max="14849" width="9.140625" style="3"/>
    <col min="14850" max="14850" width="4.42578125" style="3" customWidth="1"/>
    <col min="14851" max="14851" width="35" style="3" customWidth="1"/>
    <col min="14852" max="14852" width="8.7109375" style="3" customWidth="1"/>
    <col min="14853" max="14853" width="12.85546875" style="3" customWidth="1"/>
    <col min="14854" max="14854" width="12.7109375" style="3" customWidth="1"/>
    <col min="14855" max="14855" width="12" style="3" customWidth="1"/>
    <col min="14856" max="14856" width="13.7109375" style="3" customWidth="1"/>
    <col min="14857" max="15105" width="9.140625" style="3"/>
    <col min="15106" max="15106" width="4.42578125" style="3" customWidth="1"/>
    <col min="15107" max="15107" width="35" style="3" customWidth="1"/>
    <col min="15108" max="15108" width="8.7109375" style="3" customWidth="1"/>
    <col min="15109" max="15109" width="12.85546875" style="3" customWidth="1"/>
    <col min="15110" max="15110" width="12.7109375" style="3" customWidth="1"/>
    <col min="15111" max="15111" width="12" style="3" customWidth="1"/>
    <col min="15112" max="15112" width="13.7109375" style="3" customWidth="1"/>
    <col min="15113" max="15361" width="9.140625" style="3"/>
    <col min="15362" max="15362" width="4.42578125" style="3" customWidth="1"/>
    <col min="15363" max="15363" width="35" style="3" customWidth="1"/>
    <col min="15364" max="15364" width="8.7109375" style="3" customWidth="1"/>
    <col min="15365" max="15365" width="12.85546875" style="3" customWidth="1"/>
    <col min="15366" max="15366" width="12.7109375" style="3" customWidth="1"/>
    <col min="15367" max="15367" width="12" style="3" customWidth="1"/>
    <col min="15368" max="15368" width="13.7109375" style="3" customWidth="1"/>
    <col min="15369" max="15617" width="9.140625" style="3"/>
    <col min="15618" max="15618" width="4.42578125" style="3" customWidth="1"/>
    <col min="15619" max="15619" width="35" style="3" customWidth="1"/>
    <col min="15620" max="15620" width="8.7109375" style="3" customWidth="1"/>
    <col min="15621" max="15621" width="12.85546875" style="3" customWidth="1"/>
    <col min="15622" max="15622" width="12.7109375" style="3" customWidth="1"/>
    <col min="15623" max="15623" width="12" style="3" customWidth="1"/>
    <col min="15624" max="15624" width="13.7109375" style="3" customWidth="1"/>
    <col min="15625" max="15873" width="9.140625" style="3"/>
    <col min="15874" max="15874" width="4.42578125" style="3" customWidth="1"/>
    <col min="15875" max="15875" width="35" style="3" customWidth="1"/>
    <col min="15876" max="15876" width="8.7109375" style="3" customWidth="1"/>
    <col min="15877" max="15877" width="12.85546875" style="3" customWidth="1"/>
    <col min="15878" max="15878" width="12.7109375" style="3" customWidth="1"/>
    <col min="15879" max="15879" width="12" style="3" customWidth="1"/>
    <col min="15880" max="15880" width="13.7109375" style="3" customWidth="1"/>
    <col min="15881" max="16129" width="9.140625" style="3"/>
    <col min="16130" max="16130" width="4.42578125" style="3" customWidth="1"/>
    <col min="16131" max="16131" width="35" style="3" customWidth="1"/>
    <col min="16132" max="16132" width="8.7109375" style="3" customWidth="1"/>
    <col min="16133" max="16133" width="12.85546875" style="3" customWidth="1"/>
    <col min="16134" max="16134" width="12.7109375" style="3" customWidth="1"/>
    <col min="16135" max="16135" width="12" style="3" customWidth="1"/>
    <col min="16136" max="16136" width="13.7109375" style="3" customWidth="1"/>
    <col min="16137" max="16384" width="9.140625" style="3"/>
  </cols>
  <sheetData>
    <row r="1" spans="1:10" x14ac:dyDescent="0.2">
      <c r="I1" s="3" t="s">
        <v>184</v>
      </c>
    </row>
    <row r="2" spans="1:10" ht="21.75" customHeight="1" x14ac:dyDescent="0.2">
      <c r="A2" s="364" t="s">
        <v>185</v>
      </c>
      <c r="B2" s="364"/>
      <c r="C2" s="364"/>
      <c r="D2" s="364"/>
      <c r="E2" s="364"/>
      <c r="F2" s="364"/>
      <c r="G2" s="364"/>
      <c r="H2" s="364"/>
      <c r="I2" s="364"/>
    </row>
    <row r="4" spans="1:10" ht="54.75" customHeight="1" x14ac:dyDescent="0.25">
      <c r="A4" s="155" t="s">
        <v>72</v>
      </c>
      <c r="B4" s="155" t="s">
        <v>4</v>
      </c>
      <c r="C4" s="30" t="s">
        <v>285</v>
      </c>
      <c r="D4" s="169" t="s">
        <v>386</v>
      </c>
      <c r="E4" s="169" t="s">
        <v>393</v>
      </c>
      <c r="F4" s="170" t="s">
        <v>394</v>
      </c>
      <c r="G4" s="170" t="s">
        <v>426</v>
      </c>
      <c r="H4" s="170" t="s">
        <v>420</v>
      </c>
      <c r="I4" s="170" t="s">
        <v>427</v>
      </c>
      <c r="J4" s="170" t="s">
        <v>428</v>
      </c>
    </row>
    <row r="5" spans="1:10" x14ac:dyDescent="0.2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  <c r="G5" s="156">
        <v>7</v>
      </c>
      <c r="H5" s="156">
        <v>8</v>
      </c>
      <c r="I5" s="9"/>
      <c r="J5" s="9"/>
    </row>
    <row r="6" spans="1:10" ht="31.5" customHeight="1" x14ac:dyDescent="0.2">
      <c r="A6" s="9" t="s">
        <v>10</v>
      </c>
      <c r="B6" s="87" t="s">
        <v>186</v>
      </c>
      <c r="C6" s="155" t="s">
        <v>71</v>
      </c>
      <c r="D6" s="171">
        <f t="shared" ref="D6:E6" si="0">D8</f>
        <v>2404</v>
      </c>
      <c r="E6" s="171">
        <f t="shared" si="0"/>
        <v>2086.75</v>
      </c>
      <c r="F6" s="171">
        <f>F8</f>
        <v>2736.4</v>
      </c>
      <c r="G6" s="171">
        <f>G8</f>
        <v>2941.5246227696043</v>
      </c>
      <c r="H6" s="171">
        <f t="shared" ref="H6:J6" si="1">H8</f>
        <v>3360.6979887061721</v>
      </c>
      <c r="I6" s="171">
        <f t="shared" si="1"/>
        <v>1500.2720180715201</v>
      </c>
      <c r="J6" s="171">
        <f t="shared" si="1"/>
        <v>1860.2807133903202</v>
      </c>
    </row>
    <row r="7" spans="1:10" x14ac:dyDescent="0.2">
      <c r="A7" s="9" t="s">
        <v>28</v>
      </c>
      <c r="B7" s="9" t="s">
        <v>31</v>
      </c>
      <c r="C7" s="155"/>
      <c r="D7" s="171" t="s">
        <v>187</v>
      </c>
      <c r="E7" s="171" t="s">
        <v>187</v>
      </c>
      <c r="F7" s="171" t="s">
        <v>187</v>
      </c>
      <c r="G7" s="171" t="s">
        <v>187</v>
      </c>
      <c r="H7" s="171" t="s">
        <v>187</v>
      </c>
      <c r="I7" s="171" t="s">
        <v>187</v>
      </c>
      <c r="J7" s="171" t="s">
        <v>187</v>
      </c>
    </row>
    <row r="8" spans="1:10" x14ac:dyDescent="0.2">
      <c r="A8" s="9" t="s">
        <v>34</v>
      </c>
      <c r="B8" s="9" t="s">
        <v>188</v>
      </c>
      <c r="C8" s="155"/>
      <c r="D8" s="171">
        <f t="shared" ref="D8:G8" si="2">SUM(D9:D10)</f>
        <v>2404</v>
      </c>
      <c r="E8" s="171">
        <f t="shared" si="2"/>
        <v>2086.75</v>
      </c>
      <c r="F8" s="171">
        <f t="shared" si="2"/>
        <v>2736.4</v>
      </c>
      <c r="G8" s="171">
        <f t="shared" si="2"/>
        <v>2941.5246227696043</v>
      </c>
      <c r="H8" s="171">
        <f>SUM(H9:H10)</f>
        <v>3360.6979887061721</v>
      </c>
      <c r="I8" s="171">
        <f t="shared" ref="I8:J8" si="3">SUM(I9:I10)</f>
        <v>1500.2720180715201</v>
      </c>
      <c r="J8" s="171">
        <f t="shared" si="3"/>
        <v>1860.2807133903202</v>
      </c>
    </row>
    <row r="9" spans="1:10" x14ac:dyDescent="0.2">
      <c r="A9" s="9"/>
      <c r="B9" s="82" t="s">
        <v>189</v>
      </c>
      <c r="C9" s="155"/>
      <c r="D9" s="171">
        <v>0</v>
      </c>
      <c r="E9" s="171">
        <v>0</v>
      </c>
      <c r="F9" s="171">
        <v>0</v>
      </c>
      <c r="G9" s="171">
        <v>0</v>
      </c>
      <c r="H9" s="9"/>
      <c r="I9" s="9"/>
      <c r="J9" s="9"/>
    </row>
    <row r="10" spans="1:10" x14ac:dyDescent="0.2">
      <c r="A10" s="9"/>
      <c r="B10" s="9" t="s">
        <v>190</v>
      </c>
      <c r="C10" s="155"/>
      <c r="D10" s="171">
        <f>'1.15'!C23</f>
        <v>2404</v>
      </c>
      <c r="E10" s="171">
        <f>'1.15'!D23</f>
        <v>2086.75</v>
      </c>
      <c r="F10" s="171">
        <f>'1.15'!E23</f>
        <v>2736.4</v>
      </c>
      <c r="G10" s="171">
        <f>'1.15'!F23</f>
        <v>2941.5246227696043</v>
      </c>
      <c r="H10" s="171">
        <f>'1.15'!G23</f>
        <v>3360.6979887061721</v>
      </c>
      <c r="I10" s="171">
        <f>'1.15'!H23</f>
        <v>1500.2720180715201</v>
      </c>
      <c r="J10" s="171">
        <f>'1.15'!I23</f>
        <v>1860.2807133903202</v>
      </c>
    </row>
    <row r="11" spans="1:10" x14ac:dyDescent="0.2">
      <c r="A11" s="172" t="s">
        <v>36</v>
      </c>
      <c r="B11" s="9" t="s">
        <v>191</v>
      </c>
      <c r="C11" s="155"/>
      <c r="D11" s="171" t="s">
        <v>187</v>
      </c>
      <c r="E11" s="171" t="s">
        <v>187</v>
      </c>
      <c r="F11" s="171" t="s">
        <v>187</v>
      </c>
      <c r="G11" s="171" t="s">
        <v>187</v>
      </c>
      <c r="H11" s="9"/>
      <c r="I11" s="9"/>
      <c r="J11" s="9"/>
    </row>
    <row r="12" spans="1:10" ht="28.5" customHeight="1" x14ac:dyDescent="0.2">
      <c r="A12" s="172" t="s">
        <v>9</v>
      </c>
      <c r="B12" s="87" t="s">
        <v>192</v>
      </c>
      <c r="C12" s="155" t="s">
        <v>71</v>
      </c>
      <c r="D12" s="175">
        <v>25.89</v>
      </c>
      <c r="E12" s="171">
        <f t="shared" ref="E12:J12" si="4">SUM(E13:E17)</f>
        <v>0</v>
      </c>
      <c r="F12" s="175">
        <v>0</v>
      </c>
      <c r="G12" s="171">
        <f t="shared" si="4"/>
        <v>0</v>
      </c>
      <c r="H12" s="171">
        <f t="shared" si="4"/>
        <v>0</v>
      </c>
      <c r="I12" s="171">
        <f t="shared" si="4"/>
        <v>0</v>
      </c>
      <c r="J12" s="171">
        <f t="shared" si="4"/>
        <v>0</v>
      </c>
    </row>
    <row r="13" spans="1:10" x14ac:dyDescent="0.2">
      <c r="A13" s="172" t="s">
        <v>12</v>
      </c>
      <c r="B13" s="9" t="s">
        <v>31</v>
      </c>
      <c r="C13" s="155"/>
      <c r="D13" s="175" t="s">
        <v>187</v>
      </c>
      <c r="E13" s="171" t="s">
        <v>187</v>
      </c>
      <c r="F13" s="171" t="s">
        <v>187</v>
      </c>
      <c r="G13" s="171" t="s">
        <v>187</v>
      </c>
      <c r="H13" s="171" t="s">
        <v>187</v>
      </c>
      <c r="I13" s="171" t="s">
        <v>187</v>
      </c>
      <c r="J13" s="171" t="s">
        <v>187</v>
      </c>
    </row>
    <row r="14" spans="1:10" x14ac:dyDescent="0.2">
      <c r="A14" s="172" t="s">
        <v>13</v>
      </c>
      <c r="B14" s="9" t="s">
        <v>188</v>
      </c>
      <c r="C14" s="155"/>
      <c r="D14" s="175">
        <v>25.89</v>
      </c>
      <c r="E14" s="171" t="s">
        <v>187</v>
      </c>
      <c r="F14" s="175">
        <v>0</v>
      </c>
      <c r="G14" s="171" t="s">
        <v>187</v>
      </c>
      <c r="H14" s="171" t="s">
        <v>187</v>
      </c>
      <c r="I14" s="171" t="s">
        <v>187</v>
      </c>
      <c r="J14" s="171" t="s">
        <v>187</v>
      </c>
    </row>
    <row r="15" spans="1:10" x14ac:dyDescent="0.2">
      <c r="A15" s="172"/>
      <c r="B15" s="82" t="s">
        <v>189</v>
      </c>
      <c r="C15" s="155"/>
      <c r="D15" s="175" t="s">
        <v>187</v>
      </c>
      <c r="E15" s="171" t="s">
        <v>187</v>
      </c>
      <c r="F15" s="171" t="s">
        <v>187</v>
      </c>
      <c r="G15" s="171" t="s">
        <v>187</v>
      </c>
      <c r="H15" s="171" t="s">
        <v>187</v>
      </c>
      <c r="I15" s="171" t="s">
        <v>187</v>
      </c>
      <c r="J15" s="171" t="s">
        <v>187</v>
      </c>
    </row>
    <row r="16" spans="1:10" x14ac:dyDescent="0.2">
      <c r="A16" s="172"/>
      <c r="B16" s="9" t="s">
        <v>190</v>
      </c>
      <c r="C16" s="155"/>
      <c r="D16" s="175">
        <v>25.89</v>
      </c>
      <c r="E16" s="171">
        <v>0</v>
      </c>
      <c r="F16" s="175">
        <v>0</v>
      </c>
      <c r="G16" s="171">
        <v>0</v>
      </c>
      <c r="H16" s="171">
        <v>0</v>
      </c>
      <c r="I16" s="171">
        <v>0</v>
      </c>
      <c r="J16" s="171">
        <v>0</v>
      </c>
    </row>
    <row r="17" spans="1:10" x14ac:dyDescent="0.2">
      <c r="A17" s="172" t="s">
        <v>14</v>
      </c>
      <c r="B17" s="9" t="s">
        <v>191</v>
      </c>
      <c r="C17" s="155"/>
      <c r="D17" s="171" t="s">
        <v>187</v>
      </c>
      <c r="E17" s="171" t="s">
        <v>187</v>
      </c>
      <c r="F17" s="171" t="s">
        <v>187</v>
      </c>
      <c r="G17" s="171" t="s">
        <v>187</v>
      </c>
      <c r="H17" s="171" t="s">
        <v>187</v>
      </c>
      <c r="I17" s="171" t="s">
        <v>187</v>
      </c>
      <c r="J17" s="171" t="s">
        <v>187</v>
      </c>
    </row>
    <row r="18" spans="1:10" x14ac:dyDescent="0.2">
      <c r="A18" s="172" t="s">
        <v>15</v>
      </c>
      <c r="B18" s="9" t="s">
        <v>193</v>
      </c>
      <c r="C18" s="155" t="s">
        <v>123</v>
      </c>
      <c r="D18" s="171">
        <f>D12/D6*100</f>
        <v>1.0769550748752081</v>
      </c>
      <c r="E18" s="171">
        <f t="shared" ref="E18:J18" si="5">E12/E6*100</f>
        <v>0</v>
      </c>
      <c r="F18" s="171">
        <v>0</v>
      </c>
      <c r="G18" s="171">
        <f t="shared" si="5"/>
        <v>0</v>
      </c>
      <c r="H18" s="171">
        <f t="shared" si="5"/>
        <v>0</v>
      </c>
      <c r="I18" s="171">
        <f t="shared" si="5"/>
        <v>0</v>
      </c>
      <c r="J18" s="171">
        <f t="shared" si="5"/>
        <v>0</v>
      </c>
    </row>
    <row r="19" spans="1:10" ht="42.95" customHeight="1" x14ac:dyDescent="0.2">
      <c r="A19" s="172" t="s">
        <v>18</v>
      </c>
      <c r="B19" s="87" t="s">
        <v>194</v>
      </c>
      <c r="C19" s="155" t="s">
        <v>71</v>
      </c>
      <c r="D19" s="171">
        <f t="shared" ref="D19:G19" si="6">D21</f>
        <v>2402</v>
      </c>
      <c r="E19" s="171">
        <f t="shared" si="6"/>
        <v>2086.75</v>
      </c>
      <c r="F19" s="171">
        <f t="shared" si="6"/>
        <v>2736.4</v>
      </c>
      <c r="G19" s="171">
        <f t="shared" si="6"/>
        <v>2941.5246227696043</v>
      </c>
      <c r="H19" s="171">
        <f t="shared" ref="H19:J19" si="7">H21</f>
        <v>3360.6979887061721</v>
      </c>
      <c r="I19" s="171">
        <f t="shared" si="7"/>
        <v>1500.2720180715201</v>
      </c>
      <c r="J19" s="171">
        <f t="shared" si="7"/>
        <v>1860.2807133903202</v>
      </c>
    </row>
    <row r="20" spans="1:10" x14ac:dyDescent="0.2">
      <c r="A20" s="172" t="s">
        <v>46</v>
      </c>
      <c r="B20" s="9" t="s">
        <v>31</v>
      </c>
      <c r="C20" s="155"/>
      <c r="D20" s="171" t="s">
        <v>187</v>
      </c>
      <c r="E20" s="171" t="s">
        <v>187</v>
      </c>
      <c r="F20" s="171" t="s">
        <v>187</v>
      </c>
      <c r="G20" s="171" t="s">
        <v>187</v>
      </c>
      <c r="H20" s="171" t="s">
        <v>187</v>
      </c>
      <c r="I20" s="171" t="s">
        <v>187</v>
      </c>
      <c r="J20" s="171" t="s">
        <v>187</v>
      </c>
    </row>
    <row r="21" spans="1:10" x14ac:dyDescent="0.2">
      <c r="A21" s="172" t="s">
        <v>51</v>
      </c>
      <c r="B21" s="9" t="s">
        <v>188</v>
      </c>
      <c r="C21" s="155"/>
      <c r="D21" s="171">
        <f t="shared" ref="D21:G21" si="8">SUM(D22:D23)</f>
        <v>2402</v>
      </c>
      <c r="E21" s="171">
        <f t="shared" si="8"/>
        <v>2086.75</v>
      </c>
      <c r="F21" s="171">
        <f t="shared" si="8"/>
        <v>2736.4</v>
      </c>
      <c r="G21" s="171">
        <f t="shared" si="8"/>
        <v>2941.5246227696043</v>
      </c>
      <c r="H21" s="171">
        <f t="shared" ref="H21:J21" si="9">SUM(H22:H23)</f>
        <v>3360.6979887061721</v>
      </c>
      <c r="I21" s="171">
        <f t="shared" si="9"/>
        <v>1500.2720180715201</v>
      </c>
      <c r="J21" s="171">
        <f t="shared" si="9"/>
        <v>1860.2807133903202</v>
      </c>
    </row>
    <row r="22" spans="1:10" x14ac:dyDescent="0.2">
      <c r="A22" s="172"/>
      <c r="B22" s="82" t="s">
        <v>189</v>
      </c>
      <c r="C22" s="155"/>
      <c r="D22" s="171" t="s">
        <v>187</v>
      </c>
      <c r="E22" s="171" t="s">
        <v>187</v>
      </c>
      <c r="F22" s="171" t="s">
        <v>187</v>
      </c>
      <c r="G22" s="171" t="s">
        <v>187</v>
      </c>
      <c r="H22" s="171" t="s">
        <v>187</v>
      </c>
      <c r="I22" s="171" t="s">
        <v>187</v>
      </c>
      <c r="J22" s="171" t="s">
        <v>187</v>
      </c>
    </row>
    <row r="23" spans="1:10" x14ac:dyDescent="0.2">
      <c r="A23" s="172"/>
      <c r="B23" s="9" t="s">
        <v>190</v>
      </c>
      <c r="C23" s="155"/>
      <c r="D23" s="171">
        <f>'1.15'!C29</f>
        <v>2402</v>
      </c>
      <c r="E23" s="171">
        <f>'1.15'!D29</f>
        <v>2086.75</v>
      </c>
      <c r="F23" s="171">
        <f>'1.15'!E29</f>
        <v>2736.4</v>
      </c>
      <c r="G23" s="171">
        <f>'1.15'!F29</f>
        <v>2941.5246227696043</v>
      </c>
      <c r="H23" s="171">
        <f>'1.15'!G29</f>
        <v>3360.6979887061721</v>
      </c>
      <c r="I23" s="171">
        <f>'1.15'!H29</f>
        <v>1500.2720180715201</v>
      </c>
      <c r="J23" s="171">
        <f>'1.15'!I29</f>
        <v>1860.2807133903202</v>
      </c>
    </row>
    <row r="24" spans="1:10" x14ac:dyDescent="0.2">
      <c r="A24" s="172" t="s">
        <v>53</v>
      </c>
      <c r="B24" s="9" t="s">
        <v>191</v>
      </c>
      <c r="C24" s="155"/>
      <c r="D24" s="171" t="s">
        <v>187</v>
      </c>
      <c r="E24" s="171" t="s">
        <v>187</v>
      </c>
      <c r="F24" s="171" t="s">
        <v>187</v>
      </c>
      <c r="G24" s="171" t="s">
        <v>187</v>
      </c>
      <c r="H24" s="9"/>
      <c r="I24" s="9"/>
      <c r="J24" s="9"/>
    </row>
    <row r="25" spans="1:10" ht="51.95" customHeight="1" x14ac:dyDescent="0.2">
      <c r="A25" s="172" t="s">
        <v>20</v>
      </c>
      <c r="B25" s="173" t="s">
        <v>195</v>
      </c>
      <c r="C25" s="174" t="s">
        <v>196</v>
      </c>
      <c r="D25" s="175">
        <f>D19/'1.5'!C23/12*1000</f>
        <v>606565.65656565642</v>
      </c>
      <c r="E25" s="175">
        <f>E19/'1.5'!D23/12*1000</f>
        <v>599640.80459770118</v>
      </c>
      <c r="F25" s="175">
        <f>F19/'1.5'!E23/12*1000</f>
        <v>587714.77663230244</v>
      </c>
      <c r="G25" s="175">
        <f>G19/'1.5'!F23/12*1000</f>
        <v>597870.85828650498</v>
      </c>
      <c r="H25" s="175">
        <f>H19/'1.5'!G23/12*1000</f>
        <v>965717.81284660124</v>
      </c>
      <c r="I25" s="175">
        <f>I19/'1.5'!H23/6*1000</f>
        <v>1786038.1167518096</v>
      </c>
      <c r="J25" s="175">
        <f>J19/'1.5'!I23/6*1000</f>
        <v>2066978.570433689</v>
      </c>
    </row>
    <row r="26" spans="1:10" x14ac:dyDescent="0.2">
      <c r="A26" s="172" t="s">
        <v>21</v>
      </c>
      <c r="B26" s="9" t="s">
        <v>31</v>
      </c>
      <c r="C26" s="325"/>
      <c r="D26" s="171" t="s">
        <v>187</v>
      </c>
      <c r="E26" s="175" t="s">
        <v>187</v>
      </c>
      <c r="F26" s="175" t="s">
        <v>187</v>
      </c>
      <c r="G26" s="175" t="s">
        <v>187</v>
      </c>
      <c r="H26" s="175" t="s">
        <v>187</v>
      </c>
      <c r="I26" s="175" t="s">
        <v>187</v>
      </c>
      <c r="J26" s="175" t="s">
        <v>187</v>
      </c>
    </row>
    <row r="27" spans="1:10" x14ac:dyDescent="0.2">
      <c r="A27" s="172" t="s">
        <v>23</v>
      </c>
      <c r="B27" s="9" t="s">
        <v>188</v>
      </c>
      <c r="C27" s="325"/>
      <c r="D27" s="175">
        <f>D29</f>
        <v>606565.65656565642</v>
      </c>
      <c r="E27" s="175">
        <f t="shared" ref="E27:J27" si="10">E29</f>
        <v>599640.80459770118</v>
      </c>
      <c r="F27" s="175">
        <f>F29</f>
        <v>587714.77663230244</v>
      </c>
      <c r="G27" s="175">
        <f t="shared" si="10"/>
        <v>597870.85828650498</v>
      </c>
      <c r="H27" s="175">
        <f t="shared" si="10"/>
        <v>965717.81284660124</v>
      </c>
      <c r="I27" s="175">
        <f t="shared" si="10"/>
        <v>1786038.1167518096</v>
      </c>
      <c r="J27" s="175">
        <f t="shared" si="10"/>
        <v>2066978.570433689</v>
      </c>
    </row>
    <row r="28" spans="1:10" x14ac:dyDescent="0.2">
      <c r="A28" s="172"/>
      <c r="B28" s="82" t="s">
        <v>189</v>
      </c>
      <c r="C28" s="325"/>
      <c r="D28" s="171" t="s">
        <v>187</v>
      </c>
      <c r="E28" s="175" t="s">
        <v>187</v>
      </c>
      <c r="F28" s="175" t="s">
        <v>187</v>
      </c>
      <c r="G28" s="175" t="s">
        <v>187</v>
      </c>
      <c r="H28" s="175" t="s">
        <v>187</v>
      </c>
      <c r="I28" s="175" t="s">
        <v>187</v>
      </c>
      <c r="J28" s="175" t="s">
        <v>187</v>
      </c>
    </row>
    <row r="29" spans="1:10" x14ac:dyDescent="0.2">
      <c r="A29" s="172"/>
      <c r="B29" s="9" t="s">
        <v>190</v>
      </c>
      <c r="C29" s="325"/>
      <c r="D29" s="175">
        <f>D25</f>
        <v>606565.65656565642</v>
      </c>
      <c r="E29" s="175">
        <f t="shared" ref="E29:J29" si="11">E25</f>
        <v>599640.80459770118</v>
      </c>
      <c r="F29" s="175">
        <f>F25</f>
        <v>587714.77663230244</v>
      </c>
      <c r="G29" s="175">
        <f t="shared" si="11"/>
        <v>597870.85828650498</v>
      </c>
      <c r="H29" s="175">
        <f t="shared" si="11"/>
        <v>965717.81284660124</v>
      </c>
      <c r="I29" s="175">
        <f t="shared" si="11"/>
        <v>1786038.1167518096</v>
      </c>
      <c r="J29" s="175">
        <f t="shared" si="11"/>
        <v>2066978.570433689</v>
      </c>
    </row>
    <row r="30" spans="1:10" x14ac:dyDescent="0.2">
      <c r="A30" s="172" t="s">
        <v>159</v>
      </c>
      <c r="B30" s="9" t="s">
        <v>191</v>
      </c>
      <c r="C30" s="325"/>
      <c r="D30" s="175" t="s">
        <v>187</v>
      </c>
      <c r="E30" s="175" t="s">
        <v>187</v>
      </c>
      <c r="F30" s="175" t="s">
        <v>187</v>
      </c>
      <c r="G30" s="175" t="s">
        <v>187</v>
      </c>
      <c r="H30" s="175" t="s">
        <v>187</v>
      </c>
      <c r="I30" s="175" t="s">
        <v>187</v>
      </c>
      <c r="J30" s="175" t="s">
        <v>187</v>
      </c>
    </row>
    <row r="31" spans="1:10" ht="55.5" customHeight="1" x14ac:dyDescent="0.2">
      <c r="A31" s="172" t="s">
        <v>83</v>
      </c>
      <c r="B31" s="173" t="s">
        <v>197</v>
      </c>
      <c r="C31" s="174" t="s">
        <v>198</v>
      </c>
      <c r="D31" s="175">
        <f>D19/'1.2.2'!C23</f>
        <v>1264.2105263157896</v>
      </c>
      <c r="E31" s="175">
        <f>E19/'1.2.2'!D23</f>
        <v>1258.5946924004825</v>
      </c>
      <c r="F31" s="175">
        <f>F19/'1.2.2'!E23</f>
        <v>1227.6357110812023</v>
      </c>
      <c r="G31" s="175">
        <f>G19/'1.2.2'!F23</f>
        <v>1266.2611376537254</v>
      </c>
      <c r="H31" s="175">
        <f>H19/'1.2.2'!G23</f>
        <v>2024.5168606663688</v>
      </c>
      <c r="I31" s="175">
        <f>I19/'1.2.2'!H23</f>
        <v>1918.5064169712532</v>
      </c>
      <c r="J31" s="175">
        <f>J19/'1.2.2'!I23</f>
        <v>2118.7707441803191</v>
      </c>
    </row>
    <row r="32" spans="1:10" x14ac:dyDescent="0.2">
      <c r="A32" s="172" t="s">
        <v>199</v>
      </c>
      <c r="B32" s="9" t="s">
        <v>31</v>
      </c>
      <c r="C32" s="155"/>
      <c r="D32" s="171" t="s">
        <v>187</v>
      </c>
      <c r="E32" s="175" t="s">
        <v>187</v>
      </c>
      <c r="F32" s="175" t="s">
        <v>187</v>
      </c>
      <c r="G32" s="175" t="s">
        <v>187</v>
      </c>
      <c r="H32" s="175" t="s">
        <v>187</v>
      </c>
      <c r="I32" s="175" t="s">
        <v>187</v>
      </c>
      <c r="J32" s="175" t="s">
        <v>187</v>
      </c>
    </row>
    <row r="33" spans="1:10" x14ac:dyDescent="0.2">
      <c r="A33" s="172" t="s">
        <v>200</v>
      </c>
      <c r="B33" s="9" t="s">
        <v>188</v>
      </c>
      <c r="C33" s="155"/>
      <c r="D33" s="175">
        <f t="shared" ref="D33:J33" si="12">D31</f>
        <v>1264.2105263157896</v>
      </c>
      <c r="E33" s="175">
        <f t="shared" si="12"/>
        <v>1258.5946924004825</v>
      </c>
      <c r="F33" s="175">
        <f t="shared" si="12"/>
        <v>1227.6357110812023</v>
      </c>
      <c r="G33" s="175">
        <f t="shared" si="12"/>
        <v>1266.2611376537254</v>
      </c>
      <c r="H33" s="175">
        <f>H31</f>
        <v>2024.5168606663688</v>
      </c>
      <c r="I33" s="175">
        <f t="shared" si="12"/>
        <v>1918.5064169712532</v>
      </c>
      <c r="J33" s="175">
        <f t="shared" si="12"/>
        <v>2118.7707441803191</v>
      </c>
    </row>
    <row r="34" spans="1:10" x14ac:dyDescent="0.2">
      <c r="A34" s="172"/>
      <c r="B34" s="82" t="s">
        <v>189</v>
      </c>
      <c r="C34" s="155"/>
      <c r="D34" s="171" t="s">
        <v>187</v>
      </c>
      <c r="E34" s="175" t="s">
        <v>187</v>
      </c>
      <c r="F34" s="175" t="s">
        <v>187</v>
      </c>
      <c r="G34" s="175" t="s">
        <v>187</v>
      </c>
      <c r="H34" s="175" t="s">
        <v>187</v>
      </c>
      <c r="I34" s="175" t="s">
        <v>187</v>
      </c>
      <c r="J34" s="175" t="s">
        <v>187</v>
      </c>
    </row>
    <row r="35" spans="1:10" x14ac:dyDescent="0.2">
      <c r="A35" s="172"/>
      <c r="B35" s="9" t="s">
        <v>190</v>
      </c>
      <c r="C35" s="155"/>
      <c r="D35" s="171">
        <f>D33</f>
        <v>1264.2105263157896</v>
      </c>
      <c r="E35" s="175">
        <f t="shared" ref="E35:J35" si="13">E33</f>
        <v>1258.5946924004825</v>
      </c>
      <c r="F35" s="175">
        <f t="shared" si="13"/>
        <v>1227.6357110812023</v>
      </c>
      <c r="G35" s="175">
        <f t="shared" si="13"/>
        <v>1266.2611376537254</v>
      </c>
      <c r="H35" s="175">
        <f t="shared" si="13"/>
        <v>2024.5168606663688</v>
      </c>
      <c r="I35" s="175">
        <f t="shared" si="13"/>
        <v>1918.5064169712532</v>
      </c>
      <c r="J35" s="175">
        <f t="shared" si="13"/>
        <v>2118.7707441803191</v>
      </c>
    </row>
    <row r="36" spans="1:10" x14ac:dyDescent="0.2">
      <c r="A36" s="172" t="s">
        <v>201</v>
      </c>
      <c r="B36" s="9" t="s">
        <v>191</v>
      </c>
      <c r="C36" s="155"/>
      <c r="D36" s="175" t="s">
        <v>187</v>
      </c>
      <c r="E36" s="175" t="s">
        <v>187</v>
      </c>
      <c r="F36" s="175" t="s">
        <v>187</v>
      </c>
      <c r="G36" s="175" t="s">
        <v>187</v>
      </c>
      <c r="H36" s="175" t="s">
        <v>187</v>
      </c>
      <c r="I36" s="175" t="s">
        <v>187</v>
      </c>
      <c r="J36" s="175" t="s">
        <v>187</v>
      </c>
    </row>
    <row r="37" spans="1:10" x14ac:dyDescent="0.2">
      <c r="A37" s="176"/>
    </row>
    <row r="38" spans="1:10" x14ac:dyDescent="0.2">
      <c r="A38" s="176"/>
    </row>
    <row r="39" spans="1:10" x14ac:dyDescent="0.2">
      <c r="A39" s="176"/>
    </row>
    <row r="40" spans="1:10" ht="15" x14ac:dyDescent="0.25">
      <c r="B40" s="16" t="s">
        <v>306</v>
      </c>
      <c r="D40" s="16"/>
      <c r="E40" s="16"/>
      <c r="F40" s="16"/>
      <c r="G40" s="16" t="s">
        <v>381</v>
      </c>
    </row>
    <row r="41" spans="1:10" ht="15" x14ac:dyDescent="0.25">
      <c r="B41" s="16"/>
      <c r="D41" s="16"/>
      <c r="E41" s="16"/>
      <c r="F41" s="16"/>
      <c r="G41" s="16"/>
    </row>
    <row r="42" spans="1:10" ht="15" x14ac:dyDescent="0.25">
      <c r="B42" s="16"/>
      <c r="D42" s="16"/>
      <c r="E42" s="16"/>
      <c r="F42" s="16"/>
      <c r="G42" s="16"/>
    </row>
    <row r="43" spans="1:10" ht="15" x14ac:dyDescent="0.25">
      <c r="B43" s="16" t="s">
        <v>403</v>
      </c>
      <c r="D43" s="16"/>
      <c r="E43" s="16"/>
      <c r="F43" s="16"/>
      <c r="G43" s="16" t="s">
        <v>436</v>
      </c>
    </row>
    <row r="44" spans="1:10" x14ac:dyDescent="0.2">
      <c r="A44" s="176"/>
      <c r="B44" s="177"/>
      <c r="C44" s="177"/>
      <c r="D44" s="177"/>
      <c r="E44" s="177"/>
      <c r="F44" s="177"/>
      <c r="G44" s="177"/>
    </row>
    <row r="45" spans="1:10" x14ac:dyDescent="0.2">
      <c r="A45" s="176"/>
    </row>
    <row r="46" spans="1:10" x14ac:dyDescent="0.2">
      <c r="A46" s="176"/>
    </row>
    <row r="47" spans="1:10" x14ac:dyDescent="0.2">
      <c r="A47" s="176"/>
    </row>
  </sheetData>
  <mergeCells count="1">
    <mergeCell ref="A2:I2"/>
  </mergeCells>
  <pageMargins left="0.98425196850393704" right="0.55118110236220474" top="0.59055118110236227" bottom="0.59055118110236227" header="0" footer="0"/>
  <pageSetup paperSize="9" scale="6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5959"/>
  </sheetPr>
  <dimension ref="A1:H44"/>
  <sheetViews>
    <sheetView view="pageLayout" zoomScaleNormal="100" zoomScaleSheetLayoutView="100" workbookViewId="0">
      <selection activeCell="E48" sqref="D48:E48"/>
    </sheetView>
  </sheetViews>
  <sheetFormatPr defaultRowHeight="12.75" x14ac:dyDescent="0.2"/>
  <cols>
    <col min="1" max="1" width="6.140625" style="4" customWidth="1"/>
    <col min="2" max="2" width="31.42578125" style="4" customWidth="1"/>
    <col min="3" max="3" width="9.5703125" style="4" customWidth="1"/>
    <col min="4" max="4" width="10.28515625" style="4" customWidth="1"/>
    <col min="5" max="5" width="11" style="4" customWidth="1"/>
    <col min="6" max="6" width="12" style="4" customWidth="1"/>
    <col min="7" max="7" width="9.28515625" style="4" customWidth="1"/>
    <col min="8" max="8" width="8.85546875" style="4" customWidth="1"/>
    <col min="9" max="257" width="9.140625" style="4"/>
    <col min="258" max="258" width="6.140625" style="4" customWidth="1"/>
    <col min="259" max="259" width="34.28515625" style="4" customWidth="1"/>
    <col min="260" max="260" width="10.5703125" style="4" customWidth="1"/>
    <col min="261" max="261" width="11.28515625" style="4" customWidth="1"/>
    <col min="262" max="262" width="12" style="4" customWidth="1"/>
    <col min="263" max="263" width="13.140625" style="4" customWidth="1"/>
    <col min="264" max="264" width="14.140625" style="4" customWidth="1"/>
    <col min="265" max="513" width="9.140625" style="4"/>
    <col min="514" max="514" width="6.140625" style="4" customWidth="1"/>
    <col min="515" max="515" width="34.28515625" style="4" customWidth="1"/>
    <col min="516" max="516" width="10.5703125" style="4" customWidth="1"/>
    <col min="517" max="517" width="11.28515625" style="4" customWidth="1"/>
    <col min="518" max="518" width="12" style="4" customWidth="1"/>
    <col min="519" max="519" width="13.140625" style="4" customWidth="1"/>
    <col min="520" max="520" width="14.140625" style="4" customWidth="1"/>
    <col min="521" max="769" width="9.140625" style="4"/>
    <col min="770" max="770" width="6.140625" style="4" customWidth="1"/>
    <col min="771" max="771" width="34.28515625" style="4" customWidth="1"/>
    <col min="772" max="772" width="10.5703125" style="4" customWidth="1"/>
    <col min="773" max="773" width="11.28515625" style="4" customWidth="1"/>
    <col min="774" max="774" width="12" style="4" customWidth="1"/>
    <col min="775" max="775" width="13.140625" style="4" customWidth="1"/>
    <col min="776" max="776" width="14.140625" style="4" customWidth="1"/>
    <col min="777" max="1025" width="9.140625" style="4"/>
    <col min="1026" max="1026" width="6.140625" style="4" customWidth="1"/>
    <col min="1027" max="1027" width="34.28515625" style="4" customWidth="1"/>
    <col min="1028" max="1028" width="10.5703125" style="4" customWidth="1"/>
    <col min="1029" max="1029" width="11.28515625" style="4" customWidth="1"/>
    <col min="1030" max="1030" width="12" style="4" customWidth="1"/>
    <col min="1031" max="1031" width="13.140625" style="4" customWidth="1"/>
    <col min="1032" max="1032" width="14.140625" style="4" customWidth="1"/>
    <col min="1033" max="1281" width="9.140625" style="4"/>
    <col min="1282" max="1282" width="6.140625" style="4" customWidth="1"/>
    <col min="1283" max="1283" width="34.28515625" style="4" customWidth="1"/>
    <col min="1284" max="1284" width="10.5703125" style="4" customWidth="1"/>
    <col min="1285" max="1285" width="11.28515625" style="4" customWidth="1"/>
    <col min="1286" max="1286" width="12" style="4" customWidth="1"/>
    <col min="1287" max="1287" width="13.140625" style="4" customWidth="1"/>
    <col min="1288" max="1288" width="14.140625" style="4" customWidth="1"/>
    <col min="1289" max="1537" width="9.140625" style="4"/>
    <col min="1538" max="1538" width="6.140625" style="4" customWidth="1"/>
    <col min="1539" max="1539" width="34.28515625" style="4" customWidth="1"/>
    <col min="1540" max="1540" width="10.5703125" style="4" customWidth="1"/>
    <col min="1541" max="1541" width="11.28515625" style="4" customWidth="1"/>
    <col min="1542" max="1542" width="12" style="4" customWidth="1"/>
    <col min="1543" max="1543" width="13.140625" style="4" customWidth="1"/>
    <col min="1544" max="1544" width="14.140625" style="4" customWidth="1"/>
    <col min="1545" max="1793" width="9.140625" style="4"/>
    <col min="1794" max="1794" width="6.140625" style="4" customWidth="1"/>
    <col min="1795" max="1795" width="34.28515625" style="4" customWidth="1"/>
    <col min="1796" max="1796" width="10.5703125" style="4" customWidth="1"/>
    <col min="1797" max="1797" width="11.28515625" style="4" customWidth="1"/>
    <col min="1798" max="1798" width="12" style="4" customWidth="1"/>
    <col min="1799" max="1799" width="13.140625" style="4" customWidth="1"/>
    <col min="1800" max="1800" width="14.140625" style="4" customWidth="1"/>
    <col min="1801" max="2049" width="9.140625" style="4"/>
    <col min="2050" max="2050" width="6.140625" style="4" customWidth="1"/>
    <col min="2051" max="2051" width="34.28515625" style="4" customWidth="1"/>
    <col min="2052" max="2052" width="10.5703125" style="4" customWidth="1"/>
    <col min="2053" max="2053" width="11.28515625" style="4" customWidth="1"/>
    <col min="2054" max="2054" width="12" style="4" customWidth="1"/>
    <col min="2055" max="2055" width="13.140625" style="4" customWidth="1"/>
    <col min="2056" max="2056" width="14.140625" style="4" customWidth="1"/>
    <col min="2057" max="2305" width="9.140625" style="4"/>
    <col min="2306" max="2306" width="6.140625" style="4" customWidth="1"/>
    <col min="2307" max="2307" width="34.28515625" style="4" customWidth="1"/>
    <col min="2308" max="2308" width="10.5703125" style="4" customWidth="1"/>
    <col min="2309" max="2309" width="11.28515625" style="4" customWidth="1"/>
    <col min="2310" max="2310" width="12" style="4" customWidth="1"/>
    <col min="2311" max="2311" width="13.140625" style="4" customWidth="1"/>
    <col min="2312" max="2312" width="14.140625" style="4" customWidth="1"/>
    <col min="2313" max="2561" width="9.140625" style="4"/>
    <col min="2562" max="2562" width="6.140625" style="4" customWidth="1"/>
    <col min="2563" max="2563" width="34.28515625" style="4" customWidth="1"/>
    <col min="2564" max="2564" width="10.5703125" style="4" customWidth="1"/>
    <col min="2565" max="2565" width="11.28515625" style="4" customWidth="1"/>
    <col min="2566" max="2566" width="12" style="4" customWidth="1"/>
    <col min="2567" max="2567" width="13.140625" style="4" customWidth="1"/>
    <col min="2568" max="2568" width="14.140625" style="4" customWidth="1"/>
    <col min="2569" max="2817" width="9.140625" style="4"/>
    <col min="2818" max="2818" width="6.140625" style="4" customWidth="1"/>
    <col min="2819" max="2819" width="34.28515625" style="4" customWidth="1"/>
    <col min="2820" max="2820" width="10.5703125" style="4" customWidth="1"/>
    <col min="2821" max="2821" width="11.28515625" style="4" customWidth="1"/>
    <col min="2822" max="2822" width="12" style="4" customWidth="1"/>
    <col min="2823" max="2823" width="13.140625" style="4" customWidth="1"/>
    <col min="2824" max="2824" width="14.140625" style="4" customWidth="1"/>
    <col min="2825" max="3073" width="9.140625" style="4"/>
    <col min="3074" max="3074" width="6.140625" style="4" customWidth="1"/>
    <col min="3075" max="3075" width="34.28515625" style="4" customWidth="1"/>
    <col min="3076" max="3076" width="10.5703125" style="4" customWidth="1"/>
    <col min="3077" max="3077" width="11.28515625" style="4" customWidth="1"/>
    <col min="3078" max="3078" width="12" style="4" customWidth="1"/>
    <col min="3079" max="3079" width="13.140625" style="4" customWidth="1"/>
    <col min="3080" max="3080" width="14.140625" style="4" customWidth="1"/>
    <col min="3081" max="3329" width="9.140625" style="4"/>
    <col min="3330" max="3330" width="6.140625" style="4" customWidth="1"/>
    <col min="3331" max="3331" width="34.28515625" style="4" customWidth="1"/>
    <col min="3332" max="3332" width="10.5703125" style="4" customWidth="1"/>
    <col min="3333" max="3333" width="11.28515625" style="4" customWidth="1"/>
    <col min="3334" max="3334" width="12" style="4" customWidth="1"/>
    <col min="3335" max="3335" width="13.140625" style="4" customWidth="1"/>
    <col min="3336" max="3336" width="14.140625" style="4" customWidth="1"/>
    <col min="3337" max="3585" width="9.140625" style="4"/>
    <col min="3586" max="3586" width="6.140625" style="4" customWidth="1"/>
    <col min="3587" max="3587" width="34.28515625" style="4" customWidth="1"/>
    <col min="3588" max="3588" width="10.5703125" style="4" customWidth="1"/>
    <col min="3589" max="3589" width="11.28515625" style="4" customWidth="1"/>
    <col min="3590" max="3590" width="12" style="4" customWidth="1"/>
    <col min="3591" max="3591" width="13.140625" style="4" customWidth="1"/>
    <col min="3592" max="3592" width="14.140625" style="4" customWidth="1"/>
    <col min="3593" max="3841" width="9.140625" style="4"/>
    <col min="3842" max="3842" width="6.140625" style="4" customWidth="1"/>
    <col min="3843" max="3843" width="34.28515625" style="4" customWidth="1"/>
    <col min="3844" max="3844" width="10.5703125" style="4" customWidth="1"/>
    <col min="3845" max="3845" width="11.28515625" style="4" customWidth="1"/>
    <col min="3846" max="3846" width="12" style="4" customWidth="1"/>
    <col min="3847" max="3847" width="13.140625" style="4" customWidth="1"/>
    <col min="3848" max="3848" width="14.140625" style="4" customWidth="1"/>
    <col min="3849" max="4097" width="9.140625" style="4"/>
    <col min="4098" max="4098" width="6.140625" style="4" customWidth="1"/>
    <col min="4099" max="4099" width="34.28515625" style="4" customWidth="1"/>
    <col min="4100" max="4100" width="10.5703125" style="4" customWidth="1"/>
    <col min="4101" max="4101" width="11.28515625" style="4" customWidth="1"/>
    <col min="4102" max="4102" width="12" style="4" customWidth="1"/>
    <col min="4103" max="4103" width="13.140625" style="4" customWidth="1"/>
    <col min="4104" max="4104" width="14.140625" style="4" customWidth="1"/>
    <col min="4105" max="4353" width="9.140625" style="4"/>
    <col min="4354" max="4354" width="6.140625" style="4" customWidth="1"/>
    <col min="4355" max="4355" width="34.28515625" style="4" customWidth="1"/>
    <col min="4356" max="4356" width="10.5703125" style="4" customWidth="1"/>
    <col min="4357" max="4357" width="11.28515625" style="4" customWidth="1"/>
    <col min="4358" max="4358" width="12" style="4" customWidth="1"/>
    <col min="4359" max="4359" width="13.140625" style="4" customWidth="1"/>
    <col min="4360" max="4360" width="14.140625" style="4" customWidth="1"/>
    <col min="4361" max="4609" width="9.140625" style="4"/>
    <col min="4610" max="4610" width="6.140625" style="4" customWidth="1"/>
    <col min="4611" max="4611" width="34.28515625" style="4" customWidth="1"/>
    <col min="4612" max="4612" width="10.5703125" style="4" customWidth="1"/>
    <col min="4613" max="4613" width="11.28515625" style="4" customWidth="1"/>
    <col min="4614" max="4614" width="12" style="4" customWidth="1"/>
    <col min="4615" max="4615" width="13.140625" style="4" customWidth="1"/>
    <col min="4616" max="4616" width="14.140625" style="4" customWidth="1"/>
    <col min="4617" max="4865" width="9.140625" style="4"/>
    <col min="4866" max="4866" width="6.140625" style="4" customWidth="1"/>
    <col min="4867" max="4867" width="34.28515625" style="4" customWidth="1"/>
    <col min="4868" max="4868" width="10.5703125" style="4" customWidth="1"/>
    <col min="4869" max="4869" width="11.28515625" style="4" customWidth="1"/>
    <col min="4870" max="4870" width="12" style="4" customWidth="1"/>
    <col min="4871" max="4871" width="13.140625" style="4" customWidth="1"/>
    <col min="4872" max="4872" width="14.140625" style="4" customWidth="1"/>
    <col min="4873" max="5121" width="9.140625" style="4"/>
    <col min="5122" max="5122" width="6.140625" style="4" customWidth="1"/>
    <col min="5123" max="5123" width="34.28515625" style="4" customWidth="1"/>
    <col min="5124" max="5124" width="10.5703125" style="4" customWidth="1"/>
    <col min="5125" max="5125" width="11.28515625" style="4" customWidth="1"/>
    <col min="5126" max="5126" width="12" style="4" customWidth="1"/>
    <col min="5127" max="5127" width="13.140625" style="4" customWidth="1"/>
    <col min="5128" max="5128" width="14.140625" style="4" customWidth="1"/>
    <col min="5129" max="5377" width="9.140625" style="4"/>
    <col min="5378" max="5378" width="6.140625" style="4" customWidth="1"/>
    <col min="5379" max="5379" width="34.28515625" style="4" customWidth="1"/>
    <col min="5380" max="5380" width="10.5703125" style="4" customWidth="1"/>
    <col min="5381" max="5381" width="11.28515625" style="4" customWidth="1"/>
    <col min="5382" max="5382" width="12" style="4" customWidth="1"/>
    <col min="5383" max="5383" width="13.140625" style="4" customWidth="1"/>
    <col min="5384" max="5384" width="14.140625" style="4" customWidth="1"/>
    <col min="5385" max="5633" width="9.140625" style="4"/>
    <col min="5634" max="5634" width="6.140625" style="4" customWidth="1"/>
    <col min="5635" max="5635" width="34.28515625" style="4" customWidth="1"/>
    <col min="5636" max="5636" width="10.5703125" style="4" customWidth="1"/>
    <col min="5637" max="5637" width="11.28515625" style="4" customWidth="1"/>
    <col min="5638" max="5638" width="12" style="4" customWidth="1"/>
    <col min="5639" max="5639" width="13.140625" style="4" customWidth="1"/>
    <col min="5640" max="5640" width="14.140625" style="4" customWidth="1"/>
    <col min="5641" max="5889" width="9.140625" style="4"/>
    <col min="5890" max="5890" width="6.140625" style="4" customWidth="1"/>
    <col min="5891" max="5891" width="34.28515625" style="4" customWidth="1"/>
    <col min="5892" max="5892" width="10.5703125" style="4" customWidth="1"/>
    <col min="5893" max="5893" width="11.28515625" style="4" customWidth="1"/>
    <col min="5894" max="5894" width="12" style="4" customWidth="1"/>
    <col min="5895" max="5895" width="13.140625" style="4" customWidth="1"/>
    <col min="5896" max="5896" width="14.140625" style="4" customWidth="1"/>
    <col min="5897" max="6145" width="9.140625" style="4"/>
    <col min="6146" max="6146" width="6.140625" style="4" customWidth="1"/>
    <col min="6147" max="6147" width="34.28515625" style="4" customWidth="1"/>
    <col min="6148" max="6148" width="10.5703125" style="4" customWidth="1"/>
    <col min="6149" max="6149" width="11.28515625" style="4" customWidth="1"/>
    <col min="6150" max="6150" width="12" style="4" customWidth="1"/>
    <col min="6151" max="6151" width="13.140625" style="4" customWidth="1"/>
    <col min="6152" max="6152" width="14.140625" style="4" customWidth="1"/>
    <col min="6153" max="6401" width="9.140625" style="4"/>
    <col min="6402" max="6402" width="6.140625" style="4" customWidth="1"/>
    <col min="6403" max="6403" width="34.28515625" style="4" customWidth="1"/>
    <col min="6404" max="6404" width="10.5703125" style="4" customWidth="1"/>
    <col min="6405" max="6405" width="11.28515625" style="4" customWidth="1"/>
    <col min="6406" max="6406" width="12" style="4" customWidth="1"/>
    <col min="6407" max="6407" width="13.140625" style="4" customWidth="1"/>
    <col min="6408" max="6408" width="14.140625" style="4" customWidth="1"/>
    <col min="6409" max="6657" width="9.140625" style="4"/>
    <col min="6658" max="6658" width="6.140625" style="4" customWidth="1"/>
    <col min="6659" max="6659" width="34.28515625" style="4" customWidth="1"/>
    <col min="6660" max="6660" width="10.5703125" style="4" customWidth="1"/>
    <col min="6661" max="6661" width="11.28515625" style="4" customWidth="1"/>
    <col min="6662" max="6662" width="12" style="4" customWidth="1"/>
    <col min="6663" max="6663" width="13.140625" style="4" customWidth="1"/>
    <col min="6664" max="6664" width="14.140625" style="4" customWidth="1"/>
    <col min="6665" max="6913" width="9.140625" style="4"/>
    <col min="6914" max="6914" width="6.140625" style="4" customWidth="1"/>
    <col min="6915" max="6915" width="34.28515625" style="4" customWidth="1"/>
    <col min="6916" max="6916" width="10.5703125" style="4" customWidth="1"/>
    <col min="6917" max="6917" width="11.28515625" style="4" customWidth="1"/>
    <col min="6918" max="6918" width="12" style="4" customWidth="1"/>
    <col min="6919" max="6919" width="13.140625" style="4" customWidth="1"/>
    <col min="6920" max="6920" width="14.140625" style="4" customWidth="1"/>
    <col min="6921" max="7169" width="9.140625" style="4"/>
    <col min="7170" max="7170" width="6.140625" style="4" customWidth="1"/>
    <col min="7171" max="7171" width="34.28515625" style="4" customWidth="1"/>
    <col min="7172" max="7172" width="10.5703125" style="4" customWidth="1"/>
    <col min="7173" max="7173" width="11.28515625" style="4" customWidth="1"/>
    <col min="7174" max="7174" width="12" style="4" customWidth="1"/>
    <col min="7175" max="7175" width="13.140625" style="4" customWidth="1"/>
    <col min="7176" max="7176" width="14.140625" style="4" customWidth="1"/>
    <col min="7177" max="7425" width="9.140625" style="4"/>
    <col min="7426" max="7426" width="6.140625" style="4" customWidth="1"/>
    <col min="7427" max="7427" width="34.28515625" style="4" customWidth="1"/>
    <col min="7428" max="7428" width="10.5703125" style="4" customWidth="1"/>
    <col min="7429" max="7429" width="11.28515625" style="4" customWidth="1"/>
    <col min="7430" max="7430" width="12" style="4" customWidth="1"/>
    <col min="7431" max="7431" width="13.140625" style="4" customWidth="1"/>
    <col min="7432" max="7432" width="14.140625" style="4" customWidth="1"/>
    <col min="7433" max="7681" width="9.140625" style="4"/>
    <col min="7682" max="7682" width="6.140625" style="4" customWidth="1"/>
    <col min="7683" max="7683" width="34.28515625" style="4" customWidth="1"/>
    <col min="7684" max="7684" width="10.5703125" style="4" customWidth="1"/>
    <col min="7685" max="7685" width="11.28515625" style="4" customWidth="1"/>
    <col min="7686" max="7686" width="12" style="4" customWidth="1"/>
    <col min="7687" max="7687" width="13.140625" style="4" customWidth="1"/>
    <col min="7688" max="7688" width="14.140625" style="4" customWidth="1"/>
    <col min="7689" max="7937" width="9.140625" style="4"/>
    <col min="7938" max="7938" width="6.140625" style="4" customWidth="1"/>
    <col min="7939" max="7939" width="34.28515625" style="4" customWidth="1"/>
    <col min="7940" max="7940" width="10.5703125" style="4" customWidth="1"/>
    <col min="7941" max="7941" width="11.28515625" style="4" customWidth="1"/>
    <col min="7942" max="7942" width="12" style="4" customWidth="1"/>
    <col min="7943" max="7943" width="13.140625" style="4" customWidth="1"/>
    <col min="7944" max="7944" width="14.140625" style="4" customWidth="1"/>
    <col min="7945" max="8193" width="9.140625" style="4"/>
    <col min="8194" max="8194" width="6.140625" style="4" customWidth="1"/>
    <col min="8195" max="8195" width="34.28515625" style="4" customWidth="1"/>
    <col min="8196" max="8196" width="10.5703125" style="4" customWidth="1"/>
    <col min="8197" max="8197" width="11.28515625" style="4" customWidth="1"/>
    <col min="8198" max="8198" width="12" style="4" customWidth="1"/>
    <col min="8199" max="8199" width="13.140625" style="4" customWidth="1"/>
    <col min="8200" max="8200" width="14.140625" style="4" customWidth="1"/>
    <col min="8201" max="8449" width="9.140625" style="4"/>
    <col min="8450" max="8450" width="6.140625" style="4" customWidth="1"/>
    <col min="8451" max="8451" width="34.28515625" style="4" customWidth="1"/>
    <col min="8452" max="8452" width="10.5703125" style="4" customWidth="1"/>
    <col min="8453" max="8453" width="11.28515625" style="4" customWidth="1"/>
    <col min="8454" max="8454" width="12" style="4" customWidth="1"/>
    <col min="8455" max="8455" width="13.140625" style="4" customWidth="1"/>
    <col min="8456" max="8456" width="14.140625" style="4" customWidth="1"/>
    <col min="8457" max="8705" width="9.140625" style="4"/>
    <col min="8706" max="8706" width="6.140625" style="4" customWidth="1"/>
    <col min="8707" max="8707" width="34.28515625" style="4" customWidth="1"/>
    <col min="8708" max="8708" width="10.5703125" style="4" customWidth="1"/>
    <col min="8709" max="8709" width="11.28515625" style="4" customWidth="1"/>
    <col min="8710" max="8710" width="12" style="4" customWidth="1"/>
    <col min="8711" max="8711" width="13.140625" style="4" customWidth="1"/>
    <col min="8712" max="8712" width="14.140625" style="4" customWidth="1"/>
    <col min="8713" max="8961" width="9.140625" style="4"/>
    <col min="8962" max="8962" width="6.140625" style="4" customWidth="1"/>
    <col min="8963" max="8963" width="34.28515625" style="4" customWidth="1"/>
    <col min="8964" max="8964" width="10.5703125" style="4" customWidth="1"/>
    <col min="8965" max="8965" width="11.28515625" style="4" customWidth="1"/>
    <col min="8966" max="8966" width="12" style="4" customWidth="1"/>
    <col min="8967" max="8967" width="13.140625" style="4" customWidth="1"/>
    <col min="8968" max="8968" width="14.140625" style="4" customWidth="1"/>
    <col min="8969" max="9217" width="9.140625" style="4"/>
    <col min="9218" max="9218" width="6.140625" style="4" customWidth="1"/>
    <col min="9219" max="9219" width="34.28515625" style="4" customWidth="1"/>
    <col min="9220" max="9220" width="10.5703125" style="4" customWidth="1"/>
    <col min="9221" max="9221" width="11.28515625" style="4" customWidth="1"/>
    <col min="9222" max="9222" width="12" style="4" customWidth="1"/>
    <col min="9223" max="9223" width="13.140625" style="4" customWidth="1"/>
    <col min="9224" max="9224" width="14.140625" style="4" customWidth="1"/>
    <col min="9225" max="9473" width="9.140625" style="4"/>
    <col min="9474" max="9474" width="6.140625" style="4" customWidth="1"/>
    <col min="9475" max="9475" width="34.28515625" style="4" customWidth="1"/>
    <col min="9476" max="9476" width="10.5703125" style="4" customWidth="1"/>
    <col min="9477" max="9477" width="11.28515625" style="4" customWidth="1"/>
    <col min="9478" max="9478" width="12" style="4" customWidth="1"/>
    <col min="9479" max="9479" width="13.140625" style="4" customWidth="1"/>
    <col min="9480" max="9480" width="14.140625" style="4" customWidth="1"/>
    <col min="9481" max="9729" width="9.140625" style="4"/>
    <col min="9730" max="9730" width="6.140625" style="4" customWidth="1"/>
    <col min="9731" max="9731" width="34.28515625" style="4" customWidth="1"/>
    <col min="9732" max="9732" width="10.5703125" style="4" customWidth="1"/>
    <col min="9733" max="9733" width="11.28515625" style="4" customWidth="1"/>
    <col min="9734" max="9734" width="12" style="4" customWidth="1"/>
    <col min="9735" max="9735" width="13.140625" style="4" customWidth="1"/>
    <col min="9736" max="9736" width="14.140625" style="4" customWidth="1"/>
    <col min="9737" max="9985" width="9.140625" style="4"/>
    <col min="9986" max="9986" width="6.140625" style="4" customWidth="1"/>
    <col min="9987" max="9987" width="34.28515625" style="4" customWidth="1"/>
    <col min="9988" max="9988" width="10.5703125" style="4" customWidth="1"/>
    <col min="9989" max="9989" width="11.28515625" style="4" customWidth="1"/>
    <col min="9990" max="9990" width="12" style="4" customWidth="1"/>
    <col min="9991" max="9991" width="13.140625" style="4" customWidth="1"/>
    <col min="9992" max="9992" width="14.140625" style="4" customWidth="1"/>
    <col min="9993" max="10241" width="9.140625" style="4"/>
    <col min="10242" max="10242" width="6.140625" style="4" customWidth="1"/>
    <col min="10243" max="10243" width="34.28515625" style="4" customWidth="1"/>
    <col min="10244" max="10244" width="10.5703125" style="4" customWidth="1"/>
    <col min="10245" max="10245" width="11.28515625" style="4" customWidth="1"/>
    <col min="10246" max="10246" width="12" style="4" customWidth="1"/>
    <col min="10247" max="10247" width="13.140625" style="4" customWidth="1"/>
    <col min="10248" max="10248" width="14.140625" style="4" customWidth="1"/>
    <col min="10249" max="10497" width="9.140625" style="4"/>
    <col min="10498" max="10498" width="6.140625" style="4" customWidth="1"/>
    <col min="10499" max="10499" width="34.28515625" style="4" customWidth="1"/>
    <col min="10500" max="10500" width="10.5703125" style="4" customWidth="1"/>
    <col min="10501" max="10501" width="11.28515625" style="4" customWidth="1"/>
    <col min="10502" max="10502" width="12" style="4" customWidth="1"/>
    <col min="10503" max="10503" width="13.140625" style="4" customWidth="1"/>
    <col min="10504" max="10504" width="14.140625" style="4" customWidth="1"/>
    <col min="10505" max="10753" width="9.140625" style="4"/>
    <col min="10754" max="10754" width="6.140625" style="4" customWidth="1"/>
    <col min="10755" max="10755" width="34.28515625" style="4" customWidth="1"/>
    <col min="10756" max="10756" width="10.5703125" style="4" customWidth="1"/>
    <col min="10757" max="10757" width="11.28515625" style="4" customWidth="1"/>
    <col min="10758" max="10758" width="12" style="4" customWidth="1"/>
    <col min="10759" max="10759" width="13.140625" style="4" customWidth="1"/>
    <col min="10760" max="10760" width="14.140625" style="4" customWidth="1"/>
    <col min="10761" max="11009" width="9.140625" style="4"/>
    <col min="11010" max="11010" width="6.140625" style="4" customWidth="1"/>
    <col min="11011" max="11011" width="34.28515625" style="4" customWidth="1"/>
    <col min="11012" max="11012" width="10.5703125" style="4" customWidth="1"/>
    <col min="11013" max="11013" width="11.28515625" style="4" customWidth="1"/>
    <col min="11014" max="11014" width="12" style="4" customWidth="1"/>
    <col min="11015" max="11015" width="13.140625" style="4" customWidth="1"/>
    <col min="11016" max="11016" width="14.140625" style="4" customWidth="1"/>
    <col min="11017" max="11265" width="9.140625" style="4"/>
    <col min="11266" max="11266" width="6.140625" style="4" customWidth="1"/>
    <col min="11267" max="11267" width="34.28515625" style="4" customWidth="1"/>
    <col min="11268" max="11268" width="10.5703125" style="4" customWidth="1"/>
    <col min="11269" max="11269" width="11.28515625" style="4" customWidth="1"/>
    <col min="11270" max="11270" width="12" style="4" customWidth="1"/>
    <col min="11271" max="11271" width="13.140625" style="4" customWidth="1"/>
    <col min="11272" max="11272" width="14.140625" style="4" customWidth="1"/>
    <col min="11273" max="11521" width="9.140625" style="4"/>
    <col min="11522" max="11522" width="6.140625" style="4" customWidth="1"/>
    <col min="11523" max="11523" width="34.28515625" style="4" customWidth="1"/>
    <col min="11524" max="11524" width="10.5703125" style="4" customWidth="1"/>
    <col min="11525" max="11525" width="11.28515625" style="4" customWidth="1"/>
    <col min="11526" max="11526" width="12" style="4" customWidth="1"/>
    <col min="11527" max="11527" width="13.140625" style="4" customWidth="1"/>
    <col min="11528" max="11528" width="14.140625" style="4" customWidth="1"/>
    <col min="11529" max="11777" width="9.140625" style="4"/>
    <col min="11778" max="11778" width="6.140625" style="4" customWidth="1"/>
    <col min="11779" max="11779" width="34.28515625" style="4" customWidth="1"/>
    <col min="11780" max="11780" width="10.5703125" style="4" customWidth="1"/>
    <col min="11781" max="11781" width="11.28515625" style="4" customWidth="1"/>
    <col min="11782" max="11782" width="12" style="4" customWidth="1"/>
    <col min="11783" max="11783" width="13.140625" style="4" customWidth="1"/>
    <col min="11784" max="11784" width="14.140625" style="4" customWidth="1"/>
    <col min="11785" max="12033" width="9.140625" style="4"/>
    <col min="12034" max="12034" width="6.140625" style="4" customWidth="1"/>
    <col min="12035" max="12035" width="34.28515625" style="4" customWidth="1"/>
    <col min="12036" max="12036" width="10.5703125" style="4" customWidth="1"/>
    <col min="12037" max="12037" width="11.28515625" style="4" customWidth="1"/>
    <col min="12038" max="12038" width="12" style="4" customWidth="1"/>
    <col min="12039" max="12039" width="13.140625" style="4" customWidth="1"/>
    <col min="12040" max="12040" width="14.140625" style="4" customWidth="1"/>
    <col min="12041" max="12289" width="9.140625" style="4"/>
    <col min="12290" max="12290" width="6.140625" style="4" customWidth="1"/>
    <col min="12291" max="12291" width="34.28515625" style="4" customWidth="1"/>
    <col min="12292" max="12292" width="10.5703125" style="4" customWidth="1"/>
    <col min="12293" max="12293" width="11.28515625" style="4" customWidth="1"/>
    <col min="12294" max="12294" width="12" style="4" customWidth="1"/>
    <col min="12295" max="12295" width="13.140625" style="4" customWidth="1"/>
    <col min="12296" max="12296" width="14.140625" style="4" customWidth="1"/>
    <col min="12297" max="12545" width="9.140625" style="4"/>
    <col min="12546" max="12546" width="6.140625" style="4" customWidth="1"/>
    <col min="12547" max="12547" width="34.28515625" style="4" customWidth="1"/>
    <col min="12548" max="12548" width="10.5703125" style="4" customWidth="1"/>
    <col min="12549" max="12549" width="11.28515625" style="4" customWidth="1"/>
    <col min="12550" max="12550" width="12" style="4" customWidth="1"/>
    <col min="12551" max="12551" width="13.140625" style="4" customWidth="1"/>
    <col min="12552" max="12552" width="14.140625" style="4" customWidth="1"/>
    <col min="12553" max="12801" width="9.140625" style="4"/>
    <col min="12802" max="12802" width="6.140625" style="4" customWidth="1"/>
    <col min="12803" max="12803" width="34.28515625" style="4" customWidth="1"/>
    <col min="12804" max="12804" width="10.5703125" style="4" customWidth="1"/>
    <col min="12805" max="12805" width="11.28515625" style="4" customWidth="1"/>
    <col min="12806" max="12806" width="12" style="4" customWidth="1"/>
    <col min="12807" max="12807" width="13.140625" style="4" customWidth="1"/>
    <col min="12808" max="12808" width="14.140625" style="4" customWidth="1"/>
    <col min="12809" max="13057" width="9.140625" style="4"/>
    <col min="13058" max="13058" width="6.140625" style="4" customWidth="1"/>
    <col min="13059" max="13059" width="34.28515625" style="4" customWidth="1"/>
    <col min="13060" max="13060" width="10.5703125" style="4" customWidth="1"/>
    <col min="13061" max="13061" width="11.28515625" style="4" customWidth="1"/>
    <col min="13062" max="13062" width="12" style="4" customWidth="1"/>
    <col min="13063" max="13063" width="13.140625" style="4" customWidth="1"/>
    <col min="13064" max="13064" width="14.140625" style="4" customWidth="1"/>
    <col min="13065" max="13313" width="9.140625" style="4"/>
    <col min="13314" max="13314" width="6.140625" style="4" customWidth="1"/>
    <col min="13315" max="13315" width="34.28515625" style="4" customWidth="1"/>
    <col min="13316" max="13316" width="10.5703125" style="4" customWidth="1"/>
    <col min="13317" max="13317" width="11.28515625" style="4" customWidth="1"/>
    <col min="13318" max="13318" width="12" style="4" customWidth="1"/>
    <col min="13319" max="13319" width="13.140625" style="4" customWidth="1"/>
    <col min="13320" max="13320" width="14.140625" style="4" customWidth="1"/>
    <col min="13321" max="13569" width="9.140625" style="4"/>
    <col min="13570" max="13570" width="6.140625" style="4" customWidth="1"/>
    <col min="13571" max="13571" width="34.28515625" style="4" customWidth="1"/>
    <col min="13572" max="13572" width="10.5703125" style="4" customWidth="1"/>
    <col min="13573" max="13573" width="11.28515625" style="4" customWidth="1"/>
    <col min="13574" max="13574" width="12" style="4" customWidth="1"/>
    <col min="13575" max="13575" width="13.140625" style="4" customWidth="1"/>
    <col min="13576" max="13576" width="14.140625" style="4" customWidth="1"/>
    <col min="13577" max="13825" width="9.140625" style="4"/>
    <col min="13826" max="13826" width="6.140625" style="4" customWidth="1"/>
    <col min="13827" max="13827" width="34.28515625" style="4" customWidth="1"/>
    <col min="13828" max="13828" width="10.5703125" style="4" customWidth="1"/>
    <col min="13829" max="13829" width="11.28515625" style="4" customWidth="1"/>
    <col min="13830" max="13830" width="12" style="4" customWidth="1"/>
    <col min="13831" max="13831" width="13.140625" style="4" customWidth="1"/>
    <col min="13832" max="13832" width="14.140625" style="4" customWidth="1"/>
    <col min="13833" max="14081" width="9.140625" style="4"/>
    <col min="14082" max="14082" width="6.140625" style="4" customWidth="1"/>
    <col min="14083" max="14083" width="34.28515625" style="4" customWidth="1"/>
    <col min="14084" max="14084" width="10.5703125" style="4" customWidth="1"/>
    <col min="14085" max="14085" width="11.28515625" style="4" customWidth="1"/>
    <col min="14086" max="14086" width="12" style="4" customWidth="1"/>
    <col min="14087" max="14087" width="13.140625" style="4" customWidth="1"/>
    <col min="14088" max="14088" width="14.140625" style="4" customWidth="1"/>
    <col min="14089" max="14337" width="9.140625" style="4"/>
    <col min="14338" max="14338" width="6.140625" style="4" customWidth="1"/>
    <col min="14339" max="14339" width="34.28515625" style="4" customWidth="1"/>
    <col min="14340" max="14340" width="10.5703125" style="4" customWidth="1"/>
    <col min="14341" max="14341" width="11.28515625" style="4" customWidth="1"/>
    <col min="14342" max="14342" width="12" style="4" customWidth="1"/>
    <col min="14343" max="14343" width="13.140625" style="4" customWidth="1"/>
    <col min="14344" max="14344" width="14.140625" style="4" customWidth="1"/>
    <col min="14345" max="14593" width="9.140625" style="4"/>
    <col min="14594" max="14594" width="6.140625" style="4" customWidth="1"/>
    <col min="14595" max="14595" width="34.28515625" style="4" customWidth="1"/>
    <col min="14596" max="14596" width="10.5703125" style="4" customWidth="1"/>
    <col min="14597" max="14597" width="11.28515625" style="4" customWidth="1"/>
    <col min="14598" max="14598" width="12" style="4" customWidth="1"/>
    <col min="14599" max="14599" width="13.140625" style="4" customWidth="1"/>
    <col min="14600" max="14600" width="14.140625" style="4" customWidth="1"/>
    <col min="14601" max="14849" width="9.140625" style="4"/>
    <col min="14850" max="14850" width="6.140625" style="4" customWidth="1"/>
    <col min="14851" max="14851" width="34.28515625" style="4" customWidth="1"/>
    <col min="14852" max="14852" width="10.5703125" style="4" customWidth="1"/>
    <col min="14853" max="14853" width="11.28515625" style="4" customWidth="1"/>
    <col min="14854" max="14854" width="12" style="4" customWidth="1"/>
    <col min="14855" max="14855" width="13.140625" style="4" customWidth="1"/>
    <col min="14856" max="14856" width="14.140625" style="4" customWidth="1"/>
    <col min="14857" max="15105" width="9.140625" style="4"/>
    <col min="15106" max="15106" width="6.140625" style="4" customWidth="1"/>
    <col min="15107" max="15107" width="34.28515625" style="4" customWidth="1"/>
    <col min="15108" max="15108" width="10.5703125" style="4" customWidth="1"/>
    <col min="15109" max="15109" width="11.28515625" style="4" customWidth="1"/>
    <col min="15110" max="15110" width="12" style="4" customWidth="1"/>
    <col min="15111" max="15111" width="13.140625" style="4" customWidth="1"/>
    <col min="15112" max="15112" width="14.140625" style="4" customWidth="1"/>
    <col min="15113" max="15361" width="9.140625" style="4"/>
    <col min="15362" max="15362" width="6.140625" style="4" customWidth="1"/>
    <col min="15363" max="15363" width="34.28515625" style="4" customWidth="1"/>
    <col min="15364" max="15364" width="10.5703125" style="4" customWidth="1"/>
    <col min="15365" max="15365" width="11.28515625" style="4" customWidth="1"/>
    <col min="15366" max="15366" width="12" style="4" customWidth="1"/>
    <col min="15367" max="15367" width="13.140625" style="4" customWidth="1"/>
    <col min="15368" max="15368" width="14.140625" style="4" customWidth="1"/>
    <col min="15369" max="15617" width="9.140625" style="4"/>
    <col min="15618" max="15618" width="6.140625" style="4" customWidth="1"/>
    <col min="15619" max="15619" width="34.28515625" style="4" customWidth="1"/>
    <col min="15620" max="15620" width="10.5703125" style="4" customWidth="1"/>
    <col min="15621" max="15621" width="11.28515625" style="4" customWidth="1"/>
    <col min="15622" max="15622" width="12" style="4" customWidth="1"/>
    <col min="15623" max="15623" width="13.140625" style="4" customWidth="1"/>
    <col min="15624" max="15624" width="14.140625" style="4" customWidth="1"/>
    <col min="15625" max="15873" width="9.140625" style="4"/>
    <col min="15874" max="15874" width="6.140625" style="4" customWidth="1"/>
    <col min="15875" max="15875" width="34.28515625" style="4" customWidth="1"/>
    <col min="15876" max="15876" width="10.5703125" style="4" customWidth="1"/>
    <col min="15877" max="15877" width="11.28515625" style="4" customWidth="1"/>
    <col min="15878" max="15878" width="12" style="4" customWidth="1"/>
    <col min="15879" max="15879" width="13.140625" style="4" customWidth="1"/>
    <col min="15880" max="15880" width="14.140625" style="4" customWidth="1"/>
    <col min="15881" max="16129" width="9.140625" style="4"/>
    <col min="16130" max="16130" width="6.140625" style="4" customWidth="1"/>
    <col min="16131" max="16131" width="34.28515625" style="4" customWidth="1"/>
    <col min="16132" max="16132" width="10.5703125" style="4" customWidth="1"/>
    <col min="16133" max="16133" width="11.28515625" style="4" customWidth="1"/>
    <col min="16134" max="16134" width="12" style="4" customWidth="1"/>
    <col min="16135" max="16135" width="13.140625" style="4" customWidth="1"/>
    <col min="16136" max="16136" width="14.140625" style="4" customWidth="1"/>
    <col min="16137" max="16384" width="9.140625" style="4"/>
  </cols>
  <sheetData>
    <row r="1" spans="1:8" x14ac:dyDescent="0.2">
      <c r="D1" s="111"/>
      <c r="E1" s="111"/>
      <c r="F1" s="277"/>
      <c r="G1" s="277" t="s">
        <v>202</v>
      </c>
      <c r="H1" s="274"/>
    </row>
    <row r="2" spans="1:8" ht="30" customHeight="1" x14ac:dyDescent="0.2">
      <c r="B2" s="365" t="s">
        <v>203</v>
      </c>
      <c r="C2" s="365"/>
      <c r="D2" s="365"/>
      <c r="E2" s="365"/>
      <c r="F2" s="365"/>
      <c r="G2" s="365"/>
      <c r="H2" s="178"/>
    </row>
    <row r="4" spans="1:8" ht="58.5" customHeight="1" x14ac:dyDescent="0.2">
      <c r="A4" s="106" t="s">
        <v>3</v>
      </c>
      <c r="B4" s="106" t="s">
        <v>204</v>
      </c>
      <c r="C4" s="107" t="s">
        <v>205</v>
      </c>
      <c r="D4" s="107" t="s">
        <v>393</v>
      </c>
      <c r="E4" s="107" t="s">
        <v>429</v>
      </c>
      <c r="F4" s="107" t="s">
        <v>430</v>
      </c>
      <c r="G4" s="107" t="s">
        <v>431</v>
      </c>
      <c r="H4" s="107" t="s">
        <v>432</v>
      </c>
    </row>
    <row r="5" spans="1:8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6" customHeight="1" x14ac:dyDescent="0.2">
      <c r="A6" s="106" t="s">
        <v>10</v>
      </c>
      <c r="B6" s="112" t="s">
        <v>249</v>
      </c>
      <c r="C6" s="106" t="s">
        <v>206</v>
      </c>
      <c r="D6" s="108"/>
      <c r="E6" s="108"/>
      <c r="F6" s="108"/>
      <c r="G6" s="75"/>
      <c r="H6" s="75"/>
    </row>
    <row r="7" spans="1:8" ht="40.5" customHeight="1" x14ac:dyDescent="0.2">
      <c r="A7" s="106" t="s">
        <v>9</v>
      </c>
      <c r="B7" s="70" t="s">
        <v>207</v>
      </c>
      <c r="C7" s="106" t="s">
        <v>208</v>
      </c>
      <c r="D7" s="113"/>
      <c r="E7" s="113"/>
      <c r="F7" s="113"/>
      <c r="G7" s="113"/>
      <c r="H7" s="113"/>
    </row>
    <row r="8" spans="1:8" x14ac:dyDescent="0.2">
      <c r="A8" s="114" t="s">
        <v>12</v>
      </c>
      <c r="B8" s="75" t="s">
        <v>31</v>
      </c>
      <c r="C8" s="106"/>
      <c r="D8" s="113"/>
      <c r="E8" s="113"/>
      <c r="F8" s="113"/>
      <c r="G8" s="113"/>
      <c r="H8" s="113"/>
    </row>
    <row r="9" spans="1:8" x14ac:dyDescent="0.2">
      <c r="A9" s="114" t="s">
        <v>13</v>
      </c>
      <c r="B9" s="75" t="s">
        <v>188</v>
      </c>
      <c r="C9" s="106"/>
      <c r="D9" s="113"/>
      <c r="E9" s="113"/>
      <c r="F9" s="113"/>
      <c r="G9" s="113"/>
      <c r="H9" s="113"/>
    </row>
    <row r="10" spans="1:8" x14ac:dyDescent="0.2">
      <c r="A10" s="114"/>
      <c r="B10" s="84" t="s">
        <v>250</v>
      </c>
      <c r="C10" s="106"/>
      <c r="D10" s="113"/>
      <c r="E10" s="113"/>
      <c r="F10" s="113"/>
      <c r="G10" s="113"/>
      <c r="H10" s="113"/>
    </row>
    <row r="11" spans="1:8" x14ac:dyDescent="0.2">
      <c r="A11" s="114"/>
      <c r="B11" s="75" t="s">
        <v>251</v>
      </c>
      <c r="C11" s="106"/>
      <c r="D11" s="113"/>
      <c r="E11" s="113"/>
      <c r="F11" s="113"/>
      <c r="G11" s="113"/>
      <c r="H11" s="113"/>
    </row>
    <row r="12" spans="1:8" x14ac:dyDescent="0.2">
      <c r="A12" s="114" t="s">
        <v>14</v>
      </c>
      <c r="B12" s="75" t="s">
        <v>191</v>
      </c>
      <c r="C12" s="106"/>
      <c r="D12" s="113"/>
      <c r="E12" s="113"/>
      <c r="F12" s="113"/>
      <c r="G12" s="113"/>
      <c r="H12" s="113"/>
    </row>
    <row r="13" spans="1:8" x14ac:dyDescent="0.2">
      <c r="A13" s="114" t="s">
        <v>15</v>
      </c>
      <c r="B13" s="9" t="s">
        <v>209</v>
      </c>
      <c r="C13" s="106" t="s">
        <v>123</v>
      </c>
      <c r="D13" s="113"/>
      <c r="E13" s="113"/>
      <c r="F13" s="113"/>
      <c r="G13" s="113"/>
      <c r="H13" s="113"/>
    </row>
    <row r="14" spans="1:8" x14ac:dyDescent="0.2">
      <c r="A14" s="114" t="s">
        <v>76</v>
      </c>
      <c r="B14" s="75" t="s">
        <v>31</v>
      </c>
      <c r="C14" s="106"/>
      <c r="D14" s="113"/>
      <c r="E14" s="113"/>
      <c r="F14" s="113"/>
      <c r="G14" s="113"/>
      <c r="H14" s="113"/>
    </row>
    <row r="15" spans="1:8" x14ac:dyDescent="0.2">
      <c r="A15" s="114" t="s">
        <v>77</v>
      </c>
      <c r="B15" s="75" t="s">
        <v>188</v>
      </c>
      <c r="C15" s="106"/>
      <c r="D15" s="113"/>
      <c r="E15" s="113"/>
      <c r="F15" s="113"/>
      <c r="G15" s="113"/>
      <c r="H15" s="113"/>
    </row>
    <row r="16" spans="1:8" x14ac:dyDescent="0.2">
      <c r="A16" s="114"/>
      <c r="B16" s="84" t="s">
        <v>250</v>
      </c>
      <c r="C16" s="106"/>
      <c r="D16" s="113"/>
      <c r="E16" s="113"/>
      <c r="F16" s="113"/>
      <c r="G16" s="113"/>
      <c r="H16" s="113"/>
    </row>
    <row r="17" spans="1:8" x14ac:dyDescent="0.2">
      <c r="A17" s="114"/>
      <c r="B17" s="75" t="s">
        <v>251</v>
      </c>
      <c r="C17" s="106"/>
      <c r="D17" s="113"/>
      <c r="E17" s="113"/>
      <c r="F17" s="113"/>
      <c r="G17" s="113"/>
      <c r="H17" s="113"/>
    </row>
    <row r="18" spans="1:8" x14ac:dyDescent="0.2">
      <c r="A18" s="114" t="s">
        <v>147</v>
      </c>
      <c r="B18" s="75" t="s">
        <v>191</v>
      </c>
      <c r="C18" s="106"/>
      <c r="D18" s="113"/>
      <c r="E18" s="113"/>
      <c r="F18" s="113"/>
      <c r="G18" s="113"/>
      <c r="H18" s="113"/>
    </row>
    <row r="19" spans="1:8" x14ac:dyDescent="0.2">
      <c r="A19" s="114" t="s">
        <v>18</v>
      </c>
      <c r="B19" s="9" t="s">
        <v>252</v>
      </c>
      <c r="C19" s="106" t="s">
        <v>208</v>
      </c>
      <c r="D19" s="115">
        <f>D21</f>
        <v>1658</v>
      </c>
      <c r="E19" s="115">
        <f>E21</f>
        <v>2323</v>
      </c>
      <c r="F19" s="115">
        <f>F21</f>
        <v>1660</v>
      </c>
      <c r="G19" s="115">
        <f>G21</f>
        <v>782</v>
      </c>
      <c r="H19" s="115">
        <f>H21</f>
        <v>878</v>
      </c>
    </row>
    <row r="20" spans="1:8" x14ac:dyDescent="0.2">
      <c r="A20" s="114" t="s">
        <v>46</v>
      </c>
      <c r="B20" s="75" t="s">
        <v>31</v>
      </c>
      <c r="C20" s="106"/>
      <c r="D20" s="115" t="s">
        <v>187</v>
      </c>
      <c r="E20" s="115" t="s">
        <v>187</v>
      </c>
      <c r="F20" s="115" t="s">
        <v>187</v>
      </c>
      <c r="G20" s="115" t="s">
        <v>187</v>
      </c>
      <c r="H20" s="13"/>
    </row>
    <row r="21" spans="1:8" x14ac:dyDescent="0.2">
      <c r="A21" s="114" t="s">
        <v>51</v>
      </c>
      <c r="B21" s="75" t="s">
        <v>188</v>
      </c>
      <c r="C21" s="106"/>
      <c r="D21" s="115">
        <f>SUM(D22:D23)</f>
        <v>1658</v>
      </c>
      <c r="E21" s="115">
        <f>SUM(E22:E23)</f>
        <v>2323</v>
      </c>
      <c r="F21" s="115">
        <f>SUM(F22:F23)</f>
        <v>1660</v>
      </c>
      <c r="G21" s="115">
        <f>SUM(G22:G23)</f>
        <v>782</v>
      </c>
      <c r="H21" s="115">
        <f>SUM(H22:H23)</f>
        <v>878</v>
      </c>
    </row>
    <row r="22" spans="1:8" x14ac:dyDescent="0.2">
      <c r="A22" s="114"/>
      <c r="B22" s="84" t="s">
        <v>250</v>
      </c>
      <c r="C22" s="106"/>
      <c r="D22" s="115"/>
      <c r="E22" s="115"/>
      <c r="F22" s="115"/>
      <c r="G22" s="13"/>
      <c r="H22" s="13"/>
    </row>
    <row r="23" spans="1:8" x14ac:dyDescent="0.2">
      <c r="A23" s="114"/>
      <c r="B23" s="75" t="s">
        <v>251</v>
      </c>
      <c r="C23" s="106"/>
      <c r="D23" s="115">
        <f>'1.15'!D24</f>
        <v>1658</v>
      </c>
      <c r="E23" s="115">
        <f>'1.15'!F24</f>
        <v>2323</v>
      </c>
      <c r="F23" s="115">
        <f>'1.15'!G24</f>
        <v>1660</v>
      </c>
      <c r="G23" s="115">
        <f>'1.15'!H24</f>
        <v>782</v>
      </c>
      <c r="H23" s="115">
        <f>'1.15'!I24</f>
        <v>878</v>
      </c>
    </row>
    <row r="24" spans="1:8" x14ac:dyDescent="0.2">
      <c r="A24" s="114" t="s">
        <v>53</v>
      </c>
      <c r="B24" s="75" t="s">
        <v>191</v>
      </c>
      <c r="C24" s="106"/>
      <c r="D24" s="113" t="s">
        <v>187</v>
      </c>
      <c r="E24" s="113"/>
      <c r="F24" s="113"/>
      <c r="G24" s="113" t="s">
        <v>187</v>
      </c>
      <c r="H24" s="113" t="s">
        <v>187</v>
      </c>
    </row>
    <row r="25" spans="1:8" x14ac:dyDescent="0.2">
      <c r="A25" s="106" t="s">
        <v>20</v>
      </c>
      <c r="B25" s="75" t="s">
        <v>210</v>
      </c>
      <c r="C25" s="106" t="s">
        <v>71</v>
      </c>
      <c r="D25" s="113" t="s">
        <v>187</v>
      </c>
      <c r="E25" s="113"/>
      <c r="F25" s="113"/>
      <c r="G25" s="113" t="s">
        <v>187</v>
      </c>
      <c r="H25" s="113" t="s">
        <v>187</v>
      </c>
    </row>
    <row r="26" spans="1:8" x14ac:dyDescent="0.2">
      <c r="A26" s="106" t="s">
        <v>21</v>
      </c>
      <c r="B26" s="75" t="s">
        <v>31</v>
      </c>
      <c r="C26" s="106"/>
      <c r="D26" s="113" t="s">
        <v>187</v>
      </c>
      <c r="E26" s="113"/>
      <c r="F26" s="113"/>
      <c r="G26" s="113" t="s">
        <v>187</v>
      </c>
      <c r="H26" s="113" t="s">
        <v>187</v>
      </c>
    </row>
    <row r="27" spans="1:8" x14ac:dyDescent="0.2">
      <c r="A27" s="106" t="s">
        <v>23</v>
      </c>
      <c r="B27" s="84" t="s">
        <v>188</v>
      </c>
      <c r="C27" s="106"/>
      <c r="D27" s="113" t="s">
        <v>187</v>
      </c>
      <c r="E27" s="113"/>
      <c r="F27" s="113"/>
      <c r="G27" s="113" t="s">
        <v>187</v>
      </c>
      <c r="H27" s="113" t="s">
        <v>187</v>
      </c>
    </row>
    <row r="28" spans="1:8" x14ac:dyDescent="0.2">
      <c r="A28" s="106"/>
      <c r="B28" s="75" t="s">
        <v>250</v>
      </c>
      <c r="C28" s="106"/>
      <c r="D28" s="113" t="s">
        <v>187</v>
      </c>
      <c r="E28" s="113"/>
      <c r="F28" s="113"/>
      <c r="G28" s="113" t="s">
        <v>187</v>
      </c>
      <c r="H28" s="113" t="s">
        <v>187</v>
      </c>
    </row>
    <row r="29" spans="1:8" x14ac:dyDescent="0.2">
      <c r="A29" s="106"/>
      <c r="B29" s="75" t="s">
        <v>251</v>
      </c>
      <c r="C29" s="106"/>
      <c r="D29" s="113" t="s">
        <v>187</v>
      </c>
      <c r="E29" s="113"/>
      <c r="F29" s="113"/>
      <c r="G29" s="113" t="s">
        <v>187</v>
      </c>
      <c r="H29" s="113" t="s">
        <v>187</v>
      </c>
    </row>
    <row r="30" spans="1:8" x14ac:dyDescent="0.2">
      <c r="A30" s="106" t="s">
        <v>159</v>
      </c>
      <c r="B30" s="87" t="s">
        <v>191</v>
      </c>
      <c r="C30" s="106"/>
      <c r="D30" s="113" t="s">
        <v>187</v>
      </c>
      <c r="E30" s="113"/>
      <c r="F30" s="113"/>
      <c r="G30" s="113" t="s">
        <v>187</v>
      </c>
      <c r="H30" s="113" t="s">
        <v>187</v>
      </c>
    </row>
    <row r="31" spans="1:8" ht="50.25" customHeight="1" x14ac:dyDescent="0.2">
      <c r="A31" s="106" t="s">
        <v>83</v>
      </c>
      <c r="B31" s="70" t="s">
        <v>253</v>
      </c>
      <c r="C31" s="106" t="s">
        <v>206</v>
      </c>
      <c r="D31" s="113" t="s">
        <v>187</v>
      </c>
      <c r="E31" s="113"/>
      <c r="F31" s="113"/>
      <c r="G31" s="113" t="s">
        <v>187</v>
      </c>
      <c r="H31" s="113" t="s">
        <v>187</v>
      </c>
    </row>
    <row r="32" spans="1:8" x14ac:dyDescent="0.2">
      <c r="A32" s="106" t="s">
        <v>199</v>
      </c>
      <c r="B32" s="75" t="s">
        <v>31</v>
      </c>
      <c r="C32" s="106"/>
      <c r="D32" s="113" t="s">
        <v>187</v>
      </c>
      <c r="E32" s="113"/>
      <c r="F32" s="113"/>
      <c r="G32" s="113" t="s">
        <v>187</v>
      </c>
      <c r="H32" s="113" t="s">
        <v>187</v>
      </c>
    </row>
    <row r="33" spans="1:8" x14ac:dyDescent="0.2">
      <c r="A33" s="106" t="s">
        <v>200</v>
      </c>
      <c r="B33" s="84" t="s">
        <v>188</v>
      </c>
      <c r="C33" s="106"/>
      <c r="D33" s="113" t="s">
        <v>187</v>
      </c>
      <c r="E33" s="113"/>
      <c r="F33" s="113"/>
      <c r="G33" s="113" t="s">
        <v>187</v>
      </c>
      <c r="H33" s="113" t="s">
        <v>187</v>
      </c>
    </row>
    <row r="34" spans="1:8" x14ac:dyDescent="0.2">
      <c r="A34" s="106"/>
      <c r="B34" s="25" t="s">
        <v>250</v>
      </c>
      <c r="C34" s="106"/>
      <c r="D34" s="113" t="s">
        <v>187</v>
      </c>
      <c r="E34" s="113"/>
      <c r="F34" s="113"/>
      <c r="G34" s="113" t="s">
        <v>187</v>
      </c>
      <c r="H34" s="113" t="s">
        <v>187</v>
      </c>
    </row>
    <row r="35" spans="1:8" x14ac:dyDescent="0.2">
      <c r="A35" s="116"/>
      <c r="B35" s="75" t="s">
        <v>251</v>
      </c>
      <c r="C35" s="116"/>
      <c r="D35" s="113" t="s">
        <v>187</v>
      </c>
      <c r="E35" s="113"/>
      <c r="F35" s="113"/>
      <c r="G35" s="113" t="s">
        <v>187</v>
      </c>
      <c r="H35" s="113" t="s">
        <v>187</v>
      </c>
    </row>
    <row r="36" spans="1:8" x14ac:dyDescent="0.2">
      <c r="A36" s="106" t="s">
        <v>201</v>
      </c>
      <c r="B36" s="75" t="s">
        <v>191</v>
      </c>
      <c r="C36" s="106"/>
      <c r="D36" s="113" t="s">
        <v>187</v>
      </c>
      <c r="E36" s="113"/>
      <c r="F36" s="113"/>
      <c r="G36" s="113" t="s">
        <v>187</v>
      </c>
      <c r="H36" s="113" t="s">
        <v>187</v>
      </c>
    </row>
    <row r="37" spans="1:8" x14ac:dyDescent="0.2">
      <c r="A37" s="21"/>
      <c r="C37" s="21"/>
      <c r="D37" s="21"/>
      <c r="E37" s="21"/>
      <c r="F37" s="21"/>
    </row>
    <row r="38" spans="1:8" x14ac:dyDescent="0.2">
      <c r="A38" s="21"/>
      <c r="B38" s="21"/>
      <c r="C38" s="21"/>
      <c r="D38" s="21"/>
      <c r="E38" s="21"/>
      <c r="F38" s="21"/>
    </row>
    <row r="39" spans="1:8" x14ac:dyDescent="0.2">
      <c r="A39" s="21"/>
      <c r="B39" s="21"/>
      <c r="C39" s="21"/>
      <c r="D39" s="21"/>
      <c r="E39" s="21"/>
      <c r="F39" s="21"/>
    </row>
    <row r="40" spans="1:8" x14ac:dyDescent="0.2">
      <c r="A40" s="21"/>
      <c r="B40" s="21"/>
      <c r="C40" s="21"/>
      <c r="D40" s="21"/>
      <c r="E40" s="21"/>
      <c r="F40" s="21"/>
    </row>
    <row r="41" spans="1:8" s="3" customFormat="1" ht="15" x14ac:dyDescent="0.25">
      <c r="B41" s="16" t="s">
        <v>306</v>
      </c>
      <c r="D41" s="16"/>
      <c r="E41" s="16"/>
      <c r="F41" s="16"/>
      <c r="G41" s="16" t="s">
        <v>381</v>
      </c>
    </row>
    <row r="42" spans="1:8" s="3" customFormat="1" ht="15" x14ac:dyDescent="0.25">
      <c r="B42" s="16"/>
      <c r="D42" s="16"/>
      <c r="E42" s="16"/>
      <c r="F42" s="16"/>
      <c r="G42" s="16"/>
    </row>
    <row r="43" spans="1:8" s="3" customFormat="1" ht="15" x14ac:dyDescent="0.25">
      <c r="B43" s="16"/>
      <c r="D43" s="16"/>
      <c r="E43" s="16"/>
      <c r="F43" s="16"/>
      <c r="G43" s="16"/>
    </row>
    <row r="44" spans="1:8" s="3" customFormat="1" ht="15" x14ac:dyDescent="0.25">
      <c r="B44" s="16"/>
      <c r="D44" s="16"/>
      <c r="E44" s="16"/>
      <c r="F44" s="16"/>
      <c r="G44" s="16"/>
    </row>
  </sheetData>
  <mergeCells count="1">
    <mergeCell ref="B2:G2"/>
  </mergeCells>
  <pageMargins left="0.94488188976377963" right="0.59055118110236227" top="0.59055118110236227" bottom="0.59055118110236227" header="0" footer="0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5959"/>
  </sheetPr>
  <dimension ref="A1:H19"/>
  <sheetViews>
    <sheetView view="pageLayout" zoomScaleNormal="100" workbookViewId="0">
      <selection activeCell="B27" sqref="B27"/>
    </sheetView>
  </sheetViews>
  <sheetFormatPr defaultRowHeight="12.75" x14ac:dyDescent="0.2"/>
  <cols>
    <col min="1" max="1" width="9.5703125" style="4" customWidth="1"/>
    <col min="2" max="2" width="11.42578125" style="4" customWidth="1"/>
    <col min="3" max="3" width="11.28515625" style="4" customWidth="1"/>
    <col min="4" max="4" width="10.7109375" style="4" customWidth="1"/>
    <col min="5" max="5" width="13.85546875" style="4" customWidth="1"/>
    <col min="6" max="6" width="15.28515625" style="4" customWidth="1"/>
    <col min="7" max="256" width="9.140625" style="4"/>
    <col min="257" max="257" width="9.5703125" style="4" customWidth="1"/>
    <col min="258" max="258" width="11.42578125" style="4" customWidth="1"/>
    <col min="259" max="259" width="11.28515625" style="4" customWidth="1"/>
    <col min="260" max="260" width="10.7109375" style="4" customWidth="1"/>
    <col min="261" max="261" width="13.85546875" style="4" customWidth="1"/>
    <col min="262" max="262" width="15.28515625" style="4" customWidth="1"/>
    <col min="263" max="512" width="9.140625" style="4"/>
    <col min="513" max="513" width="9.5703125" style="4" customWidth="1"/>
    <col min="514" max="514" width="11.42578125" style="4" customWidth="1"/>
    <col min="515" max="515" width="11.28515625" style="4" customWidth="1"/>
    <col min="516" max="516" width="10.7109375" style="4" customWidth="1"/>
    <col min="517" max="517" width="13.85546875" style="4" customWidth="1"/>
    <col min="518" max="518" width="15.28515625" style="4" customWidth="1"/>
    <col min="519" max="768" width="9.140625" style="4"/>
    <col min="769" max="769" width="9.5703125" style="4" customWidth="1"/>
    <col min="770" max="770" width="11.42578125" style="4" customWidth="1"/>
    <col min="771" max="771" width="11.28515625" style="4" customWidth="1"/>
    <col min="772" max="772" width="10.7109375" style="4" customWidth="1"/>
    <col min="773" max="773" width="13.85546875" style="4" customWidth="1"/>
    <col min="774" max="774" width="15.28515625" style="4" customWidth="1"/>
    <col min="775" max="1024" width="9.140625" style="4"/>
    <col min="1025" max="1025" width="9.5703125" style="4" customWidth="1"/>
    <col min="1026" max="1026" width="11.42578125" style="4" customWidth="1"/>
    <col min="1027" max="1027" width="11.28515625" style="4" customWidth="1"/>
    <col min="1028" max="1028" width="10.7109375" style="4" customWidth="1"/>
    <col min="1029" max="1029" width="13.85546875" style="4" customWidth="1"/>
    <col min="1030" max="1030" width="15.28515625" style="4" customWidth="1"/>
    <col min="1031" max="1280" width="9.140625" style="4"/>
    <col min="1281" max="1281" width="9.5703125" style="4" customWidth="1"/>
    <col min="1282" max="1282" width="11.42578125" style="4" customWidth="1"/>
    <col min="1283" max="1283" width="11.28515625" style="4" customWidth="1"/>
    <col min="1284" max="1284" width="10.7109375" style="4" customWidth="1"/>
    <col min="1285" max="1285" width="13.85546875" style="4" customWidth="1"/>
    <col min="1286" max="1286" width="15.28515625" style="4" customWidth="1"/>
    <col min="1287" max="1536" width="9.140625" style="4"/>
    <col min="1537" max="1537" width="9.5703125" style="4" customWidth="1"/>
    <col min="1538" max="1538" width="11.42578125" style="4" customWidth="1"/>
    <col min="1539" max="1539" width="11.28515625" style="4" customWidth="1"/>
    <col min="1540" max="1540" width="10.7109375" style="4" customWidth="1"/>
    <col min="1541" max="1541" width="13.85546875" style="4" customWidth="1"/>
    <col min="1542" max="1542" width="15.28515625" style="4" customWidth="1"/>
    <col min="1543" max="1792" width="9.140625" style="4"/>
    <col min="1793" max="1793" width="9.5703125" style="4" customWidth="1"/>
    <col min="1794" max="1794" width="11.42578125" style="4" customWidth="1"/>
    <col min="1795" max="1795" width="11.28515625" style="4" customWidth="1"/>
    <col min="1796" max="1796" width="10.7109375" style="4" customWidth="1"/>
    <col min="1797" max="1797" width="13.85546875" style="4" customWidth="1"/>
    <col min="1798" max="1798" width="15.28515625" style="4" customWidth="1"/>
    <col min="1799" max="2048" width="9.140625" style="4"/>
    <col min="2049" max="2049" width="9.5703125" style="4" customWidth="1"/>
    <col min="2050" max="2050" width="11.42578125" style="4" customWidth="1"/>
    <col min="2051" max="2051" width="11.28515625" style="4" customWidth="1"/>
    <col min="2052" max="2052" width="10.7109375" style="4" customWidth="1"/>
    <col min="2053" max="2053" width="13.85546875" style="4" customWidth="1"/>
    <col min="2054" max="2054" width="15.28515625" style="4" customWidth="1"/>
    <col min="2055" max="2304" width="9.140625" style="4"/>
    <col min="2305" max="2305" width="9.5703125" style="4" customWidth="1"/>
    <col min="2306" max="2306" width="11.42578125" style="4" customWidth="1"/>
    <col min="2307" max="2307" width="11.28515625" style="4" customWidth="1"/>
    <col min="2308" max="2308" width="10.7109375" style="4" customWidth="1"/>
    <col min="2309" max="2309" width="13.85546875" style="4" customWidth="1"/>
    <col min="2310" max="2310" width="15.28515625" style="4" customWidth="1"/>
    <col min="2311" max="2560" width="9.140625" style="4"/>
    <col min="2561" max="2561" width="9.5703125" style="4" customWidth="1"/>
    <col min="2562" max="2562" width="11.42578125" style="4" customWidth="1"/>
    <col min="2563" max="2563" width="11.28515625" style="4" customWidth="1"/>
    <col min="2564" max="2564" width="10.7109375" style="4" customWidth="1"/>
    <col min="2565" max="2565" width="13.85546875" style="4" customWidth="1"/>
    <col min="2566" max="2566" width="15.28515625" style="4" customWidth="1"/>
    <col min="2567" max="2816" width="9.140625" style="4"/>
    <col min="2817" max="2817" width="9.5703125" style="4" customWidth="1"/>
    <col min="2818" max="2818" width="11.42578125" style="4" customWidth="1"/>
    <col min="2819" max="2819" width="11.28515625" style="4" customWidth="1"/>
    <col min="2820" max="2820" width="10.7109375" style="4" customWidth="1"/>
    <col min="2821" max="2821" width="13.85546875" style="4" customWidth="1"/>
    <col min="2822" max="2822" width="15.28515625" style="4" customWidth="1"/>
    <col min="2823" max="3072" width="9.140625" style="4"/>
    <col min="3073" max="3073" width="9.5703125" style="4" customWidth="1"/>
    <col min="3074" max="3074" width="11.42578125" style="4" customWidth="1"/>
    <col min="3075" max="3075" width="11.28515625" style="4" customWidth="1"/>
    <col min="3076" max="3076" width="10.7109375" style="4" customWidth="1"/>
    <col min="3077" max="3077" width="13.85546875" style="4" customWidth="1"/>
    <col min="3078" max="3078" width="15.28515625" style="4" customWidth="1"/>
    <col min="3079" max="3328" width="9.140625" style="4"/>
    <col min="3329" max="3329" width="9.5703125" style="4" customWidth="1"/>
    <col min="3330" max="3330" width="11.42578125" style="4" customWidth="1"/>
    <col min="3331" max="3331" width="11.28515625" style="4" customWidth="1"/>
    <col min="3332" max="3332" width="10.7109375" style="4" customWidth="1"/>
    <col min="3333" max="3333" width="13.85546875" style="4" customWidth="1"/>
    <col min="3334" max="3334" width="15.28515625" style="4" customWidth="1"/>
    <col min="3335" max="3584" width="9.140625" style="4"/>
    <col min="3585" max="3585" width="9.5703125" style="4" customWidth="1"/>
    <col min="3586" max="3586" width="11.42578125" style="4" customWidth="1"/>
    <col min="3587" max="3587" width="11.28515625" style="4" customWidth="1"/>
    <col min="3588" max="3588" width="10.7109375" style="4" customWidth="1"/>
    <col min="3589" max="3589" width="13.85546875" style="4" customWidth="1"/>
    <col min="3590" max="3590" width="15.28515625" style="4" customWidth="1"/>
    <col min="3591" max="3840" width="9.140625" style="4"/>
    <col min="3841" max="3841" width="9.5703125" style="4" customWidth="1"/>
    <col min="3842" max="3842" width="11.42578125" style="4" customWidth="1"/>
    <col min="3843" max="3843" width="11.28515625" style="4" customWidth="1"/>
    <col min="3844" max="3844" width="10.7109375" style="4" customWidth="1"/>
    <col min="3845" max="3845" width="13.85546875" style="4" customWidth="1"/>
    <col min="3846" max="3846" width="15.28515625" style="4" customWidth="1"/>
    <col min="3847" max="4096" width="9.140625" style="4"/>
    <col min="4097" max="4097" width="9.5703125" style="4" customWidth="1"/>
    <col min="4098" max="4098" width="11.42578125" style="4" customWidth="1"/>
    <col min="4099" max="4099" width="11.28515625" style="4" customWidth="1"/>
    <col min="4100" max="4100" width="10.7109375" style="4" customWidth="1"/>
    <col min="4101" max="4101" width="13.85546875" style="4" customWidth="1"/>
    <col min="4102" max="4102" width="15.28515625" style="4" customWidth="1"/>
    <col min="4103" max="4352" width="9.140625" style="4"/>
    <col min="4353" max="4353" width="9.5703125" style="4" customWidth="1"/>
    <col min="4354" max="4354" width="11.42578125" style="4" customWidth="1"/>
    <col min="4355" max="4355" width="11.28515625" style="4" customWidth="1"/>
    <col min="4356" max="4356" width="10.7109375" style="4" customWidth="1"/>
    <col min="4357" max="4357" width="13.85546875" style="4" customWidth="1"/>
    <col min="4358" max="4358" width="15.28515625" style="4" customWidth="1"/>
    <col min="4359" max="4608" width="9.140625" style="4"/>
    <col min="4609" max="4609" width="9.5703125" style="4" customWidth="1"/>
    <col min="4610" max="4610" width="11.42578125" style="4" customWidth="1"/>
    <col min="4611" max="4611" width="11.28515625" style="4" customWidth="1"/>
    <col min="4612" max="4612" width="10.7109375" style="4" customWidth="1"/>
    <col min="4613" max="4613" width="13.85546875" style="4" customWidth="1"/>
    <col min="4614" max="4614" width="15.28515625" style="4" customWidth="1"/>
    <col min="4615" max="4864" width="9.140625" style="4"/>
    <col min="4865" max="4865" width="9.5703125" style="4" customWidth="1"/>
    <col min="4866" max="4866" width="11.42578125" style="4" customWidth="1"/>
    <col min="4867" max="4867" width="11.28515625" style="4" customWidth="1"/>
    <col min="4868" max="4868" width="10.7109375" style="4" customWidth="1"/>
    <col min="4869" max="4869" width="13.85546875" style="4" customWidth="1"/>
    <col min="4870" max="4870" width="15.28515625" style="4" customWidth="1"/>
    <col min="4871" max="5120" width="9.140625" style="4"/>
    <col min="5121" max="5121" width="9.5703125" style="4" customWidth="1"/>
    <col min="5122" max="5122" width="11.42578125" style="4" customWidth="1"/>
    <col min="5123" max="5123" width="11.28515625" style="4" customWidth="1"/>
    <col min="5124" max="5124" width="10.7109375" style="4" customWidth="1"/>
    <col min="5125" max="5125" width="13.85546875" style="4" customWidth="1"/>
    <col min="5126" max="5126" width="15.28515625" style="4" customWidth="1"/>
    <col min="5127" max="5376" width="9.140625" style="4"/>
    <col min="5377" max="5377" width="9.5703125" style="4" customWidth="1"/>
    <col min="5378" max="5378" width="11.42578125" style="4" customWidth="1"/>
    <col min="5379" max="5379" width="11.28515625" style="4" customWidth="1"/>
    <col min="5380" max="5380" width="10.7109375" style="4" customWidth="1"/>
    <col min="5381" max="5381" width="13.85546875" style="4" customWidth="1"/>
    <col min="5382" max="5382" width="15.28515625" style="4" customWidth="1"/>
    <col min="5383" max="5632" width="9.140625" style="4"/>
    <col min="5633" max="5633" width="9.5703125" style="4" customWidth="1"/>
    <col min="5634" max="5634" width="11.42578125" style="4" customWidth="1"/>
    <col min="5635" max="5635" width="11.28515625" style="4" customWidth="1"/>
    <col min="5636" max="5636" width="10.7109375" style="4" customWidth="1"/>
    <col min="5637" max="5637" width="13.85546875" style="4" customWidth="1"/>
    <col min="5638" max="5638" width="15.28515625" style="4" customWidth="1"/>
    <col min="5639" max="5888" width="9.140625" style="4"/>
    <col min="5889" max="5889" width="9.5703125" style="4" customWidth="1"/>
    <col min="5890" max="5890" width="11.42578125" style="4" customWidth="1"/>
    <col min="5891" max="5891" width="11.28515625" style="4" customWidth="1"/>
    <col min="5892" max="5892" width="10.7109375" style="4" customWidth="1"/>
    <col min="5893" max="5893" width="13.85546875" style="4" customWidth="1"/>
    <col min="5894" max="5894" width="15.28515625" style="4" customWidth="1"/>
    <col min="5895" max="6144" width="9.140625" style="4"/>
    <col min="6145" max="6145" width="9.5703125" style="4" customWidth="1"/>
    <col min="6146" max="6146" width="11.42578125" style="4" customWidth="1"/>
    <col min="6147" max="6147" width="11.28515625" style="4" customWidth="1"/>
    <col min="6148" max="6148" width="10.7109375" style="4" customWidth="1"/>
    <col min="6149" max="6149" width="13.85546875" style="4" customWidth="1"/>
    <col min="6150" max="6150" width="15.28515625" style="4" customWidth="1"/>
    <col min="6151" max="6400" width="9.140625" style="4"/>
    <col min="6401" max="6401" width="9.5703125" style="4" customWidth="1"/>
    <col min="6402" max="6402" width="11.42578125" style="4" customWidth="1"/>
    <col min="6403" max="6403" width="11.28515625" style="4" customWidth="1"/>
    <col min="6404" max="6404" width="10.7109375" style="4" customWidth="1"/>
    <col min="6405" max="6405" width="13.85546875" style="4" customWidth="1"/>
    <col min="6406" max="6406" width="15.28515625" style="4" customWidth="1"/>
    <col min="6407" max="6656" width="9.140625" style="4"/>
    <col min="6657" max="6657" width="9.5703125" style="4" customWidth="1"/>
    <col min="6658" max="6658" width="11.42578125" style="4" customWidth="1"/>
    <col min="6659" max="6659" width="11.28515625" style="4" customWidth="1"/>
    <col min="6660" max="6660" width="10.7109375" style="4" customWidth="1"/>
    <col min="6661" max="6661" width="13.85546875" style="4" customWidth="1"/>
    <col min="6662" max="6662" width="15.28515625" style="4" customWidth="1"/>
    <col min="6663" max="6912" width="9.140625" style="4"/>
    <col min="6913" max="6913" width="9.5703125" style="4" customWidth="1"/>
    <col min="6914" max="6914" width="11.42578125" style="4" customWidth="1"/>
    <col min="6915" max="6915" width="11.28515625" style="4" customWidth="1"/>
    <col min="6916" max="6916" width="10.7109375" style="4" customWidth="1"/>
    <col min="6917" max="6917" width="13.85546875" style="4" customWidth="1"/>
    <col min="6918" max="6918" width="15.28515625" style="4" customWidth="1"/>
    <col min="6919" max="7168" width="9.140625" style="4"/>
    <col min="7169" max="7169" width="9.5703125" style="4" customWidth="1"/>
    <col min="7170" max="7170" width="11.42578125" style="4" customWidth="1"/>
    <col min="7171" max="7171" width="11.28515625" style="4" customWidth="1"/>
    <col min="7172" max="7172" width="10.7109375" style="4" customWidth="1"/>
    <col min="7173" max="7173" width="13.85546875" style="4" customWidth="1"/>
    <col min="7174" max="7174" width="15.28515625" style="4" customWidth="1"/>
    <col min="7175" max="7424" width="9.140625" style="4"/>
    <col min="7425" max="7425" width="9.5703125" style="4" customWidth="1"/>
    <col min="7426" max="7426" width="11.42578125" style="4" customWidth="1"/>
    <col min="7427" max="7427" width="11.28515625" style="4" customWidth="1"/>
    <col min="7428" max="7428" width="10.7109375" style="4" customWidth="1"/>
    <col min="7429" max="7429" width="13.85546875" style="4" customWidth="1"/>
    <col min="7430" max="7430" width="15.28515625" style="4" customWidth="1"/>
    <col min="7431" max="7680" width="9.140625" style="4"/>
    <col min="7681" max="7681" width="9.5703125" style="4" customWidth="1"/>
    <col min="7682" max="7682" width="11.42578125" style="4" customWidth="1"/>
    <col min="7683" max="7683" width="11.28515625" style="4" customWidth="1"/>
    <col min="7684" max="7684" width="10.7109375" style="4" customWidth="1"/>
    <col min="7685" max="7685" width="13.85546875" style="4" customWidth="1"/>
    <col min="7686" max="7686" width="15.28515625" style="4" customWidth="1"/>
    <col min="7687" max="7936" width="9.140625" style="4"/>
    <col min="7937" max="7937" width="9.5703125" style="4" customWidth="1"/>
    <col min="7938" max="7938" width="11.42578125" style="4" customWidth="1"/>
    <col min="7939" max="7939" width="11.28515625" style="4" customWidth="1"/>
    <col min="7940" max="7940" width="10.7109375" style="4" customWidth="1"/>
    <col min="7941" max="7941" width="13.85546875" style="4" customWidth="1"/>
    <col min="7942" max="7942" width="15.28515625" style="4" customWidth="1"/>
    <col min="7943" max="8192" width="9.140625" style="4"/>
    <col min="8193" max="8193" width="9.5703125" style="4" customWidth="1"/>
    <col min="8194" max="8194" width="11.42578125" style="4" customWidth="1"/>
    <col min="8195" max="8195" width="11.28515625" style="4" customWidth="1"/>
    <col min="8196" max="8196" width="10.7109375" style="4" customWidth="1"/>
    <col min="8197" max="8197" width="13.85546875" style="4" customWidth="1"/>
    <col min="8198" max="8198" width="15.28515625" style="4" customWidth="1"/>
    <col min="8199" max="8448" width="9.140625" style="4"/>
    <col min="8449" max="8449" width="9.5703125" style="4" customWidth="1"/>
    <col min="8450" max="8450" width="11.42578125" style="4" customWidth="1"/>
    <col min="8451" max="8451" width="11.28515625" style="4" customWidth="1"/>
    <col min="8452" max="8452" width="10.7109375" style="4" customWidth="1"/>
    <col min="8453" max="8453" width="13.85546875" style="4" customWidth="1"/>
    <col min="8454" max="8454" width="15.28515625" style="4" customWidth="1"/>
    <col min="8455" max="8704" width="9.140625" style="4"/>
    <col min="8705" max="8705" width="9.5703125" style="4" customWidth="1"/>
    <col min="8706" max="8706" width="11.42578125" style="4" customWidth="1"/>
    <col min="8707" max="8707" width="11.28515625" style="4" customWidth="1"/>
    <col min="8708" max="8708" width="10.7109375" style="4" customWidth="1"/>
    <col min="8709" max="8709" width="13.85546875" style="4" customWidth="1"/>
    <col min="8710" max="8710" width="15.28515625" style="4" customWidth="1"/>
    <col min="8711" max="8960" width="9.140625" style="4"/>
    <col min="8961" max="8961" width="9.5703125" style="4" customWidth="1"/>
    <col min="8962" max="8962" width="11.42578125" style="4" customWidth="1"/>
    <col min="8963" max="8963" width="11.28515625" style="4" customWidth="1"/>
    <col min="8964" max="8964" width="10.7109375" style="4" customWidth="1"/>
    <col min="8965" max="8965" width="13.85546875" style="4" customWidth="1"/>
    <col min="8966" max="8966" width="15.28515625" style="4" customWidth="1"/>
    <col min="8967" max="9216" width="9.140625" style="4"/>
    <col min="9217" max="9217" width="9.5703125" style="4" customWidth="1"/>
    <col min="9218" max="9218" width="11.42578125" style="4" customWidth="1"/>
    <col min="9219" max="9219" width="11.28515625" style="4" customWidth="1"/>
    <col min="9220" max="9220" width="10.7109375" style="4" customWidth="1"/>
    <col min="9221" max="9221" width="13.85546875" style="4" customWidth="1"/>
    <col min="9222" max="9222" width="15.28515625" style="4" customWidth="1"/>
    <col min="9223" max="9472" width="9.140625" style="4"/>
    <col min="9473" max="9473" width="9.5703125" style="4" customWidth="1"/>
    <col min="9474" max="9474" width="11.42578125" style="4" customWidth="1"/>
    <col min="9475" max="9475" width="11.28515625" style="4" customWidth="1"/>
    <col min="9476" max="9476" width="10.7109375" style="4" customWidth="1"/>
    <col min="9477" max="9477" width="13.85546875" style="4" customWidth="1"/>
    <col min="9478" max="9478" width="15.28515625" style="4" customWidth="1"/>
    <col min="9479" max="9728" width="9.140625" style="4"/>
    <col min="9729" max="9729" width="9.5703125" style="4" customWidth="1"/>
    <col min="9730" max="9730" width="11.42578125" style="4" customWidth="1"/>
    <col min="9731" max="9731" width="11.28515625" style="4" customWidth="1"/>
    <col min="9732" max="9732" width="10.7109375" style="4" customWidth="1"/>
    <col min="9733" max="9733" width="13.85546875" style="4" customWidth="1"/>
    <col min="9734" max="9734" width="15.28515625" style="4" customWidth="1"/>
    <col min="9735" max="9984" width="9.140625" style="4"/>
    <col min="9985" max="9985" width="9.5703125" style="4" customWidth="1"/>
    <col min="9986" max="9986" width="11.42578125" style="4" customWidth="1"/>
    <col min="9987" max="9987" width="11.28515625" style="4" customWidth="1"/>
    <col min="9988" max="9988" width="10.7109375" style="4" customWidth="1"/>
    <col min="9989" max="9989" width="13.85546875" style="4" customWidth="1"/>
    <col min="9990" max="9990" width="15.28515625" style="4" customWidth="1"/>
    <col min="9991" max="10240" width="9.140625" style="4"/>
    <col min="10241" max="10241" width="9.5703125" style="4" customWidth="1"/>
    <col min="10242" max="10242" width="11.42578125" style="4" customWidth="1"/>
    <col min="10243" max="10243" width="11.28515625" style="4" customWidth="1"/>
    <col min="10244" max="10244" width="10.7109375" style="4" customWidth="1"/>
    <col min="10245" max="10245" width="13.85546875" style="4" customWidth="1"/>
    <col min="10246" max="10246" width="15.28515625" style="4" customWidth="1"/>
    <col min="10247" max="10496" width="9.140625" style="4"/>
    <col min="10497" max="10497" width="9.5703125" style="4" customWidth="1"/>
    <col min="10498" max="10498" width="11.42578125" style="4" customWidth="1"/>
    <col min="10499" max="10499" width="11.28515625" style="4" customWidth="1"/>
    <col min="10500" max="10500" width="10.7109375" style="4" customWidth="1"/>
    <col min="10501" max="10501" width="13.85546875" style="4" customWidth="1"/>
    <col min="10502" max="10502" width="15.28515625" style="4" customWidth="1"/>
    <col min="10503" max="10752" width="9.140625" style="4"/>
    <col min="10753" max="10753" width="9.5703125" style="4" customWidth="1"/>
    <col min="10754" max="10754" width="11.42578125" style="4" customWidth="1"/>
    <col min="10755" max="10755" width="11.28515625" style="4" customWidth="1"/>
    <col min="10756" max="10756" width="10.7109375" style="4" customWidth="1"/>
    <col min="10757" max="10757" width="13.85546875" style="4" customWidth="1"/>
    <col min="10758" max="10758" width="15.28515625" style="4" customWidth="1"/>
    <col min="10759" max="11008" width="9.140625" style="4"/>
    <col min="11009" max="11009" width="9.5703125" style="4" customWidth="1"/>
    <col min="11010" max="11010" width="11.42578125" style="4" customWidth="1"/>
    <col min="11011" max="11011" width="11.28515625" style="4" customWidth="1"/>
    <col min="11012" max="11012" width="10.7109375" style="4" customWidth="1"/>
    <col min="11013" max="11013" width="13.85546875" style="4" customWidth="1"/>
    <col min="11014" max="11014" width="15.28515625" style="4" customWidth="1"/>
    <col min="11015" max="11264" width="9.140625" style="4"/>
    <col min="11265" max="11265" width="9.5703125" style="4" customWidth="1"/>
    <col min="11266" max="11266" width="11.42578125" style="4" customWidth="1"/>
    <col min="11267" max="11267" width="11.28515625" style="4" customWidth="1"/>
    <col min="11268" max="11268" width="10.7109375" style="4" customWidth="1"/>
    <col min="11269" max="11269" width="13.85546875" style="4" customWidth="1"/>
    <col min="11270" max="11270" width="15.28515625" style="4" customWidth="1"/>
    <col min="11271" max="11520" width="9.140625" style="4"/>
    <col min="11521" max="11521" width="9.5703125" style="4" customWidth="1"/>
    <col min="11522" max="11522" width="11.42578125" style="4" customWidth="1"/>
    <col min="11523" max="11523" width="11.28515625" style="4" customWidth="1"/>
    <col min="11524" max="11524" width="10.7109375" style="4" customWidth="1"/>
    <col min="11525" max="11525" width="13.85546875" style="4" customWidth="1"/>
    <col min="11526" max="11526" width="15.28515625" style="4" customWidth="1"/>
    <col min="11527" max="11776" width="9.140625" style="4"/>
    <col min="11777" max="11777" width="9.5703125" style="4" customWidth="1"/>
    <col min="11778" max="11778" width="11.42578125" style="4" customWidth="1"/>
    <col min="11779" max="11779" width="11.28515625" style="4" customWidth="1"/>
    <col min="11780" max="11780" width="10.7109375" style="4" customWidth="1"/>
    <col min="11781" max="11781" width="13.85546875" style="4" customWidth="1"/>
    <col min="11782" max="11782" width="15.28515625" style="4" customWidth="1"/>
    <col min="11783" max="12032" width="9.140625" style="4"/>
    <col min="12033" max="12033" width="9.5703125" style="4" customWidth="1"/>
    <col min="12034" max="12034" width="11.42578125" style="4" customWidth="1"/>
    <col min="12035" max="12035" width="11.28515625" style="4" customWidth="1"/>
    <col min="12036" max="12036" width="10.7109375" style="4" customWidth="1"/>
    <col min="12037" max="12037" width="13.85546875" style="4" customWidth="1"/>
    <col min="12038" max="12038" width="15.28515625" style="4" customWidth="1"/>
    <col min="12039" max="12288" width="9.140625" style="4"/>
    <col min="12289" max="12289" width="9.5703125" style="4" customWidth="1"/>
    <col min="12290" max="12290" width="11.42578125" style="4" customWidth="1"/>
    <col min="12291" max="12291" width="11.28515625" style="4" customWidth="1"/>
    <col min="12292" max="12292" width="10.7109375" style="4" customWidth="1"/>
    <col min="12293" max="12293" width="13.85546875" style="4" customWidth="1"/>
    <col min="12294" max="12294" width="15.28515625" style="4" customWidth="1"/>
    <col min="12295" max="12544" width="9.140625" style="4"/>
    <col min="12545" max="12545" width="9.5703125" style="4" customWidth="1"/>
    <col min="12546" max="12546" width="11.42578125" style="4" customWidth="1"/>
    <col min="12547" max="12547" width="11.28515625" style="4" customWidth="1"/>
    <col min="12548" max="12548" width="10.7109375" style="4" customWidth="1"/>
    <col min="12549" max="12549" width="13.85546875" style="4" customWidth="1"/>
    <col min="12550" max="12550" width="15.28515625" style="4" customWidth="1"/>
    <col min="12551" max="12800" width="9.140625" style="4"/>
    <col min="12801" max="12801" width="9.5703125" style="4" customWidth="1"/>
    <col min="12802" max="12802" width="11.42578125" style="4" customWidth="1"/>
    <col min="12803" max="12803" width="11.28515625" style="4" customWidth="1"/>
    <col min="12804" max="12804" width="10.7109375" style="4" customWidth="1"/>
    <col min="12805" max="12805" width="13.85546875" style="4" customWidth="1"/>
    <col min="12806" max="12806" width="15.28515625" style="4" customWidth="1"/>
    <col min="12807" max="13056" width="9.140625" style="4"/>
    <col min="13057" max="13057" width="9.5703125" style="4" customWidth="1"/>
    <col min="13058" max="13058" width="11.42578125" style="4" customWidth="1"/>
    <col min="13059" max="13059" width="11.28515625" style="4" customWidth="1"/>
    <col min="13060" max="13060" width="10.7109375" style="4" customWidth="1"/>
    <col min="13061" max="13061" width="13.85546875" style="4" customWidth="1"/>
    <col min="13062" max="13062" width="15.28515625" style="4" customWidth="1"/>
    <col min="13063" max="13312" width="9.140625" style="4"/>
    <col min="13313" max="13313" width="9.5703125" style="4" customWidth="1"/>
    <col min="13314" max="13314" width="11.42578125" style="4" customWidth="1"/>
    <col min="13315" max="13315" width="11.28515625" style="4" customWidth="1"/>
    <col min="13316" max="13316" width="10.7109375" style="4" customWidth="1"/>
    <col min="13317" max="13317" width="13.85546875" style="4" customWidth="1"/>
    <col min="13318" max="13318" width="15.28515625" style="4" customWidth="1"/>
    <col min="13319" max="13568" width="9.140625" style="4"/>
    <col min="13569" max="13569" width="9.5703125" style="4" customWidth="1"/>
    <col min="13570" max="13570" width="11.42578125" style="4" customWidth="1"/>
    <col min="13571" max="13571" width="11.28515625" style="4" customWidth="1"/>
    <col min="13572" max="13572" width="10.7109375" style="4" customWidth="1"/>
    <col min="13573" max="13573" width="13.85546875" style="4" customWidth="1"/>
    <col min="13574" max="13574" width="15.28515625" style="4" customWidth="1"/>
    <col min="13575" max="13824" width="9.140625" style="4"/>
    <col min="13825" max="13825" width="9.5703125" style="4" customWidth="1"/>
    <col min="13826" max="13826" width="11.42578125" style="4" customWidth="1"/>
    <col min="13827" max="13827" width="11.28515625" style="4" customWidth="1"/>
    <col min="13828" max="13828" width="10.7109375" style="4" customWidth="1"/>
    <col min="13829" max="13829" width="13.85546875" style="4" customWidth="1"/>
    <col min="13830" max="13830" width="15.28515625" style="4" customWidth="1"/>
    <col min="13831" max="14080" width="9.140625" style="4"/>
    <col min="14081" max="14081" width="9.5703125" style="4" customWidth="1"/>
    <col min="14082" max="14082" width="11.42578125" style="4" customWidth="1"/>
    <col min="14083" max="14083" width="11.28515625" style="4" customWidth="1"/>
    <col min="14084" max="14084" width="10.7109375" style="4" customWidth="1"/>
    <col min="14085" max="14085" width="13.85546875" style="4" customWidth="1"/>
    <col min="14086" max="14086" width="15.28515625" style="4" customWidth="1"/>
    <col min="14087" max="14336" width="9.140625" style="4"/>
    <col min="14337" max="14337" width="9.5703125" style="4" customWidth="1"/>
    <col min="14338" max="14338" width="11.42578125" style="4" customWidth="1"/>
    <col min="14339" max="14339" width="11.28515625" style="4" customWidth="1"/>
    <col min="14340" max="14340" width="10.7109375" style="4" customWidth="1"/>
    <col min="14341" max="14341" width="13.85546875" style="4" customWidth="1"/>
    <col min="14342" max="14342" width="15.28515625" style="4" customWidth="1"/>
    <col min="14343" max="14592" width="9.140625" style="4"/>
    <col min="14593" max="14593" width="9.5703125" style="4" customWidth="1"/>
    <col min="14594" max="14594" width="11.42578125" style="4" customWidth="1"/>
    <col min="14595" max="14595" width="11.28515625" style="4" customWidth="1"/>
    <col min="14596" max="14596" width="10.7109375" style="4" customWidth="1"/>
    <col min="14597" max="14597" width="13.85546875" style="4" customWidth="1"/>
    <col min="14598" max="14598" width="15.28515625" style="4" customWidth="1"/>
    <col min="14599" max="14848" width="9.140625" style="4"/>
    <col min="14849" max="14849" width="9.5703125" style="4" customWidth="1"/>
    <col min="14850" max="14850" width="11.42578125" style="4" customWidth="1"/>
    <col min="14851" max="14851" width="11.28515625" style="4" customWidth="1"/>
    <col min="14852" max="14852" width="10.7109375" style="4" customWidth="1"/>
    <col min="14853" max="14853" width="13.85546875" style="4" customWidth="1"/>
    <col min="14854" max="14854" width="15.28515625" style="4" customWidth="1"/>
    <col min="14855" max="15104" width="9.140625" style="4"/>
    <col min="15105" max="15105" width="9.5703125" style="4" customWidth="1"/>
    <col min="15106" max="15106" width="11.42578125" style="4" customWidth="1"/>
    <col min="15107" max="15107" width="11.28515625" style="4" customWidth="1"/>
    <col min="15108" max="15108" width="10.7109375" style="4" customWidth="1"/>
    <col min="15109" max="15109" width="13.85546875" style="4" customWidth="1"/>
    <col min="15110" max="15110" width="15.28515625" style="4" customWidth="1"/>
    <col min="15111" max="15360" width="9.140625" style="4"/>
    <col min="15361" max="15361" width="9.5703125" style="4" customWidth="1"/>
    <col min="15362" max="15362" width="11.42578125" style="4" customWidth="1"/>
    <col min="15363" max="15363" width="11.28515625" style="4" customWidth="1"/>
    <col min="15364" max="15364" width="10.7109375" style="4" customWidth="1"/>
    <col min="15365" max="15365" width="13.85546875" style="4" customWidth="1"/>
    <col min="15366" max="15366" width="15.28515625" style="4" customWidth="1"/>
    <col min="15367" max="15616" width="9.140625" style="4"/>
    <col min="15617" max="15617" width="9.5703125" style="4" customWidth="1"/>
    <col min="15618" max="15618" width="11.42578125" style="4" customWidth="1"/>
    <col min="15619" max="15619" width="11.28515625" style="4" customWidth="1"/>
    <col min="15620" max="15620" width="10.7109375" style="4" customWidth="1"/>
    <col min="15621" max="15621" width="13.85546875" style="4" customWidth="1"/>
    <col min="15622" max="15622" width="15.28515625" style="4" customWidth="1"/>
    <col min="15623" max="15872" width="9.140625" style="4"/>
    <col min="15873" max="15873" width="9.5703125" style="4" customWidth="1"/>
    <col min="15874" max="15874" width="11.42578125" style="4" customWidth="1"/>
    <col min="15875" max="15875" width="11.28515625" style="4" customWidth="1"/>
    <col min="15876" max="15876" width="10.7109375" style="4" customWidth="1"/>
    <col min="15877" max="15877" width="13.85546875" style="4" customWidth="1"/>
    <col min="15878" max="15878" width="15.28515625" style="4" customWidth="1"/>
    <col min="15879" max="16128" width="9.140625" style="4"/>
    <col min="16129" max="16129" width="9.5703125" style="4" customWidth="1"/>
    <col min="16130" max="16130" width="11.42578125" style="4" customWidth="1"/>
    <col min="16131" max="16131" width="11.28515625" style="4" customWidth="1"/>
    <col min="16132" max="16132" width="10.7109375" style="4" customWidth="1"/>
    <col min="16133" max="16133" width="13.85546875" style="4" customWidth="1"/>
    <col min="16134" max="16134" width="15.28515625" style="4" customWidth="1"/>
    <col min="16135" max="16384" width="9.140625" style="4"/>
  </cols>
  <sheetData>
    <row r="1" spans="1:8" ht="15.75" x14ac:dyDescent="0.25">
      <c r="A1" s="159"/>
      <c r="B1" s="159"/>
      <c r="C1" s="159"/>
      <c r="D1" s="159"/>
      <c r="E1" s="159"/>
      <c r="F1" s="21"/>
      <c r="G1" s="278" t="s">
        <v>211</v>
      </c>
      <c r="H1" s="159"/>
    </row>
    <row r="2" spans="1:8" ht="15.75" x14ac:dyDescent="0.25">
      <c r="H2" s="160"/>
    </row>
    <row r="3" spans="1:8" ht="15.75" x14ac:dyDescent="0.25">
      <c r="A3" s="160" t="s">
        <v>212</v>
      </c>
      <c r="B3" s="160"/>
      <c r="C3" s="160"/>
      <c r="D3" s="160"/>
      <c r="E3" s="160"/>
      <c r="F3" s="160"/>
      <c r="G3" s="160"/>
      <c r="H3" s="159"/>
    </row>
    <row r="4" spans="1:8" ht="15.75" x14ac:dyDescent="0.25">
      <c r="A4" s="159"/>
      <c r="B4" s="159"/>
      <c r="C4" s="159"/>
      <c r="D4" s="159"/>
      <c r="E4" s="159"/>
      <c r="F4" s="159"/>
      <c r="G4" s="159"/>
      <c r="H4" s="159"/>
    </row>
    <row r="5" spans="1:8" ht="15.75" x14ac:dyDescent="0.25">
      <c r="A5" s="97" t="s">
        <v>213</v>
      </c>
      <c r="B5" s="97" t="s">
        <v>214</v>
      </c>
      <c r="C5" s="97" t="s">
        <v>215</v>
      </c>
      <c r="D5" s="97" t="s">
        <v>216</v>
      </c>
      <c r="E5" s="97" t="s">
        <v>217</v>
      </c>
      <c r="F5" s="97" t="s">
        <v>218</v>
      </c>
      <c r="G5" s="97" t="s">
        <v>219</v>
      </c>
      <c r="H5" s="159"/>
    </row>
    <row r="6" spans="1:8" ht="15.75" x14ac:dyDescent="0.25">
      <c r="A6" s="161"/>
      <c r="B6" s="96"/>
      <c r="C6" s="96" t="s">
        <v>220</v>
      </c>
      <c r="D6" s="96" t="s">
        <v>221</v>
      </c>
      <c r="E6" s="96" t="s">
        <v>222</v>
      </c>
      <c r="F6" s="96"/>
      <c r="G6" s="96" t="s">
        <v>222</v>
      </c>
      <c r="H6" s="159"/>
    </row>
    <row r="7" spans="1:8" ht="15.75" x14ac:dyDescent="0.25">
      <c r="A7" s="161"/>
      <c r="B7" s="96"/>
      <c r="C7" s="96" t="s">
        <v>223</v>
      </c>
      <c r="D7" s="96"/>
      <c r="E7" s="96" t="s">
        <v>224</v>
      </c>
      <c r="F7" s="96"/>
      <c r="G7" s="96" t="s">
        <v>225</v>
      </c>
      <c r="H7" s="159"/>
    </row>
    <row r="8" spans="1:8" ht="15.75" x14ac:dyDescent="0.25">
      <c r="A8" s="161"/>
      <c r="B8" s="96"/>
      <c r="C8" s="96"/>
      <c r="D8" s="96"/>
      <c r="E8" s="96" t="s">
        <v>226</v>
      </c>
      <c r="F8" s="96"/>
      <c r="G8" s="96"/>
      <c r="H8" s="159"/>
    </row>
    <row r="9" spans="1:8" ht="15.75" x14ac:dyDescent="0.25">
      <c r="A9" s="161"/>
      <c r="B9" s="96"/>
      <c r="C9" s="96"/>
      <c r="D9" s="96"/>
      <c r="E9" s="96" t="s">
        <v>227</v>
      </c>
      <c r="F9" s="96"/>
      <c r="G9" s="96"/>
      <c r="H9" s="159"/>
    </row>
    <row r="10" spans="1:8" ht="15.75" x14ac:dyDescent="0.25">
      <c r="A10" s="162"/>
      <c r="B10" s="13"/>
      <c r="C10" s="13"/>
      <c r="D10" s="13"/>
      <c r="E10" s="13" t="s">
        <v>228</v>
      </c>
      <c r="F10" s="13" t="s">
        <v>229</v>
      </c>
      <c r="G10" s="13" t="s">
        <v>230</v>
      </c>
      <c r="H10" s="159"/>
    </row>
    <row r="11" spans="1:8" ht="15.75" x14ac:dyDescent="0.2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59"/>
    </row>
    <row r="12" spans="1:8" ht="15.75" x14ac:dyDescent="0.25">
      <c r="A12" s="163" t="s">
        <v>231</v>
      </c>
      <c r="B12" s="163"/>
      <c r="C12" s="162"/>
      <c r="D12" s="162"/>
      <c r="E12" s="162"/>
      <c r="F12" s="163"/>
      <c r="G12" s="163"/>
      <c r="H12" s="159"/>
    </row>
    <row r="13" spans="1:8" ht="15.75" x14ac:dyDescent="0.25">
      <c r="A13" s="163" t="s">
        <v>188</v>
      </c>
      <c r="B13" s="162">
        <v>6</v>
      </c>
      <c r="C13" s="162"/>
      <c r="D13" s="162"/>
      <c r="E13" s="162">
        <v>3.5</v>
      </c>
      <c r="F13" s="164">
        <v>22.335999999999999</v>
      </c>
      <c r="G13" s="164">
        <f>F13*E13</f>
        <v>78.175999999999988</v>
      </c>
      <c r="H13" s="159"/>
    </row>
    <row r="14" spans="1:8" ht="15.75" x14ac:dyDescent="0.25">
      <c r="A14" s="163" t="s">
        <v>232</v>
      </c>
      <c r="B14" s="162"/>
      <c r="C14" s="162"/>
      <c r="D14" s="162"/>
      <c r="E14" s="162">
        <v>3.5</v>
      </c>
      <c r="F14" s="162">
        <v>8.7710000000000008</v>
      </c>
      <c r="G14" s="164">
        <f>F14*E14</f>
        <v>30.698500000000003</v>
      </c>
      <c r="H14" s="159"/>
    </row>
    <row r="15" spans="1:8" ht="15.75" x14ac:dyDescent="0.25">
      <c r="A15" s="159"/>
      <c r="B15" s="159"/>
      <c r="C15" s="165"/>
      <c r="D15" s="159"/>
      <c r="E15" s="159"/>
      <c r="F15" s="159"/>
      <c r="G15" s="159"/>
      <c r="H15" s="159"/>
    </row>
    <row r="16" spans="1:8" ht="15.75" x14ac:dyDescent="0.25">
      <c r="A16" s="159"/>
      <c r="B16" s="159"/>
      <c r="C16" s="159"/>
      <c r="D16" s="159"/>
      <c r="E16" s="159"/>
      <c r="F16" s="159"/>
      <c r="G16" s="159"/>
      <c r="H16" s="159"/>
    </row>
    <row r="17" spans="1:8" s="3" customFormat="1" ht="15" x14ac:dyDescent="0.25">
      <c r="A17" s="16" t="s">
        <v>306</v>
      </c>
      <c r="C17" s="16"/>
      <c r="D17" s="16"/>
      <c r="E17" s="16"/>
      <c r="F17" s="16" t="s">
        <v>381</v>
      </c>
    </row>
    <row r="18" spans="1:8" s="3" customFormat="1" ht="15" x14ac:dyDescent="0.25">
      <c r="B18" s="16"/>
      <c r="D18" s="16"/>
      <c r="E18" s="16"/>
      <c r="F18" s="16"/>
      <c r="G18" s="16"/>
    </row>
    <row r="19" spans="1:8" ht="15.75" x14ac:dyDescent="0.25">
      <c r="A19" s="166"/>
      <c r="B19" s="166"/>
      <c r="C19" s="166"/>
      <c r="D19" s="166"/>
      <c r="E19" s="166"/>
      <c r="F19" s="166"/>
      <c r="G19" s="166"/>
      <c r="H19" s="166"/>
    </row>
  </sheetData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6</vt:i4>
      </vt:variant>
    </vt:vector>
  </HeadingPairs>
  <TitlesOfParts>
    <vt:vector size="25" baseType="lpstr">
      <vt:lpstr>1.2.2</vt:lpstr>
      <vt:lpstr>1.4</vt:lpstr>
      <vt:lpstr>1.5</vt:lpstr>
      <vt:lpstr>1.15</vt:lpstr>
      <vt:lpstr>1.16</vt:lpstr>
      <vt:lpstr>1.21</vt:lpstr>
      <vt:lpstr>1.24 </vt:lpstr>
      <vt:lpstr>1.25</vt:lpstr>
      <vt:lpstr>2.1</vt:lpstr>
      <vt:lpstr>1.17</vt:lpstr>
      <vt:lpstr>Ремонтный фонд 2016</vt:lpstr>
      <vt:lpstr>Ремонтный фонд 2017(2)</vt:lpstr>
      <vt:lpstr> ФЗП2016</vt:lpstr>
      <vt:lpstr>ФЗП 1 полуг 2017</vt:lpstr>
      <vt:lpstr>ФЗП 2 полуг 2017</vt:lpstr>
      <vt:lpstr>1.13</vt:lpstr>
      <vt:lpstr>1.20</vt:lpstr>
      <vt:lpstr>1.20.3</vt:lpstr>
      <vt:lpstr>ФЗП факт 2014</vt:lpstr>
      <vt:lpstr>'1.15'!Область_печати</vt:lpstr>
      <vt:lpstr>'1.16'!Область_печати</vt:lpstr>
      <vt:lpstr>'1.17'!Область_печати</vt:lpstr>
      <vt:lpstr>'1.21'!Область_печати</vt:lpstr>
      <vt:lpstr>'1.24 '!Область_печати</vt:lpstr>
      <vt:lpstr>'1.25'!Область_печати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2016-04-26T22:47:55Z</dcterms:modified>
</cp:coreProperties>
</file>