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40" activeTab="0"/>
  </bookViews>
  <sheets>
    <sheet name="под закон Закон 3 (22-24)" sheetId="1" r:id="rId1"/>
  </sheets>
  <definedNames>
    <definedName name="_xlnm._FilterDatabase" localSheetId="0" hidden="1">'под закон Закон 3 (22-24)'!$A$8:$Q$1114</definedName>
    <definedName name="Z_A5F482BA_2DD9_4E71_B3B9_04A7099B2DC0_.wvu.FilterData" localSheetId="0" hidden="1">'под закон Закон 3 (22-24)'!$A$8:$D$565</definedName>
    <definedName name="Z_A5F482BA_2DD9_4E71_B3B9_04A7099B2DC0_.wvu.PrintArea" localSheetId="0" hidden="1">'под закон Закон 3 (22-24)'!$A$2:$L$1114</definedName>
    <definedName name="Z_A5F482BA_2DD9_4E71_B3B9_04A7099B2DC0_.wvu.PrintTitles" localSheetId="0" hidden="1">'под закон Закон 3 (22-24)'!$4:$8</definedName>
    <definedName name="Z_A5F482BA_2DD9_4E71_B3B9_04A7099B2DC0_.wvu.Rows" localSheetId="0" hidden="1">'под закон Закон 3 (22-24)'!$84:$86,'под закон Закон 3 (22-24)'!#REF!,'под закон Закон 3 (22-24)'!$260:$283,'под закон Закон 3 (22-24)'!#REF!,'под закон Закон 3 (22-24)'!#REF!,'под закон Закон 3 (22-24)'!#REF!,'под закон Закон 3 (22-24)'!#REF!,'под закон Закон 3 (22-24)'!$284:$291,'под закон Закон 3 (22-24)'!$300:$307,'под закон Закон 3 (22-24)'!$308:$331,'под закон Закон 3 (22-24)'!$359:$366,'под закон Закон 3 (22-24)'!#REF!,'под закон Закон 3 (22-24)'!$428:$432,'под закон Закон 3 (22-24)'!$443:$458</definedName>
    <definedName name="_xlnm.Print_Titles" localSheetId="0">'под закон Закон 3 (22-24)'!$4:$8</definedName>
    <definedName name="_xlnm.Print_Area" localSheetId="0">'под закон Закон 3 (22-24)'!$A$1:$Q$1114</definedName>
  </definedNames>
  <calcPr fullCalcOnLoad="1"/>
</workbook>
</file>

<file path=xl/comments1.xml><?xml version="1.0" encoding="utf-8"?>
<comments xmlns="http://schemas.openxmlformats.org/spreadsheetml/2006/main">
  <authors>
    <author>Фомченко Валентина Николаевна</author>
    <author>Шкирьянова Алена Владимировна</author>
  </authors>
  <commentList>
    <comment ref="B324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ДопЭк 4070001 спецлечение+возмещен, КВР 321, 323
</t>
        </r>
      </text>
    </comment>
    <comment ref="B662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4070002</t>
        </r>
      </text>
    </comment>
    <comment ref="B670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4070008
</t>
        </r>
      </text>
    </comment>
    <comment ref="B718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7090068</t>
        </r>
      </text>
    </comment>
    <comment ref="B726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7090016
</t>
        </r>
      </text>
    </comment>
    <comment ref="K752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42330,609 квартиры</t>
        </r>
      </text>
    </comment>
    <comment ref="L824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221966,2-822 ГРБС
</t>
        </r>
      </text>
    </comment>
    <comment ref="R824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ассигнования 822 ГРБСа</t>
        </r>
      </text>
    </comment>
    <comment ref="B766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ЭК 3590000,4070011 КВР 350 (премии)</t>
        </r>
      </text>
    </comment>
    <comment ref="B864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ФК 7090004
            7090010
            7090038  
            7090102 
            2090005</t>
        </r>
      </text>
    </comment>
    <comment ref="B87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ЭК 407035   КОВИД
КВР 323  Доп КР 108ФБ, 008КБ</t>
        </r>
      </text>
    </comment>
    <comment ref="B856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ФК 7090002, Доп ФК прочерк, ДопЭК 407007, КВР 323,612 кроме КОВИД 108,008
</t>
        </r>
      </text>
    </comment>
    <comment ref="B100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323</t>
        </r>
      </text>
    </comment>
    <comment ref="B9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244</t>
        </r>
      </text>
    </comment>
    <comment ref="M141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709N103</t>
        </r>
      </text>
    </comment>
    <comment ref="M14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709N103</t>
        </r>
      </text>
    </comment>
    <comment ref="M150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6013,475</t>
        </r>
      </text>
    </comment>
    <comment ref="B364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ДопЭК 353000</t>
        </r>
      </text>
    </comment>
    <comment ref="B46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ДопЭК 354000</t>
        </r>
      </text>
    </comment>
    <comment ref="B470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ПБС 029</t>
        </r>
      </text>
    </comment>
    <comment ref="B494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ЭК учреждений</t>
        </r>
      </text>
    </comment>
    <comment ref="B486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БезДоп ЭК учреждений</t>
        </r>
      </text>
    </comment>
    <comment ref="M69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КР 108 </t>
        </r>
      </text>
    </comment>
    <comment ref="B33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ЭК 355,357,363 и др. Доп ФК 612
Доп КР 008,009,108 (КБ ФБ)Ковид</t>
        </r>
      </text>
    </comment>
    <comment ref="B454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убрать Доп КР1003/0130110150
КВР 324, КВР 540 (Доп КР 108)
(Деньги ТФОМС ПодпрограммаА неработающее население)
убрать Резерв ПБС-029, убрать Доп ЭК 354 (судмедэксп)</t>
        </r>
      </text>
    </comment>
    <comment ref="B76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323</t>
        </r>
      </text>
    </comment>
    <comment ref="B260" authorId="1">
      <text>
        <r>
          <rPr>
            <b/>
            <sz val="9"/>
            <rFont val="Tahoma"/>
            <family val="2"/>
          </rPr>
          <t>Шкирьянова Алена Владимировна:
Доп ЭК 357</t>
        </r>
      </text>
    </comment>
    <comment ref="B268" authorId="1">
      <text>
        <r>
          <rPr>
            <b/>
            <sz val="9"/>
            <rFont val="Tahoma"/>
            <family val="2"/>
          </rPr>
          <t>Шкирьянова Алена Владимировна:
ДопЭК 351000</t>
        </r>
        <r>
          <rPr>
            <sz val="9"/>
            <rFont val="Tahoma"/>
            <family val="2"/>
          </rPr>
          <t xml:space="preserve">
</t>
        </r>
      </text>
    </comment>
    <comment ref="B284" authorId="1">
      <text>
        <r>
          <rPr>
            <b/>
            <sz val="9"/>
            <rFont val="Tahoma"/>
            <family val="2"/>
          </rPr>
          <t>Шкирьянова Алена Владимировна: ДопЭК 361000</t>
        </r>
        <r>
          <rPr>
            <sz val="9"/>
            <rFont val="Tahoma"/>
            <family val="2"/>
          </rPr>
          <t xml:space="preserve">
</t>
        </r>
      </text>
    </comment>
    <comment ref="B292" authorId="1">
      <text>
        <r>
          <rPr>
            <b/>
            <sz val="9"/>
            <rFont val="Tahoma"/>
            <family val="2"/>
          </rPr>
          <t>Шкирьянова Алена Владимировна:   ДопЭК 360</t>
        </r>
        <r>
          <rPr>
            <sz val="9"/>
            <rFont val="Tahoma"/>
            <family val="2"/>
          </rPr>
          <t xml:space="preserve">
</t>
        </r>
      </text>
    </comment>
    <comment ref="B300" authorId="1">
      <text>
        <r>
          <rPr>
            <b/>
            <sz val="9"/>
            <rFont val="Tahoma"/>
            <family val="2"/>
          </rPr>
          <t>Шкирьянова Алена Владимировна: ДопЭК 355000</t>
        </r>
        <r>
          <rPr>
            <sz val="9"/>
            <rFont val="Tahoma"/>
            <family val="2"/>
          </rPr>
          <t xml:space="preserve">
</t>
        </r>
      </text>
    </comment>
    <comment ref="B316" authorId="1">
      <text>
        <r>
          <rPr>
            <b/>
            <sz val="9"/>
            <rFont val="Tahoma"/>
            <family val="2"/>
          </rPr>
          <t>Шкирьянова Алена Владимировна:     КВР 611,612</t>
        </r>
        <r>
          <rPr>
            <sz val="9"/>
            <rFont val="Tahoma"/>
            <family val="2"/>
          </rPr>
          <t xml:space="preserve">
ДопКР 001 (КБ). 105,118 (ФБ)
</t>
        </r>
      </text>
    </comment>
    <comment ref="B5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321
</t>
        </r>
      </text>
    </comment>
    <comment ref="B68" authorId="1">
      <text>
        <r>
          <rPr>
            <b/>
            <sz val="9"/>
            <rFont val="Tahoma"/>
            <family val="2"/>
          </rPr>
          <t>Шкирьянова Алена Владимировна: КВР 611,612</t>
        </r>
        <r>
          <rPr>
            <sz val="9"/>
            <rFont val="Tahoma"/>
            <family val="2"/>
          </rPr>
          <t xml:space="preserve">
</t>
        </r>
      </text>
    </comment>
    <comment ref="B228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ФК 709N903, 709N901</t>
        </r>
      </text>
    </comment>
    <comment ref="B220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ФК 709N940, </t>
        </r>
      </text>
    </comment>
    <comment ref="B710" authorId="1">
      <text>
        <r>
          <rPr>
            <b/>
            <sz val="9"/>
            <rFont val="Tahoma"/>
            <family val="2"/>
          </rPr>
          <t xml:space="preserve">Шкирьянова Алена Владимировна: </t>
        </r>
        <r>
          <rPr>
            <b/>
            <u val="single"/>
            <sz val="9"/>
            <rFont val="Tahoma"/>
            <family val="2"/>
          </rPr>
          <t>кроме</t>
        </r>
        <r>
          <rPr>
            <b/>
            <sz val="9"/>
            <rFont val="Tahoma"/>
            <family val="2"/>
          </rPr>
          <t xml:space="preserve"> ДопФК 7090068,7090016
</t>
        </r>
        <r>
          <rPr>
            <sz val="9"/>
            <rFont val="Tahoma"/>
            <family val="2"/>
          </rPr>
          <t xml:space="preserve">
</t>
        </r>
      </text>
    </comment>
    <comment ref="B78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244 день мед работника</t>
        </r>
      </text>
    </comment>
    <comment ref="B148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244</t>
        </r>
      </text>
    </comment>
    <comment ref="B276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ДопЭК 363,368,369,370,372,381
</t>
        </r>
      </text>
    </comment>
    <comment ref="B678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631</t>
        </r>
      </text>
    </comment>
  </commentList>
</comments>
</file>

<file path=xl/sharedStrings.xml><?xml version="1.0" encoding="utf-8"?>
<sst xmlns="http://schemas.openxmlformats.org/spreadsheetml/2006/main" count="1519" uniqueCount="306">
  <si>
    <t>№ п/п</t>
  </si>
  <si>
    <t xml:space="preserve">Код бюджетной классификации </t>
  </si>
  <si>
    <t>ГРБС</t>
  </si>
  <si>
    <t>за счет средств федерального бюджета</t>
  </si>
  <si>
    <t>за счет средств местных бюджетов</t>
  </si>
  <si>
    <t>за счет средств внебюджетных фондов</t>
  </si>
  <si>
    <t>Всего, в том числе:</t>
  </si>
  <si>
    <t>за счет средств краевого бюджета</t>
  </si>
  <si>
    <t>814</t>
  </si>
  <si>
    <t>Кроме того планируемые объемы обязательств федерального бюджета</t>
  </si>
  <si>
    <t>814, 822</t>
  </si>
  <si>
    <t>812, 814</t>
  </si>
  <si>
    <t>всего</t>
  </si>
  <si>
    <t>395</t>
  </si>
  <si>
    <t>за счет МБТ ТФОМС Камчатского края</t>
  </si>
  <si>
    <t>1.</t>
  </si>
  <si>
    <t xml:space="preserve">Кроме того, планируемые объемы обязательств федерального бюджета </t>
  </si>
  <si>
    <t>Кроме того, планируемые объемы обязательств федерального бюджета</t>
  </si>
  <si>
    <t>1.1.</t>
  </si>
  <si>
    <t>1.1.1.</t>
  </si>
  <si>
    <t>1.1.2.</t>
  </si>
  <si>
    <t>1.1.3.</t>
  </si>
  <si>
    <t>1.2.1.</t>
  </si>
  <si>
    <t>1.2.2.</t>
  </si>
  <si>
    <t>1.3.</t>
  </si>
  <si>
    <t>1.3.1.</t>
  </si>
  <si>
    <t>1.3.2.</t>
  </si>
  <si>
    <t>1.3.3.</t>
  </si>
  <si>
    <t>1.4.</t>
  </si>
  <si>
    <t>1.5.</t>
  </si>
  <si>
    <t>2.</t>
  </si>
  <si>
    <t xml:space="preserve">2.1. </t>
  </si>
  <si>
    <t>2.1.1.</t>
  </si>
  <si>
    <t>2.1.2.</t>
  </si>
  <si>
    <t>2.1.3.</t>
  </si>
  <si>
    <t xml:space="preserve"> 2.1.4.</t>
  </si>
  <si>
    <t xml:space="preserve"> 2.1.5.</t>
  </si>
  <si>
    <t>2.1.6.</t>
  </si>
  <si>
    <t>2.2.</t>
  </si>
  <si>
    <t>2.2.1.</t>
  </si>
  <si>
    <t>2.2.2.</t>
  </si>
  <si>
    <t>2.3.1.</t>
  </si>
  <si>
    <t>2.3.2.</t>
  </si>
  <si>
    <t>2.3.3.</t>
  </si>
  <si>
    <t>2.3.4.</t>
  </si>
  <si>
    <t>3.</t>
  </si>
  <si>
    <t>3.1.1.</t>
  </si>
  <si>
    <t>3.1.2.</t>
  </si>
  <si>
    <t>3.1.3.</t>
  </si>
  <si>
    <t>3.2.</t>
  </si>
  <si>
    <t>3.2.1.</t>
  </si>
  <si>
    <t>3.2.2.</t>
  </si>
  <si>
    <t>3.3.</t>
  </si>
  <si>
    <t>3.3.1.</t>
  </si>
  <si>
    <t>3.3.2.</t>
  </si>
  <si>
    <t>4.</t>
  </si>
  <si>
    <t>4.1.</t>
  </si>
  <si>
    <t>4.1.1.</t>
  </si>
  <si>
    <t>4.1.2.</t>
  </si>
  <si>
    <t xml:space="preserve"> 4.2.</t>
  </si>
  <si>
    <t>4.2.1.</t>
  </si>
  <si>
    <t>4.2.2.</t>
  </si>
  <si>
    <t xml:space="preserve"> 5.</t>
  </si>
  <si>
    <t>5.1.</t>
  </si>
  <si>
    <t>5.1.1.</t>
  </si>
  <si>
    <t>5.1.2.</t>
  </si>
  <si>
    <t>6.</t>
  </si>
  <si>
    <t>6.1.</t>
  </si>
  <si>
    <t>6.1.1.</t>
  </si>
  <si>
    <t xml:space="preserve"> 7.</t>
  </si>
  <si>
    <t xml:space="preserve"> 7.1.</t>
  </si>
  <si>
    <t>7.1.1.</t>
  </si>
  <si>
    <t>7.1.2.</t>
  </si>
  <si>
    <t xml:space="preserve"> 7.1.3.</t>
  </si>
  <si>
    <t>7.2.</t>
  </si>
  <si>
    <t>7.2.1.</t>
  </si>
  <si>
    <t>7.2.2.</t>
  </si>
  <si>
    <t>8.</t>
  </si>
  <si>
    <t>8.1.</t>
  </si>
  <si>
    <t xml:space="preserve"> 8.1.1</t>
  </si>
  <si>
    <t>8.1.2.</t>
  </si>
  <si>
    <t>9.</t>
  </si>
  <si>
    <t>9.1.1.</t>
  </si>
  <si>
    <t xml:space="preserve"> 9.2.</t>
  </si>
  <si>
    <t xml:space="preserve"> 9.2.1.</t>
  </si>
  <si>
    <t>10.</t>
  </si>
  <si>
    <t>10.1.1.</t>
  </si>
  <si>
    <t>Основное мероприятие 1.1. Формирование здорового образа жизни, в том числе у детей, профилактика развития зависимостей, включая сокращение потребления табака, алкоголя, наркотических средств и психоактивных веществ, в том числе у детей</t>
  </si>
  <si>
    <t>Объем средств на реализацию Программы</t>
  </si>
  <si>
    <t xml:space="preserve"> 10.1.</t>
  </si>
  <si>
    <t>за счет  страховых взносов  на обязательное медицинское страхование неработающего населения  из краевого бюджета</t>
  </si>
  <si>
    <t>Всего 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бюджета), в том числе:</t>
  </si>
  <si>
    <t>за счет средств краевого бюджета 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</t>
  </si>
  <si>
    <t>1.2.</t>
  </si>
  <si>
    <t>2.3.</t>
  </si>
  <si>
    <t>за счет страховых взносов на обязательное медицинское страхование неработающего населения из краевого бюджета</t>
  </si>
  <si>
    <t>за счет средств государственных внебюджетных фондов</t>
  </si>
  <si>
    <t>за счет средств прочих внебюджетных источников</t>
  </si>
  <si>
    <t>за счет средств краевого бюджета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</t>
  </si>
  <si>
    <t>Мероприятие 1.1.2. Профилактика наркомании и алкоголизма</t>
  </si>
  <si>
    <t>Основное мероприятие 1.2. Развитие первичной медико-санитарной помощи, в том числе сельским жителям,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профилактика инфекционных и неинфекционных заболеваний, включая иммунопрофилактику, в том числе у детей</t>
  </si>
  <si>
    <t>Мероприятие 1.3.1. Организация обеспечения лечения болезни Гоше, злокачественных новообразований лимфоидной, кроветворной и родственных им тканей, рассеянного склероза, лиц после трансплантации органов и тканей лекарственными препаратами</t>
  </si>
  <si>
    <t>Мероприятие 1.3.2. Обеспечение необходимыми лекарственными средствами федеральных льготников</t>
  </si>
  <si>
    <t>Основное мероприятие 2.2. Совершенствование системы оказания медицинской помощи больным прочими заболеваниями, включая оказание высокотехнологичной медицинской помощи</t>
  </si>
  <si>
    <t>Мероприятие 2.2.1. Обеспечение условий для оказания специализированной медицинской помощи</t>
  </si>
  <si>
    <t>Основное мероприятие 2.3. Совершенствование оказания скорой, в том числе скорой специализированной, медицинской помощи, медицинской эвакуации, медицинской помощи пострадавшим при дорожно-транспортных происшествиях, развитие службы крови</t>
  </si>
  <si>
    <t>Мероприятие 2.3.1. Совершенствование оказания скорой медицинской помощи населению</t>
  </si>
  <si>
    <t>Мероприятие 2.3.4. Совершенствование оказания медицинской помощи пострадавшим при  дорожно - транспортных происшествиях</t>
  </si>
  <si>
    <t>3.1.</t>
  </si>
  <si>
    <t>Основное мероприятие 3.1. Обеспечение деятельности системы здравоохранения</t>
  </si>
  <si>
    <t>Мероприятие 3.1.1. Организация деятельности системы здравоохранения и осуществление контрольно-надзорных функций</t>
  </si>
  <si>
    <t>Основное мероприятие 3.2. Развитие информатизации в здравоохранении</t>
  </si>
  <si>
    <t>Мероприятие 3.2.1. Информационное сопровождение отрасли</t>
  </si>
  <si>
    <t>Основное мероприятие 3.3. Энергосбережение и повышение энергоэффективности в государственных учреждениях здравоохранения Камчатского края</t>
  </si>
  <si>
    <t>Основное мероприятие 4.1. Совершенствование оказания медицинской помощи женщинам в период родовспоможения</t>
  </si>
  <si>
    <t>Основное мероприятие 4.2. Совершенствование оказания медицинской помощи детям</t>
  </si>
  <si>
    <t>Основное мероприятие 5.1. Развитие медицинской реабилитации и санаторно-курортного лечения, в том числе детям</t>
  </si>
  <si>
    <t>Мероприятие 5.1.1. Реабилитация и санаторно-курортное лечение взрослого населения</t>
  </si>
  <si>
    <t xml:space="preserve">Мероприятие 5.1.2. Реабилитация и санаторно-курортное лечение детского населения  </t>
  </si>
  <si>
    <t>Основное мероприятие 6.1. Оказание паллиативной помощи, в том числе детям</t>
  </si>
  <si>
    <t xml:space="preserve">Мероприятие 6.1.1. Совершенствование службы паллиативной помощи </t>
  </si>
  <si>
    <t>Мероприятие 7.1.3. Организация проведения мероприятий, направленных на повышение престижа медицинских работников</t>
  </si>
  <si>
    <t>Основное мероприятие 7.2. Меры социальной поддержки медицинских работников</t>
  </si>
  <si>
    <t>Мероприятие 7.2.2. Обеспечение условий для привлечения и закрепления медицинских работников</t>
  </si>
  <si>
    <t>Основное мероприятие 9.1. Строительство и реконструкция объектов здравоохранения Камчатского края</t>
  </si>
  <si>
    <t>9.1.</t>
  </si>
  <si>
    <t>Мероприятие 9.1.1. Строительство и реконструкция объектов здравоохранения Камчатского края для оказания первичной медицинской помощи</t>
  </si>
  <si>
    <t>Мероприятие 9.1.2. Строительство и реконструкция объектов здравоохранения Камчатского края для оказания специализированной помощи</t>
  </si>
  <si>
    <t>Основное мероприятие 9.2. Развитие государственно - частного партнерства</t>
  </si>
  <si>
    <t>Мероприятие 9.2.1. Привлечение организаций негосударственной формы собственности к решению задач здравоохранения</t>
  </si>
  <si>
    <t>11.</t>
  </si>
  <si>
    <t xml:space="preserve">за счет средств краевого бюджета </t>
  </si>
  <si>
    <t>11.1.</t>
  </si>
  <si>
    <t>11.1.1.</t>
  </si>
  <si>
    <t>11.2.</t>
  </si>
  <si>
    <t>11.2.1.</t>
  </si>
  <si>
    <t>11.3.</t>
  </si>
  <si>
    <t>11.3.1.</t>
  </si>
  <si>
    <t xml:space="preserve">Мероприятие 8.1.1. Обеспечение лекарственными препаратами и  изделиями медицинского назначения   региональных льготников </t>
  </si>
  <si>
    <t>Наименование Программы / подпрограммы / мероприятия</t>
  </si>
  <si>
    <t>Мероприятие 1.1.3. Профилактика наркомании, алкоголизма и других заболеваний у представителей коренных малочисленных народов Севера, проживающих в Камчатском крае</t>
  </si>
  <si>
    <t>Мероприятие А.1.1. Финансовое обеспечение организации обязательного медицинского страхования в Камчатском крае</t>
  </si>
  <si>
    <t>Мероприятие А.1.2. Финансовое обеспечение реализации территориальной программы обязательного медицинского страхования (за счет иных источников)</t>
  </si>
  <si>
    <t xml:space="preserve">Мероприятие Б.1.1. Обеспечение деятельности системы экстренной медицинской помощи </t>
  </si>
  <si>
    <t xml:space="preserve">Мероприятие Б.2.1. Приобретение авиационных услуг для оказания экстренной медицинской помощи населению </t>
  </si>
  <si>
    <t>Основное мероприятие Б.2.  Организация оказания экстренной медицинской помощи в труднодоступных районах Камчатского края с применением авиации</t>
  </si>
  <si>
    <t>Основное мероприятие Б.1. Развитие службы оказания экстренной медицинской помощи  в Камчатском крае</t>
  </si>
  <si>
    <t>6.2.</t>
  </si>
  <si>
    <t>Основное мероприятие 6.2. Развитие инфраструктуры паллиативной помощи, в том числе на условиях государственного частного партнерства, включая использование концессионных схем</t>
  </si>
  <si>
    <t>6.2.1.</t>
  </si>
  <si>
    <t>812</t>
  </si>
  <si>
    <t>Мероприятие 3.3.1. Обеспечение энергоаудита в государственных учреждениях здравоохранения Камчатского края</t>
  </si>
  <si>
    <t>Мероприятие 6.2.1. Строительство корпуса паллиативной медицинской помощи на 80 коек</t>
  </si>
  <si>
    <t>Основное мероприятие 7.1. Профессиональная подготовка, повышение квалификации и профессиональная переподготовка врачей, средних медицинских и фармацевтических работников</t>
  </si>
  <si>
    <t>Основное мероприятие 8.1. Совершенствование системы лекарственного обеспечения, в том числе в амбулаторных условиях</t>
  </si>
  <si>
    <t>Мероприятие 8.1.2. Дополнительное  обеспечение государственных учреждений здравоохранения Камчатского края лекарственными препаратами и диагностическими средствами  для диагностики и лечения социально-значимых заболеваний, а также отдельных хронических нозологий, требующих пожизненного приема дорогостоящих лекарственных препаратов</t>
  </si>
  <si>
    <t xml:space="preserve"> 4.3.</t>
  </si>
  <si>
    <t>4.3.1.</t>
  </si>
  <si>
    <t>814,822</t>
  </si>
  <si>
    <t>3.4.</t>
  </si>
  <si>
    <t>3.4.1.</t>
  </si>
  <si>
    <t>1.6.</t>
  </si>
  <si>
    <t>1.6.1.</t>
  </si>
  <si>
    <t>2.4.</t>
  </si>
  <si>
    <t>2.4.1.</t>
  </si>
  <si>
    <t>2.5.</t>
  </si>
  <si>
    <t>2.5.1.</t>
  </si>
  <si>
    <t>2.5.2.</t>
  </si>
  <si>
    <t xml:space="preserve"> 4.4.</t>
  </si>
  <si>
    <t>4.4.1.</t>
  </si>
  <si>
    <t>4.4.2.</t>
  </si>
  <si>
    <t>4.4.3.</t>
  </si>
  <si>
    <t>6.1.2.</t>
  </si>
  <si>
    <t>6.1.3.</t>
  </si>
  <si>
    <t>Мероприятие 6.1.2. Обеспечение лекарственными препаратами, в т.ч. для обезболивания</t>
  </si>
  <si>
    <t>7.3.</t>
  </si>
  <si>
    <t>7.3.1.</t>
  </si>
  <si>
    <t>7.3.2.</t>
  </si>
  <si>
    <t xml:space="preserve">Основное мероприятие А.1. Финансовое обеспечение территориальной программы обязательного медицинского страхования в рамках базовой программы обязательного медицинского страхования </t>
  </si>
  <si>
    <t xml:space="preserve">Основное мероприятие 4.3. Развитие материально-технической базы детских поликлиник и детских поликлинических отделений медицинских организаций Камчатского края </t>
  </si>
  <si>
    <t>Мероприятие 6.1.3. Обеспечение медицинских организаций, оказывающих паллиативную медицинскую помощь, медицинскими изделиями, в т.ч. для использования на дому</t>
  </si>
  <si>
    <t xml:space="preserve">Мероприятие 1.3.3. Обеспечение питанием беременных женщин, кормящих матерей, а также детей в возрасте до трех лет, проживающих в Камчатском крае
</t>
  </si>
  <si>
    <t>Мероприятие 3.1.3. Обеспечение безопасности государственных учреждений здравоохранения Камчатского края в условиях чрезвычайных ситаций</t>
  </si>
  <si>
    <t>Мероприятие 3.2.2. Совершенствование информационного обеспечения государственных учреждений здравоохранения Камчатского края</t>
  </si>
  <si>
    <t xml:space="preserve">Мероприятие 3.3.2. Обеспечение реализации энергосберегающих мероприятий </t>
  </si>
  <si>
    <t xml:space="preserve">Мероприятие 4.3.1. Дооснащение детских поликлиник и детских поликлинических отделений медицинских организаций в Камчатском крае медицинскими изделиями </t>
  </si>
  <si>
    <t>2.6.</t>
  </si>
  <si>
    <t>2.6.1.</t>
  </si>
  <si>
    <t xml:space="preserve"> Региональный проект R 3 "Безопасность дорожного движения"</t>
  </si>
  <si>
    <t>Мероприятие 2.6.1. Медицинские организации оснащены автомобилями скорой медицинской помощи класса "С" для оказания скорой медицинской помощи пациентам, пострадавшим при дорожно-транспортных проишествиях</t>
  </si>
  <si>
    <t>8.2.</t>
  </si>
  <si>
    <t xml:space="preserve"> 8.2.1</t>
  </si>
  <si>
    <t>2.2.3.</t>
  </si>
  <si>
    <t>1.7.1.</t>
  </si>
  <si>
    <t>1.8.</t>
  </si>
  <si>
    <t>1.6.2.</t>
  </si>
  <si>
    <t>1.7.</t>
  </si>
  <si>
    <t>1.6.3.</t>
  </si>
  <si>
    <t>1.8.1.</t>
  </si>
  <si>
    <t>1.9.</t>
  </si>
  <si>
    <t>1.9.1.</t>
  </si>
  <si>
    <t>9.1.2.</t>
  </si>
  <si>
    <t>10.1.2.</t>
  </si>
  <si>
    <t>812,814</t>
  </si>
  <si>
    <t xml:space="preserve">Основное мероприятие 1.4. Диспансерное наблюдение больных артериальной гипертонией
</t>
  </si>
  <si>
    <t xml:space="preserve">Основное мероприятие 1.5. Профилактика стоматологических заболеваний у детей
</t>
  </si>
  <si>
    <t>Мероприятие N 1.1.  Завершение формирования сети медицинских организаций первичного звена здравоохранения с использованием в сфере здравоохранения геоинформационной системы с учетом необходимости строительства врачебных амбулаторий, фельдшерских и фельдшерско-акушерских пунктов в населенных пунктах с численностью населения от 100 человек до 2 тыс. человек, а также с учетом использования мобильных медицинских комплексов в населенных пунктах с численностью населения менее 100 человек</t>
  </si>
  <si>
    <t xml:space="preserve">за счет средств государственных внебюджетных фондов </t>
  </si>
  <si>
    <t>8.1.3.</t>
  </si>
  <si>
    <t>Объем средств на реализацию Программы (тыс. руб.)</t>
  </si>
  <si>
    <t xml:space="preserve"> 10.1.5.</t>
  </si>
  <si>
    <t>Мероприятие А.1.5.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 обязательного медицинского страхования</t>
  </si>
  <si>
    <t xml:space="preserve"> 10.1.6.</t>
  </si>
  <si>
    <t xml:space="preserve"> 10.1.7.</t>
  </si>
  <si>
    <t>Мероприятие А.1.7.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</si>
  <si>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 xml:space="preserve">Мероприятие А.1.6. 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</t>
  </si>
  <si>
    <t>Мероприятие А.1.3.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 обязательного медицинского страхования</t>
  </si>
  <si>
    <t>Мероприятие А.1.4.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территориальных программ обязательного медицинского страхования</t>
  </si>
  <si>
    <t>Мероприятие 8.1.3. Обеспечение мероприятий по улучшению качества жизни пациентов с инфекционными заболеваниями, в том числе представляющих опасность для окружающих, а также пациентов с социально-значимыми заболеваниями.</t>
  </si>
  <si>
    <t>Основное мероприятие 1.3. Совершенствование механизмов обеспечения населения лекарственными препаратами,   медицинскими изделиями, специализированными продуктами лечебного питания для детей в амбулаторных условиях</t>
  </si>
  <si>
    <t>Основное мероприятие 2.1. Совершенствование системы оказания медицинской помощи больным при социально значимых заболеваниях: туберкулезом, с психическими расстройствами и расстройствами поведения, лицам, инфицированным вирусом иммунодефицита человека, гепатитами В и С, наркологическим, онкологическим больным и больным с заболеваниями, передающимися половым путем</t>
  </si>
  <si>
    <t xml:space="preserve">Мероприятие N 2.1. Переоснащение регионального сосудистого центра, в том числе оборудованием для ранней медицинской реабилитации </t>
  </si>
  <si>
    <t>822</t>
  </si>
  <si>
    <t>10.1.3.</t>
  </si>
  <si>
    <t>10.1.4.</t>
  </si>
  <si>
    <t>Мероприятие 1.2.1.                                   Оказание первичной медицинской помощи в рамках территориальной программы государственных гарантий бесплатного оказания гражданам медицинской помощи на территории Камчатского края</t>
  </si>
  <si>
    <t>Мероприятие 1.2.2.                                             Меры социальной поддержки отдельных категорий граждан</t>
  </si>
  <si>
    <t>Мероприятие N 1.3.                                 Развитие сети пунктов эвакуации тяжелых больных при помощи санитарной вертолетной техники в Камчатском крае</t>
  </si>
  <si>
    <t>Мероприятие N 1.2. Обеспечение своевременности оказания экстренной медицинской помощи с использованием санитарной авиации</t>
  </si>
  <si>
    <t>Мероприятие P 3.1.            Проведение мероприятий по вакцинации граждан старшего трудоспособного возраста</t>
  </si>
  <si>
    <t>Мероприятие P 4.1. Формирование системы мотивации граждан к здоровому образу жизни, включая здоровое питание и отказ от вредных привычек</t>
  </si>
  <si>
    <t>Мероприятие 2.1.1.      Оказание медицинской помощи при инфекционных заболеваниях (СПИД, гепатиты В, С)</t>
  </si>
  <si>
    <t xml:space="preserve">Мероприятие 2.1.2.      Оказание медицинской наркологической помощи </t>
  </si>
  <si>
    <t>Мероприятие 2.1.3.       Оказание медицинской помощи при туберкулезе</t>
  </si>
  <si>
    <t>Мероприятие 2.1.4.       Оказание медицинской помощи при психических заболеваниях</t>
  </si>
  <si>
    <t>Мероприятие 2.1.5.       Оказание медицинской помощи при онкологических заболеваниях</t>
  </si>
  <si>
    <t>Мероприятие 2.1.6.       Оказание медицинской помощи при заболеваниях, передающихся половым путем</t>
  </si>
  <si>
    <t xml:space="preserve">Мероприятие 2.2.2.         Повышение доступности специализированной медицинской помощи </t>
  </si>
  <si>
    <t>Мероприятие 2.2.3.         Оказание медицинской помощи при иных инфекционных заболеваниях, в том числе представляющих опасность для окружающих</t>
  </si>
  <si>
    <t>Мероприятие 2.3.2.       Оказание скорой специализированной медицинской помощи, включая эвакуацию</t>
  </si>
  <si>
    <t>Мероприятие 2.3.3.        Развитие службы крови</t>
  </si>
  <si>
    <t>Мероприятие N 3.1. Организация сети центров амбулаторной онкологической помощи</t>
  </si>
  <si>
    <t>Мероприятие N 3.2. Переоснащение сети региональных медицинских организаций, оказывающих помощь больным онкологическими заболеваниями</t>
  </si>
  <si>
    <t>Мероприятие 3.1.2.                      Развитие системы судебно-медицинской экспертизы</t>
  </si>
  <si>
    <t>Мероприятие N 7.1.                            Создание механизмов взаимодействия медицинских организаций на основе единой государственной информационной системы в сфере здравоохранения, внедрение цифровых технологий и платформенных решений</t>
  </si>
  <si>
    <t>Мероприятие 4.1.1.        Создание условий для поддержания репродуктивного здоровья населения, рождения здоровых детей</t>
  </si>
  <si>
    <t xml:space="preserve">Мероприятие 4.1.2.               Экстра-корпоральное оплодотворение </t>
  </si>
  <si>
    <t xml:space="preserve">Мероприятие 4.2.1.                            Закупка оборудования и расходных материалов для неонатального и аудиологического скрининга </t>
  </si>
  <si>
    <t>Мероприятие 4.2.2.                                  Создание условий для оказания медицинской помощи детям</t>
  </si>
  <si>
    <t xml:space="preserve">Мероприятие N 4.1.                             Развитие материально-технической базы детских поликлиник и детских поликлинических отделений медицинских организаций </t>
  </si>
  <si>
    <t>Мероприятие  N 4.2.                                  Создание комфортных условий пребывания детей и родителей в детских поликлиниках и детских поликлинических отделениях медицинских организаций</t>
  </si>
  <si>
    <t>Мероприятие 7.1.1.                               Подготовка и переподготовка кадров</t>
  </si>
  <si>
    <t>Мероприятие 7.1.2.                                    Реализация мер, направленных на привлечение молодых специалистов</t>
  </si>
  <si>
    <t>Мероприятие 7.2.1.                               Меры социальной направленности по закреплению медицинских кадров</t>
  </si>
  <si>
    <t>Мероприятие N 5.1.                          Ликвидация кадрового дефицита в медицинских организациях Камчатского края, оказывающих первичную медико-санитарную помощь</t>
  </si>
  <si>
    <t>Мероприятие N 5.2.                                      Создание аккредитационно-симуляционных центров на территории Камчатского края</t>
  </si>
  <si>
    <t xml:space="preserve">Основное мероприятие Б.3. Развитие сети пунктов эвакуации тяжелых больных при помощи санитарной вертолетной техники  в Камчатском крае"
</t>
  </si>
  <si>
    <t>Мероприятие  N 4.3             Обучение специалистов</t>
  </si>
  <si>
    <t xml:space="preserve">Государственная программа Камчатского края «Развитие здравоохранения Камчатского края» </t>
  </si>
  <si>
    <t xml:space="preserve">Подпрограмма 1 «Профилактика заболеваний и формирование здорового образа жизни. Развитие первичной медико-санитарной помощи» </t>
  </si>
  <si>
    <t xml:space="preserve">N 1 Региональный проект «Развитие системы оказания первичной медико-санитарной помощи» </t>
  </si>
  <si>
    <t>P 3 Региональный проект «Старшее поколение»</t>
  </si>
  <si>
    <t>Основное мероприятие
«Модернизация первичного звена здравоохранения Камчатского края»</t>
  </si>
  <si>
    <t>Мероприятие «Модернизация первичного звена здравоохранения Камчатского края»</t>
  </si>
  <si>
    <t>Подпрограмма 2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</si>
  <si>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 N 2 Региональный проект «Борьба с сердечно-сосудистыми заболеваниями»</t>
  </si>
  <si>
    <t xml:space="preserve"> N 3 Региональный проект «Борьба с онкологическими заболеваниями»</t>
  </si>
  <si>
    <t>Подпрограмма 3                              «Управление развитием отрасли»</t>
  </si>
  <si>
    <t xml:space="preserve"> N 7 Региональный проект  «Создание единого цифрового контура в здравоохранении на основе единой государственной информационной системы здравоохранения (ЕГИСЗ)»</t>
  </si>
  <si>
    <t>Подпрограмма 4                           «Охрана здоровья матери и ребенка»</t>
  </si>
  <si>
    <t xml:space="preserve">N 4 Региональный проект. «Развитие детского здравоохранения, включая создание современной инфраструктуры оказания медицинской помощи детям»  </t>
  </si>
  <si>
    <t>Подпрограмма 5                      «Развитие медицинской реабилитации и санаторно-курортного лечения, в том числе детям»</t>
  </si>
  <si>
    <t>Подпрограмма 6                                        «Оказание паллиативной помощи, в том числе детям»</t>
  </si>
  <si>
    <t>Подпрограмма 7                                           «Кадровое обеспечение системы здравоохранения»</t>
  </si>
  <si>
    <t>N 5 Региональный проект «Обеспечение медицинских организаций системы здравоохранения квалифицированными кадрами»</t>
  </si>
  <si>
    <t>Подпрограмма 8 «Совершенствование системы лекарственного обеспечения, в том числе в амбулаторных условиях»</t>
  </si>
  <si>
    <t>N 2 Региональный проект. «Борьба с сердечно-сосудистыми заболеваниями»</t>
  </si>
  <si>
    <t>Подпрограмма 9 «Инвестиционные мероприятия в здравоохранении Камчатского края»</t>
  </si>
  <si>
    <t>Подпрограмма А «Финансовое обеспечение территориальной программы обязательного медицинского страхования»</t>
  </si>
  <si>
    <t>Подпрограмма Б «Совершенствование оказания экстренной медицинской помощи, включая эвакуацию в Камчатском крае»</t>
  </si>
  <si>
    <t>Мероприятие Б.3.1.       Организация вертолетных площадок при государственных учреждениях здравоохранения Камчатского края</t>
  </si>
  <si>
    <t>».</t>
  </si>
  <si>
    <t>Мероприятие N 2.1.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</si>
  <si>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P 4 Региональный проект «Укрепление общественного здоровья»</t>
  </si>
  <si>
    <t xml:space="preserve">Финансовое обеспечение реализации государственной программы Камчатского края «Развитие здравоохранения Камчатского края» </t>
  </si>
  <si>
    <t xml:space="preserve">             « Приложение 3 к Программе</t>
  </si>
  <si>
    <t>Мероприятие 1.1.1. Формирование здорового образа жизни</t>
  </si>
  <si>
    <t>5.1.3.</t>
  </si>
  <si>
    <t>1.10.</t>
  </si>
  <si>
    <t>1.10.1.</t>
  </si>
  <si>
    <t>1.10.2.</t>
  </si>
  <si>
    <t xml:space="preserve"> 10.1.8.</t>
  </si>
  <si>
    <t>Мероприятие А.1.8.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</si>
  <si>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>Мероприятие 5.1.3.  Нейрологопедическая коррекция и реабилитация, профилактика психоречевых нарукшений у детей с использованием высокотехнологичных немедицинских аппаратных методик и тиехнологических программ.</t>
  </si>
  <si>
    <t xml:space="preserve">N 9 Региональный проект «Модернизации первичного звена здравоохранения Камчатского края» </t>
  </si>
  <si>
    <t>Мероприятие N 9.1.  Осуществление капитального ремонта зданий медицинских организаций и их обособленных структурных подразделений</t>
  </si>
  <si>
    <t>Мероприятие N 9.2.  Дооснащение и переоснащение медицинским оборудованием для оказания медицинской помощи</t>
  </si>
  <si>
    <t>9.3.</t>
  </si>
  <si>
    <t xml:space="preserve"> 9.3.1.</t>
  </si>
  <si>
    <t>Мероприятие N 9.1.   Строительство и реконструкция объектов здравоохранения Камчатского края, оказывающих первичную медико-санитарную помощь взрослым и детям</t>
  </si>
  <si>
    <t>5.2.</t>
  </si>
  <si>
    <t>1.10.3.</t>
  </si>
  <si>
    <t>Мероприятие N 9.3.   Строительство и реконструкция объектов здравоохранения Камчатского края, оказывающих первичную медико-санитарную помощь взрослым и детям</t>
  </si>
  <si>
    <t>Основное мероприятие 5.2. Оснащение (дооснащение и (или) переоснащение) медицинскими изделиями медицинских организаций, осуществляющих медицинскую реабилитацию</t>
  </si>
  <si>
    <t>?????????????????</t>
  </si>
  <si>
    <t>новое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</si>
</sst>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00"/>
    <numFmt numFmtId="198" formatCode="#,##0.00000"/>
    <numFmt numFmtId="199" formatCode="0.000000"/>
    <numFmt numFmtId="200" formatCode="#,##0.000000"/>
    <numFmt numFmtId="201" formatCode="0.00000"/>
    <numFmt numFmtId="202" formatCode="0.0000000"/>
    <numFmt numFmtId="203" formatCode="000000"/>
    <numFmt numFmtId="204" formatCode="###,###,###,##0.00"/>
    <numFmt numFmtId="205" formatCode="[$-FC19]d\ mmmm\ yyyy\ &quot;г.&quot;"/>
    <numFmt numFmtId="206" formatCode="_(* #,##0.00000_);_(* \(#,##0.00000\);_(* &quot;-&quot;??_);_(@_)"/>
    <numFmt numFmtId="207" formatCode="#,##0.00_ ;[Red]\-#,##0.0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"/>
    <numFmt numFmtId="213" formatCode="_-* #,##0.00000_р_._-;\-* #,##0.00000_р_._-;_-* &quot;-&quot;?????_р_._-;_-@_-"/>
    <numFmt numFmtId="214" formatCode="_(* #,##0_);_(* \(#,##0\);_(* &quot;-&quot;??_);_(@_)"/>
    <numFmt numFmtId="215" formatCode="#,##0.00000_р_.;[Red]\-#,##0.00000_р_."/>
    <numFmt numFmtId="216" formatCode="0.0000"/>
    <numFmt numFmtId="217" formatCode="#,##0.00000_ ;\-#,##0.00000\ "/>
  </numFmts>
  <fonts count="7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u val="single"/>
      <sz val="9"/>
      <name val="Tahoma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u val="single"/>
      <sz val="10"/>
      <color indexed="20"/>
      <name val="Arial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1" fillId="3" borderId="0" applyNumberFormat="0" applyBorder="0" applyAlignment="0" applyProtection="0"/>
    <xf numFmtId="0" fontId="9" fillId="4" borderId="0" applyNumberFormat="0" applyBorder="0" applyAlignment="0" applyProtection="0"/>
    <xf numFmtId="0" fontId="51" fillId="5" borderId="0" applyNumberFormat="0" applyBorder="0" applyAlignment="0" applyProtection="0"/>
    <xf numFmtId="0" fontId="9" fillId="6" borderId="0" applyNumberFormat="0" applyBorder="0" applyAlignment="0" applyProtection="0"/>
    <xf numFmtId="0" fontId="51" fillId="7" borderId="0" applyNumberFormat="0" applyBorder="0" applyAlignment="0" applyProtection="0"/>
    <xf numFmtId="0" fontId="9" fillId="8" borderId="0" applyNumberFormat="0" applyBorder="0" applyAlignment="0" applyProtection="0"/>
    <xf numFmtId="0" fontId="51" fillId="9" borderId="0" applyNumberFormat="0" applyBorder="0" applyAlignment="0" applyProtection="0"/>
    <xf numFmtId="0" fontId="9" fillId="10" borderId="0" applyNumberFormat="0" applyBorder="0" applyAlignment="0" applyProtection="0"/>
    <xf numFmtId="0" fontId="51" fillId="11" borderId="0" applyNumberFormat="0" applyBorder="0" applyAlignment="0" applyProtection="0"/>
    <xf numFmtId="0" fontId="9" fillId="12" borderId="0" applyNumberFormat="0" applyBorder="0" applyAlignment="0" applyProtection="0"/>
    <xf numFmtId="0" fontId="51" fillId="13" borderId="0" applyNumberFormat="0" applyBorder="0" applyAlignment="0" applyProtection="0"/>
    <xf numFmtId="0" fontId="9" fillId="14" borderId="0" applyNumberFormat="0" applyBorder="0" applyAlignment="0" applyProtection="0"/>
    <xf numFmtId="0" fontId="51" fillId="15" borderId="0" applyNumberFormat="0" applyBorder="0" applyAlignment="0" applyProtection="0"/>
    <xf numFmtId="0" fontId="9" fillId="16" borderId="0" applyNumberFormat="0" applyBorder="0" applyAlignment="0" applyProtection="0"/>
    <xf numFmtId="0" fontId="51" fillId="17" borderId="0" applyNumberFormat="0" applyBorder="0" applyAlignment="0" applyProtection="0"/>
    <xf numFmtId="0" fontId="9" fillId="18" borderId="0" applyNumberFormat="0" applyBorder="0" applyAlignment="0" applyProtection="0"/>
    <xf numFmtId="0" fontId="51" fillId="19" borderId="0" applyNumberFormat="0" applyBorder="0" applyAlignment="0" applyProtection="0"/>
    <xf numFmtId="0" fontId="9" fillId="8" borderId="0" applyNumberFormat="0" applyBorder="0" applyAlignment="0" applyProtection="0"/>
    <xf numFmtId="0" fontId="51" fillId="20" borderId="0" applyNumberFormat="0" applyBorder="0" applyAlignment="0" applyProtection="0"/>
    <xf numFmtId="0" fontId="9" fillId="14" borderId="0" applyNumberFormat="0" applyBorder="0" applyAlignment="0" applyProtection="0"/>
    <xf numFmtId="0" fontId="51" fillId="21" borderId="0" applyNumberFormat="0" applyBorder="0" applyAlignment="0" applyProtection="0"/>
    <xf numFmtId="0" fontId="9" fillId="22" borderId="0" applyNumberFormat="0" applyBorder="0" applyAlignment="0" applyProtection="0"/>
    <xf numFmtId="0" fontId="51" fillId="23" borderId="0" applyNumberFormat="0" applyBorder="0" applyAlignment="0" applyProtection="0"/>
    <xf numFmtId="0" fontId="10" fillId="24" borderId="0" applyNumberFormat="0" applyBorder="0" applyAlignment="0" applyProtection="0"/>
    <xf numFmtId="0" fontId="52" fillId="25" borderId="0" applyNumberFormat="0" applyBorder="0" applyAlignment="0" applyProtection="0"/>
    <xf numFmtId="0" fontId="10" fillId="16" borderId="0" applyNumberFormat="0" applyBorder="0" applyAlignment="0" applyProtection="0"/>
    <xf numFmtId="0" fontId="52" fillId="26" borderId="0" applyNumberFormat="0" applyBorder="0" applyAlignment="0" applyProtection="0"/>
    <xf numFmtId="0" fontId="10" fillId="18" borderId="0" applyNumberFormat="0" applyBorder="0" applyAlignment="0" applyProtection="0"/>
    <xf numFmtId="0" fontId="52" fillId="27" borderId="0" applyNumberFormat="0" applyBorder="0" applyAlignment="0" applyProtection="0"/>
    <xf numFmtId="0" fontId="10" fillId="28" borderId="0" applyNumberFormat="0" applyBorder="0" applyAlignment="0" applyProtection="0"/>
    <xf numFmtId="0" fontId="52" fillId="29" borderId="0" applyNumberFormat="0" applyBorder="0" applyAlignment="0" applyProtection="0"/>
    <xf numFmtId="0" fontId="10" fillId="30" borderId="0" applyNumberFormat="0" applyBorder="0" applyAlignment="0" applyProtection="0"/>
    <xf numFmtId="0" fontId="52" fillId="31" borderId="0" applyNumberFormat="0" applyBorder="0" applyAlignment="0" applyProtection="0"/>
    <xf numFmtId="0" fontId="10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10" fillId="35" borderId="0" applyNumberFormat="0" applyBorder="0" applyAlignment="0" applyProtection="0"/>
    <xf numFmtId="0" fontId="52" fillId="36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0" fillId="39" borderId="0" applyNumberFormat="0" applyBorder="0" applyAlignment="0" applyProtection="0"/>
    <xf numFmtId="0" fontId="52" fillId="40" borderId="0" applyNumberFormat="0" applyBorder="0" applyAlignment="0" applyProtection="0"/>
    <xf numFmtId="0" fontId="10" fillId="28" borderId="0" applyNumberFormat="0" applyBorder="0" applyAlignment="0" applyProtection="0"/>
    <xf numFmtId="0" fontId="52" fillId="41" borderId="0" applyNumberFormat="0" applyBorder="0" applyAlignment="0" applyProtection="0"/>
    <xf numFmtId="0" fontId="10" fillId="30" borderId="0" applyNumberFormat="0" applyBorder="0" applyAlignment="0" applyProtection="0"/>
    <xf numFmtId="0" fontId="52" fillId="42" borderId="0" applyNumberFormat="0" applyBorder="0" applyAlignment="0" applyProtection="0"/>
    <xf numFmtId="0" fontId="10" fillId="43" borderId="0" applyNumberFormat="0" applyBorder="0" applyAlignment="0" applyProtection="0"/>
    <xf numFmtId="0" fontId="53" fillId="44" borderId="1" applyNumberFormat="0" applyAlignment="0" applyProtection="0"/>
    <xf numFmtId="0" fontId="11" fillId="12" borderId="2" applyNumberFormat="0" applyAlignment="0" applyProtection="0"/>
    <xf numFmtId="0" fontId="54" fillId="45" borderId="3" applyNumberFormat="0" applyAlignment="0" applyProtection="0"/>
    <xf numFmtId="0" fontId="12" fillId="46" borderId="4" applyNumberFormat="0" applyAlignment="0" applyProtection="0"/>
    <xf numFmtId="0" fontId="55" fillId="45" borderId="1" applyNumberFormat="0" applyAlignment="0" applyProtection="0"/>
    <xf numFmtId="0" fontId="13" fillId="46" borderId="2" applyNumberFormat="0" applyAlignment="0" applyProtection="0"/>
    <xf numFmtId="0" fontId="5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" fillId="0" borderId="6" applyNumberFormat="0" applyFill="0" applyAlignment="0" applyProtection="0"/>
    <xf numFmtId="0" fontId="58" fillId="0" borderId="7" applyNumberFormat="0" applyFill="0" applyAlignment="0" applyProtection="0"/>
    <xf numFmtId="0" fontId="6" fillId="0" borderId="8" applyNumberFormat="0" applyFill="0" applyAlignment="0" applyProtection="0"/>
    <xf numFmtId="0" fontId="59" fillId="0" borderId="9" applyNumberFormat="0" applyFill="0" applyAlignment="0" applyProtection="0"/>
    <xf numFmtId="0" fontId="7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14" fillId="0" borderId="12" applyNumberFormat="0" applyFill="0" applyAlignment="0" applyProtection="0"/>
    <xf numFmtId="0" fontId="61" fillId="47" borderId="13" applyNumberFormat="0" applyAlignment="0" applyProtection="0"/>
    <xf numFmtId="0" fontId="15" fillId="48" borderId="14" applyNumberFormat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16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9" fillId="0" borderId="0">
      <alignment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7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19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9" fillId="0" borderId="0" applyFont="0" applyFill="0" applyBorder="0" applyAlignment="0" applyProtection="0"/>
    <xf numFmtId="195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70" fillId="54" borderId="0" applyNumberFormat="0" applyBorder="0" applyAlignment="0" applyProtection="0"/>
    <xf numFmtId="0" fontId="21" fillId="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89" applyFont="1" applyFill="1">
      <alignment/>
      <protection/>
    </xf>
    <xf numFmtId="0" fontId="3" fillId="0" borderId="0" xfId="89" applyFont="1" applyFill="1">
      <alignment/>
      <protection/>
    </xf>
    <xf numFmtId="0" fontId="4" fillId="0" borderId="0" xfId="89" applyFont="1" applyFill="1">
      <alignment/>
      <protection/>
    </xf>
    <xf numFmtId="0" fontId="3" fillId="0" borderId="0" xfId="89" applyFont="1" applyFill="1" applyBorder="1" applyAlignment="1">
      <alignment vertical="top"/>
      <protection/>
    </xf>
    <xf numFmtId="0" fontId="2" fillId="0" borderId="0" xfId="89" applyFont="1" applyFill="1" applyAlignment="1">
      <alignment horizontal="center" vertical="center"/>
      <protection/>
    </xf>
    <xf numFmtId="4" fontId="2" fillId="0" borderId="0" xfId="89" applyNumberFormat="1" applyFont="1" applyFill="1" applyAlignment="1">
      <alignment horizontal="center" vertical="center"/>
      <protection/>
    </xf>
    <xf numFmtId="4" fontId="2" fillId="0" borderId="0" xfId="89" applyNumberFormat="1" applyFont="1" applyFill="1" applyAlignment="1">
      <alignment vertical="top"/>
      <protection/>
    </xf>
    <xf numFmtId="0" fontId="0" fillId="0" borderId="0" xfId="0" applyFont="1" applyFill="1" applyAlignment="1">
      <alignment vertical="top"/>
    </xf>
    <xf numFmtId="0" fontId="2" fillId="0" borderId="0" xfId="89" applyFont="1" applyFill="1" applyBorder="1">
      <alignment/>
      <protection/>
    </xf>
    <xf numFmtId="0" fontId="3" fillId="0" borderId="0" xfId="89" applyFont="1" applyFill="1" applyBorder="1">
      <alignment/>
      <protection/>
    </xf>
    <xf numFmtId="198" fontId="2" fillId="0" borderId="0" xfId="89" applyNumberFormat="1" applyFont="1" applyFill="1" applyAlignment="1">
      <alignment horizontal="center" vertical="center"/>
      <protection/>
    </xf>
    <xf numFmtId="198" fontId="2" fillId="0" borderId="0" xfId="89" applyNumberFormat="1" applyFont="1" applyFill="1">
      <alignment/>
      <protection/>
    </xf>
    <xf numFmtId="198" fontId="2" fillId="55" borderId="0" xfId="89" applyNumberFormat="1" applyFont="1" applyFill="1">
      <alignment/>
      <protection/>
    </xf>
    <xf numFmtId="198" fontId="3" fillId="56" borderId="19" xfId="89" applyNumberFormat="1" applyFont="1" applyFill="1" applyBorder="1" applyAlignment="1">
      <alignment horizontal="center" vertical="center"/>
      <protection/>
    </xf>
    <xf numFmtId="198" fontId="3" fillId="0" borderId="0" xfId="89" applyNumberFormat="1" applyFont="1" applyFill="1" applyBorder="1" applyAlignment="1">
      <alignment vertical="top"/>
      <protection/>
    </xf>
    <xf numFmtId="4" fontId="2" fillId="0" borderId="0" xfId="89" applyNumberFormat="1" applyFont="1" applyFill="1">
      <alignment/>
      <protection/>
    </xf>
    <xf numFmtId="198" fontId="2" fillId="0" borderId="0" xfId="89" applyNumberFormat="1" applyFont="1" applyFill="1" applyBorder="1">
      <alignment/>
      <protection/>
    </xf>
    <xf numFmtId="198" fontId="3" fillId="0" borderId="0" xfId="89" applyNumberFormat="1" applyFont="1" applyFill="1" applyBorder="1" applyAlignment="1">
      <alignment horizontal="center" vertical="center"/>
      <protection/>
    </xf>
    <xf numFmtId="198" fontId="3" fillId="55" borderId="0" xfId="89" applyNumberFormat="1" applyFont="1" applyFill="1" applyBorder="1" applyAlignment="1">
      <alignment vertical="top" wrapText="1"/>
      <protection/>
    </xf>
    <xf numFmtId="0" fontId="3" fillId="56" borderId="19" xfId="89" applyFont="1" applyFill="1" applyBorder="1" applyAlignment="1">
      <alignment horizontal="center" vertical="center"/>
      <protection/>
    </xf>
    <xf numFmtId="49" fontId="3" fillId="56" borderId="19" xfId="89" applyNumberFormat="1" applyFont="1" applyFill="1" applyBorder="1" applyAlignment="1">
      <alignment horizontal="center" vertical="center"/>
      <protection/>
    </xf>
    <xf numFmtId="49" fontId="3" fillId="56" borderId="19" xfId="89" applyNumberFormat="1" applyFont="1" applyFill="1" applyBorder="1" applyAlignment="1">
      <alignment horizontal="center" vertical="center" wrapText="1"/>
      <protection/>
    </xf>
    <xf numFmtId="0" fontId="3" fillId="56" borderId="19" xfId="0" applyFont="1" applyFill="1" applyBorder="1" applyAlignment="1">
      <alignment vertical="top" wrapText="1"/>
    </xf>
    <xf numFmtId="1" fontId="2" fillId="56" borderId="19" xfId="89" applyNumberFormat="1" applyFont="1" applyFill="1" applyBorder="1" applyAlignment="1">
      <alignment horizontal="center" vertical="center" wrapText="1"/>
      <protection/>
    </xf>
    <xf numFmtId="1" fontId="2" fillId="56" borderId="19" xfId="89" applyNumberFormat="1" applyFont="1" applyFill="1" applyBorder="1" applyAlignment="1">
      <alignment horizontal="center" vertical="center"/>
      <protection/>
    </xf>
    <xf numFmtId="0" fontId="4" fillId="56" borderId="19" xfId="89" applyFont="1" applyFill="1" applyBorder="1" applyAlignment="1">
      <alignment horizontal="center"/>
      <protection/>
    </xf>
    <xf numFmtId="4" fontId="3" fillId="56" borderId="0" xfId="89" applyNumberFormat="1" applyFont="1" applyFill="1" applyAlignment="1">
      <alignment horizontal="center" vertical="center"/>
      <protection/>
    </xf>
    <xf numFmtId="0" fontId="3" fillId="56" borderId="0" xfId="89" applyFont="1" applyFill="1">
      <alignment/>
      <protection/>
    </xf>
    <xf numFmtId="0" fontId="3" fillId="56" borderId="0" xfId="89" applyFont="1" applyFill="1" applyBorder="1">
      <alignment/>
      <protection/>
    </xf>
    <xf numFmtId="0" fontId="71" fillId="0" borderId="0" xfId="89" applyFont="1" applyFill="1">
      <alignment/>
      <protection/>
    </xf>
    <xf numFmtId="198" fontId="71" fillId="0" borderId="0" xfId="89" applyNumberFormat="1" applyFont="1" applyFill="1" applyBorder="1">
      <alignment/>
      <protection/>
    </xf>
    <xf numFmtId="198" fontId="72" fillId="0" borderId="0" xfId="89" applyNumberFormat="1" applyFont="1" applyFill="1" applyBorder="1" applyAlignment="1">
      <alignment horizontal="center" vertical="center"/>
      <protection/>
    </xf>
    <xf numFmtId="198" fontId="3" fillId="0" borderId="0" xfId="0" applyNumberFormat="1" applyFont="1" applyFill="1" applyBorder="1" applyAlignment="1">
      <alignment horizontal="center" vertical="center"/>
    </xf>
    <xf numFmtId="198" fontId="29" fillId="56" borderId="19" xfId="89" applyNumberFormat="1" applyFont="1" applyFill="1" applyBorder="1" applyAlignment="1">
      <alignment horizontal="center" vertical="center"/>
      <protection/>
    </xf>
    <xf numFmtId="49" fontId="28" fillId="56" borderId="19" xfId="89" applyNumberFormat="1" applyFont="1" applyFill="1" applyBorder="1" applyAlignment="1">
      <alignment horizontal="center" vertical="center"/>
      <protection/>
    </xf>
    <xf numFmtId="198" fontId="28" fillId="56" borderId="19" xfId="89" applyNumberFormat="1" applyFont="1" applyFill="1" applyBorder="1" applyAlignment="1">
      <alignment horizontal="center" vertical="center"/>
      <protection/>
    </xf>
    <xf numFmtId="0" fontId="28" fillId="56" borderId="19" xfId="0" applyFont="1" applyFill="1" applyBorder="1" applyAlignment="1">
      <alignment vertical="top" wrapText="1"/>
    </xf>
    <xf numFmtId="198" fontId="28" fillId="56" borderId="19" xfId="0" applyNumberFormat="1" applyFont="1" applyFill="1" applyBorder="1" applyAlignment="1">
      <alignment horizontal="center" vertical="center"/>
    </xf>
    <xf numFmtId="0" fontId="2" fillId="56" borderId="0" xfId="89" applyFont="1" applyFill="1">
      <alignment/>
      <protection/>
    </xf>
    <xf numFmtId="0" fontId="2" fillId="56" borderId="19" xfId="89" applyFont="1" applyFill="1" applyBorder="1" applyAlignment="1">
      <alignment horizontal="center" vertical="center"/>
      <protection/>
    </xf>
    <xf numFmtId="0" fontId="2" fillId="56" borderId="19" xfId="0" applyFont="1" applyFill="1" applyBorder="1" applyAlignment="1">
      <alignment horizontal="center" vertical="center" wrapText="1"/>
    </xf>
    <xf numFmtId="198" fontId="3" fillId="56" borderId="20" xfId="89" applyNumberFormat="1" applyFont="1" applyFill="1" applyBorder="1" applyAlignment="1">
      <alignment horizontal="center" vertical="center"/>
      <protection/>
    </xf>
    <xf numFmtId="4" fontId="3" fillId="55" borderId="0" xfId="90" applyNumberFormat="1" applyFont="1" applyFill="1" applyBorder="1" applyAlignment="1">
      <alignment horizontal="right" shrinkToFit="1"/>
      <protection/>
    </xf>
    <xf numFmtId="4" fontId="3" fillId="57" borderId="0" xfId="90" applyNumberFormat="1" applyFont="1" applyFill="1" applyBorder="1" applyAlignment="1">
      <alignment horizontal="right" shrinkToFit="1"/>
      <protection/>
    </xf>
    <xf numFmtId="198" fontId="73" fillId="0" borderId="0" xfId="0" applyNumberFormat="1" applyFont="1" applyBorder="1" applyAlignment="1">
      <alignment horizontal="right"/>
    </xf>
    <xf numFmtId="198" fontId="4" fillId="0" borderId="0" xfId="89" applyNumberFormat="1" applyFont="1" applyFill="1">
      <alignment/>
      <protection/>
    </xf>
    <xf numFmtId="0" fontId="2" fillId="0" borderId="0" xfId="89" applyFont="1" applyFill="1" applyAlignment="1">
      <alignment vertical="center"/>
      <protection/>
    </xf>
    <xf numFmtId="198" fontId="28" fillId="56" borderId="20" xfId="89" applyNumberFormat="1" applyFont="1" applyFill="1" applyBorder="1" applyAlignment="1">
      <alignment horizontal="center" vertical="center"/>
      <protection/>
    </xf>
    <xf numFmtId="197" fontId="2" fillId="56" borderId="19" xfId="93" applyNumberFormat="1" applyFont="1" applyFill="1" applyBorder="1" applyAlignment="1">
      <alignment horizontal="center" vertical="center"/>
      <protection/>
    </xf>
    <xf numFmtId="0" fontId="2" fillId="56" borderId="0" xfId="89" applyFont="1" applyFill="1" applyAlignment="1">
      <alignment horizontal="center" vertical="center"/>
      <protection/>
    </xf>
    <xf numFmtId="4" fontId="2" fillId="56" borderId="0" xfId="89" applyNumberFormat="1" applyFont="1" applyFill="1" applyAlignment="1">
      <alignment horizontal="center" vertical="center"/>
      <protection/>
    </xf>
    <xf numFmtId="0" fontId="2" fillId="56" borderId="0" xfId="89" applyFont="1" applyFill="1" applyBorder="1">
      <alignment/>
      <protection/>
    </xf>
    <xf numFmtId="4" fontId="2" fillId="56" borderId="0" xfId="89" applyNumberFormat="1" applyFont="1" applyFill="1" applyBorder="1">
      <alignment/>
      <protection/>
    </xf>
    <xf numFmtId="198" fontId="3" fillId="56" borderId="0" xfId="89" applyNumberFormat="1" applyFont="1" applyFill="1" applyBorder="1" applyAlignment="1">
      <alignment vertical="top"/>
      <protection/>
    </xf>
    <xf numFmtId="198" fontId="3" fillId="56" borderId="0" xfId="89" applyNumberFormat="1" applyFont="1" applyFill="1" applyBorder="1" applyAlignment="1">
      <alignment vertical="top" wrapText="1"/>
      <protection/>
    </xf>
    <xf numFmtId="0" fontId="3" fillId="56" borderId="0" xfId="89" applyFont="1" applyFill="1" applyBorder="1" applyAlignment="1">
      <alignment vertical="top"/>
      <protection/>
    </xf>
    <xf numFmtId="0" fontId="2" fillId="56" borderId="19" xfId="89" applyFont="1" applyFill="1" applyBorder="1" applyAlignment="1">
      <alignment horizontal="center" vertical="center" wrapText="1"/>
      <protection/>
    </xf>
    <xf numFmtId="198" fontId="3" fillId="56" borderId="19" xfId="89" applyNumberFormat="1" applyFont="1" applyFill="1" applyBorder="1" applyAlignment="1">
      <alignment horizontal="center" vertical="center" wrapText="1"/>
      <protection/>
    </xf>
    <xf numFmtId="0" fontId="28" fillId="56" borderId="19" xfId="89" applyFont="1" applyFill="1" applyBorder="1" applyAlignment="1">
      <alignment vertical="top" wrapText="1"/>
      <protection/>
    </xf>
    <xf numFmtId="198" fontId="28" fillId="56" borderId="19" xfId="89" applyNumberFormat="1" applyFont="1" applyFill="1" applyBorder="1" applyAlignment="1">
      <alignment horizontal="center" vertical="center" wrapText="1"/>
      <protection/>
    </xf>
    <xf numFmtId="206" fontId="3" fillId="56" borderId="19" xfId="114" applyNumberFormat="1" applyFont="1" applyFill="1" applyBorder="1" applyAlignment="1">
      <alignment horizontal="center" vertical="center"/>
    </xf>
    <xf numFmtId="4" fontId="3" fillId="56" borderId="19" xfId="89" applyNumberFormat="1" applyFont="1" applyFill="1" applyBorder="1" applyAlignment="1">
      <alignment horizontal="center" vertical="center"/>
      <protection/>
    </xf>
    <xf numFmtId="0" fontId="30" fillId="56" borderId="19" xfId="89" applyFont="1" applyFill="1" applyBorder="1" applyAlignment="1">
      <alignment vertical="top" wrapText="1"/>
      <protection/>
    </xf>
    <xf numFmtId="198" fontId="30" fillId="56" borderId="19" xfId="89" applyNumberFormat="1" applyFont="1" applyFill="1" applyBorder="1" applyAlignment="1">
      <alignment horizontal="center" vertical="center"/>
      <protection/>
    </xf>
    <xf numFmtId="0" fontId="29" fillId="56" borderId="19" xfId="89" applyFont="1" applyFill="1" applyBorder="1" applyAlignment="1">
      <alignment vertical="top" wrapText="1"/>
      <protection/>
    </xf>
    <xf numFmtId="0" fontId="3" fillId="56" borderId="0" xfId="89" applyFont="1" applyFill="1" applyAlignment="1">
      <alignment horizontal="right" vertical="top" wrapText="1"/>
      <protection/>
    </xf>
    <xf numFmtId="198" fontId="22" fillId="56" borderId="19" xfId="89" applyNumberFormat="1" applyFont="1" applyFill="1" applyBorder="1" applyAlignment="1">
      <alignment horizontal="center" vertical="center"/>
      <protection/>
    </xf>
    <xf numFmtId="198" fontId="22" fillId="56" borderId="19" xfId="0" applyNumberFormat="1" applyFont="1" applyFill="1" applyBorder="1" applyAlignment="1">
      <alignment horizontal="center" vertical="center"/>
    </xf>
    <xf numFmtId="49" fontId="22" fillId="56" borderId="19" xfId="89" applyNumberFormat="1" applyFont="1" applyFill="1" applyBorder="1" applyAlignment="1">
      <alignment horizontal="center" vertical="center"/>
      <protection/>
    </xf>
    <xf numFmtId="0" fontId="22" fillId="56" borderId="19" xfId="89" applyFont="1" applyFill="1" applyBorder="1" applyAlignment="1">
      <alignment horizontal="center" vertical="center"/>
      <protection/>
    </xf>
    <xf numFmtId="198" fontId="3" fillId="55" borderId="0" xfId="89" applyNumberFormat="1" applyFont="1" applyFill="1" applyBorder="1" applyAlignment="1">
      <alignment vertical="top"/>
      <protection/>
    </xf>
    <xf numFmtId="0" fontId="3" fillId="56" borderId="21" xfId="89" applyFont="1" applyFill="1" applyBorder="1" applyAlignment="1">
      <alignment vertical="top" wrapText="1"/>
      <protection/>
    </xf>
    <xf numFmtId="0" fontId="3" fillId="56" borderId="19" xfId="89" applyFont="1" applyFill="1" applyBorder="1" applyAlignment="1">
      <alignment vertical="top" wrapText="1"/>
      <protection/>
    </xf>
    <xf numFmtId="0" fontId="3" fillId="56" borderId="0" xfId="89" applyFont="1" applyFill="1" applyAlignment="1">
      <alignment horizontal="left" wrapText="1"/>
      <protection/>
    </xf>
    <xf numFmtId="14" fontId="3" fillId="56" borderId="19" xfId="89" applyNumberFormat="1" applyFont="1" applyFill="1" applyBorder="1" applyAlignment="1">
      <alignment horizontal="center" vertical="top" wrapText="1"/>
      <protection/>
    </xf>
    <xf numFmtId="0" fontId="3" fillId="56" borderId="19" xfId="89" applyFont="1" applyFill="1" applyBorder="1" applyAlignment="1">
      <alignment horizontal="left" vertical="top" wrapText="1"/>
      <protection/>
    </xf>
    <xf numFmtId="0" fontId="3" fillId="56" borderId="19" xfId="89" applyFont="1" applyFill="1" applyBorder="1" applyAlignment="1">
      <alignment horizontal="center" vertical="top" wrapText="1"/>
      <protection/>
    </xf>
    <xf numFmtId="0" fontId="3" fillId="56" borderId="0" xfId="89" applyFont="1" applyFill="1" applyAlignment="1">
      <alignment horizontal="left" wrapText="1"/>
      <protection/>
    </xf>
    <xf numFmtId="0" fontId="3" fillId="56" borderId="19" xfId="89" applyFont="1" applyFill="1" applyBorder="1" applyAlignment="1">
      <alignment vertical="top" wrapText="1"/>
      <protection/>
    </xf>
    <xf numFmtId="0" fontId="3" fillId="56" borderId="21" xfId="89" applyFont="1" applyFill="1" applyBorder="1" applyAlignment="1">
      <alignment vertical="center" wrapText="1"/>
      <protection/>
    </xf>
    <xf numFmtId="0" fontId="0" fillId="56" borderId="22" xfId="0" applyFont="1" applyFill="1" applyBorder="1" applyAlignment="1">
      <alignment vertical="center" wrapText="1"/>
    </xf>
    <xf numFmtId="0" fontId="0" fillId="56" borderId="23" xfId="0" applyFont="1" applyFill="1" applyBorder="1" applyAlignment="1">
      <alignment vertical="center" wrapText="1"/>
    </xf>
    <xf numFmtId="0" fontId="3" fillId="56" borderId="21" xfId="89" applyFont="1" applyFill="1" applyBorder="1" applyAlignment="1">
      <alignment horizontal="left" vertical="center" wrapText="1"/>
      <protection/>
    </xf>
    <xf numFmtId="0" fontId="0" fillId="56" borderId="22" xfId="0" applyFont="1" applyFill="1" applyBorder="1" applyAlignment="1">
      <alignment horizontal="left" vertical="center" wrapText="1"/>
    </xf>
    <xf numFmtId="0" fontId="0" fillId="56" borderId="23" xfId="0" applyFont="1" applyFill="1" applyBorder="1" applyAlignment="1">
      <alignment horizontal="left" vertical="center" wrapText="1"/>
    </xf>
    <xf numFmtId="0" fontId="24" fillId="56" borderId="19" xfId="89" applyFont="1" applyFill="1" applyBorder="1" applyAlignment="1">
      <alignment horizontal="left" vertical="top" wrapText="1"/>
      <protection/>
    </xf>
    <xf numFmtId="0" fontId="3" fillId="56" borderId="21" xfId="89" applyFont="1" applyFill="1" applyBorder="1" applyAlignment="1">
      <alignment horizontal="left" vertical="top" wrapText="1"/>
      <protection/>
    </xf>
    <xf numFmtId="0" fontId="0" fillId="56" borderId="22" xfId="0" applyFont="1" applyFill="1" applyBorder="1" applyAlignment="1">
      <alignment horizontal="left" vertical="top" wrapText="1"/>
    </xf>
    <xf numFmtId="0" fontId="0" fillId="56" borderId="23" xfId="0" applyFont="1" applyFill="1" applyBorder="1" applyAlignment="1">
      <alignment horizontal="left" vertical="top" wrapText="1"/>
    </xf>
    <xf numFmtId="0" fontId="3" fillId="56" borderId="21" xfId="89" applyFont="1" applyFill="1" applyBorder="1" applyAlignment="1">
      <alignment horizontal="center" vertical="top" wrapText="1"/>
      <protection/>
    </xf>
    <xf numFmtId="0" fontId="0" fillId="56" borderId="22" xfId="0" applyFont="1" applyFill="1" applyBorder="1" applyAlignment="1">
      <alignment horizontal="center" vertical="top" wrapText="1"/>
    </xf>
    <xf numFmtId="0" fontId="0" fillId="56" borderId="23" xfId="0" applyFont="1" applyFill="1" applyBorder="1" applyAlignment="1">
      <alignment horizontal="center" vertical="top" wrapText="1"/>
    </xf>
    <xf numFmtId="0" fontId="3" fillId="56" borderId="22" xfId="89" applyFont="1" applyFill="1" applyBorder="1" applyAlignment="1">
      <alignment horizontal="left" vertical="top" wrapText="1"/>
      <protection/>
    </xf>
    <xf numFmtId="0" fontId="3" fillId="56" borderId="23" xfId="89" applyFont="1" applyFill="1" applyBorder="1" applyAlignment="1">
      <alignment horizontal="left" vertical="top" wrapText="1"/>
      <protection/>
    </xf>
    <xf numFmtId="0" fontId="3" fillId="56" borderId="22" xfId="89" applyFont="1" applyFill="1" applyBorder="1" applyAlignment="1">
      <alignment horizontal="center" vertical="top" wrapText="1"/>
      <protection/>
    </xf>
    <xf numFmtId="0" fontId="3" fillId="56" borderId="23" xfId="89" applyFont="1" applyFill="1" applyBorder="1" applyAlignment="1">
      <alignment horizontal="center" vertical="top" wrapText="1"/>
      <protection/>
    </xf>
    <xf numFmtId="0" fontId="25" fillId="56" borderId="19" xfId="0" applyFont="1" applyFill="1" applyBorder="1" applyAlignment="1">
      <alignment horizontal="center" vertical="top" wrapText="1"/>
    </xf>
    <xf numFmtId="4" fontId="2" fillId="0" borderId="24" xfId="89" applyNumberFormat="1" applyFont="1" applyFill="1" applyBorder="1" applyAlignment="1">
      <alignment horizontal="center" vertical="center" wrapText="1"/>
      <protection/>
    </xf>
    <xf numFmtId="4" fontId="2" fillId="0" borderId="25" xfId="89" applyNumberFormat="1" applyFont="1" applyFill="1" applyBorder="1" applyAlignment="1">
      <alignment horizontal="center" vertical="center" wrapText="1"/>
      <protection/>
    </xf>
    <xf numFmtId="4" fontId="2" fillId="0" borderId="26" xfId="89" applyNumberFormat="1" applyFont="1" applyFill="1" applyBorder="1" applyAlignment="1">
      <alignment horizontal="center" vertical="center" wrapText="1"/>
      <protection/>
    </xf>
    <xf numFmtId="4" fontId="2" fillId="0" borderId="27" xfId="89" applyNumberFormat="1" applyFont="1" applyFill="1" applyBorder="1" applyAlignment="1">
      <alignment horizontal="center" vertical="center" wrapText="1"/>
      <protection/>
    </xf>
    <xf numFmtId="4" fontId="2" fillId="0" borderId="0" xfId="89" applyNumberFormat="1" applyFont="1" applyFill="1" applyBorder="1" applyAlignment="1">
      <alignment horizontal="center" vertical="center" wrapText="1"/>
      <protection/>
    </xf>
    <xf numFmtId="4" fontId="2" fillId="0" borderId="28" xfId="89" applyNumberFormat="1" applyFont="1" applyFill="1" applyBorder="1" applyAlignment="1">
      <alignment horizontal="center" vertical="center" wrapText="1"/>
      <protection/>
    </xf>
    <xf numFmtId="0" fontId="2" fillId="0" borderId="21" xfId="89" applyFont="1" applyFill="1" applyBorder="1" applyAlignment="1">
      <alignment horizontal="center" vertical="center" wrapText="1"/>
      <protection/>
    </xf>
    <xf numFmtId="0" fontId="2" fillId="0" borderId="22" xfId="89" applyFont="1" applyFill="1" applyBorder="1" applyAlignment="1">
      <alignment horizontal="center" vertical="center" wrapText="1"/>
      <protection/>
    </xf>
    <xf numFmtId="0" fontId="2" fillId="56" borderId="19" xfId="89" applyFont="1" applyFill="1" applyBorder="1" applyAlignment="1">
      <alignment horizontal="center" vertical="center" wrapText="1"/>
      <protection/>
    </xf>
    <xf numFmtId="0" fontId="0" fillId="56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22" fillId="0" borderId="0" xfId="89" applyFont="1" applyFill="1" applyAlignment="1">
      <alignment horizontal="center"/>
      <protection/>
    </xf>
    <xf numFmtId="0" fontId="23" fillId="56" borderId="19" xfId="89" applyFont="1" applyFill="1" applyBorder="1" applyAlignment="1">
      <alignment horizontal="center" vertical="top" wrapText="1"/>
      <protection/>
    </xf>
    <xf numFmtId="4" fontId="3" fillId="56" borderId="19" xfId="89" applyNumberFormat="1" applyFont="1" applyFill="1" applyBorder="1" applyAlignment="1">
      <alignment horizontal="center" vertical="center" wrapText="1"/>
      <protection/>
    </xf>
    <xf numFmtId="0" fontId="25" fillId="56" borderId="19" xfId="0" applyFont="1" applyFill="1" applyBorder="1" applyAlignment="1">
      <alignment horizontal="center" vertical="center" wrapText="1"/>
    </xf>
    <xf numFmtId="0" fontId="2" fillId="0" borderId="21" xfId="89" applyFont="1" applyFill="1" applyBorder="1" applyAlignment="1">
      <alignment horizontal="center" wrapText="1"/>
      <protection/>
    </xf>
    <xf numFmtId="0" fontId="2" fillId="0" borderId="22" xfId="89" applyFont="1" applyFill="1" applyBorder="1" applyAlignment="1">
      <alignment horizontal="center" wrapText="1"/>
      <protection/>
    </xf>
    <xf numFmtId="0" fontId="3" fillId="56" borderId="21" xfId="89" applyFont="1" applyFill="1" applyBorder="1" applyAlignment="1">
      <alignment vertical="top" wrapText="1"/>
      <protection/>
    </xf>
    <xf numFmtId="0" fontId="0" fillId="56" borderId="22" xfId="0" applyFont="1" applyFill="1" applyBorder="1" applyAlignment="1">
      <alignment vertical="top" wrapText="1"/>
    </xf>
    <xf numFmtId="0" fontId="0" fillId="56" borderId="23" xfId="0" applyFont="1" applyFill="1" applyBorder="1" applyAlignment="1">
      <alignment vertical="top" wrapText="1"/>
    </xf>
    <xf numFmtId="0" fontId="2" fillId="56" borderId="19" xfId="89" applyFont="1" applyFill="1" applyBorder="1" applyAlignment="1">
      <alignment horizontal="center" vertical="top" wrapText="1"/>
      <protection/>
    </xf>
    <xf numFmtId="0" fontId="0" fillId="56" borderId="19" xfId="0" applyFont="1" applyFill="1" applyBorder="1" applyAlignment="1">
      <alignment horizontal="center" vertical="top" wrapText="1"/>
    </xf>
    <xf numFmtId="16" fontId="3" fillId="56" borderId="19" xfId="89" applyNumberFormat="1" applyFont="1" applyFill="1" applyBorder="1" applyAlignment="1">
      <alignment horizontal="center" vertical="top" wrapText="1"/>
      <protection/>
    </xf>
    <xf numFmtId="14" fontId="3" fillId="56" borderId="21" xfId="89" applyNumberFormat="1" applyFont="1" applyFill="1" applyBorder="1" applyAlignment="1">
      <alignment horizontal="center" vertical="top" wrapText="1"/>
      <protection/>
    </xf>
    <xf numFmtId="195" fontId="3" fillId="56" borderId="21" xfId="108" applyFont="1" applyFill="1" applyBorder="1" applyAlignment="1">
      <alignment horizontal="center" vertical="top" wrapText="1"/>
    </xf>
    <xf numFmtId="0" fontId="3" fillId="56" borderId="21" xfId="0" applyFont="1" applyFill="1" applyBorder="1" applyAlignment="1">
      <alignment horizontal="left" vertical="top" wrapText="1"/>
    </xf>
    <xf numFmtId="195" fontId="0" fillId="56" borderId="22" xfId="108" applyFont="1" applyFill="1" applyBorder="1" applyAlignment="1">
      <alignment horizontal="center" vertical="top" wrapText="1"/>
    </xf>
    <xf numFmtId="0" fontId="3" fillId="56" borderId="22" xfId="0" applyFont="1" applyFill="1" applyBorder="1" applyAlignment="1">
      <alignment horizontal="left" vertical="top" wrapText="1"/>
    </xf>
    <xf numFmtId="195" fontId="0" fillId="56" borderId="23" xfId="108" applyFont="1" applyFill="1" applyBorder="1" applyAlignment="1">
      <alignment horizontal="center" vertical="top" wrapText="1"/>
    </xf>
    <xf numFmtId="0" fontId="3" fillId="56" borderId="23" xfId="0" applyFont="1" applyFill="1" applyBorder="1" applyAlignment="1">
      <alignment horizontal="left" vertical="top" wrapText="1"/>
    </xf>
    <xf numFmtId="0" fontId="2" fillId="56" borderId="21" xfId="0" applyFont="1" applyFill="1" applyBorder="1" applyAlignment="1">
      <alignment horizontal="center" vertical="top" wrapText="1"/>
    </xf>
    <xf numFmtId="0" fontId="2" fillId="56" borderId="22" xfId="0" applyFont="1" applyFill="1" applyBorder="1" applyAlignment="1">
      <alignment horizontal="center" vertical="top" wrapText="1"/>
    </xf>
    <xf numFmtId="0" fontId="2" fillId="56" borderId="23" xfId="0" applyFont="1" applyFill="1" applyBorder="1" applyAlignment="1">
      <alignment horizontal="center" vertical="top" wrapText="1"/>
    </xf>
  </cellXfs>
  <cellStyles count="10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2" xfId="90"/>
    <cellStyle name="Обычный 2 2" xfId="91"/>
    <cellStyle name="Обычный 3" xfId="92"/>
    <cellStyle name="Обычный 3 6" xfId="93"/>
    <cellStyle name="Обычный 4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Финансовый 2 2" xfId="111"/>
    <cellStyle name="Финансовый 3" xfId="112"/>
    <cellStyle name="Финансовый 3 2" xfId="113"/>
    <cellStyle name="Финансовый 4" xfId="114"/>
    <cellStyle name="Финансовый 6" xfId="115"/>
    <cellStyle name="Финансовый 7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C1116"/>
  <sheetViews>
    <sheetView tabSelected="1" view="pageBreakPreview" zoomScale="68" zoomScaleSheetLayoutView="68" zoomScalePageLayoutView="75" workbookViewId="0" topLeftCell="A1">
      <selection activeCell="H14" sqref="H14"/>
    </sheetView>
  </sheetViews>
  <sheetFormatPr defaultColWidth="9.140625" defaultRowHeight="12.75"/>
  <cols>
    <col min="1" max="1" width="10.421875" style="1" customWidth="1"/>
    <col min="2" max="2" width="27.421875" style="1" customWidth="1"/>
    <col min="3" max="3" width="38.7109375" style="1" customWidth="1"/>
    <col min="4" max="4" width="14.57421875" style="5" customWidth="1"/>
    <col min="5" max="5" width="19.57421875" style="6" customWidth="1"/>
    <col min="6" max="10" width="17.57421875" style="6" customWidth="1"/>
    <col min="11" max="11" width="18.28125" style="6" customWidth="1"/>
    <col min="12" max="12" width="17.421875" style="6" customWidth="1"/>
    <col min="13" max="13" width="17.140625" style="1" customWidth="1"/>
    <col min="14" max="14" width="17.7109375" style="9" customWidth="1"/>
    <col min="15" max="16" width="18.00390625" style="9" customWidth="1"/>
    <col min="17" max="17" width="17.57421875" style="9" customWidth="1"/>
    <col min="18" max="18" width="10.8515625" style="1" hidden="1" customWidth="1"/>
    <col min="19" max="19" width="19.8515625" style="1" customWidth="1"/>
    <col min="20" max="20" width="17.28125" style="1" customWidth="1"/>
    <col min="21" max="21" width="16.8515625" style="1" customWidth="1"/>
    <col min="22" max="24" width="15.7109375" style="1" customWidth="1"/>
    <col min="25" max="25" width="53.421875" style="1" customWidth="1"/>
    <col min="26" max="16384" width="9.140625" style="1" customWidth="1"/>
  </cols>
  <sheetData>
    <row r="1" spans="8:17" ht="12.75">
      <c r="H1" s="7"/>
      <c r="K1" s="8"/>
      <c r="L1" s="8"/>
      <c r="P1" s="108" t="s">
        <v>285</v>
      </c>
      <c r="Q1" s="108"/>
    </row>
    <row r="2" spans="1:17" s="2" customFormat="1" ht="26.25" customHeight="1">
      <c r="A2" s="1"/>
      <c r="B2" s="109" t="s">
        <v>284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"/>
    </row>
    <row r="3" spans="1:17" s="2" customFormat="1" ht="15">
      <c r="A3" s="1"/>
      <c r="B3" s="1"/>
      <c r="C3" s="1"/>
      <c r="D3" s="5"/>
      <c r="E3" s="6"/>
      <c r="F3" s="6"/>
      <c r="G3" s="6"/>
      <c r="H3" s="6"/>
      <c r="J3" s="6"/>
      <c r="K3" s="11"/>
      <c r="L3" s="11"/>
      <c r="M3" s="11"/>
      <c r="N3" s="10"/>
      <c r="O3" s="10"/>
      <c r="P3" s="10"/>
      <c r="Q3" s="6"/>
    </row>
    <row r="4" spans="1:17" s="2" customFormat="1" ht="24" customHeight="1">
      <c r="A4" s="113"/>
      <c r="B4" s="104"/>
      <c r="C4" s="104"/>
      <c r="D4" s="104" t="s">
        <v>1</v>
      </c>
      <c r="E4" s="98" t="s">
        <v>88</v>
      </c>
      <c r="F4" s="99"/>
      <c r="G4" s="99"/>
      <c r="H4" s="99"/>
      <c r="I4" s="99"/>
      <c r="J4" s="100"/>
      <c r="K4" s="98" t="s">
        <v>88</v>
      </c>
      <c r="L4" s="99"/>
      <c r="M4" s="99"/>
      <c r="N4" s="99"/>
      <c r="O4" s="99"/>
      <c r="P4" s="99"/>
      <c r="Q4" s="100"/>
    </row>
    <row r="5" spans="1:17" s="2" customFormat="1" ht="25.5" customHeight="1">
      <c r="A5" s="114"/>
      <c r="B5" s="105"/>
      <c r="C5" s="105"/>
      <c r="D5" s="105"/>
      <c r="E5" s="101"/>
      <c r="F5" s="102"/>
      <c r="G5" s="102"/>
      <c r="H5" s="102"/>
      <c r="I5" s="102"/>
      <c r="J5" s="103"/>
      <c r="K5" s="101"/>
      <c r="L5" s="102"/>
      <c r="M5" s="102"/>
      <c r="N5" s="102"/>
      <c r="O5" s="102"/>
      <c r="P5" s="102"/>
      <c r="Q5" s="103"/>
    </row>
    <row r="6" spans="1:17" s="2" customFormat="1" ht="50.25" customHeight="1">
      <c r="A6" s="118" t="s">
        <v>0</v>
      </c>
      <c r="B6" s="118" t="s">
        <v>139</v>
      </c>
      <c r="C6" s="106"/>
      <c r="D6" s="41" t="s">
        <v>1</v>
      </c>
      <c r="E6" s="111" t="s">
        <v>209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17" s="2" customFormat="1" ht="27.75" customHeight="1">
      <c r="A7" s="119"/>
      <c r="B7" s="119"/>
      <c r="C7" s="107"/>
      <c r="D7" s="57" t="s">
        <v>2</v>
      </c>
      <c r="E7" s="24" t="s">
        <v>12</v>
      </c>
      <c r="F7" s="24">
        <v>2014</v>
      </c>
      <c r="G7" s="24">
        <v>2015</v>
      </c>
      <c r="H7" s="24">
        <v>2016</v>
      </c>
      <c r="I7" s="24">
        <v>2017</v>
      </c>
      <c r="J7" s="24">
        <v>2018</v>
      </c>
      <c r="K7" s="24">
        <v>2019</v>
      </c>
      <c r="L7" s="24">
        <v>2020</v>
      </c>
      <c r="M7" s="24">
        <v>2021</v>
      </c>
      <c r="N7" s="40">
        <v>2022</v>
      </c>
      <c r="O7" s="40">
        <v>2023</v>
      </c>
      <c r="P7" s="40">
        <v>2024</v>
      </c>
      <c r="Q7" s="40">
        <v>2025</v>
      </c>
    </row>
    <row r="8" spans="1:29" s="3" customFormat="1" ht="12" customHeight="1">
      <c r="A8" s="40">
        <v>1</v>
      </c>
      <c r="B8" s="40">
        <v>2</v>
      </c>
      <c r="C8" s="40">
        <v>3</v>
      </c>
      <c r="D8" s="40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6">
        <v>14</v>
      </c>
      <c r="O8" s="26">
        <v>15</v>
      </c>
      <c r="P8" s="26">
        <v>16</v>
      </c>
      <c r="Q8" s="26">
        <v>17</v>
      </c>
      <c r="R8" s="3">
        <v>21</v>
      </c>
      <c r="Z8" s="12"/>
      <c r="AA8" s="12"/>
      <c r="AB8" s="12"/>
      <c r="AC8" s="12"/>
    </row>
    <row r="9" spans="2:29" s="3" customFormat="1" ht="12.75" customHeight="1">
      <c r="B9" s="40"/>
      <c r="C9" s="40"/>
      <c r="D9" s="40"/>
      <c r="E9" s="25"/>
      <c r="F9" s="25"/>
      <c r="G9" s="49">
        <v>1.054</v>
      </c>
      <c r="H9" s="49">
        <v>1.053</v>
      </c>
      <c r="I9" s="49">
        <v>1.052</v>
      </c>
      <c r="J9" s="49">
        <v>1.051</v>
      </c>
      <c r="K9" s="49">
        <v>1.048</v>
      </c>
      <c r="L9" s="49">
        <v>1.048</v>
      </c>
      <c r="M9" s="49">
        <v>1.048</v>
      </c>
      <c r="N9" s="49">
        <v>1.048</v>
      </c>
      <c r="O9" s="49">
        <v>1.048</v>
      </c>
      <c r="P9" s="49">
        <v>1.048</v>
      </c>
      <c r="Q9" s="49">
        <v>1.048</v>
      </c>
      <c r="Z9" s="46"/>
      <c r="AA9" s="46"/>
      <c r="AB9" s="46"/>
      <c r="AC9" s="46"/>
    </row>
    <row r="10" spans="1:29" s="4" customFormat="1" ht="20.25" customHeight="1">
      <c r="A10" s="110"/>
      <c r="B10" s="79" t="s">
        <v>258</v>
      </c>
      <c r="C10" s="23" t="s">
        <v>6</v>
      </c>
      <c r="D10" s="20"/>
      <c r="E10" s="14">
        <f aca="true" t="shared" si="0" ref="E10:E19">F10+G10+H10+I10+J10+K10+L10+M10+N10+O10+P10+Q10</f>
        <v>219620091.51708</v>
      </c>
      <c r="F10" s="14">
        <f aca="true" t="shared" si="1" ref="F10:L10">F11+F12+F13+F14+F17+F19+F18</f>
        <v>10579550.407479998</v>
      </c>
      <c r="G10" s="14">
        <f>G11+G12+G13+G14+G17+G19+G18</f>
        <v>11994782.44907</v>
      </c>
      <c r="H10" s="14">
        <f t="shared" si="1"/>
        <v>12476471.65647</v>
      </c>
      <c r="I10" s="14">
        <f t="shared" si="1"/>
        <v>12897535.831629999</v>
      </c>
      <c r="J10" s="14">
        <f>J11+J12+J13+J14+J17+J19+J18</f>
        <v>14923098.872100001</v>
      </c>
      <c r="K10" s="14">
        <f t="shared" si="1"/>
        <v>18705727.65885</v>
      </c>
      <c r="L10" s="14">
        <f t="shared" si="1"/>
        <v>21851747.663659997</v>
      </c>
      <c r="M10" s="14">
        <f>M11+M12+M13+M14+M17+M19+M18</f>
        <v>24266438.310620002</v>
      </c>
      <c r="N10" s="14">
        <f>N11+N12+N13+N14+N17+N19+N18</f>
        <v>23633087.609529994</v>
      </c>
      <c r="O10" s="14">
        <f>O11+O12+O13+O14+O17+O19+O18</f>
        <v>26520190.73296</v>
      </c>
      <c r="P10" s="14">
        <f>P11+P12+P13+P14+P17+P19+P18</f>
        <v>22501248.708300002</v>
      </c>
      <c r="Q10" s="14">
        <f>Q11+Q12+Q13+Q14+Q17+Q19+Q18</f>
        <v>19270211.616410002</v>
      </c>
      <c r="R10" s="15">
        <f>M11+M12+M15</f>
        <v>13440886.06718</v>
      </c>
      <c r="S10" s="15"/>
      <c r="T10" s="15"/>
      <c r="U10" s="15"/>
      <c r="Z10" s="15"/>
      <c r="AA10" s="15"/>
      <c r="AB10" s="15"/>
      <c r="AC10" s="15"/>
    </row>
    <row r="11" spans="1:29" s="4" customFormat="1" ht="16.5" customHeight="1">
      <c r="A11" s="110"/>
      <c r="B11" s="79"/>
      <c r="C11" s="23" t="s">
        <v>3</v>
      </c>
      <c r="D11" s="21"/>
      <c r="E11" s="14">
        <f t="shared" si="0"/>
        <v>19979166.59271</v>
      </c>
      <c r="F11" s="14">
        <f aca="true" t="shared" si="2" ref="F11:Q11">F21+F245+F437+F543+F647+F695+F751+F841+F897+F967+F1059</f>
        <v>301680.83306000003</v>
      </c>
      <c r="G11" s="14">
        <f t="shared" si="2"/>
        <v>275718.45865</v>
      </c>
      <c r="H11" s="14">
        <f t="shared" si="2"/>
        <v>173142.7</v>
      </c>
      <c r="I11" s="14">
        <f t="shared" si="2"/>
        <v>290313.3010000001</v>
      </c>
      <c r="J11" s="14">
        <f t="shared" si="2"/>
        <v>663587.37</v>
      </c>
      <c r="K11" s="14">
        <f t="shared" si="2"/>
        <v>2055654</v>
      </c>
      <c r="L11" s="14">
        <f t="shared" si="2"/>
        <v>3075771.45</v>
      </c>
      <c r="M11" s="14">
        <f t="shared" si="2"/>
        <v>4183611.2</v>
      </c>
      <c r="N11" s="14">
        <f t="shared" si="2"/>
        <v>2444333.24</v>
      </c>
      <c r="O11" s="14">
        <f t="shared" si="2"/>
        <v>5154451.8</v>
      </c>
      <c r="P11" s="14">
        <f t="shared" si="2"/>
        <v>1288454.2</v>
      </c>
      <c r="Q11" s="14">
        <f t="shared" si="2"/>
        <v>72448.04</v>
      </c>
      <c r="R11" s="54"/>
      <c r="S11" s="15">
        <f>N11+N12+N15+N16</f>
        <v>11714877.176879998</v>
      </c>
      <c r="T11" s="15"/>
      <c r="V11" s="15"/>
      <c r="Z11" s="15"/>
      <c r="AA11" s="15"/>
      <c r="AB11" s="15"/>
      <c r="AC11" s="15"/>
    </row>
    <row r="12" spans="1:29" s="4" customFormat="1" ht="70.5" customHeight="1">
      <c r="A12" s="110"/>
      <c r="B12" s="79"/>
      <c r="C12" s="23" t="s">
        <v>98</v>
      </c>
      <c r="D12" s="21"/>
      <c r="E12" s="14">
        <f t="shared" si="0"/>
        <v>64961587.72298001</v>
      </c>
      <c r="F12" s="14">
        <f aca="true" t="shared" si="3" ref="F12:Q12">F22+F246+F438+F544+F648+F696+F752+F842+F898+F968+F1060</f>
        <v>3965908.72442</v>
      </c>
      <c r="G12" s="14">
        <f t="shared" si="3"/>
        <v>4734816.5404199995</v>
      </c>
      <c r="H12" s="14">
        <f t="shared" si="3"/>
        <v>4750870.3364699995</v>
      </c>
      <c r="I12" s="14">
        <f t="shared" si="3"/>
        <v>4837376.02063</v>
      </c>
      <c r="J12" s="14">
        <f t="shared" si="3"/>
        <v>5258223.1321</v>
      </c>
      <c r="K12" s="14">
        <f t="shared" si="3"/>
        <v>5453646.94876</v>
      </c>
      <c r="L12" s="14">
        <f t="shared" si="3"/>
        <v>6482499.70845</v>
      </c>
      <c r="M12" s="14">
        <f t="shared" si="3"/>
        <v>6518676.407180001</v>
      </c>
      <c r="N12" s="14">
        <f t="shared" si="3"/>
        <v>6298985.936879999</v>
      </c>
      <c r="O12" s="14">
        <f t="shared" si="3"/>
        <v>6419910.33296</v>
      </c>
      <c r="P12" s="14">
        <f t="shared" si="3"/>
        <v>5382406.9083</v>
      </c>
      <c r="Q12" s="14">
        <f t="shared" si="3"/>
        <v>4858266.72641</v>
      </c>
      <c r="R12" s="55"/>
      <c r="S12" s="19"/>
      <c r="T12" s="19"/>
      <c r="U12" s="15"/>
      <c r="V12" s="15"/>
      <c r="Z12" s="15"/>
      <c r="AA12" s="15"/>
      <c r="AB12" s="15"/>
      <c r="AC12" s="15"/>
    </row>
    <row r="13" spans="1:29" s="4" customFormat="1" ht="25.5" customHeight="1">
      <c r="A13" s="110"/>
      <c r="B13" s="79"/>
      <c r="C13" s="23" t="s">
        <v>4</v>
      </c>
      <c r="D13" s="21"/>
      <c r="E13" s="14">
        <f t="shared" si="0"/>
        <v>0</v>
      </c>
      <c r="F13" s="14">
        <f aca="true" t="shared" si="4" ref="F13:Q13">F23+F247+F439+F545+F649+F697+F753+F843+F899+F969+F1061</f>
        <v>0</v>
      </c>
      <c r="G13" s="14">
        <f t="shared" si="4"/>
        <v>0</v>
      </c>
      <c r="H13" s="14">
        <f t="shared" si="4"/>
        <v>0</v>
      </c>
      <c r="I13" s="14">
        <f t="shared" si="4"/>
        <v>0</v>
      </c>
      <c r="J13" s="14">
        <f t="shared" si="4"/>
        <v>0</v>
      </c>
      <c r="K13" s="14">
        <f t="shared" si="4"/>
        <v>0</v>
      </c>
      <c r="L13" s="14">
        <f t="shared" si="4"/>
        <v>0</v>
      </c>
      <c r="M13" s="14">
        <f t="shared" si="4"/>
        <v>0</v>
      </c>
      <c r="N13" s="14">
        <f t="shared" si="4"/>
        <v>0</v>
      </c>
      <c r="O13" s="14">
        <f t="shared" si="4"/>
        <v>0</v>
      </c>
      <c r="P13" s="14">
        <f t="shared" si="4"/>
        <v>0</v>
      </c>
      <c r="Q13" s="14">
        <f t="shared" si="4"/>
        <v>0</v>
      </c>
      <c r="R13" s="54"/>
      <c r="S13" s="15"/>
      <c r="T13" s="15"/>
      <c r="Z13" s="15"/>
      <c r="AA13" s="15"/>
      <c r="AB13" s="15"/>
      <c r="AC13" s="15"/>
    </row>
    <row r="14" spans="1:29" s="4" customFormat="1" ht="28.5" customHeight="1">
      <c r="A14" s="110"/>
      <c r="B14" s="79"/>
      <c r="C14" s="23" t="s">
        <v>96</v>
      </c>
      <c r="D14" s="21"/>
      <c r="E14" s="14">
        <f t="shared" si="0"/>
        <v>134679337.20138997</v>
      </c>
      <c r="F14" s="14">
        <f aca="true" t="shared" si="5" ref="F14:Q14">F24+F248+F440+F546+F650+F698+F754+F844+F900+F970+F1062</f>
        <v>6311960.849999999</v>
      </c>
      <c r="G14" s="14">
        <f t="shared" si="5"/>
        <v>6984247.45</v>
      </c>
      <c r="H14" s="14">
        <f t="shared" si="5"/>
        <v>7552458.62</v>
      </c>
      <c r="I14" s="14">
        <f t="shared" si="5"/>
        <v>7769846.509999999</v>
      </c>
      <c r="J14" s="14">
        <f t="shared" si="5"/>
        <v>9001288.370000001</v>
      </c>
      <c r="K14" s="14">
        <f t="shared" si="5"/>
        <v>11196426.71009</v>
      </c>
      <c r="L14" s="14">
        <f t="shared" si="5"/>
        <v>12293476.50521</v>
      </c>
      <c r="M14" s="14">
        <f t="shared" si="5"/>
        <v>13564150.70344</v>
      </c>
      <c r="N14" s="14">
        <f t="shared" si="5"/>
        <v>14889768.432649998</v>
      </c>
      <c r="O14" s="14">
        <f t="shared" si="5"/>
        <v>14945828.6</v>
      </c>
      <c r="P14" s="14">
        <f t="shared" si="5"/>
        <v>15830387.6</v>
      </c>
      <c r="Q14" s="14">
        <f t="shared" si="5"/>
        <v>14339496.850000001</v>
      </c>
      <c r="R14" s="56"/>
      <c r="T14" s="15"/>
      <c r="Z14" s="15"/>
      <c r="AA14" s="15"/>
      <c r="AB14" s="15"/>
      <c r="AC14" s="15"/>
    </row>
    <row r="15" spans="1:29" s="4" customFormat="1" ht="39" customHeight="1">
      <c r="A15" s="110"/>
      <c r="B15" s="79"/>
      <c r="C15" s="37" t="s">
        <v>90</v>
      </c>
      <c r="D15" s="35"/>
      <c r="E15" s="36">
        <f t="shared" si="0"/>
        <v>33984935.36</v>
      </c>
      <c r="F15" s="38">
        <f aca="true" t="shared" si="6" ref="F15:Q15">F441+F971</f>
        <v>2475814</v>
      </c>
      <c r="G15" s="38">
        <f t="shared" si="6"/>
        <v>2921173.2</v>
      </c>
      <c r="H15" s="38">
        <f t="shared" si="6"/>
        <v>2945768.8</v>
      </c>
      <c r="I15" s="38">
        <f t="shared" si="6"/>
        <v>2755517</v>
      </c>
      <c r="J15" s="38">
        <f t="shared" si="6"/>
        <v>2819732.7</v>
      </c>
      <c r="K15" s="36">
        <f t="shared" si="6"/>
        <v>2535049.8</v>
      </c>
      <c r="L15" s="36">
        <f t="shared" si="6"/>
        <v>2629028.7</v>
      </c>
      <c r="M15" s="36">
        <f t="shared" si="6"/>
        <v>2738598.46</v>
      </c>
      <c r="N15" s="36">
        <f t="shared" si="6"/>
        <v>2929493.8</v>
      </c>
      <c r="O15" s="36">
        <f t="shared" si="6"/>
        <v>3047242.7</v>
      </c>
      <c r="P15" s="36">
        <f t="shared" si="6"/>
        <v>3169697.8</v>
      </c>
      <c r="Q15" s="36">
        <f t="shared" si="6"/>
        <v>3017818.4</v>
      </c>
      <c r="R15" s="54"/>
      <c r="S15" s="15"/>
      <c r="T15" s="15"/>
      <c r="U15" s="15"/>
      <c r="Z15" s="15"/>
      <c r="AA15" s="15"/>
      <c r="AB15" s="15"/>
      <c r="AC15" s="15"/>
    </row>
    <row r="16" spans="1:29" s="4" customFormat="1" ht="18" customHeight="1">
      <c r="A16" s="110"/>
      <c r="B16" s="79"/>
      <c r="C16" s="37" t="s">
        <v>14</v>
      </c>
      <c r="D16" s="35"/>
      <c r="E16" s="36">
        <f t="shared" si="0"/>
        <v>1494017.9</v>
      </c>
      <c r="F16" s="38">
        <f aca="true" t="shared" si="7" ref="F16:Q16">F442+F972</f>
        <v>419554</v>
      </c>
      <c r="G16" s="38">
        <f t="shared" si="7"/>
        <v>0</v>
      </c>
      <c r="H16" s="38">
        <f t="shared" si="7"/>
        <v>0</v>
      </c>
      <c r="I16" s="38">
        <f t="shared" si="7"/>
        <v>227900</v>
      </c>
      <c r="J16" s="38">
        <f t="shared" si="7"/>
        <v>0</v>
      </c>
      <c r="K16" s="38">
        <f t="shared" si="7"/>
        <v>0</v>
      </c>
      <c r="L16" s="38">
        <f t="shared" si="7"/>
        <v>0</v>
      </c>
      <c r="M16" s="38">
        <f t="shared" si="7"/>
        <v>804499.7</v>
      </c>
      <c r="N16" s="38">
        <f t="shared" si="7"/>
        <v>42064.2</v>
      </c>
      <c r="O16" s="38">
        <f t="shared" si="7"/>
        <v>0</v>
      </c>
      <c r="P16" s="38">
        <f t="shared" si="7"/>
        <v>0</v>
      </c>
      <c r="Q16" s="38">
        <f t="shared" si="7"/>
        <v>0</v>
      </c>
      <c r="R16" s="54"/>
      <c r="S16" s="15"/>
      <c r="T16" s="15"/>
      <c r="Z16" s="15"/>
      <c r="AA16" s="15"/>
      <c r="AB16" s="15"/>
      <c r="AC16" s="15"/>
    </row>
    <row r="17" spans="1:29" s="4" customFormat="1" ht="21" customHeight="1">
      <c r="A17" s="110"/>
      <c r="B17" s="79"/>
      <c r="C17" s="23" t="s">
        <v>5</v>
      </c>
      <c r="D17" s="21"/>
      <c r="E17" s="14">
        <f t="shared" si="0"/>
        <v>0</v>
      </c>
      <c r="F17" s="14">
        <f aca="true" t="shared" si="8" ref="F17:Q17">F25+F249+F443+F547+F651+F699+F755+F845+F901+F973+F1063</f>
        <v>0</v>
      </c>
      <c r="G17" s="14">
        <f t="shared" si="8"/>
        <v>0</v>
      </c>
      <c r="H17" s="14">
        <f t="shared" si="8"/>
        <v>0</v>
      </c>
      <c r="I17" s="14">
        <f t="shared" si="8"/>
        <v>0</v>
      </c>
      <c r="J17" s="14">
        <f t="shared" si="8"/>
        <v>0</v>
      </c>
      <c r="K17" s="14">
        <f t="shared" si="8"/>
        <v>0</v>
      </c>
      <c r="L17" s="14">
        <f t="shared" si="8"/>
        <v>0</v>
      </c>
      <c r="M17" s="14">
        <f t="shared" si="8"/>
        <v>0</v>
      </c>
      <c r="N17" s="14">
        <f t="shared" si="8"/>
        <v>0</v>
      </c>
      <c r="O17" s="14">
        <f t="shared" si="8"/>
        <v>0</v>
      </c>
      <c r="P17" s="14">
        <f t="shared" si="8"/>
        <v>0</v>
      </c>
      <c r="Q17" s="14">
        <f t="shared" si="8"/>
        <v>0</v>
      </c>
      <c r="R17" s="54"/>
      <c r="S17" s="15"/>
      <c r="T17" s="15"/>
      <c r="Z17" s="15"/>
      <c r="AA17" s="15"/>
      <c r="AB17" s="15"/>
      <c r="AC17" s="15"/>
    </row>
    <row r="18" spans="1:18" s="4" customFormat="1" ht="30" customHeight="1">
      <c r="A18" s="110"/>
      <c r="B18" s="79"/>
      <c r="C18" s="23" t="s">
        <v>97</v>
      </c>
      <c r="D18" s="21"/>
      <c r="E18" s="14">
        <f t="shared" si="0"/>
        <v>0</v>
      </c>
      <c r="F18" s="14">
        <f aca="true" t="shared" si="9" ref="F18:Q18">F26+F250+F444+F548+F652+F700+F756+F846+F902+F974+F1064</f>
        <v>0</v>
      </c>
      <c r="G18" s="14">
        <f t="shared" si="9"/>
        <v>0</v>
      </c>
      <c r="H18" s="14">
        <f t="shared" si="9"/>
        <v>0</v>
      </c>
      <c r="I18" s="14">
        <f t="shared" si="9"/>
        <v>0</v>
      </c>
      <c r="J18" s="14">
        <f t="shared" si="9"/>
        <v>0</v>
      </c>
      <c r="K18" s="14">
        <f t="shared" si="9"/>
        <v>0</v>
      </c>
      <c r="L18" s="14">
        <f t="shared" si="9"/>
        <v>0</v>
      </c>
      <c r="M18" s="14">
        <f t="shared" si="9"/>
        <v>0</v>
      </c>
      <c r="N18" s="14">
        <f t="shared" si="9"/>
        <v>0</v>
      </c>
      <c r="O18" s="14">
        <f t="shared" si="9"/>
        <v>0</v>
      </c>
      <c r="P18" s="14">
        <f t="shared" si="9"/>
        <v>0</v>
      </c>
      <c r="Q18" s="14">
        <f t="shared" si="9"/>
        <v>0</v>
      </c>
      <c r="R18" s="56"/>
    </row>
    <row r="19" spans="1:18" s="4" customFormat="1" ht="32.25" customHeight="1">
      <c r="A19" s="110"/>
      <c r="B19" s="79"/>
      <c r="C19" s="23" t="s">
        <v>16</v>
      </c>
      <c r="D19" s="21"/>
      <c r="E19" s="14">
        <f t="shared" si="0"/>
        <v>0</v>
      </c>
      <c r="F19" s="14">
        <f aca="true" t="shared" si="10" ref="F19:Q19">F27+F251+F445+F549+F653+F701+F757+F847+F903+F975+F1065</f>
        <v>0</v>
      </c>
      <c r="G19" s="14">
        <f t="shared" si="10"/>
        <v>0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0</v>
      </c>
      <c r="L19" s="14">
        <f t="shared" si="10"/>
        <v>0</v>
      </c>
      <c r="M19" s="14">
        <f t="shared" si="10"/>
        <v>0</v>
      </c>
      <c r="N19" s="14">
        <f t="shared" si="10"/>
        <v>0</v>
      </c>
      <c r="O19" s="14">
        <f t="shared" si="10"/>
        <v>0</v>
      </c>
      <c r="P19" s="14">
        <f t="shared" si="10"/>
        <v>0</v>
      </c>
      <c r="Q19" s="14">
        <f t="shared" si="10"/>
        <v>0</v>
      </c>
      <c r="R19" s="56"/>
    </row>
    <row r="20" spans="1:21" s="4" customFormat="1" ht="24" customHeight="1">
      <c r="A20" s="120" t="s">
        <v>15</v>
      </c>
      <c r="B20" s="76" t="s">
        <v>259</v>
      </c>
      <c r="C20" s="73" t="s">
        <v>6</v>
      </c>
      <c r="D20" s="20"/>
      <c r="E20" s="14">
        <f aca="true" t="shared" si="11" ref="E20:E27">F20+G20+H20+I20+J20+K20+L20+M20+N20+O20+P20+Q20</f>
        <v>15200665.107159998</v>
      </c>
      <c r="F20" s="14">
        <f aca="true" t="shared" si="12" ref="F20:K20">F21+F22+F23+F24+F25+F26+F27</f>
        <v>1645712.31877</v>
      </c>
      <c r="G20" s="14">
        <f t="shared" si="12"/>
        <v>1899683.3783399998</v>
      </c>
      <c r="H20" s="14">
        <f t="shared" si="12"/>
        <v>605147.5896599999</v>
      </c>
      <c r="I20" s="14">
        <f t="shared" si="12"/>
        <v>584915.4580600001</v>
      </c>
      <c r="J20" s="14">
        <f t="shared" si="12"/>
        <v>744332.4792200001</v>
      </c>
      <c r="K20" s="14">
        <f t="shared" si="12"/>
        <v>1115915.36964</v>
      </c>
      <c r="L20" s="14">
        <f aca="true" t="shared" si="13" ref="L20:Q20">L21+L22+L23+L24+L25+L26+L27</f>
        <v>1669907.2062900001</v>
      </c>
      <c r="M20" s="14">
        <f t="shared" si="13"/>
        <v>2208781.4780699997</v>
      </c>
      <c r="N20" s="14">
        <f t="shared" si="13"/>
        <v>1483500.79334</v>
      </c>
      <c r="O20" s="14">
        <f t="shared" si="13"/>
        <v>1407959.19065</v>
      </c>
      <c r="P20" s="14">
        <f>P21+P22+P23+P24+P25+P26+P27</f>
        <v>1222483.946</v>
      </c>
      <c r="Q20" s="14">
        <f t="shared" si="13"/>
        <v>612325.89912</v>
      </c>
      <c r="R20" s="54"/>
      <c r="S20" s="71">
        <f>N21+N22</f>
        <v>1388161.0933400001</v>
      </c>
      <c r="T20" s="15"/>
      <c r="U20" s="15"/>
    </row>
    <row r="21" spans="1:18" s="4" customFormat="1" ht="21" customHeight="1">
      <c r="A21" s="120"/>
      <c r="B21" s="76"/>
      <c r="C21" s="73" t="s">
        <v>3</v>
      </c>
      <c r="D21" s="20">
        <v>814</v>
      </c>
      <c r="E21" s="14">
        <f t="shared" si="11"/>
        <v>3968071.15829</v>
      </c>
      <c r="F21" s="14">
        <f aca="true" t="shared" si="14" ref="F21:M22">F29+F61+F85+F197+F133+F165+F181</f>
        <v>150860.86417</v>
      </c>
      <c r="G21" s="14">
        <f t="shared" si="14"/>
        <v>168306.5</v>
      </c>
      <c r="H21" s="14">
        <f t="shared" si="14"/>
        <v>152524</v>
      </c>
      <c r="I21" s="14">
        <f t="shared" si="14"/>
        <v>135749.90000000002</v>
      </c>
      <c r="J21" s="14">
        <f t="shared" si="14"/>
        <v>149625.17</v>
      </c>
      <c r="K21" s="14">
        <f t="shared" si="14"/>
        <v>281522.39999999997</v>
      </c>
      <c r="L21" s="14">
        <f t="shared" si="14"/>
        <v>585266.6604200001</v>
      </c>
      <c r="M21" s="14">
        <f t="shared" si="14"/>
        <v>895394.02895</v>
      </c>
      <c r="N21" s="14">
        <f>N29+N61+N85+N197+N133+N165+N181+N213</f>
        <v>501808.73012</v>
      </c>
      <c r="O21" s="14">
        <f aca="true" t="shared" si="15" ref="N21:Q22">O29+O61+O85+O197+O133+O165+O181+O213</f>
        <v>538055.87404</v>
      </c>
      <c r="P21" s="14">
        <f t="shared" si="15"/>
        <v>371566.95059</v>
      </c>
      <c r="Q21" s="14">
        <f t="shared" si="15"/>
        <v>37390.079999999994</v>
      </c>
      <c r="R21" s="56"/>
    </row>
    <row r="22" spans="1:19" s="4" customFormat="1" ht="17.25" customHeight="1">
      <c r="A22" s="120"/>
      <c r="B22" s="76"/>
      <c r="C22" s="73" t="s">
        <v>7</v>
      </c>
      <c r="D22" s="21" t="s">
        <v>8</v>
      </c>
      <c r="E22" s="14">
        <f t="shared" si="11"/>
        <v>8395734.91887</v>
      </c>
      <c r="F22" s="14">
        <f t="shared" si="14"/>
        <v>397562.3846</v>
      </c>
      <c r="G22" s="14">
        <f t="shared" si="14"/>
        <v>506228.72834000003</v>
      </c>
      <c r="H22" s="14">
        <f t="shared" si="14"/>
        <v>452623.58965999994</v>
      </c>
      <c r="I22" s="14">
        <f t="shared" si="14"/>
        <v>449165.55806</v>
      </c>
      <c r="J22" s="14">
        <f t="shared" si="14"/>
        <v>594707.30922</v>
      </c>
      <c r="K22" s="14">
        <f t="shared" si="14"/>
        <v>769514.05964</v>
      </c>
      <c r="L22" s="14">
        <f t="shared" si="14"/>
        <v>944187.64587</v>
      </c>
      <c r="M22" s="14">
        <f t="shared" si="14"/>
        <v>1099637.14912</v>
      </c>
      <c r="N22" s="14">
        <f t="shared" si="15"/>
        <v>886352.36322</v>
      </c>
      <c r="O22" s="14">
        <f t="shared" si="15"/>
        <v>869903.31661</v>
      </c>
      <c r="P22" s="14">
        <f t="shared" si="15"/>
        <v>850916.99541</v>
      </c>
      <c r="Q22" s="14">
        <f t="shared" si="15"/>
        <v>574935.81912</v>
      </c>
      <c r="R22" s="54"/>
      <c r="S22" s="15"/>
    </row>
    <row r="23" spans="1:18" s="4" customFormat="1" ht="19.5" customHeight="1">
      <c r="A23" s="120"/>
      <c r="B23" s="76"/>
      <c r="C23" s="73" t="s">
        <v>4</v>
      </c>
      <c r="D23" s="21"/>
      <c r="E23" s="14">
        <f t="shared" si="11"/>
        <v>0</v>
      </c>
      <c r="F23" s="14">
        <f aca="true" t="shared" si="16" ref="F23:Q23">F31+F63+F87+F199</f>
        <v>0</v>
      </c>
      <c r="G23" s="14">
        <f t="shared" si="16"/>
        <v>0</v>
      </c>
      <c r="H23" s="14">
        <f t="shared" si="16"/>
        <v>0</v>
      </c>
      <c r="I23" s="14">
        <f t="shared" si="16"/>
        <v>0</v>
      </c>
      <c r="J23" s="14">
        <f t="shared" si="16"/>
        <v>0</v>
      </c>
      <c r="K23" s="14">
        <f t="shared" si="16"/>
        <v>0</v>
      </c>
      <c r="L23" s="14">
        <f t="shared" si="16"/>
        <v>0</v>
      </c>
      <c r="M23" s="14">
        <f t="shared" si="16"/>
        <v>0</v>
      </c>
      <c r="N23" s="14">
        <f t="shared" si="16"/>
        <v>0</v>
      </c>
      <c r="O23" s="14">
        <f t="shared" si="16"/>
        <v>0</v>
      </c>
      <c r="P23" s="14">
        <f t="shared" si="16"/>
        <v>0</v>
      </c>
      <c r="Q23" s="14">
        <f t="shared" si="16"/>
        <v>0</v>
      </c>
      <c r="R23" s="56"/>
    </row>
    <row r="24" spans="1:18" s="4" customFormat="1" ht="28.5" customHeight="1">
      <c r="A24" s="120"/>
      <c r="B24" s="76"/>
      <c r="C24" s="73" t="s">
        <v>96</v>
      </c>
      <c r="D24" s="21"/>
      <c r="E24" s="14">
        <f t="shared" si="11"/>
        <v>2836859.03</v>
      </c>
      <c r="F24" s="14">
        <f aca="true" t="shared" si="17" ref="F24:Q24">F32+F64+F88+F200+F136+F168+F184</f>
        <v>1097289.07</v>
      </c>
      <c r="G24" s="14">
        <f t="shared" si="17"/>
        <v>1225148.15</v>
      </c>
      <c r="H24" s="14">
        <f t="shared" si="17"/>
        <v>0</v>
      </c>
      <c r="I24" s="14">
        <f t="shared" si="17"/>
        <v>0</v>
      </c>
      <c r="J24" s="14">
        <f t="shared" si="17"/>
        <v>0</v>
      </c>
      <c r="K24" s="14">
        <f t="shared" si="17"/>
        <v>64878.91</v>
      </c>
      <c r="L24" s="14">
        <f t="shared" si="17"/>
        <v>140452.9</v>
      </c>
      <c r="M24" s="14">
        <f t="shared" si="17"/>
        <v>213750.3</v>
      </c>
      <c r="N24" s="14">
        <f t="shared" si="17"/>
        <v>95339.7</v>
      </c>
      <c r="O24" s="14">
        <f t="shared" si="17"/>
        <v>0</v>
      </c>
      <c r="P24" s="14">
        <f t="shared" si="17"/>
        <v>0</v>
      </c>
      <c r="Q24" s="14">
        <f t="shared" si="17"/>
        <v>0</v>
      </c>
      <c r="R24" s="56"/>
    </row>
    <row r="25" spans="1:18" s="4" customFormat="1" ht="18.75" customHeight="1">
      <c r="A25" s="120"/>
      <c r="B25" s="76"/>
      <c r="C25" s="73" t="s">
        <v>5</v>
      </c>
      <c r="D25" s="21"/>
      <c r="E25" s="14">
        <f t="shared" si="11"/>
        <v>0</v>
      </c>
      <c r="F25" s="14">
        <f aca="true" t="shared" si="18" ref="F25:Q27">F33+F65+F89</f>
        <v>0</v>
      </c>
      <c r="G25" s="14">
        <f t="shared" si="18"/>
        <v>0</v>
      </c>
      <c r="H25" s="14">
        <f t="shared" si="18"/>
        <v>0</v>
      </c>
      <c r="I25" s="14">
        <f t="shared" si="18"/>
        <v>0</v>
      </c>
      <c r="J25" s="14">
        <f t="shared" si="18"/>
        <v>0</v>
      </c>
      <c r="K25" s="14">
        <f t="shared" si="18"/>
        <v>0</v>
      </c>
      <c r="L25" s="14">
        <f t="shared" si="18"/>
        <v>0</v>
      </c>
      <c r="M25" s="14">
        <f t="shared" si="18"/>
        <v>0</v>
      </c>
      <c r="N25" s="14">
        <f t="shared" si="18"/>
        <v>0</v>
      </c>
      <c r="O25" s="14">
        <f t="shared" si="18"/>
        <v>0</v>
      </c>
      <c r="P25" s="14">
        <f t="shared" si="18"/>
        <v>0</v>
      </c>
      <c r="Q25" s="14">
        <f t="shared" si="18"/>
        <v>0</v>
      </c>
      <c r="R25" s="56"/>
    </row>
    <row r="26" spans="1:18" s="4" customFormat="1" ht="29.25" customHeight="1">
      <c r="A26" s="120"/>
      <c r="B26" s="76"/>
      <c r="C26" s="73" t="s">
        <v>97</v>
      </c>
      <c r="D26" s="21"/>
      <c r="E26" s="14">
        <f t="shared" si="11"/>
        <v>0</v>
      </c>
      <c r="F26" s="14">
        <f t="shared" si="18"/>
        <v>0</v>
      </c>
      <c r="G26" s="14">
        <f t="shared" si="18"/>
        <v>0</v>
      </c>
      <c r="H26" s="14">
        <f t="shared" si="18"/>
        <v>0</v>
      </c>
      <c r="I26" s="14">
        <f t="shared" si="18"/>
        <v>0</v>
      </c>
      <c r="J26" s="14">
        <f t="shared" si="18"/>
        <v>0</v>
      </c>
      <c r="K26" s="14">
        <f t="shared" si="18"/>
        <v>0</v>
      </c>
      <c r="L26" s="14">
        <f t="shared" si="18"/>
        <v>0</v>
      </c>
      <c r="M26" s="14">
        <f t="shared" si="18"/>
        <v>0</v>
      </c>
      <c r="N26" s="14">
        <f t="shared" si="18"/>
        <v>0</v>
      </c>
      <c r="O26" s="14">
        <f t="shared" si="18"/>
        <v>0</v>
      </c>
      <c r="P26" s="14">
        <f t="shared" si="18"/>
        <v>0</v>
      </c>
      <c r="Q26" s="14">
        <f t="shared" si="18"/>
        <v>0</v>
      </c>
      <c r="R26" s="56"/>
    </row>
    <row r="27" spans="1:18" s="4" customFormat="1" ht="29.25" customHeight="1">
      <c r="A27" s="120"/>
      <c r="B27" s="76"/>
      <c r="C27" s="73" t="s">
        <v>17</v>
      </c>
      <c r="D27" s="21"/>
      <c r="E27" s="14">
        <f t="shared" si="11"/>
        <v>0</v>
      </c>
      <c r="F27" s="14">
        <f t="shared" si="18"/>
        <v>0</v>
      </c>
      <c r="G27" s="14">
        <f t="shared" si="18"/>
        <v>0</v>
      </c>
      <c r="H27" s="14">
        <f t="shared" si="18"/>
        <v>0</v>
      </c>
      <c r="I27" s="14">
        <f t="shared" si="18"/>
        <v>0</v>
      </c>
      <c r="J27" s="14">
        <f t="shared" si="18"/>
        <v>0</v>
      </c>
      <c r="K27" s="14">
        <f t="shared" si="18"/>
        <v>0</v>
      </c>
      <c r="L27" s="14">
        <f t="shared" si="18"/>
        <v>0</v>
      </c>
      <c r="M27" s="14">
        <f t="shared" si="18"/>
        <v>0</v>
      </c>
      <c r="N27" s="14">
        <f t="shared" si="18"/>
        <v>0</v>
      </c>
      <c r="O27" s="14">
        <f t="shared" si="18"/>
        <v>0</v>
      </c>
      <c r="P27" s="14">
        <f t="shared" si="18"/>
        <v>0</v>
      </c>
      <c r="Q27" s="14">
        <f t="shared" si="18"/>
        <v>0</v>
      </c>
      <c r="R27" s="56"/>
    </row>
    <row r="28" spans="1:18" s="4" customFormat="1" ht="19.5" customHeight="1">
      <c r="A28" s="77" t="s">
        <v>18</v>
      </c>
      <c r="B28" s="76" t="s">
        <v>87</v>
      </c>
      <c r="C28" s="73" t="s">
        <v>6</v>
      </c>
      <c r="D28" s="20"/>
      <c r="E28" s="14">
        <f aca="true" t="shared" si="19" ref="E28:E35">F28+G28+H28+I28+J28+K28+L28+M28+N28+O28+P28+Q28</f>
        <v>53406.68281</v>
      </c>
      <c r="F28" s="14">
        <f aca="true" t="shared" si="20" ref="F28:L28">F29+F30+F31+F32+F33+F35</f>
        <v>9824.86065</v>
      </c>
      <c r="G28" s="14">
        <f t="shared" si="20"/>
        <v>13553.99</v>
      </c>
      <c r="H28" s="14">
        <f t="shared" si="20"/>
        <v>7009.67029</v>
      </c>
      <c r="I28" s="14">
        <f t="shared" si="20"/>
        <v>9139.311679999999</v>
      </c>
      <c r="J28" s="14">
        <f t="shared" si="20"/>
        <v>3287.4015900000004</v>
      </c>
      <c r="K28" s="14">
        <f t="shared" si="20"/>
        <v>2699.46</v>
      </c>
      <c r="L28" s="14">
        <f t="shared" si="20"/>
        <v>1299.59583</v>
      </c>
      <c r="M28" s="14">
        <f>M29+M30+M31+M32+M33+M35</f>
        <v>1402.45437</v>
      </c>
      <c r="N28" s="14">
        <f>N29+N30+N31+N32+N33+N35</f>
        <v>768.2</v>
      </c>
      <c r="O28" s="14">
        <f>O29+O30+O31+O32+O33+O35</f>
        <v>797.9</v>
      </c>
      <c r="P28" s="14">
        <f>P29+P30+P31+P32+P33+P35</f>
        <v>816.4</v>
      </c>
      <c r="Q28" s="14">
        <f>Q29+Q30+Q31+Q32+Q33+Q35</f>
        <v>2807.4384</v>
      </c>
      <c r="R28" s="56"/>
    </row>
    <row r="29" spans="1:18" s="4" customFormat="1" ht="30">
      <c r="A29" s="77"/>
      <c r="B29" s="76"/>
      <c r="C29" s="73" t="s">
        <v>3</v>
      </c>
      <c r="D29" s="20"/>
      <c r="E29" s="14">
        <f t="shared" si="19"/>
        <v>0</v>
      </c>
      <c r="F29" s="14">
        <f aca="true" t="shared" si="21" ref="F29:Q35">F37+F45+F53</f>
        <v>0</v>
      </c>
      <c r="G29" s="14">
        <f t="shared" si="21"/>
        <v>0</v>
      </c>
      <c r="H29" s="14">
        <f t="shared" si="21"/>
        <v>0</v>
      </c>
      <c r="I29" s="14">
        <f t="shared" si="21"/>
        <v>0</v>
      </c>
      <c r="J29" s="14">
        <f t="shared" si="21"/>
        <v>0</v>
      </c>
      <c r="K29" s="14">
        <f t="shared" si="21"/>
        <v>0</v>
      </c>
      <c r="L29" s="14">
        <f t="shared" si="21"/>
        <v>0</v>
      </c>
      <c r="M29" s="14">
        <f t="shared" si="21"/>
        <v>0</v>
      </c>
      <c r="N29" s="14">
        <f t="shared" si="21"/>
        <v>0</v>
      </c>
      <c r="O29" s="14">
        <f t="shared" si="21"/>
        <v>0</v>
      </c>
      <c r="P29" s="14">
        <f t="shared" si="21"/>
        <v>0</v>
      </c>
      <c r="Q29" s="14">
        <f t="shared" si="21"/>
        <v>0</v>
      </c>
      <c r="R29" s="56"/>
    </row>
    <row r="30" spans="1:18" s="4" customFormat="1" ht="30">
      <c r="A30" s="77"/>
      <c r="B30" s="76"/>
      <c r="C30" s="73" t="s">
        <v>7</v>
      </c>
      <c r="D30" s="21" t="s">
        <v>8</v>
      </c>
      <c r="E30" s="14">
        <f t="shared" si="19"/>
        <v>42811.79281</v>
      </c>
      <c r="F30" s="14">
        <f t="shared" si="21"/>
        <v>2589.86065</v>
      </c>
      <c r="G30" s="14">
        <f t="shared" si="21"/>
        <v>10194.1</v>
      </c>
      <c r="H30" s="14">
        <f t="shared" si="21"/>
        <v>7009.67029</v>
      </c>
      <c r="I30" s="14">
        <f t="shared" si="21"/>
        <v>9139.311679999999</v>
      </c>
      <c r="J30" s="14">
        <f>J38+J46+J54</f>
        <v>3287.4015900000004</v>
      </c>
      <c r="K30" s="14">
        <f>K38+K46+K54</f>
        <v>2699.46</v>
      </c>
      <c r="L30" s="14">
        <f>L38+L46+L54</f>
        <v>1299.59583</v>
      </c>
      <c r="M30" s="14">
        <f t="shared" si="21"/>
        <v>1402.45437</v>
      </c>
      <c r="N30" s="14">
        <f t="shared" si="21"/>
        <v>768.2</v>
      </c>
      <c r="O30" s="14">
        <f t="shared" si="21"/>
        <v>797.9</v>
      </c>
      <c r="P30" s="14">
        <f t="shared" si="21"/>
        <v>816.4</v>
      </c>
      <c r="Q30" s="14">
        <f t="shared" si="21"/>
        <v>2807.4384</v>
      </c>
      <c r="R30" s="56"/>
    </row>
    <row r="31" spans="1:18" s="4" customFormat="1" ht="30">
      <c r="A31" s="77"/>
      <c r="B31" s="76"/>
      <c r="C31" s="73" t="s">
        <v>4</v>
      </c>
      <c r="D31" s="21"/>
      <c r="E31" s="14">
        <f t="shared" si="19"/>
        <v>0</v>
      </c>
      <c r="F31" s="14">
        <f t="shared" si="21"/>
        <v>0</v>
      </c>
      <c r="G31" s="14">
        <f t="shared" si="21"/>
        <v>0</v>
      </c>
      <c r="H31" s="14">
        <f t="shared" si="21"/>
        <v>0</v>
      </c>
      <c r="I31" s="14">
        <f t="shared" si="21"/>
        <v>0</v>
      </c>
      <c r="J31" s="14">
        <f t="shared" si="21"/>
        <v>0</v>
      </c>
      <c r="K31" s="14">
        <f t="shared" si="21"/>
        <v>0</v>
      </c>
      <c r="L31" s="14">
        <f t="shared" si="21"/>
        <v>0</v>
      </c>
      <c r="M31" s="14">
        <f t="shared" si="21"/>
        <v>0</v>
      </c>
      <c r="N31" s="14">
        <f t="shared" si="21"/>
        <v>0</v>
      </c>
      <c r="O31" s="14">
        <f t="shared" si="21"/>
        <v>0</v>
      </c>
      <c r="P31" s="14">
        <f t="shared" si="21"/>
        <v>0</v>
      </c>
      <c r="Q31" s="14">
        <f t="shared" si="21"/>
        <v>0</v>
      </c>
      <c r="R31" s="56"/>
    </row>
    <row r="32" spans="1:18" s="4" customFormat="1" ht="30">
      <c r="A32" s="77"/>
      <c r="B32" s="76"/>
      <c r="C32" s="73" t="s">
        <v>96</v>
      </c>
      <c r="D32" s="21"/>
      <c r="E32" s="14">
        <f t="shared" si="19"/>
        <v>10594.89</v>
      </c>
      <c r="F32" s="14">
        <f t="shared" si="21"/>
        <v>7235</v>
      </c>
      <c r="G32" s="14">
        <f t="shared" si="21"/>
        <v>3359.89</v>
      </c>
      <c r="H32" s="14">
        <f t="shared" si="21"/>
        <v>0</v>
      </c>
      <c r="I32" s="14">
        <f t="shared" si="21"/>
        <v>0</v>
      </c>
      <c r="J32" s="14">
        <f t="shared" si="21"/>
        <v>0</v>
      </c>
      <c r="K32" s="14">
        <f t="shared" si="21"/>
        <v>0</v>
      </c>
      <c r="L32" s="14">
        <f t="shared" si="21"/>
        <v>0</v>
      </c>
      <c r="M32" s="14">
        <f t="shared" si="21"/>
        <v>0</v>
      </c>
      <c r="N32" s="14">
        <f t="shared" si="21"/>
        <v>0</v>
      </c>
      <c r="O32" s="14">
        <f t="shared" si="21"/>
        <v>0</v>
      </c>
      <c r="P32" s="14">
        <f t="shared" si="21"/>
        <v>0</v>
      </c>
      <c r="Q32" s="14">
        <f t="shared" si="21"/>
        <v>0</v>
      </c>
      <c r="R32" s="56"/>
    </row>
    <row r="33" spans="1:18" s="4" customFormat="1" ht="30">
      <c r="A33" s="77"/>
      <c r="B33" s="76"/>
      <c r="C33" s="73" t="s">
        <v>5</v>
      </c>
      <c r="D33" s="21"/>
      <c r="E33" s="14">
        <f t="shared" si="19"/>
        <v>0</v>
      </c>
      <c r="F33" s="14">
        <f t="shared" si="21"/>
        <v>0</v>
      </c>
      <c r="G33" s="14">
        <f t="shared" si="21"/>
        <v>0</v>
      </c>
      <c r="H33" s="14">
        <f t="shared" si="21"/>
        <v>0</v>
      </c>
      <c r="I33" s="14">
        <f t="shared" si="21"/>
        <v>0</v>
      </c>
      <c r="J33" s="14">
        <f t="shared" si="21"/>
        <v>0</v>
      </c>
      <c r="K33" s="14">
        <f t="shared" si="21"/>
        <v>0</v>
      </c>
      <c r="L33" s="14">
        <f t="shared" si="21"/>
        <v>0</v>
      </c>
      <c r="M33" s="14">
        <f t="shared" si="21"/>
        <v>0</v>
      </c>
      <c r="N33" s="14">
        <f t="shared" si="21"/>
        <v>0</v>
      </c>
      <c r="O33" s="14">
        <f t="shared" si="21"/>
        <v>0</v>
      </c>
      <c r="P33" s="14">
        <f t="shared" si="21"/>
        <v>0</v>
      </c>
      <c r="Q33" s="14">
        <f t="shared" si="21"/>
        <v>0</v>
      </c>
      <c r="R33" s="56"/>
    </row>
    <row r="34" spans="1:18" s="4" customFormat="1" ht="30">
      <c r="A34" s="77"/>
      <c r="B34" s="76"/>
      <c r="C34" s="73" t="s">
        <v>97</v>
      </c>
      <c r="D34" s="21"/>
      <c r="E34" s="14">
        <f t="shared" si="19"/>
        <v>0</v>
      </c>
      <c r="F34" s="14">
        <f t="shared" si="21"/>
        <v>0</v>
      </c>
      <c r="G34" s="14">
        <f t="shared" si="21"/>
        <v>0</v>
      </c>
      <c r="H34" s="14">
        <f t="shared" si="21"/>
        <v>0</v>
      </c>
      <c r="I34" s="14">
        <f t="shared" si="21"/>
        <v>0</v>
      </c>
      <c r="J34" s="14">
        <f t="shared" si="21"/>
        <v>0</v>
      </c>
      <c r="K34" s="14">
        <f t="shared" si="21"/>
        <v>0</v>
      </c>
      <c r="L34" s="14">
        <f t="shared" si="21"/>
        <v>0</v>
      </c>
      <c r="M34" s="14">
        <f t="shared" si="21"/>
        <v>0</v>
      </c>
      <c r="N34" s="14">
        <f t="shared" si="21"/>
        <v>0</v>
      </c>
      <c r="O34" s="14">
        <f t="shared" si="21"/>
        <v>0</v>
      </c>
      <c r="P34" s="14">
        <f t="shared" si="21"/>
        <v>0</v>
      </c>
      <c r="Q34" s="14">
        <f t="shared" si="21"/>
        <v>0</v>
      </c>
      <c r="R34" s="56"/>
    </row>
    <row r="35" spans="1:18" s="4" customFormat="1" ht="31.5" customHeight="1">
      <c r="A35" s="77"/>
      <c r="B35" s="76"/>
      <c r="C35" s="73" t="s">
        <v>17</v>
      </c>
      <c r="D35" s="21"/>
      <c r="E35" s="14">
        <f t="shared" si="19"/>
        <v>0</v>
      </c>
      <c r="F35" s="14">
        <f t="shared" si="21"/>
        <v>0</v>
      </c>
      <c r="G35" s="14">
        <f t="shared" si="21"/>
        <v>0</v>
      </c>
      <c r="H35" s="14">
        <f t="shared" si="21"/>
        <v>0</v>
      </c>
      <c r="I35" s="14">
        <f t="shared" si="21"/>
        <v>0</v>
      </c>
      <c r="J35" s="14">
        <f t="shared" si="21"/>
        <v>0</v>
      </c>
      <c r="K35" s="14">
        <f t="shared" si="21"/>
        <v>0</v>
      </c>
      <c r="L35" s="14">
        <f t="shared" si="21"/>
        <v>0</v>
      </c>
      <c r="M35" s="14">
        <f t="shared" si="21"/>
        <v>0</v>
      </c>
      <c r="N35" s="14">
        <f t="shared" si="21"/>
        <v>0</v>
      </c>
      <c r="O35" s="14">
        <f t="shared" si="21"/>
        <v>0</v>
      </c>
      <c r="P35" s="14">
        <f t="shared" si="21"/>
        <v>0</v>
      </c>
      <c r="Q35" s="14">
        <f t="shared" si="21"/>
        <v>0</v>
      </c>
      <c r="R35" s="56"/>
    </row>
    <row r="36" spans="1:18" s="4" customFormat="1" ht="19.5" customHeight="1">
      <c r="A36" s="77" t="s">
        <v>19</v>
      </c>
      <c r="B36" s="76" t="s">
        <v>286</v>
      </c>
      <c r="C36" s="73" t="s">
        <v>6</v>
      </c>
      <c r="D36" s="20"/>
      <c r="E36" s="14">
        <f aca="true" t="shared" si="22" ref="E36:E43">F36+G36+H36+I36+J36+K36+L36+M36+N36+O36+P36+Q36</f>
        <v>25543.571330000002</v>
      </c>
      <c r="F36" s="14">
        <f aca="true" t="shared" si="23" ref="F36:L36">F37+F38+F39+F40+F41+F43</f>
        <v>7993.2</v>
      </c>
      <c r="G36" s="14">
        <f t="shared" si="23"/>
        <v>12054.09</v>
      </c>
      <c r="H36" s="14">
        <f t="shared" si="23"/>
        <v>1464.28133</v>
      </c>
      <c r="I36" s="14">
        <f t="shared" si="23"/>
        <v>800</v>
      </c>
      <c r="J36" s="14">
        <f t="shared" si="23"/>
        <v>800</v>
      </c>
      <c r="K36" s="14">
        <f t="shared" si="23"/>
        <v>800</v>
      </c>
      <c r="L36" s="14">
        <f t="shared" si="23"/>
        <v>800</v>
      </c>
      <c r="M36" s="14">
        <f>M37+M38+M39+M40+M41+M43</f>
        <v>0</v>
      </c>
      <c r="N36" s="14">
        <f>N37+N38+N39+N40+N41+N43</f>
        <v>0</v>
      </c>
      <c r="O36" s="14">
        <f>O37+O38+O39+O40+O41+O43</f>
        <v>0</v>
      </c>
      <c r="P36" s="14">
        <f>P37+P38+P39+P40+P41+P43</f>
        <v>0</v>
      </c>
      <c r="Q36" s="14">
        <f>Q37+Q38+Q39+Q40+Q41+Q43</f>
        <v>832</v>
      </c>
      <c r="R36" s="56"/>
    </row>
    <row r="37" spans="1:18" s="4" customFormat="1" ht="15" customHeight="1">
      <c r="A37" s="77"/>
      <c r="B37" s="76"/>
      <c r="C37" s="73" t="s">
        <v>3</v>
      </c>
      <c r="D37" s="20"/>
      <c r="E37" s="14">
        <f t="shared" si="22"/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56"/>
    </row>
    <row r="38" spans="1:18" s="4" customFormat="1" ht="15" customHeight="1">
      <c r="A38" s="77"/>
      <c r="B38" s="76"/>
      <c r="C38" s="73" t="s">
        <v>7</v>
      </c>
      <c r="D38" s="21" t="s">
        <v>8</v>
      </c>
      <c r="E38" s="14">
        <f t="shared" si="22"/>
        <v>14948.681330000001</v>
      </c>
      <c r="F38" s="14">
        <v>758.2</v>
      </c>
      <c r="G38" s="14">
        <v>8694.2</v>
      </c>
      <c r="H38" s="14">
        <v>1464.28133</v>
      </c>
      <c r="I38" s="14">
        <v>800</v>
      </c>
      <c r="J38" s="14">
        <v>800</v>
      </c>
      <c r="K38" s="14">
        <v>800</v>
      </c>
      <c r="L38" s="14">
        <v>800</v>
      </c>
      <c r="M38" s="14">
        <v>0</v>
      </c>
      <c r="N38" s="14">
        <v>0</v>
      </c>
      <c r="O38" s="14">
        <v>0</v>
      </c>
      <c r="P38" s="14">
        <v>0</v>
      </c>
      <c r="Q38" s="14">
        <v>832</v>
      </c>
      <c r="R38" s="56"/>
    </row>
    <row r="39" spans="1:17" s="4" customFormat="1" ht="15" customHeight="1">
      <c r="A39" s="77"/>
      <c r="B39" s="76"/>
      <c r="C39" s="73" t="s">
        <v>4</v>
      </c>
      <c r="D39" s="21"/>
      <c r="E39" s="14">
        <f t="shared" si="22"/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</row>
    <row r="40" spans="1:17" s="4" customFormat="1" ht="30" customHeight="1">
      <c r="A40" s="77"/>
      <c r="B40" s="76"/>
      <c r="C40" s="73" t="s">
        <v>96</v>
      </c>
      <c r="D40" s="21"/>
      <c r="E40" s="14">
        <f t="shared" si="22"/>
        <v>10594.89</v>
      </c>
      <c r="F40" s="14">
        <v>7235</v>
      </c>
      <c r="G40" s="14">
        <v>3359.89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</row>
    <row r="41" spans="1:17" s="4" customFormat="1" ht="15" customHeight="1">
      <c r="A41" s="77"/>
      <c r="B41" s="76"/>
      <c r="C41" s="73" t="s">
        <v>5</v>
      </c>
      <c r="D41" s="21"/>
      <c r="E41" s="14">
        <f t="shared" si="22"/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</row>
    <row r="42" spans="1:17" s="4" customFormat="1" ht="30" customHeight="1">
      <c r="A42" s="77"/>
      <c r="B42" s="76"/>
      <c r="C42" s="73" t="s">
        <v>97</v>
      </c>
      <c r="D42" s="21"/>
      <c r="E42" s="14">
        <f t="shared" si="22"/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</row>
    <row r="43" spans="1:17" s="4" customFormat="1" ht="30" customHeight="1">
      <c r="A43" s="77"/>
      <c r="B43" s="76"/>
      <c r="C43" s="73" t="s">
        <v>17</v>
      </c>
      <c r="D43" s="21"/>
      <c r="E43" s="14">
        <f t="shared" si="22"/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</row>
    <row r="44" spans="1:17" s="4" customFormat="1" ht="18" customHeight="1">
      <c r="A44" s="77" t="s">
        <v>20</v>
      </c>
      <c r="B44" s="76" t="s">
        <v>99</v>
      </c>
      <c r="C44" s="73" t="s">
        <v>6</v>
      </c>
      <c r="D44" s="20"/>
      <c r="E44" s="14">
        <f aca="true" t="shared" si="24" ref="E44:E50">F44+G44+H44+I44+J44+K44+L44+M44+N44+O44+P44+Q44</f>
        <v>4743.88943</v>
      </c>
      <c r="F44" s="14">
        <f aca="true" t="shared" si="25" ref="F44:L44">F45+F46+F47+F48+F49+F51</f>
        <v>936.26065</v>
      </c>
      <c r="G44" s="14">
        <f t="shared" si="25"/>
        <v>500</v>
      </c>
      <c r="H44" s="14">
        <f t="shared" si="25"/>
        <v>499.8</v>
      </c>
      <c r="I44" s="14">
        <f t="shared" si="25"/>
        <v>2199.87302</v>
      </c>
      <c r="J44" s="14">
        <f t="shared" si="25"/>
        <v>199.95576</v>
      </c>
      <c r="K44" s="14">
        <f t="shared" si="25"/>
        <v>200</v>
      </c>
      <c r="L44" s="14">
        <f t="shared" si="25"/>
        <v>0</v>
      </c>
      <c r="M44" s="14">
        <f>M45+M46+M47+M48+M49+M51</f>
        <v>0</v>
      </c>
      <c r="N44" s="14">
        <f>N45+N46+N47+N48+N49+N51</f>
        <v>0</v>
      </c>
      <c r="O44" s="14">
        <f>O45+O46+O47+O48+O49+O51</f>
        <v>0</v>
      </c>
      <c r="P44" s="14">
        <f>P45+P46+P47+P48+P49+P51</f>
        <v>0</v>
      </c>
      <c r="Q44" s="14">
        <f>Q45+Q46+Q47+Q48+Q49+Q51</f>
        <v>208</v>
      </c>
    </row>
    <row r="45" spans="1:17" s="4" customFormat="1" ht="15" customHeight="1">
      <c r="A45" s="77"/>
      <c r="B45" s="86"/>
      <c r="C45" s="73" t="s">
        <v>3</v>
      </c>
      <c r="D45" s="20"/>
      <c r="E45" s="14">
        <f t="shared" si="24"/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</row>
    <row r="46" spans="1:17" s="4" customFormat="1" ht="15" customHeight="1">
      <c r="A46" s="77"/>
      <c r="B46" s="86"/>
      <c r="C46" s="73" t="s">
        <v>7</v>
      </c>
      <c r="D46" s="21" t="s">
        <v>8</v>
      </c>
      <c r="E46" s="14">
        <f t="shared" si="24"/>
        <v>4743.88943</v>
      </c>
      <c r="F46" s="14">
        <v>936.26065</v>
      </c>
      <c r="G46" s="14">
        <v>500</v>
      </c>
      <c r="H46" s="14">
        <v>499.8</v>
      </c>
      <c r="I46" s="14">
        <v>2199.87302</v>
      </c>
      <c r="J46" s="14">
        <v>199.95576</v>
      </c>
      <c r="K46" s="14">
        <v>200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208</v>
      </c>
    </row>
    <row r="47" spans="1:17" s="4" customFormat="1" ht="15" customHeight="1">
      <c r="A47" s="77"/>
      <c r="B47" s="86"/>
      <c r="C47" s="73" t="s">
        <v>4</v>
      </c>
      <c r="D47" s="21"/>
      <c r="E47" s="14">
        <f t="shared" si="24"/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</row>
    <row r="48" spans="1:17" s="4" customFormat="1" ht="30" customHeight="1">
      <c r="A48" s="77"/>
      <c r="B48" s="86"/>
      <c r="C48" s="73" t="s">
        <v>96</v>
      </c>
      <c r="D48" s="21"/>
      <c r="E48" s="14">
        <f t="shared" si="24"/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</row>
    <row r="49" spans="1:17" s="4" customFormat="1" ht="18" customHeight="1">
      <c r="A49" s="77"/>
      <c r="B49" s="86"/>
      <c r="C49" s="73" t="s">
        <v>5</v>
      </c>
      <c r="D49" s="21"/>
      <c r="E49" s="14">
        <f t="shared" si="24"/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</row>
    <row r="50" spans="1:17" s="4" customFormat="1" ht="30" customHeight="1">
      <c r="A50" s="77"/>
      <c r="B50" s="86"/>
      <c r="C50" s="73" t="s">
        <v>97</v>
      </c>
      <c r="D50" s="21"/>
      <c r="E50" s="14">
        <f t="shared" si="24"/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1:17" s="4" customFormat="1" ht="30" customHeight="1">
      <c r="A51" s="77"/>
      <c r="B51" s="86"/>
      <c r="C51" s="73" t="s">
        <v>17</v>
      </c>
      <c r="D51" s="21"/>
      <c r="E51" s="14">
        <f aca="true" t="shared" si="26" ref="E51:E59">F51+G51+H51+I51+J51+K51+L51+M51+N51+O51+P51+Q51</f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1:17" s="4" customFormat="1" ht="18.75" customHeight="1">
      <c r="A52" s="77" t="s">
        <v>21</v>
      </c>
      <c r="B52" s="76" t="s">
        <v>140</v>
      </c>
      <c r="C52" s="73" t="s">
        <v>6</v>
      </c>
      <c r="D52" s="20"/>
      <c r="E52" s="14">
        <f t="shared" si="26"/>
        <v>23119.22205</v>
      </c>
      <c r="F52" s="14">
        <f aca="true" t="shared" si="27" ref="F52:L52">F53+F54+F55+F56+F57+F59</f>
        <v>895.4</v>
      </c>
      <c r="G52" s="14">
        <f t="shared" si="27"/>
        <v>999.9</v>
      </c>
      <c r="H52" s="14">
        <f t="shared" si="27"/>
        <v>5045.58896</v>
      </c>
      <c r="I52" s="14">
        <f t="shared" si="27"/>
        <v>6139.43866</v>
      </c>
      <c r="J52" s="14">
        <f t="shared" si="27"/>
        <v>2287.44583</v>
      </c>
      <c r="K52" s="14">
        <f t="shared" si="27"/>
        <v>1699.46</v>
      </c>
      <c r="L52" s="14">
        <f t="shared" si="27"/>
        <v>499.59583</v>
      </c>
      <c r="M52" s="14">
        <f>M53+M54+M55+M56+M57+M59</f>
        <v>1402.45437</v>
      </c>
      <c r="N52" s="14">
        <f>N53+N54+N55+N56+N57+N59</f>
        <v>768.2</v>
      </c>
      <c r="O52" s="14">
        <f>O53+O54+O55+O56+O57+O59</f>
        <v>797.9</v>
      </c>
      <c r="P52" s="14">
        <f>P53+P54+P55+P56+P57+P59</f>
        <v>816.4</v>
      </c>
      <c r="Q52" s="14">
        <f>Q53+Q54+Q55+Q56+Q57+Q59</f>
        <v>1767.4384</v>
      </c>
    </row>
    <row r="53" spans="1:17" s="4" customFormat="1" ht="15" customHeight="1">
      <c r="A53" s="77"/>
      <c r="B53" s="76"/>
      <c r="C53" s="73" t="s">
        <v>3</v>
      </c>
      <c r="D53" s="20"/>
      <c r="E53" s="14">
        <f t="shared" si="26"/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</row>
    <row r="54" spans="1:17" s="4" customFormat="1" ht="15" customHeight="1">
      <c r="A54" s="77"/>
      <c r="B54" s="76"/>
      <c r="C54" s="73" t="s">
        <v>7</v>
      </c>
      <c r="D54" s="21" t="s">
        <v>8</v>
      </c>
      <c r="E54" s="14">
        <f t="shared" si="26"/>
        <v>23119.22205</v>
      </c>
      <c r="F54" s="14">
        <v>895.4</v>
      </c>
      <c r="G54" s="14">
        <v>999.9</v>
      </c>
      <c r="H54" s="14">
        <v>5045.58896</v>
      </c>
      <c r="I54" s="14">
        <v>6139.43866</v>
      </c>
      <c r="J54" s="14">
        <v>2287.44583</v>
      </c>
      <c r="K54" s="14">
        <v>1699.46</v>
      </c>
      <c r="L54" s="14">
        <v>499.59583</v>
      </c>
      <c r="M54" s="14">
        <v>1402.45437</v>
      </c>
      <c r="N54" s="14">
        <v>768.2</v>
      </c>
      <c r="O54" s="14">
        <v>797.9</v>
      </c>
      <c r="P54" s="14">
        <v>816.4</v>
      </c>
      <c r="Q54" s="14">
        <v>1767.4384</v>
      </c>
    </row>
    <row r="55" spans="1:17" s="4" customFormat="1" ht="15" customHeight="1">
      <c r="A55" s="77"/>
      <c r="B55" s="76"/>
      <c r="C55" s="73" t="s">
        <v>4</v>
      </c>
      <c r="D55" s="21"/>
      <c r="E55" s="14">
        <f t="shared" si="26"/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1:17" s="4" customFormat="1" ht="30" customHeight="1">
      <c r="A56" s="77"/>
      <c r="B56" s="76"/>
      <c r="C56" s="73" t="s">
        <v>96</v>
      </c>
      <c r="D56" s="21"/>
      <c r="E56" s="14">
        <f t="shared" si="26"/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</row>
    <row r="57" spans="1:17" s="4" customFormat="1" ht="15" customHeight="1">
      <c r="A57" s="77"/>
      <c r="B57" s="76"/>
      <c r="C57" s="73" t="s">
        <v>5</v>
      </c>
      <c r="D57" s="21"/>
      <c r="E57" s="14">
        <f t="shared" si="26"/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1:17" s="4" customFormat="1" ht="30" customHeight="1">
      <c r="A58" s="77"/>
      <c r="B58" s="76"/>
      <c r="C58" s="73" t="s">
        <v>97</v>
      </c>
      <c r="D58" s="21"/>
      <c r="E58" s="14">
        <f t="shared" si="26"/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s="4" customFormat="1" ht="31.5" customHeight="1">
      <c r="A59" s="77"/>
      <c r="B59" s="76"/>
      <c r="C59" s="73" t="s">
        <v>17</v>
      </c>
      <c r="D59" s="21"/>
      <c r="E59" s="14">
        <f t="shared" si="26"/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</row>
    <row r="60" spans="1:17" s="4" customFormat="1" ht="25.5" customHeight="1">
      <c r="A60" s="77" t="s">
        <v>93</v>
      </c>
      <c r="B60" s="76" t="s">
        <v>100</v>
      </c>
      <c r="C60" s="73" t="s">
        <v>6</v>
      </c>
      <c r="D60" s="20"/>
      <c r="E60" s="14">
        <f aca="true" t="shared" si="28" ref="E60:E67">F60+G60+H60+I60+J60+K60+L60+M60+N60+O60+P60+Q60</f>
        <v>9476047.584190002</v>
      </c>
      <c r="F60" s="14">
        <f aca="true" t="shared" si="29" ref="F60:L60">F61+F62+F63+F64+F65+F67</f>
        <v>1477137.0490700002</v>
      </c>
      <c r="G60" s="14">
        <f t="shared" si="29"/>
        <v>1717360.4883400002</v>
      </c>
      <c r="H60" s="14">
        <f t="shared" si="29"/>
        <v>445613.91936999996</v>
      </c>
      <c r="I60" s="14">
        <f t="shared" si="29"/>
        <v>438649.54638</v>
      </c>
      <c r="J60" s="14">
        <f t="shared" si="29"/>
        <v>590560.50763</v>
      </c>
      <c r="K60" s="14">
        <f t="shared" si="29"/>
        <v>616521.4096400001</v>
      </c>
      <c r="L60" s="14">
        <f t="shared" si="29"/>
        <v>1044772.83979</v>
      </c>
      <c r="M60" s="14">
        <f>M61+M62+M63+M64+M65+M67</f>
        <v>972582.31556</v>
      </c>
      <c r="N60" s="14">
        <f>N61+N62+N63+N64+N65+N67</f>
        <v>610685.32769</v>
      </c>
      <c r="O60" s="14">
        <f>O61+O62+O63+O64+O65+O67</f>
        <v>492015.3</v>
      </c>
      <c r="P60" s="14">
        <f>P61+P62+P63+P64+P65+P67</f>
        <v>498020.5</v>
      </c>
      <c r="Q60" s="14">
        <f>Q61+Q62+Q63+Q64+Q65+Q67</f>
        <v>572128.38072</v>
      </c>
    </row>
    <row r="61" spans="1:17" s="4" customFormat="1" ht="24" customHeight="1">
      <c r="A61" s="77"/>
      <c r="B61" s="76"/>
      <c r="C61" s="73" t="s">
        <v>3</v>
      </c>
      <c r="D61" s="20"/>
      <c r="E61" s="14">
        <f t="shared" si="28"/>
        <v>317728.53216</v>
      </c>
      <c r="F61" s="14">
        <f aca="true" t="shared" si="30" ref="F61:Q67">F69+F77</f>
        <v>0</v>
      </c>
      <c r="G61" s="14">
        <f t="shared" si="30"/>
        <v>0</v>
      </c>
      <c r="H61" s="14">
        <f t="shared" si="30"/>
        <v>0</v>
      </c>
      <c r="I61" s="14">
        <f t="shared" si="30"/>
        <v>0</v>
      </c>
      <c r="J61" s="14">
        <f t="shared" si="30"/>
        <v>0</v>
      </c>
      <c r="K61" s="14">
        <f t="shared" si="30"/>
        <v>0</v>
      </c>
      <c r="L61" s="14">
        <f t="shared" si="30"/>
        <v>270531.56042</v>
      </c>
      <c r="M61" s="14">
        <f t="shared" si="30"/>
        <v>47196.97174</v>
      </c>
      <c r="N61" s="14">
        <f t="shared" si="30"/>
        <v>0</v>
      </c>
      <c r="O61" s="14">
        <f t="shared" si="30"/>
        <v>0</v>
      </c>
      <c r="P61" s="14">
        <f t="shared" si="30"/>
        <v>0</v>
      </c>
      <c r="Q61" s="14">
        <f t="shared" si="30"/>
        <v>0</v>
      </c>
    </row>
    <row r="62" spans="1:19" s="4" customFormat="1" ht="22.5" customHeight="1">
      <c r="A62" s="77"/>
      <c r="B62" s="76"/>
      <c r="C62" s="73" t="s">
        <v>7</v>
      </c>
      <c r="D62" s="21" t="s">
        <v>8</v>
      </c>
      <c r="E62" s="14">
        <f t="shared" si="28"/>
        <v>6332054.91203</v>
      </c>
      <c r="F62" s="14">
        <f t="shared" si="30"/>
        <v>387082.97907</v>
      </c>
      <c r="G62" s="14">
        <f t="shared" si="30"/>
        <v>495572.22834000003</v>
      </c>
      <c r="H62" s="14">
        <f t="shared" si="30"/>
        <v>445613.91936999996</v>
      </c>
      <c r="I62" s="14">
        <f t="shared" si="30"/>
        <v>438649.54638</v>
      </c>
      <c r="J62" s="14">
        <f>J70+J78</f>
        <v>590560.50763</v>
      </c>
      <c r="K62" s="14">
        <f>K70+K78</f>
        <v>551642.49964</v>
      </c>
      <c r="L62" s="14">
        <f>L70+L78</f>
        <v>633788.37937</v>
      </c>
      <c r="M62" s="14">
        <f t="shared" si="30"/>
        <v>711635.04382</v>
      </c>
      <c r="N62" s="14">
        <f t="shared" si="30"/>
        <v>515345.62769</v>
      </c>
      <c r="O62" s="14">
        <f t="shared" si="30"/>
        <v>492015.3</v>
      </c>
      <c r="P62" s="14">
        <f t="shared" si="30"/>
        <v>498020.5</v>
      </c>
      <c r="Q62" s="14">
        <f t="shared" si="30"/>
        <v>572128.38072</v>
      </c>
      <c r="R62" s="15"/>
      <c r="S62" s="15"/>
    </row>
    <row r="63" spans="1:17" s="4" customFormat="1" ht="23.25" customHeight="1">
      <c r="A63" s="77"/>
      <c r="B63" s="76"/>
      <c r="C63" s="73" t="s">
        <v>4</v>
      </c>
      <c r="D63" s="21"/>
      <c r="E63" s="14">
        <f t="shared" si="28"/>
        <v>0</v>
      </c>
      <c r="F63" s="14">
        <f t="shared" si="30"/>
        <v>0</v>
      </c>
      <c r="G63" s="14">
        <f t="shared" si="30"/>
        <v>0</v>
      </c>
      <c r="H63" s="14">
        <f t="shared" si="30"/>
        <v>0</v>
      </c>
      <c r="I63" s="14">
        <f t="shared" si="30"/>
        <v>0</v>
      </c>
      <c r="J63" s="14">
        <f t="shared" si="30"/>
        <v>0</v>
      </c>
      <c r="K63" s="14">
        <f t="shared" si="30"/>
        <v>0</v>
      </c>
      <c r="L63" s="14">
        <f t="shared" si="30"/>
        <v>0</v>
      </c>
      <c r="M63" s="14">
        <f t="shared" si="30"/>
        <v>0</v>
      </c>
      <c r="N63" s="14">
        <f t="shared" si="30"/>
        <v>0</v>
      </c>
      <c r="O63" s="14">
        <f t="shared" si="30"/>
        <v>0</v>
      </c>
      <c r="P63" s="14">
        <f t="shared" si="30"/>
        <v>0</v>
      </c>
      <c r="Q63" s="14">
        <f t="shared" si="30"/>
        <v>0</v>
      </c>
    </row>
    <row r="64" spans="1:17" s="4" customFormat="1" ht="31.5" customHeight="1">
      <c r="A64" s="77"/>
      <c r="B64" s="76"/>
      <c r="C64" s="73" t="s">
        <v>96</v>
      </c>
      <c r="D64" s="21"/>
      <c r="E64" s="14">
        <f t="shared" si="28"/>
        <v>2826264.14</v>
      </c>
      <c r="F64" s="14">
        <f t="shared" si="30"/>
        <v>1090054.07</v>
      </c>
      <c r="G64" s="14">
        <f t="shared" si="30"/>
        <v>1221788.26</v>
      </c>
      <c r="H64" s="14">
        <f t="shared" si="30"/>
        <v>0</v>
      </c>
      <c r="I64" s="14">
        <f t="shared" si="30"/>
        <v>0</v>
      </c>
      <c r="J64" s="14">
        <f t="shared" si="30"/>
        <v>0</v>
      </c>
      <c r="K64" s="14">
        <f t="shared" si="30"/>
        <v>64878.91</v>
      </c>
      <c r="L64" s="14">
        <f t="shared" si="30"/>
        <v>140452.9</v>
      </c>
      <c r="M64" s="14">
        <f t="shared" si="30"/>
        <v>213750.3</v>
      </c>
      <c r="N64" s="14">
        <f t="shared" si="30"/>
        <v>95339.7</v>
      </c>
      <c r="O64" s="14">
        <f t="shared" si="30"/>
        <v>0</v>
      </c>
      <c r="P64" s="14">
        <f t="shared" si="30"/>
        <v>0</v>
      </c>
      <c r="Q64" s="14">
        <f t="shared" si="30"/>
        <v>0</v>
      </c>
    </row>
    <row r="65" spans="1:17" s="4" customFormat="1" ht="24" customHeight="1">
      <c r="A65" s="77"/>
      <c r="B65" s="76"/>
      <c r="C65" s="73" t="s">
        <v>5</v>
      </c>
      <c r="D65" s="21"/>
      <c r="E65" s="14">
        <f t="shared" si="28"/>
        <v>0</v>
      </c>
      <c r="F65" s="14">
        <f t="shared" si="30"/>
        <v>0</v>
      </c>
      <c r="G65" s="14">
        <f t="shared" si="30"/>
        <v>0</v>
      </c>
      <c r="H65" s="14">
        <f t="shared" si="30"/>
        <v>0</v>
      </c>
      <c r="I65" s="14">
        <f t="shared" si="30"/>
        <v>0</v>
      </c>
      <c r="J65" s="14">
        <f t="shared" si="30"/>
        <v>0</v>
      </c>
      <c r="K65" s="14">
        <f t="shared" si="30"/>
        <v>0</v>
      </c>
      <c r="L65" s="14">
        <f t="shared" si="30"/>
        <v>0</v>
      </c>
      <c r="M65" s="14">
        <f t="shared" si="30"/>
        <v>0</v>
      </c>
      <c r="N65" s="14">
        <f t="shared" si="30"/>
        <v>0</v>
      </c>
      <c r="O65" s="14">
        <f t="shared" si="30"/>
        <v>0</v>
      </c>
      <c r="P65" s="14">
        <f t="shared" si="30"/>
        <v>0</v>
      </c>
      <c r="Q65" s="14">
        <f t="shared" si="30"/>
        <v>0</v>
      </c>
    </row>
    <row r="66" spans="1:17" s="4" customFormat="1" ht="33" customHeight="1">
      <c r="A66" s="77"/>
      <c r="B66" s="76"/>
      <c r="C66" s="73" t="s">
        <v>97</v>
      </c>
      <c r="D66" s="21"/>
      <c r="E66" s="14">
        <f t="shared" si="28"/>
        <v>0</v>
      </c>
      <c r="F66" s="14">
        <f t="shared" si="30"/>
        <v>0</v>
      </c>
      <c r="G66" s="14">
        <f t="shared" si="30"/>
        <v>0</v>
      </c>
      <c r="H66" s="14">
        <f t="shared" si="30"/>
        <v>0</v>
      </c>
      <c r="I66" s="14">
        <f t="shared" si="30"/>
        <v>0</v>
      </c>
      <c r="J66" s="14">
        <f t="shared" si="30"/>
        <v>0</v>
      </c>
      <c r="K66" s="14">
        <f t="shared" si="30"/>
        <v>0</v>
      </c>
      <c r="L66" s="14">
        <f t="shared" si="30"/>
        <v>0</v>
      </c>
      <c r="M66" s="14">
        <f t="shared" si="30"/>
        <v>0</v>
      </c>
      <c r="N66" s="14">
        <f t="shared" si="30"/>
        <v>0</v>
      </c>
      <c r="O66" s="14">
        <f t="shared" si="30"/>
        <v>0</v>
      </c>
      <c r="P66" s="14">
        <f t="shared" si="30"/>
        <v>0</v>
      </c>
      <c r="Q66" s="14">
        <f t="shared" si="30"/>
        <v>0</v>
      </c>
    </row>
    <row r="67" spans="1:17" s="4" customFormat="1" ht="42.75" customHeight="1">
      <c r="A67" s="77"/>
      <c r="B67" s="76"/>
      <c r="C67" s="73" t="s">
        <v>17</v>
      </c>
      <c r="D67" s="21"/>
      <c r="E67" s="14">
        <f t="shared" si="28"/>
        <v>0</v>
      </c>
      <c r="F67" s="14">
        <f t="shared" si="30"/>
        <v>0</v>
      </c>
      <c r="G67" s="14">
        <f t="shared" si="30"/>
        <v>0</v>
      </c>
      <c r="H67" s="14">
        <f t="shared" si="30"/>
        <v>0</v>
      </c>
      <c r="I67" s="14">
        <f t="shared" si="30"/>
        <v>0</v>
      </c>
      <c r="J67" s="14">
        <f t="shared" si="30"/>
        <v>0</v>
      </c>
      <c r="K67" s="14">
        <f t="shared" si="30"/>
        <v>0</v>
      </c>
      <c r="L67" s="14">
        <f t="shared" si="30"/>
        <v>0</v>
      </c>
      <c r="M67" s="14">
        <f t="shared" si="30"/>
        <v>0</v>
      </c>
      <c r="N67" s="14">
        <f t="shared" si="30"/>
        <v>0</v>
      </c>
      <c r="O67" s="14">
        <f t="shared" si="30"/>
        <v>0</v>
      </c>
      <c r="P67" s="14">
        <f t="shared" si="30"/>
        <v>0</v>
      </c>
      <c r="Q67" s="14">
        <f t="shared" si="30"/>
        <v>0</v>
      </c>
    </row>
    <row r="68" spans="1:17" s="4" customFormat="1" ht="17.25" customHeight="1">
      <c r="A68" s="77" t="s">
        <v>22</v>
      </c>
      <c r="B68" s="76" t="s">
        <v>225</v>
      </c>
      <c r="C68" s="73" t="s">
        <v>6</v>
      </c>
      <c r="D68" s="20"/>
      <c r="E68" s="14">
        <f aca="true" t="shared" si="31" ref="E68:E75">F68+G68+H68+I68+J68+K68+L68+M68+N68+O68+P68+Q68</f>
        <v>8782389.202189999</v>
      </c>
      <c r="F68" s="14">
        <f aca="true" t="shared" si="32" ref="F68:L68">F69+F70+F71+F72+F73+F75</f>
        <v>1424812.02707</v>
      </c>
      <c r="G68" s="14">
        <f t="shared" si="32"/>
        <v>1663348.14834</v>
      </c>
      <c r="H68" s="14">
        <f t="shared" si="32"/>
        <v>396325.11937</v>
      </c>
      <c r="I68" s="14">
        <f t="shared" si="32"/>
        <v>386649.84638</v>
      </c>
      <c r="J68" s="14">
        <f t="shared" si="32"/>
        <v>536324.90763</v>
      </c>
      <c r="K68" s="14">
        <f t="shared" si="32"/>
        <v>561521.40964</v>
      </c>
      <c r="L68" s="14">
        <f t="shared" si="32"/>
        <v>987024.83979</v>
      </c>
      <c r="M68" s="14">
        <f>M69+M70+M71+M72+M73+M75</f>
        <v>911924.4155599999</v>
      </c>
      <c r="N68" s="14">
        <f>N69+N70+N71+N72+N73+N75</f>
        <v>547601.12769</v>
      </c>
      <c r="O68" s="14">
        <f>O69+O70+O71+O72+O73+O75</f>
        <v>426607.8</v>
      </c>
      <c r="P68" s="14">
        <f>P69+P70+P71+P72+P73+P75</f>
        <v>429988.7</v>
      </c>
      <c r="Q68" s="14">
        <f>Q69+Q70+Q71+Q72+Q73+Q75</f>
        <v>510260.86072000006</v>
      </c>
    </row>
    <row r="69" spans="1:17" s="4" customFormat="1" ht="17.25" customHeight="1">
      <c r="A69" s="77"/>
      <c r="B69" s="76"/>
      <c r="C69" s="73" t="s">
        <v>3</v>
      </c>
      <c r="D69" s="20"/>
      <c r="E69" s="14">
        <f t="shared" si="31"/>
        <v>317728.53216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270531.56042</v>
      </c>
      <c r="M69" s="14">
        <v>47196.97174</v>
      </c>
      <c r="N69" s="14">
        <v>0</v>
      </c>
      <c r="O69" s="14">
        <v>0</v>
      </c>
      <c r="P69" s="14">
        <v>0</v>
      </c>
      <c r="Q69" s="14">
        <v>0</v>
      </c>
    </row>
    <row r="70" spans="1:18" s="4" customFormat="1" ht="18" customHeight="1">
      <c r="A70" s="77"/>
      <c r="B70" s="76"/>
      <c r="C70" s="73" t="s">
        <v>7</v>
      </c>
      <c r="D70" s="21" t="s">
        <v>8</v>
      </c>
      <c r="E70" s="14">
        <f t="shared" si="31"/>
        <v>5638396.53003</v>
      </c>
      <c r="F70" s="14">
        <v>334757.95707</v>
      </c>
      <c r="G70" s="14">
        <v>441559.88834</v>
      </c>
      <c r="H70" s="14">
        <v>396325.11937</v>
      </c>
      <c r="I70" s="14">
        <v>386649.84638</v>
      </c>
      <c r="J70" s="14">
        <v>536324.90763</v>
      </c>
      <c r="K70" s="14">
        <v>496642.49964</v>
      </c>
      <c r="L70" s="14">
        <v>576040.37937</v>
      </c>
      <c r="M70" s="14">
        <f>698174.11556-47196.97174</f>
        <v>650977.14382</v>
      </c>
      <c r="N70" s="14">
        <v>452261.42769</v>
      </c>
      <c r="O70" s="14">
        <v>426607.8</v>
      </c>
      <c r="P70" s="14">
        <v>429988.7</v>
      </c>
      <c r="Q70" s="14">
        <v>510260.86072000006</v>
      </c>
      <c r="R70" s="15"/>
    </row>
    <row r="71" spans="1:17" s="4" customFormat="1" ht="17.25" customHeight="1">
      <c r="A71" s="77"/>
      <c r="B71" s="76"/>
      <c r="C71" s="73" t="s">
        <v>4</v>
      </c>
      <c r="D71" s="21"/>
      <c r="E71" s="14">
        <f t="shared" si="31"/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</row>
    <row r="72" spans="1:17" s="4" customFormat="1" ht="30" customHeight="1">
      <c r="A72" s="77"/>
      <c r="B72" s="76"/>
      <c r="C72" s="73" t="s">
        <v>96</v>
      </c>
      <c r="D72" s="21"/>
      <c r="E72" s="14">
        <f t="shared" si="31"/>
        <v>2826264.14</v>
      </c>
      <c r="F72" s="14">
        <v>1090054.07</v>
      </c>
      <c r="G72" s="14">
        <v>1221788.26</v>
      </c>
      <c r="H72" s="14">
        <v>0</v>
      </c>
      <c r="I72" s="14">
        <v>0</v>
      </c>
      <c r="J72" s="14">
        <v>0</v>
      </c>
      <c r="K72" s="14">
        <v>64878.91</v>
      </c>
      <c r="L72" s="14">
        <v>140452.9</v>
      </c>
      <c r="M72" s="14">
        <v>213750.3</v>
      </c>
      <c r="N72" s="14">
        <v>95339.7</v>
      </c>
      <c r="O72" s="14">
        <v>0</v>
      </c>
      <c r="P72" s="14">
        <v>0</v>
      </c>
      <c r="Q72" s="14">
        <v>0</v>
      </c>
    </row>
    <row r="73" spans="1:17" s="4" customFormat="1" ht="18" customHeight="1">
      <c r="A73" s="77"/>
      <c r="B73" s="76"/>
      <c r="C73" s="73" t="s">
        <v>5</v>
      </c>
      <c r="D73" s="21"/>
      <c r="E73" s="14">
        <f t="shared" si="31"/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</row>
    <row r="74" spans="1:17" s="4" customFormat="1" ht="28.5" customHeight="1">
      <c r="A74" s="77"/>
      <c r="B74" s="76"/>
      <c r="C74" s="73" t="s">
        <v>97</v>
      </c>
      <c r="D74" s="21"/>
      <c r="E74" s="14">
        <f t="shared" si="31"/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</row>
    <row r="75" spans="1:17" s="4" customFormat="1" ht="28.5" customHeight="1">
      <c r="A75" s="77"/>
      <c r="B75" s="76"/>
      <c r="C75" s="73" t="s">
        <v>17</v>
      </c>
      <c r="D75" s="21"/>
      <c r="E75" s="14">
        <f t="shared" si="31"/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</row>
    <row r="76" spans="1:17" s="4" customFormat="1" ht="18.75" customHeight="1">
      <c r="A76" s="75" t="s">
        <v>23</v>
      </c>
      <c r="B76" s="76" t="s">
        <v>226</v>
      </c>
      <c r="C76" s="73" t="s">
        <v>6</v>
      </c>
      <c r="D76" s="20"/>
      <c r="E76" s="14">
        <f aca="true" t="shared" si="33" ref="E76:E83">F76+G76+H76+I76+J76+K76+L76+M76+N76+O76+P76+Q76</f>
        <v>693658.3820000002</v>
      </c>
      <c r="F76" s="14">
        <f aca="true" t="shared" si="34" ref="F76:L76">F77+F78+F79+F80+F81+F83</f>
        <v>52325.022</v>
      </c>
      <c r="G76" s="14">
        <f t="shared" si="34"/>
        <v>54012.34</v>
      </c>
      <c r="H76" s="14">
        <f t="shared" si="34"/>
        <v>49288.8</v>
      </c>
      <c r="I76" s="14">
        <f t="shared" si="34"/>
        <v>51999.7</v>
      </c>
      <c r="J76" s="14">
        <f t="shared" si="34"/>
        <v>54235.6</v>
      </c>
      <c r="K76" s="14">
        <f t="shared" si="34"/>
        <v>55000</v>
      </c>
      <c r="L76" s="14">
        <f t="shared" si="34"/>
        <v>57748</v>
      </c>
      <c r="M76" s="14">
        <f>M77+M78+M79+M80+M81+M83</f>
        <v>60657.9</v>
      </c>
      <c r="N76" s="14">
        <f>N77+N78+N79+N80+N81+N83</f>
        <v>63084.2</v>
      </c>
      <c r="O76" s="14">
        <f>O77+O78+O79+O80+O81+O83</f>
        <v>65407.5</v>
      </c>
      <c r="P76" s="14">
        <f>P77+P78+P79+P80+P81+P83</f>
        <v>68031.8</v>
      </c>
      <c r="Q76" s="14">
        <f>Q77+Q78+Q79+Q80+Q81+Q83</f>
        <v>61867.520000000004</v>
      </c>
    </row>
    <row r="77" spans="1:17" s="4" customFormat="1" ht="15" customHeight="1">
      <c r="A77" s="77"/>
      <c r="B77" s="86"/>
      <c r="C77" s="73" t="s">
        <v>3</v>
      </c>
      <c r="D77" s="20"/>
      <c r="E77" s="14">
        <f t="shared" si="33"/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</row>
    <row r="78" spans="1:17" s="4" customFormat="1" ht="15" customHeight="1">
      <c r="A78" s="77"/>
      <c r="B78" s="86"/>
      <c r="C78" s="73" t="s">
        <v>7</v>
      </c>
      <c r="D78" s="21" t="s">
        <v>8</v>
      </c>
      <c r="E78" s="14">
        <f t="shared" si="33"/>
        <v>693658.3820000002</v>
      </c>
      <c r="F78" s="14">
        <v>52325.022</v>
      </c>
      <c r="G78" s="14">
        <v>54012.34</v>
      </c>
      <c r="H78" s="14">
        <v>49288.8</v>
      </c>
      <c r="I78" s="14">
        <v>51999.7</v>
      </c>
      <c r="J78" s="14">
        <v>54235.6</v>
      </c>
      <c r="K78" s="14">
        <v>55000</v>
      </c>
      <c r="L78" s="14">
        <v>57748</v>
      </c>
      <c r="M78" s="14">
        <v>60657.9</v>
      </c>
      <c r="N78" s="14">
        <v>63084.2</v>
      </c>
      <c r="O78" s="14">
        <v>65407.5</v>
      </c>
      <c r="P78" s="14">
        <v>68031.8</v>
      </c>
      <c r="Q78" s="14">
        <v>61867.520000000004</v>
      </c>
    </row>
    <row r="79" spans="1:17" s="4" customFormat="1" ht="15" customHeight="1">
      <c r="A79" s="77"/>
      <c r="B79" s="86"/>
      <c r="C79" s="73" t="s">
        <v>4</v>
      </c>
      <c r="D79" s="21"/>
      <c r="E79" s="14">
        <f t="shared" si="33"/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</row>
    <row r="80" spans="1:17" s="4" customFormat="1" ht="30" customHeight="1">
      <c r="A80" s="77"/>
      <c r="B80" s="86"/>
      <c r="C80" s="73" t="s">
        <v>96</v>
      </c>
      <c r="D80" s="21"/>
      <c r="E80" s="14">
        <f t="shared" si="33"/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</row>
    <row r="81" spans="1:17" ht="15" customHeight="1">
      <c r="A81" s="77"/>
      <c r="B81" s="86"/>
      <c r="C81" s="73" t="s">
        <v>5</v>
      </c>
      <c r="D81" s="21"/>
      <c r="E81" s="14">
        <f t="shared" si="33"/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</row>
    <row r="82" spans="1:17" ht="30" customHeight="1">
      <c r="A82" s="77"/>
      <c r="B82" s="86"/>
      <c r="C82" s="73" t="s">
        <v>97</v>
      </c>
      <c r="D82" s="21"/>
      <c r="E82" s="14">
        <f t="shared" si="33"/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</row>
    <row r="83" spans="1:17" ht="30" customHeight="1">
      <c r="A83" s="77"/>
      <c r="B83" s="86"/>
      <c r="C83" s="73" t="s">
        <v>17</v>
      </c>
      <c r="D83" s="21"/>
      <c r="E83" s="14">
        <f t="shared" si="33"/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</row>
    <row r="84" spans="1:17" ht="19.5" customHeight="1">
      <c r="A84" s="77" t="s">
        <v>24</v>
      </c>
      <c r="B84" s="76" t="s">
        <v>219</v>
      </c>
      <c r="C84" s="73" t="s">
        <v>6</v>
      </c>
      <c r="D84" s="20"/>
      <c r="E84" s="14">
        <f aca="true" t="shared" si="35" ref="E84:E91">F84+G84+H84+I84+J84+K84+L84+M84+N84+O84+P84+Q84</f>
        <v>1695224.25905</v>
      </c>
      <c r="F84" s="14">
        <f aca="true" t="shared" si="36" ref="F84:L84">F85+F86+F87+F88+F89+F91</f>
        <v>158750.40905</v>
      </c>
      <c r="G84" s="14">
        <f t="shared" si="36"/>
        <v>168768.9</v>
      </c>
      <c r="H84" s="14">
        <f t="shared" si="36"/>
        <v>152524</v>
      </c>
      <c r="I84" s="14">
        <f t="shared" si="36"/>
        <v>137126.60000000003</v>
      </c>
      <c r="J84" s="14">
        <f t="shared" si="36"/>
        <v>150484.57</v>
      </c>
      <c r="K84" s="14">
        <f t="shared" si="36"/>
        <v>135855</v>
      </c>
      <c r="L84" s="14">
        <f t="shared" si="36"/>
        <v>149961.7</v>
      </c>
      <c r="M84" s="14">
        <f>M85+M86+M87+M88+M89+M91</f>
        <v>151004.69999999998</v>
      </c>
      <c r="N84" s="14">
        <f>N85+N86+N87+N88+N89+N91</f>
        <v>153783.6</v>
      </c>
      <c r="O84" s="14">
        <f>O85+O86+O87+O88+O89+O91</f>
        <v>149345</v>
      </c>
      <c r="P84" s="14">
        <f>P85+P86+P87+P88+P89+P91</f>
        <v>150229.7</v>
      </c>
      <c r="Q84" s="14">
        <f>Q85+Q86+Q87+Q88+Q89+Q91</f>
        <v>37390.079999999994</v>
      </c>
    </row>
    <row r="85" spans="1:17" ht="16.5" customHeight="1">
      <c r="A85" s="77"/>
      <c r="B85" s="76"/>
      <c r="C85" s="73" t="s">
        <v>3</v>
      </c>
      <c r="D85" s="20">
        <v>814</v>
      </c>
      <c r="E85" s="14">
        <f t="shared" si="35"/>
        <v>1684636.21417</v>
      </c>
      <c r="F85" s="14">
        <f aca="true" t="shared" si="37" ref="F85:Q86">F93+F101+F109</f>
        <v>150860.86417</v>
      </c>
      <c r="G85" s="14">
        <f t="shared" si="37"/>
        <v>168306.5</v>
      </c>
      <c r="H85" s="14">
        <f t="shared" si="37"/>
        <v>152524</v>
      </c>
      <c r="I85" s="14">
        <f t="shared" si="37"/>
        <v>135749.90000000002</v>
      </c>
      <c r="J85" s="14">
        <f t="shared" si="37"/>
        <v>149625.17</v>
      </c>
      <c r="K85" s="14">
        <f t="shared" si="37"/>
        <v>135855</v>
      </c>
      <c r="L85" s="14">
        <f t="shared" si="37"/>
        <v>149961.7</v>
      </c>
      <c r="M85" s="14">
        <f t="shared" si="37"/>
        <v>151004.69999999998</v>
      </c>
      <c r="N85" s="14">
        <f t="shared" si="37"/>
        <v>153783.6</v>
      </c>
      <c r="O85" s="14">
        <f t="shared" si="37"/>
        <v>149345</v>
      </c>
      <c r="P85" s="14">
        <f t="shared" si="37"/>
        <v>150229.7</v>
      </c>
      <c r="Q85" s="14">
        <f t="shared" si="37"/>
        <v>37390.079999999994</v>
      </c>
    </row>
    <row r="86" spans="1:17" ht="15" customHeight="1">
      <c r="A86" s="77"/>
      <c r="B86" s="76"/>
      <c r="C86" s="73" t="s">
        <v>7</v>
      </c>
      <c r="D86" s="21" t="s">
        <v>8</v>
      </c>
      <c r="E86" s="14">
        <f t="shared" si="35"/>
        <v>10588.044880000001</v>
      </c>
      <c r="F86" s="14">
        <f t="shared" si="37"/>
        <v>7889.54488</v>
      </c>
      <c r="G86" s="14">
        <f t="shared" si="37"/>
        <v>462.4</v>
      </c>
      <c r="H86" s="14">
        <f t="shared" si="37"/>
        <v>0</v>
      </c>
      <c r="I86" s="14">
        <f t="shared" si="37"/>
        <v>1376.7</v>
      </c>
      <c r="J86" s="14">
        <f t="shared" si="37"/>
        <v>859.4</v>
      </c>
      <c r="K86" s="14">
        <f t="shared" si="37"/>
        <v>0</v>
      </c>
      <c r="L86" s="14">
        <f t="shared" si="37"/>
        <v>0</v>
      </c>
      <c r="M86" s="14">
        <f t="shared" si="37"/>
        <v>0</v>
      </c>
      <c r="N86" s="14">
        <f t="shared" si="37"/>
        <v>0</v>
      </c>
      <c r="O86" s="14">
        <f t="shared" si="37"/>
        <v>0</v>
      </c>
      <c r="P86" s="14">
        <f t="shared" si="37"/>
        <v>0</v>
      </c>
      <c r="Q86" s="14">
        <f t="shared" si="37"/>
        <v>0</v>
      </c>
    </row>
    <row r="87" spans="1:17" ht="15" customHeight="1">
      <c r="A87" s="77"/>
      <c r="B87" s="76"/>
      <c r="C87" s="73" t="s">
        <v>4</v>
      </c>
      <c r="D87" s="21"/>
      <c r="E87" s="14">
        <f t="shared" si="35"/>
        <v>0</v>
      </c>
      <c r="F87" s="14">
        <f aca="true" t="shared" si="38" ref="F87:Q91">F95+F111</f>
        <v>0</v>
      </c>
      <c r="G87" s="14">
        <f t="shared" si="38"/>
        <v>0</v>
      </c>
      <c r="H87" s="14">
        <f t="shared" si="38"/>
        <v>0</v>
      </c>
      <c r="I87" s="14">
        <f t="shared" si="38"/>
        <v>0</v>
      </c>
      <c r="J87" s="14">
        <f t="shared" si="38"/>
        <v>0</v>
      </c>
      <c r="K87" s="14">
        <f t="shared" si="38"/>
        <v>0</v>
      </c>
      <c r="L87" s="14">
        <f t="shared" si="38"/>
        <v>0</v>
      </c>
      <c r="M87" s="14">
        <f t="shared" si="38"/>
        <v>0</v>
      </c>
      <c r="N87" s="14">
        <f t="shared" si="38"/>
        <v>0</v>
      </c>
      <c r="O87" s="14">
        <f t="shared" si="38"/>
        <v>0</v>
      </c>
      <c r="P87" s="14">
        <f t="shared" si="38"/>
        <v>0</v>
      </c>
      <c r="Q87" s="14">
        <f t="shared" si="38"/>
        <v>0</v>
      </c>
    </row>
    <row r="88" spans="1:17" ht="30" customHeight="1">
      <c r="A88" s="77"/>
      <c r="B88" s="76"/>
      <c r="C88" s="73" t="s">
        <v>96</v>
      </c>
      <c r="D88" s="21"/>
      <c r="E88" s="14">
        <f t="shared" si="35"/>
        <v>0</v>
      </c>
      <c r="F88" s="14">
        <f t="shared" si="38"/>
        <v>0</v>
      </c>
      <c r="G88" s="14">
        <f t="shared" si="38"/>
        <v>0</v>
      </c>
      <c r="H88" s="14">
        <f t="shared" si="38"/>
        <v>0</v>
      </c>
      <c r="I88" s="14">
        <f t="shared" si="38"/>
        <v>0</v>
      </c>
      <c r="J88" s="14">
        <f t="shared" si="38"/>
        <v>0</v>
      </c>
      <c r="K88" s="14">
        <f t="shared" si="38"/>
        <v>0</v>
      </c>
      <c r="L88" s="14">
        <f t="shared" si="38"/>
        <v>0</v>
      </c>
      <c r="M88" s="14">
        <f t="shared" si="38"/>
        <v>0</v>
      </c>
      <c r="N88" s="14">
        <f t="shared" si="38"/>
        <v>0</v>
      </c>
      <c r="O88" s="14">
        <f t="shared" si="38"/>
        <v>0</v>
      </c>
      <c r="P88" s="14">
        <f t="shared" si="38"/>
        <v>0</v>
      </c>
      <c r="Q88" s="14">
        <f t="shared" si="38"/>
        <v>0</v>
      </c>
    </row>
    <row r="89" spans="1:17" ht="15" customHeight="1">
      <c r="A89" s="77"/>
      <c r="B89" s="76"/>
      <c r="C89" s="73" t="s">
        <v>5</v>
      </c>
      <c r="D89" s="21"/>
      <c r="E89" s="14">
        <f t="shared" si="35"/>
        <v>0</v>
      </c>
      <c r="F89" s="14">
        <f t="shared" si="38"/>
        <v>0</v>
      </c>
      <c r="G89" s="14">
        <f t="shared" si="38"/>
        <v>0</v>
      </c>
      <c r="H89" s="14">
        <f t="shared" si="38"/>
        <v>0</v>
      </c>
      <c r="I89" s="14">
        <f t="shared" si="38"/>
        <v>0</v>
      </c>
      <c r="J89" s="14">
        <f t="shared" si="38"/>
        <v>0</v>
      </c>
      <c r="K89" s="14">
        <f t="shared" si="38"/>
        <v>0</v>
      </c>
      <c r="L89" s="14">
        <f t="shared" si="38"/>
        <v>0</v>
      </c>
      <c r="M89" s="14">
        <f t="shared" si="38"/>
        <v>0</v>
      </c>
      <c r="N89" s="14">
        <f t="shared" si="38"/>
        <v>0</v>
      </c>
      <c r="O89" s="14">
        <f t="shared" si="38"/>
        <v>0</v>
      </c>
      <c r="P89" s="14">
        <f t="shared" si="38"/>
        <v>0</v>
      </c>
      <c r="Q89" s="14">
        <f t="shared" si="38"/>
        <v>0</v>
      </c>
    </row>
    <row r="90" spans="1:17" ht="30" customHeight="1">
      <c r="A90" s="77"/>
      <c r="B90" s="76"/>
      <c r="C90" s="73" t="s">
        <v>97</v>
      </c>
      <c r="D90" s="21"/>
      <c r="E90" s="14">
        <f t="shared" si="35"/>
        <v>0</v>
      </c>
      <c r="F90" s="14">
        <f t="shared" si="38"/>
        <v>0</v>
      </c>
      <c r="G90" s="14">
        <f t="shared" si="38"/>
        <v>0</v>
      </c>
      <c r="H90" s="14">
        <f t="shared" si="38"/>
        <v>0</v>
      </c>
      <c r="I90" s="14">
        <f t="shared" si="38"/>
        <v>0</v>
      </c>
      <c r="J90" s="14">
        <f t="shared" si="38"/>
        <v>0</v>
      </c>
      <c r="K90" s="14">
        <f t="shared" si="38"/>
        <v>0</v>
      </c>
      <c r="L90" s="14">
        <f t="shared" si="38"/>
        <v>0</v>
      </c>
      <c r="M90" s="14">
        <f t="shared" si="38"/>
        <v>0</v>
      </c>
      <c r="N90" s="14">
        <f t="shared" si="38"/>
        <v>0</v>
      </c>
      <c r="O90" s="14">
        <f t="shared" si="38"/>
        <v>0</v>
      </c>
      <c r="P90" s="14">
        <f t="shared" si="38"/>
        <v>0</v>
      </c>
      <c r="Q90" s="14">
        <f t="shared" si="38"/>
        <v>0</v>
      </c>
    </row>
    <row r="91" spans="1:17" ht="30" customHeight="1">
      <c r="A91" s="77"/>
      <c r="B91" s="76"/>
      <c r="C91" s="73" t="s">
        <v>17</v>
      </c>
      <c r="D91" s="21"/>
      <c r="E91" s="14">
        <f t="shared" si="35"/>
        <v>0</v>
      </c>
      <c r="F91" s="14">
        <f t="shared" si="38"/>
        <v>0</v>
      </c>
      <c r="G91" s="14">
        <f t="shared" si="38"/>
        <v>0</v>
      </c>
      <c r="H91" s="14">
        <f t="shared" si="38"/>
        <v>0</v>
      </c>
      <c r="I91" s="14">
        <f t="shared" si="38"/>
        <v>0</v>
      </c>
      <c r="J91" s="14">
        <f t="shared" si="38"/>
        <v>0</v>
      </c>
      <c r="K91" s="14">
        <f t="shared" si="38"/>
        <v>0</v>
      </c>
      <c r="L91" s="14">
        <f t="shared" si="38"/>
        <v>0</v>
      </c>
      <c r="M91" s="14">
        <f t="shared" si="38"/>
        <v>0</v>
      </c>
      <c r="N91" s="14">
        <f t="shared" si="38"/>
        <v>0</v>
      </c>
      <c r="O91" s="14">
        <f t="shared" si="38"/>
        <v>0</v>
      </c>
      <c r="P91" s="14">
        <f t="shared" si="38"/>
        <v>0</v>
      </c>
      <c r="Q91" s="14">
        <f t="shared" si="38"/>
        <v>0</v>
      </c>
    </row>
    <row r="92" spans="1:17" ht="19.5" customHeight="1">
      <c r="A92" s="77" t="s">
        <v>25</v>
      </c>
      <c r="B92" s="76" t="s">
        <v>101</v>
      </c>
      <c r="C92" s="73" t="s">
        <v>6</v>
      </c>
      <c r="D92" s="20"/>
      <c r="E92" s="14">
        <f aca="true" t="shared" si="39" ref="E92:E99">F92+G92+H92+I92+J92+K92+L92+M92+N92+O92+P92+Q92</f>
        <v>60383.646</v>
      </c>
      <c r="F92" s="14">
        <f aca="true" t="shared" si="40" ref="F92:L92">F93+F94+F95+F96+F97+F99</f>
        <v>14815.4</v>
      </c>
      <c r="G92" s="14">
        <f t="shared" si="40"/>
        <v>14948</v>
      </c>
      <c r="H92" s="14">
        <f t="shared" si="40"/>
        <v>10821.2</v>
      </c>
      <c r="I92" s="14">
        <f t="shared" si="40"/>
        <v>2753.4</v>
      </c>
      <c r="J92" s="14">
        <f t="shared" si="40"/>
        <v>1685.97</v>
      </c>
      <c r="K92" s="14">
        <f t="shared" si="40"/>
        <v>2970.6</v>
      </c>
      <c r="L92" s="14">
        <f t="shared" si="40"/>
        <v>2890.7</v>
      </c>
      <c r="M92" s="14">
        <f>M93+M94+M95+M96+M97+M99</f>
        <v>2812.8</v>
      </c>
      <c r="N92" s="14">
        <f>N93+N94+N95+N96+N97+N99</f>
        <v>2953.1</v>
      </c>
      <c r="O92" s="14">
        <f>O93+O94+O95+O96+O97+O99</f>
        <v>2953.1</v>
      </c>
      <c r="P92" s="14">
        <f>P93+P94+P95+P96+P97+P99</f>
        <v>0</v>
      </c>
      <c r="Q92" s="14">
        <f>Q93+Q94+Q95+Q96+Q97+Q99</f>
        <v>779.376</v>
      </c>
    </row>
    <row r="93" spans="1:17" ht="15" customHeight="1">
      <c r="A93" s="77"/>
      <c r="B93" s="86"/>
      <c r="C93" s="73" t="s">
        <v>3</v>
      </c>
      <c r="D93" s="20">
        <v>814</v>
      </c>
      <c r="E93" s="14">
        <f t="shared" si="39"/>
        <v>57248.145999999986</v>
      </c>
      <c r="F93" s="14">
        <v>14378.4</v>
      </c>
      <c r="G93" s="14">
        <v>14485.6</v>
      </c>
      <c r="H93" s="14">
        <v>10821.2</v>
      </c>
      <c r="I93" s="14">
        <v>1376.7</v>
      </c>
      <c r="J93" s="14">
        <v>826.57</v>
      </c>
      <c r="K93" s="14">
        <v>2970.6</v>
      </c>
      <c r="L93" s="14">
        <v>2890.7</v>
      </c>
      <c r="M93" s="14">
        <v>2812.8</v>
      </c>
      <c r="N93" s="14">
        <v>2953.1</v>
      </c>
      <c r="O93" s="14">
        <v>2953.1</v>
      </c>
      <c r="P93" s="14">
        <v>0</v>
      </c>
      <c r="Q93" s="14">
        <v>779.376</v>
      </c>
    </row>
    <row r="94" spans="1:17" ht="15" customHeight="1">
      <c r="A94" s="77"/>
      <c r="B94" s="86"/>
      <c r="C94" s="73" t="s">
        <v>7</v>
      </c>
      <c r="D94" s="21">
        <v>814</v>
      </c>
      <c r="E94" s="14">
        <f t="shared" si="39"/>
        <v>3135.5</v>
      </c>
      <c r="F94" s="14">
        <v>437</v>
      </c>
      <c r="G94" s="14">
        <v>462.4</v>
      </c>
      <c r="H94" s="14">
        <v>0</v>
      </c>
      <c r="I94" s="14">
        <v>1376.7</v>
      </c>
      <c r="J94" s="14">
        <v>859.4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</row>
    <row r="95" spans="1:17" ht="15" customHeight="1">
      <c r="A95" s="77"/>
      <c r="B95" s="86"/>
      <c r="C95" s="73" t="s">
        <v>4</v>
      </c>
      <c r="D95" s="21"/>
      <c r="E95" s="14">
        <f t="shared" si="39"/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</row>
    <row r="96" spans="1:17" ht="30" customHeight="1">
      <c r="A96" s="77"/>
      <c r="B96" s="86"/>
      <c r="C96" s="73" t="s">
        <v>96</v>
      </c>
      <c r="D96" s="21"/>
      <c r="E96" s="14">
        <f t="shared" si="39"/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</row>
    <row r="97" spans="1:17" ht="15" customHeight="1">
      <c r="A97" s="77"/>
      <c r="B97" s="86"/>
      <c r="C97" s="73" t="s">
        <v>5</v>
      </c>
      <c r="D97" s="21"/>
      <c r="E97" s="14">
        <f t="shared" si="39"/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</row>
    <row r="98" spans="1:17" ht="30" customHeight="1">
      <c r="A98" s="77"/>
      <c r="B98" s="86"/>
      <c r="C98" s="73" t="s">
        <v>97</v>
      </c>
      <c r="D98" s="21"/>
      <c r="E98" s="14">
        <f t="shared" si="39"/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</row>
    <row r="99" spans="1:17" ht="30" customHeight="1">
      <c r="A99" s="77"/>
      <c r="B99" s="86"/>
      <c r="C99" s="73" t="s">
        <v>17</v>
      </c>
      <c r="D99" s="21"/>
      <c r="E99" s="14">
        <f t="shared" si="39"/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</row>
    <row r="100" spans="1:17" ht="19.5" customHeight="1">
      <c r="A100" s="75" t="s">
        <v>26</v>
      </c>
      <c r="B100" s="76" t="s">
        <v>102</v>
      </c>
      <c r="C100" s="73" t="s">
        <v>6</v>
      </c>
      <c r="D100" s="20"/>
      <c r="E100" s="14">
        <f aca="true" t="shared" si="41" ref="E100:E107">F100+G100+H100+I100+J100+K100+L100+M100+N100+O100+P100+Q100</f>
        <v>1627388.0681699996</v>
      </c>
      <c r="F100" s="14">
        <f aca="true" t="shared" si="42" ref="F100:L100">F101+F102+F103+F104+F105+F107</f>
        <v>136482.46417</v>
      </c>
      <c r="G100" s="14">
        <f t="shared" si="42"/>
        <v>153820.9</v>
      </c>
      <c r="H100" s="14">
        <f t="shared" si="42"/>
        <v>141702.8</v>
      </c>
      <c r="I100" s="14">
        <f t="shared" si="42"/>
        <v>134373.2</v>
      </c>
      <c r="J100" s="14">
        <f t="shared" si="42"/>
        <v>148798.6</v>
      </c>
      <c r="K100" s="14">
        <f t="shared" si="42"/>
        <v>132884.4</v>
      </c>
      <c r="L100" s="14">
        <f t="shared" si="42"/>
        <v>147071</v>
      </c>
      <c r="M100" s="14">
        <f>M101+M102+M103+M104+M105+M107</f>
        <v>148191.9</v>
      </c>
      <c r="N100" s="14">
        <f>N101+N102+N103+N104+N105+N107</f>
        <v>150830.5</v>
      </c>
      <c r="O100" s="14">
        <f>O101+O102+O103+O104+O105+O107</f>
        <v>146391.9</v>
      </c>
      <c r="P100" s="14">
        <f>P101+P102+P103+P104+P105+P107</f>
        <v>150229.7</v>
      </c>
      <c r="Q100" s="14">
        <f>Q101+Q102+Q103+Q104+Q105+Q107</f>
        <v>36610.704</v>
      </c>
    </row>
    <row r="101" spans="1:17" ht="15" customHeight="1">
      <c r="A101" s="75"/>
      <c r="B101" s="86"/>
      <c r="C101" s="73" t="s">
        <v>3</v>
      </c>
      <c r="D101" s="20">
        <v>814</v>
      </c>
      <c r="E101" s="14">
        <f t="shared" si="41"/>
        <v>1627388.0681699996</v>
      </c>
      <c r="F101" s="14">
        <v>136482.46417</v>
      </c>
      <c r="G101" s="14">
        <v>153820.9</v>
      </c>
      <c r="H101" s="14">
        <v>141702.8</v>
      </c>
      <c r="I101" s="58">
        <v>134373.2</v>
      </c>
      <c r="J101" s="14">
        <v>148798.6</v>
      </c>
      <c r="K101" s="14">
        <v>132884.4</v>
      </c>
      <c r="L101" s="14">
        <v>147071</v>
      </c>
      <c r="M101" s="14">
        <v>148191.9</v>
      </c>
      <c r="N101" s="14">
        <v>150830.5</v>
      </c>
      <c r="O101" s="14">
        <v>146391.9</v>
      </c>
      <c r="P101" s="14">
        <v>150229.7</v>
      </c>
      <c r="Q101" s="14">
        <v>36610.704</v>
      </c>
    </row>
    <row r="102" spans="1:17" ht="15" customHeight="1">
      <c r="A102" s="75"/>
      <c r="B102" s="86"/>
      <c r="C102" s="73" t="s">
        <v>7</v>
      </c>
      <c r="D102" s="21"/>
      <c r="E102" s="14">
        <f t="shared" si="41"/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</row>
    <row r="103" spans="1:17" ht="15" customHeight="1">
      <c r="A103" s="75"/>
      <c r="B103" s="86"/>
      <c r="C103" s="73" t="s">
        <v>4</v>
      </c>
      <c r="D103" s="21"/>
      <c r="E103" s="14">
        <f t="shared" si="41"/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</row>
    <row r="104" spans="1:17" ht="30" customHeight="1">
      <c r="A104" s="75"/>
      <c r="B104" s="86"/>
      <c r="C104" s="73" t="s">
        <v>96</v>
      </c>
      <c r="D104" s="21"/>
      <c r="E104" s="14">
        <f t="shared" si="41"/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</row>
    <row r="105" spans="1:17" ht="15" customHeight="1">
      <c r="A105" s="75"/>
      <c r="B105" s="86"/>
      <c r="C105" s="73" t="s">
        <v>5</v>
      </c>
      <c r="D105" s="21"/>
      <c r="E105" s="14">
        <f t="shared" si="41"/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1:17" ht="30" customHeight="1">
      <c r="A106" s="75"/>
      <c r="B106" s="86"/>
      <c r="C106" s="73" t="s">
        <v>97</v>
      </c>
      <c r="D106" s="21"/>
      <c r="E106" s="14">
        <f t="shared" si="41"/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</row>
    <row r="107" spans="1:17" ht="30" customHeight="1">
      <c r="A107" s="75"/>
      <c r="B107" s="86"/>
      <c r="C107" s="73" t="s">
        <v>17</v>
      </c>
      <c r="D107" s="21"/>
      <c r="E107" s="14">
        <f t="shared" si="41"/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</row>
    <row r="108" spans="1:17" ht="19.5" customHeight="1">
      <c r="A108" s="75" t="s">
        <v>27</v>
      </c>
      <c r="B108" s="76" t="s">
        <v>181</v>
      </c>
      <c r="C108" s="73" t="s">
        <v>6</v>
      </c>
      <c r="D108" s="20"/>
      <c r="E108" s="14">
        <f aca="true" t="shared" si="43" ref="E108:E115">F108+G108+H108+I108+J108+K108+L108+M108+N108+O108+P108+Q108</f>
        <v>7452.54488</v>
      </c>
      <c r="F108" s="14">
        <f aca="true" t="shared" si="44" ref="F108:L108">F109+F110+F111+F112+F113+F115</f>
        <v>7452.54488</v>
      </c>
      <c r="G108" s="14">
        <f t="shared" si="44"/>
        <v>0</v>
      </c>
      <c r="H108" s="14">
        <f t="shared" si="44"/>
        <v>0</v>
      </c>
      <c r="I108" s="14">
        <f t="shared" si="44"/>
        <v>0</v>
      </c>
      <c r="J108" s="14">
        <f t="shared" si="44"/>
        <v>0</v>
      </c>
      <c r="K108" s="14">
        <f t="shared" si="44"/>
        <v>0</v>
      </c>
      <c r="L108" s="14">
        <f t="shared" si="44"/>
        <v>0</v>
      </c>
      <c r="M108" s="14">
        <f>M109+M110+M111+M112+M113+M115</f>
        <v>0</v>
      </c>
      <c r="N108" s="14">
        <f>N109+N110+N111+N112+N113+N115</f>
        <v>0</v>
      </c>
      <c r="O108" s="14">
        <f>O109+O110+O111+O112+O113+O115</f>
        <v>0</v>
      </c>
      <c r="P108" s="14">
        <f>P109+P110+P111+P112+P113+P115</f>
        <v>0</v>
      </c>
      <c r="Q108" s="14">
        <f>Q109+Q110+Q111+Q112+Q113+Q115</f>
        <v>0</v>
      </c>
    </row>
    <row r="109" spans="1:17" ht="15" customHeight="1">
      <c r="A109" s="75"/>
      <c r="B109" s="76"/>
      <c r="C109" s="73" t="s">
        <v>3</v>
      </c>
      <c r="D109" s="20"/>
      <c r="E109" s="14">
        <f t="shared" si="43"/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</row>
    <row r="110" spans="1:17" ht="15" customHeight="1">
      <c r="A110" s="75"/>
      <c r="B110" s="76"/>
      <c r="C110" s="73" t="s">
        <v>7</v>
      </c>
      <c r="D110" s="21" t="s">
        <v>8</v>
      </c>
      <c r="E110" s="14">
        <f t="shared" si="43"/>
        <v>7452.54488</v>
      </c>
      <c r="F110" s="14">
        <v>7452.54488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</row>
    <row r="111" spans="1:17" ht="15" customHeight="1">
      <c r="A111" s="75"/>
      <c r="B111" s="76"/>
      <c r="C111" s="73" t="s">
        <v>4</v>
      </c>
      <c r="D111" s="21"/>
      <c r="E111" s="14">
        <f t="shared" si="43"/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1:17" ht="30" customHeight="1">
      <c r="A112" s="75"/>
      <c r="B112" s="76"/>
      <c r="C112" s="73" t="s">
        <v>96</v>
      </c>
      <c r="D112" s="21"/>
      <c r="E112" s="14">
        <f t="shared" si="43"/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</row>
    <row r="113" spans="1:17" ht="15" customHeight="1">
      <c r="A113" s="75"/>
      <c r="B113" s="76"/>
      <c r="C113" s="73" t="s">
        <v>5</v>
      </c>
      <c r="D113" s="21"/>
      <c r="E113" s="14">
        <f t="shared" si="43"/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1:17" ht="30" customHeight="1">
      <c r="A114" s="75"/>
      <c r="B114" s="76"/>
      <c r="C114" s="73" t="s">
        <v>97</v>
      </c>
      <c r="D114" s="21"/>
      <c r="E114" s="14">
        <f t="shared" si="43"/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</row>
    <row r="115" spans="1:17" ht="30" customHeight="1">
      <c r="A115" s="75"/>
      <c r="B115" s="76"/>
      <c r="C115" s="73" t="s">
        <v>17</v>
      </c>
      <c r="D115" s="21"/>
      <c r="E115" s="14">
        <f t="shared" si="43"/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</row>
    <row r="116" spans="1:17" ht="18" customHeight="1">
      <c r="A116" s="77" t="s">
        <v>28</v>
      </c>
      <c r="B116" s="87" t="s">
        <v>204</v>
      </c>
      <c r="C116" s="73" t="s">
        <v>6</v>
      </c>
      <c r="D116" s="21"/>
      <c r="E116" s="14">
        <f aca="true" t="shared" si="45" ref="E116:L124">F116+G116+H116+I116+J116+K116+L116+M116+N116+O116+P116+Q116</f>
        <v>0</v>
      </c>
      <c r="F116" s="14">
        <f t="shared" si="45"/>
        <v>0</v>
      </c>
      <c r="G116" s="14">
        <f t="shared" si="45"/>
        <v>0</v>
      </c>
      <c r="H116" s="14">
        <f t="shared" si="45"/>
        <v>0</v>
      </c>
      <c r="I116" s="14">
        <f t="shared" si="45"/>
        <v>0</v>
      </c>
      <c r="J116" s="14">
        <f t="shared" si="45"/>
        <v>0</v>
      </c>
      <c r="K116" s="14">
        <f t="shared" si="45"/>
        <v>0</v>
      </c>
      <c r="L116" s="14">
        <f t="shared" si="45"/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</row>
    <row r="117" spans="1:17" ht="18" customHeight="1">
      <c r="A117" s="77"/>
      <c r="B117" s="88"/>
      <c r="C117" s="73" t="s">
        <v>3</v>
      </c>
      <c r="D117" s="21"/>
      <c r="E117" s="14">
        <f t="shared" si="45"/>
        <v>0</v>
      </c>
      <c r="F117" s="14">
        <f t="shared" si="45"/>
        <v>0</v>
      </c>
      <c r="G117" s="14">
        <f t="shared" si="45"/>
        <v>0</v>
      </c>
      <c r="H117" s="14">
        <f t="shared" si="45"/>
        <v>0</v>
      </c>
      <c r="I117" s="14">
        <f t="shared" si="45"/>
        <v>0</v>
      </c>
      <c r="J117" s="14">
        <f t="shared" si="45"/>
        <v>0</v>
      </c>
      <c r="K117" s="14">
        <f t="shared" si="45"/>
        <v>0</v>
      </c>
      <c r="L117" s="14">
        <f t="shared" si="45"/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</row>
    <row r="118" spans="1:17" ht="18" customHeight="1">
      <c r="A118" s="77"/>
      <c r="B118" s="88"/>
      <c r="C118" s="73" t="s">
        <v>7</v>
      </c>
      <c r="D118" s="21"/>
      <c r="E118" s="14">
        <f t="shared" si="45"/>
        <v>0</v>
      </c>
      <c r="F118" s="14">
        <f t="shared" si="45"/>
        <v>0</v>
      </c>
      <c r="G118" s="14">
        <f t="shared" si="45"/>
        <v>0</v>
      </c>
      <c r="H118" s="14">
        <f t="shared" si="45"/>
        <v>0</v>
      </c>
      <c r="I118" s="14">
        <f t="shared" si="45"/>
        <v>0</v>
      </c>
      <c r="J118" s="14">
        <f t="shared" si="45"/>
        <v>0</v>
      </c>
      <c r="K118" s="14">
        <f t="shared" si="45"/>
        <v>0</v>
      </c>
      <c r="L118" s="14">
        <f t="shared" si="45"/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</row>
    <row r="119" spans="1:17" ht="18" customHeight="1">
      <c r="A119" s="77"/>
      <c r="B119" s="88"/>
      <c r="C119" s="73" t="s">
        <v>4</v>
      </c>
      <c r="D119" s="21"/>
      <c r="E119" s="14">
        <f t="shared" si="45"/>
        <v>0</v>
      </c>
      <c r="F119" s="14">
        <f t="shared" si="45"/>
        <v>0</v>
      </c>
      <c r="G119" s="14">
        <f t="shared" si="45"/>
        <v>0</v>
      </c>
      <c r="H119" s="14">
        <f t="shared" si="45"/>
        <v>0</v>
      </c>
      <c r="I119" s="14">
        <f t="shared" si="45"/>
        <v>0</v>
      </c>
      <c r="J119" s="14">
        <f t="shared" si="45"/>
        <v>0</v>
      </c>
      <c r="K119" s="14">
        <f t="shared" si="45"/>
        <v>0</v>
      </c>
      <c r="L119" s="14">
        <f t="shared" si="45"/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</row>
    <row r="120" spans="1:17" ht="34.5" customHeight="1">
      <c r="A120" s="77"/>
      <c r="B120" s="88"/>
      <c r="C120" s="73" t="s">
        <v>96</v>
      </c>
      <c r="D120" s="21"/>
      <c r="E120" s="14">
        <f t="shared" si="45"/>
        <v>0</v>
      </c>
      <c r="F120" s="14">
        <f t="shared" si="45"/>
        <v>0</v>
      </c>
      <c r="G120" s="14">
        <f t="shared" si="45"/>
        <v>0</v>
      </c>
      <c r="H120" s="14">
        <f t="shared" si="45"/>
        <v>0</v>
      </c>
      <c r="I120" s="14">
        <f t="shared" si="45"/>
        <v>0</v>
      </c>
      <c r="J120" s="14">
        <f t="shared" si="45"/>
        <v>0</v>
      </c>
      <c r="K120" s="14">
        <f t="shared" si="45"/>
        <v>0</v>
      </c>
      <c r="L120" s="14">
        <f t="shared" si="45"/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</row>
    <row r="121" spans="1:17" ht="18" customHeight="1">
      <c r="A121" s="77"/>
      <c r="B121" s="88"/>
      <c r="C121" s="73" t="s">
        <v>5</v>
      </c>
      <c r="D121" s="21"/>
      <c r="E121" s="14">
        <f t="shared" si="45"/>
        <v>0</v>
      </c>
      <c r="F121" s="14">
        <f t="shared" si="45"/>
        <v>0</v>
      </c>
      <c r="G121" s="14">
        <f t="shared" si="45"/>
        <v>0</v>
      </c>
      <c r="H121" s="14">
        <f t="shared" si="45"/>
        <v>0</v>
      </c>
      <c r="I121" s="14">
        <f t="shared" si="45"/>
        <v>0</v>
      </c>
      <c r="J121" s="14">
        <f t="shared" si="45"/>
        <v>0</v>
      </c>
      <c r="K121" s="14">
        <f t="shared" si="45"/>
        <v>0</v>
      </c>
      <c r="L121" s="14">
        <f t="shared" si="45"/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</row>
    <row r="122" spans="1:17" ht="18" customHeight="1">
      <c r="A122" s="77"/>
      <c r="B122" s="88"/>
      <c r="C122" s="73" t="s">
        <v>97</v>
      </c>
      <c r="D122" s="21"/>
      <c r="E122" s="14">
        <f t="shared" si="45"/>
        <v>0</v>
      </c>
      <c r="F122" s="14">
        <f t="shared" si="45"/>
        <v>0</v>
      </c>
      <c r="G122" s="14">
        <f t="shared" si="45"/>
        <v>0</v>
      </c>
      <c r="H122" s="14">
        <f t="shared" si="45"/>
        <v>0</v>
      </c>
      <c r="I122" s="14">
        <f t="shared" si="45"/>
        <v>0</v>
      </c>
      <c r="J122" s="14">
        <f t="shared" si="45"/>
        <v>0</v>
      </c>
      <c r="K122" s="14">
        <f t="shared" si="45"/>
        <v>0</v>
      </c>
      <c r="L122" s="14">
        <f t="shared" si="45"/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</row>
    <row r="123" spans="1:17" ht="31.5" customHeight="1">
      <c r="A123" s="77"/>
      <c r="B123" s="89"/>
      <c r="C123" s="73" t="s">
        <v>17</v>
      </c>
      <c r="D123" s="21"/>
      <c r="E123" s="14">
        <f t="shared" si="45"/>
        <v>0</v>
      </c>
      <c r="F123" s="14">
        <f t="shared" si="45"/>
        <v>0</v>
      </c>
      <c r="G123" s="14">
        <f t="shared" si="45"/>
        <v>0</v>
      </c>
      <c r="H123" s="14">
        <f t="shared" si="45"/>
        <v>0</v>
      </c>
      <c r="I123" s="14">
        <f t="shared" si="45"/>
        <v>0</v>
      </c>
      <c r="J123" s="14">
        <f t="shared" si="45"/>
        <v>0</v>
      </c>
      <c r="K123" s="14">
        <f t="shared" si="45"/>
        <v>0</v>
      </c>
      <c r="L123" s="14">
        <f t="shared" si="45"/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</row>
    <row r="124" spans="1:17" ht="17.25" customHeight="1">
      <c r="A124" s="77" t="s">
        <v>29</v>
      </c>
      <c r="B124" s="87" t="s">
        <v>205</v>
      </c>
      <c r="C124" s="73" t="s">
        <v>6</v>
      </c>
      <c r="D124" s="21"/>
      <c r="E124" s="14">
        <f t="shared" si="45"/>
        <v>0</v>
      </c>
      <c r="F124" s="14">
        <f t="shared" si="45"/>
        <v>0</v>
      </c>
      <c r="G124" s="14">
        <f t="shared" si="45"/>
        <v>0</v>
      </c>
      <c r="H124" s="14">
        <f t="shared" si="45"/>
        <v>0</v>
      </c>
      <c r="I124" s="14">
        <f t="shared" si="45"/>
        <v>0</v>
      </c>
      <c r="J124" s="14">
        <f t="shared" si="45"/>
        <v>0</v>
      </c>
      <c r="K124" s="14">
        <f t="shared" si="45"/>
        <v>0</v>
      </c>
      <c r="L124" s="14">
        <f t="shared" si="45"/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</row>
    <row r="125" spans="1:17" ht="16.5" customHeight="1">
      <c r="A125" s="77"/>
      <c r="B125" s="88"/>
      <c r="C125" s="73" t="s">
        <v>3</v>
      </c>
      <c r="D125" s="21"/>
      <c r="E125" s="14">
        <f aca="true" t="shared" si="46" ref="E125:E131">F125+G125+H125+I125+J125+K125+L125+M125+N125+O125+P125+Q125</f>
        <v>0</v>
      </c>
      <c r="F125" s="14">
        <f aca="true" t="shared" si="47" ref="F125:L131">G125+H125+I125+J125+K125+L125+M125+N125+O125+P125+Q125+R125</f>
        <v>0</v>
      </c>
      <c r="G125" s="14">
        <f t="shared" si="47"/>
        <v>0</v>
      </c>
      <c r="H125" s="14">
        <f t="shared" si="47"/>
        <v>0</v>
      </c>
      <c r="I125" s="14">
        <f t="shared" si="47"/>
        <v>0</v>
      </c>
      <c r="J125" s="14">
        <f t="shared" si="47"/>
        <v>0</v>
      </c>
      <c r="K125" s="14">
        <f t="shared" si="47"/>
        <v>0</v>
      </c>
      <c r="L125" s="14">
        <f t="shared" si="47"/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</row>
    <row r="126" spans="1:17" ht="18" customHeight="1">
      <c r="A126" s="77"/>
      <c r="B126" s="88"/>
      <c r="C126" s="73" t="s">
        <v>7</v>
      </c>
      <c r="D126" s="21"/>
      <c r="E126" s="14">
        <f t="shared" si="46"/>
        <v>0</v>
      </c>
      <c r="F126" s="14">
        <f t="shared" si="47"/>
        <v>0</v>
      </c>
      <c r="G126" s="14">
        <f t="shared" si="47"/>
        <v>0</v>
      </c>
      <c r="H126" s="14">
        <f t="shared" si="47"/>
        <v>0</v>
      </c>
      <c r="I126" s="14">
        <f t="shared" si="47"/>
        <v>0</v>
      </c>
      <c r="J126" s="14">
        <f t="shared" si="47"/>
        <v>0</v>
      </c>
      <c r="K126" s="14">
        <f t="shared" si="47"/>
        <v>0</v>
      </c>
      <c r="L126" s="14">
        <f t="shared" si="47"/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</row>
    <row r="127" spans="1:17" ht="16.5" customHeight="1">
      <c r="A127" s="77"/>
      <c r="B127" s="88"/>
      <c r="C127" s="73" t="s">
        <v>4</v>
      </c>
      <c r="D127" s="21"/>
      <c r="E127" s="14">
        <f t="shared" si="46"/>
        <v>0</v>
      </c>
      <c r="F127" s="14">
        <f t="shared" si="47"/>
        <v>0</v>
      </c>
      <c r="G127" s="14">
        <f t="shared" si="47"/>
        <v>0</v>
      </c>
      <c r="H127" s="14">
        <f t="shared" si="47"/>
        <v>0</v>
      </c>
      <c r="I127" s="14">
        <f t="shared" si="47"/>
        <v>0</v>
      </c>
      <c r="J127" s="14">
        <f t="shared" si="47"/>
        <v>0</v>
      </c>
      <c r="K127" s="14">
        <f t="shared" si="47"/>
        <v>0</v>
      </c>
      <c r="L127" s="14">
        <f t="shared" si="47"/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</row>
    <row r="128" spans="1:17" ht="27.75" customHeight="1">
      <c r="A128" s="77"/>
      <c r="B128" s="88"/>
      <c r="C128" s="73" t="s">
        <v>96</v>
      </c>
      <c r="D128" s="21"/>
      <c r="E128" s="14">
        <f t="shared" si="46"/>
        <v>0</v>
      </c>
      <c r="F128" s="14">
        <f t="shared" si="47"/>
        <v>0</v>
      </c>
      <c r="G128" s="14">
        <f t="shared" si="47"/>
        <v>0</v>
      </c>
      <c r="H128" s="14">
        <f t="shared" si="47"/>
        <v>0</v>
      </c>
      <c r="I128" s="14">
        <f t="shared" si="47"/>
        <v>0</v>
      </c>
      <c r="J128" s="14">
        <f t="shared" si="47"/>
        <v>0</v>
      </c>
      <c r="K128" s="14">
        <f t="shared" si="47"/>
        <v>0</v>
      </c>
      <c r="L128" s="14">
        <f t="shared" si="47"/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</row>
    <row r="129" spans="1:17" ht="16.5" customHeight="1">
      <c r="A129" s="77"/>
      <c r="B129" s="88"/>
      <c r="C129" s="73" t="s">
        <v>5</v>
      </c>
      <c r="D129" s="21"/>
      <c r="E129" s="14">
        <f t="shared" si="46"/>
        <v>0</v>
      </c>
      <c r="F129" s="14">
        <f t="shared" si="47"/>
        <v>0</v>
      </c>
      <c r="G129" s="14">
        <f t="shared" si="47"/>
        <v>0</v>
      </c>
      <c r="H129" s="14">
        <f t="shared" si="47"/>
        <v>0</v>
      </c>
      <c r="I129" s="14">
        <f t="shared" si="47"/>
        <v>0</v>
      </c>
      <c r="J129" s="14">
        <f t="shared" si="47"/>
        <v>0</v>
      </c>
      <c r="K129" s="14">
        <f t="shared" si="47"/>
        <v>0</v>
      </c>
      <c r="L129" s="14">
        <f t="shared" si="47"/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</row>
    <row r="130" spans="1:17" ht="14.25" customHeight="1">
      <c r="A130" s="77"/>
      <c r="B130" s="88"/>
      <c r="C130" s="73" t="s">
        <v>97</v>
      </c>
      <c r="D130" s="21"/>
      <c r="E130" s="14">
        <f t="shared" si="46"/>
        <v>0</v>
      </c>
      <c r="F130" s="14">
        <f t="shared" si="47"/>
        <v>0</v>
      </c>
      <c r="G130" s="14">
        <f t="shared" si="47"/>
        <v>0</v>
      </c>
      <c r="H130" s="14">
        <f t="shared" si="47"/>
        <v>0</v>
      </c>
      <c r="I130" s="14">
        <f t="shared" si="47"/>
        <v>0</v>
      </c>
      <c r="J130" s="14">
        <f t="shared" si="47"/>
        <v>0</v>
      </c>
      <c r="K130" s="14">
        <f t="shared" si="47"/>
        <v>0</v>
      </c>
      <c r="L130" s="14">
        <f t="shared" si="47"/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</row>
    <row r="131" spans="1:17" ht="36.75" customHeight="1">
      <c r="A131" s="77"/>
      <c r="B131" s="89"/>
      <c r="C131" s="73" t="s">
        <v>17</v>
      </c>
      <c r="D131" s="21"/>
      <c r="E131" s="14">
        <f t="shared" si="46"/>
        <v>0</v>
      </c>
      <c r="F131" s="14">
        <f t="shared" si="47"/>
        <v>0</v>
      </c>
      <c r="G131" s="14">
        <f t="shared" si="47"/>
        <v>0</v>
      </c>
      <c r="H131" s="14">
        <f t="shared" si="47"/>
        <v>0</v>
      </c>
      <c r="I131" s="14">
        <f t="shared" si="47"/>
        <v>0</v>
      </c>
      <c r="J131" s="14">
        <f t="shared" si="47"/>
        <v>0</v>
      </c>
      <c r="K131" s="14">
        <f t="shared" si="47"/>
        <v>0</v>
      </c>
      <c r="L131" s="14">
        <f t="shared" si="47"/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</row>
    <row r="132" spans="1:17" ht="18.75" customHeight="1">
      <c r="A132" s="77" t="s">
        <v>161</v>
      </c>
      <c r="B132" s="76" t="s">
        <v>260</v>
      </c>
      <c r="C132" s="73" t="s">
        <v>6</v>
      </c>
      <c r="D132" s="20"/>
      <c r="E132" s="14">
        <f aca="true" t="shared" si="48" ref="E132:E139">F132+G132+H132+I132+J132+K132+L132+M132+N132+O132+P132+Q132</f>
        <v>2841891.1131599997</v>
      </c>
      <c r="F132" s="14">
        <f aca="true" t="shared" si="49" ref="F132:L132">F133+F134+F135+F136+F137+F139</f>
        <v>0</v>
      </c>
      <c r="G132" s="14">
        <f t="shared" si="49"/>
        <v>0</v>
      </c>
      <c r="H132" s="14">
        <f t="shared" si="49"/>
        <v>0</v>
      </c>
      <c r="I132" s="14">
        <f t="shared" si="49"/>
        <v>0</v>
      </c>
      <c r="J132" s="14">
        <f t="shared" si="49"/>
        <v>0</v>
      </c>
      <c r="K132" s="14">
        <f t="shared" si="49"/>
        <v>357403.2</v>
      </c>
      <c r="L132" s="14">
        <f t="shared" si="49"/>
        <v>473831.27067</v>
      </c>
      <c r="M132" s="14">
        <f>M133+M134+M135+M136+M137+M139</f>
        <v>526521.86349</v>
      </c>
      <c r="N132" s="14">
        <f>N133+N134+N135+N136+N137+N139</f>
        <v>497262.12</v>
      </c>
      <c r="O132" s="14">
        <f>O133+O134+O135+O136+O137+O139</f>
        <v>493955.41299999994</v>
      </c>
      <c r="P132" s="14">
        <f>P133+P134+P135+P136+P137+P139</f>
        <v>492917.246</v>
      </c>
      <c r="Q132" s="14">
        <f>Q133+Q134+Q135+Q136+Q137+Q139</f>
        <v>0</v>
      </c>
    </row>
    <row r="133" spans="1:17" ht="15" customHeight="1">
      <c r="A133" s="77"/>
      <c r="B133" s="76"/>
      <c r="C133" s="73" t="s">
        <v>3</v>
      </c>
      <c r="D133" s="20"/>
      <c r="E133" s="14">
        <f t="shared" si="48"/>
        <v>876117.5000000001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f>K141+K149+K157</f>
        <v>145351.1</v>
      </c>
      <c r="L133" s="14">
        <f aca="true" t="shared" si="50" ref="L133:Q134">L141+L149+L157</f>
        <v>164731.6</v>
      </c>
      <c r="M133" s="14">
        <f t="shared" si="50"/>
        <v>162631.6</v>
      </c>
      <c r="N133" s="14">
        <f t="shared" si="50"/>
        <v>136956.8</v>
      </c>
      <c r="O133" s="14">
        <f t="shared" si="50"/>
        <v>123796.9</v>
      </c>
      <c r="P133" s="14">
        <f t="shared" si="50"/>
        <v>142649.5</v>
      </c>
      <c r="Q133" s="14">
        <f t="shared" si="50"/>
        <v>0</v>
      </c>
    </row>
    <row r="134" spans="1:17" ht="15" customHeight="1">
      <c r="A134" s="77"/>
      <c r="B134" s="76"/>
      <c r="C134" s="73" t="s">
        <v>7</v>
      </c>
      <c r="D134" s="21"/>
      <c r="E134" s="14">
        <f t="shared" si="48"/>
        <v>1965773.6131600002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f>K142+K150+K158</f>
        <v>212052.1</v>
      </c>
      <c r="L134" s="14">
        <f t="shared" si="50"/>
        <v>309099.67067</v>
      </c>
      <c r="M134" s="14">
        <f t="shared" si="50"/>
        <v>363890.26349</v>
      </c>
      <c r="N134" s="14">
        <f t="shared" si="50"/>
        <v>360305.32</v>
      </c>
      <c r="O134" s="14">
        <f t="shared" si="50"/>
        <v>370158.513</v>
      </c>
      <c r="P134" s="14">
        <f t="shared" si="50"/>
        <v>350267.746</v>
      </c>
      <c r="Q134" s="14">
        <f t="shared" si="50"/>
        <v>0</v>
      </c>
    </row>
    <row r="135" spans="1:17" ht="15" customHeight="1">
      <c r="A135" s="77"/>
      <c r="B135" s="76"/>
      <c r="C135" s="73" t="s">
        <v>4</v>
      </c>
      <c r="D135" s="21"/>
      <c r="E135" s="14">
        <f t="shared" si="48"/>
        <v>0</v>
      </c>
      <c r="F135" s="14">
        <f aca="true" t="shared" si="51" ref="F135:Q135">F143+F255</f>
        <v>0</v>
      </c>
      <c r="G135" s="14">
        <f t="shared" si="51"/>
        <v>0</v>
      </c>
      <c r="H135" s="14">
        <f t="shared" si="51"/>
        <v>0</v>
      </c>
      <c r="I135" s="14">
        <f t="shared" si="51"/>
        <v>0</v>
      </c>
      <c r="J135" s="14">
        <f t="shared" si="51"/>
        <v>0</v>
      </c>
      <c r="K135" s="14">
        <f t="shared" si="51"/>
        <v>0</v>
      </c>
      <c r="L135" s="14">
        <f t="shared" si="51"/>
        <v>0</v>
      </c>
      <c r="M135" s="14">
        <f t="shared" si="51"/>
        <v>0</v>
      </c>
      <c r="N135" s="14">
        <f t="shared" si="51"/>
        <v>0</v>
      </c>
      <c r="O135" s="14">
        <f t="shared" si="51"/>
        <v>0</v>
      </c>
      <c r="P135" s="14">
        <f t="shared" si="51"/>
        <v>0</v>
      </c>
      <c r="Q135" s="14">
        <f t="shared" si="51"/>
        <v>0</v>
      </c>
    </row>
    <row r="136" spans="1:17" ht="30" customHeight="1">
      <c r="A136" s="77"/>
      <c r="B136" s="76"/>
      <c r="C136" s="73" t="s">
        <v>96</v>
      </c>
      <c r="D136" s="21"/>
      <c r="E136" s="14">
        <f t="shared" si="48"/>
        <v>0</v>
      </c>
      <c r="F136" s="14">
        <v>0</v>
      </c>
      <c r="G136" s="14">
        <v>0</v>
      </c>
      <c r="H136" s="14">
        <f aca="true" t="shared" si="52" ref="H136:Q136">H144+H256</f>
        <v>0</v>
      </c>
      <c r="I136" s="14">
        <f t="shared" si="52"/>
        <v>0</v>
      </c>
      <c r="J136" s="14">
        <f t="shared" si="52"/>
        <v>0</v>
      </c>
      <c r="K136" s="14">
        <f t="shared" si="52"/>
        <v>0</v>
      </c>
      <c r="L136" s="14">
        <f t="shared" si="52"/>
        <v>0</v>
      </c>
      <c r="M136" s="14">
        <f t="shared" si="52"/>
        <v>0</v>
      </c>
      <c r="N136" s="14">
        <f t="shared" si="52"/>
        <v>0</v>
      </c>
      <c r="O136" s="14">
        <f t="shared" si="52"/>
        <v>0</v>
      </c>
      <c r="P136" s="14">
        <f t="shared" si="52"/>
        <v>0</v>
      </c>
      <c r="Q136" s="14">
        <f t="shared" si="52"/>
        <v>0</v>
      </c>
    </row>
    <row r="137" spans="1:17" ht="15" customHeight="1">
      <c r="A137" s="77"/>
      <c r="B137" s="76"/>
      <c r="C137" s="73" t="s">
        <v>5</v>
      </c>
      <c r="D137" s="21"/>
      <c r="E137" s="14">
        <f t="shared" si="48"/>
        <v>0</v>
      </c>
      <c r="F137" s="14">
        <f aca="true" t="shared" si="53" ref="F137:G139">F145+F257</f>
        <v>0</v>
      </c>
      <c r="G137" s="14">
        <f t="shared" si="53"/>
        <v>0</v>
      </c>
      <c r="H137" s="14">
        <f aca="true" t="shared" si="54" ref="H137:Q137">H145+H257</f>
        <v>0</v>
      </c>
      <c r="I137" s="14">
        <f t="shared" si="54"/>
        <v>0</v>
      </c>
      <c r="J137" s="14">
        <f t="shared" si="54"/>
        <v>0</v>
      </c>
      <c r="K137" s="14">
        <f t="shared" si="54"/>
        <v>0</v>
      </c>
      <c r="L137" s="14">
        <f t="shared" si="54"/>
        <v>0</v>
      </c>
      <c r="M137" s="14">
        <f t="shared" si="54"/>
        <v>0</v>
      </c>
      <c r="N137" s="14">
        <f t="shared" si="54"/>
        <v>0</v>
      </c>
      <c r="O137" s="14">
        <f t="shared" si="54"/>
        <v>0</v>
      </c>
      <c r="P137" s="14">
        <f t="shared" si="54"/>
        <v>0</v>
      </c>
      <c r="Q137" s="14">
        <f t="shared" si="54"/>
        <v>0</v>
      </c>
    </row>
    <row r="138" spans="1:17" ht="30" customHeight="1">
      <c r="A138" s="77"/>
      <c r="B138" s="76"/>
      <c r="C138" s="73" t="s">
        <v>97</v>
      </c>
      <c r="D138" s="21"/>
      <c r="E138" s="14">
        <f t="shared" si="48"/>
        <v>0</v>
      </c>
      <c r="F138" s="14">
        <f t="shared" si="53"/>
        <v>0</v>
      </c>
      <c r="G138" s="14">
        <f t="shared" si="53"/>
        <v>0</v>
      </c>
      <c r="H138" s="14">
        <f aca="true" t="shared" si="55" ref="H138:Q138">H146+H258</f>
        <v>0</v>
      </c>
      <c r="I138" s="14">
        <f t="shared" si="55"/>
        <v>0</v>
      </c>
      <c r="J138" s="14">
        <f t="shared" si="55"/>
        <v>0</v>
      </c>
      <c r="K138" s="14">
        <f t="shared" si="55"/>
        <v>0</v>
      </c>
      <c r="L138" s="14">
        <f t="shared" si="55"/>
        <v>0</v>
      </c>
      <c r="M138" s="14">
        <f t="shared" si="55"/>
        <v>0</v>
      </c>
      <c r="N138" s="14">
        <f t="shared" si="55"/>
        <v>0</v>
      </c>
      <c r="O138" s="14">
        <f t="shared" si="55"/>
        <v>0</v>
      </c>
      <c r="P138" s="14">
        <f t="shared" si="55"/>
        <v>0</v>
      </c>
      <c r="Q138" s="14">
        <f t="shared" si="55"/>
        <v>0</v>
      </c>
    </row>
    <row r="139" spans="1:17" ht="30" customHeight="1">
      <c r="A139" s="77"/>
      <c r="B139" s="76"/>
      <c r="C139" s="73" t="s">
        <v>17</v>
      </c>
      <c r="D139" s="21"/>
      <c r="E139" s="14">
        <f t="shared" si="48"/>
        <v>0</v>
      </c>
      <c r="F139" s="14">
        <f t="shared" si="53"/>
        <v>0</v>
      </c>
      <c r="G139" s="14">
        <f t="shared" si="53"/>
        <v>0</v>
      </c>
      <c r="H139" s="14">
        <f aca="true" t="shared" si="56" ref="H139:Q139">H147+H259</f>
        <v>0</v>
      </c>
      <c r="I139" s="14">
        <f t="shared" si="56"/>
        <v>0</v>
      </c>
      <c r="J139" s="14">
        <f t="shared" si="56"/>
        <v>0</v>
      </c>
      <c r="K139" s="14">
        <f t="shared" si="56"/>
        <v>0</v>
      </c>
      <c r="L139" s="14">
        <f t="shared" si="56"/>
        <v>0</v>
      </c>
      <c r="M139" s="14">
        <f t="shared" si="56"/>
        <v>0</v>
      </c>
      <c r="N139" s="14">
        <f t="shared" si="56"/>
        <v>0</v>
      </c>
      <c r="O139" s="14">
        <f t="shared" si="56"/>
        <v>0</v>
      </c>
      <c r="P139" s="14">
        <f t="shared" si="56"/>
        <v>0</v>
      </c>
      <c r="Q139" s="14">
        <f t="shared" si="56"/>
        <v>0</v>
      </c>
    </row>
    <row r="140" spans="1:17" ht="39" customHeight="1">
      <c r="A140" s="77" t="s">
        <v>162</v>
      </c>
      <c r="B140" s="76" t="s">
        <v>206</v>
      </c>
      <c r="C140" s="73" t="s">
        <v>6</v>
      </c>
      <c r="D140" s="20"/>
      <c r="E140" s="14">
        <f aca="true" t="shared" si="57" ref="E140:E147">F140+G140+H140+I140+J140+K140+L140+M140+N140+O140+P140+Q140</f>
        <v>31496</v>
      </c>
      <c r="F140" s="14">
        <f aca="true" t="shared" si="58" ref="F140:L140">F141+F142+F143+F144+F145+F147</f>
        <v>0</v>
      </c>
      <c r="G140" s="14">
        <f t="shared" si="58"/>
        <v>0</v>
      </c>
      <c r="H140" s="14">
        <f t="shared" si="58"/>
        <v>0</v>
      </c>
      <c r="I140" s="14">
        <f t="shared" si="58"/>
        <v>0</v>
      </c>
      <c r="J140" s="14">
        <f t="shared" si="58"/>
        <v>0</v>
      </c>
      <c r="K140" s="14">
        <f t="shared" si="58"/>
        <v>0</v>
      </c>
      <c r="L140" s="14">
        <f t="shared" si="58"/>
        <v>0</v>
      </c>
      <c r="M140" s="14">
        <f>M141+M142+M143+M144+M145+M147</f>
        <v>31496</v>
      </c>
      <c r="N140" s="14">
        <f>N141+N142+N143+N144+N145+N147</f>
        <v>0</v>
      </c>
      <c r="O140" s="14">
        <f>O141+O142+O143+O144+O145+O147</f>
        <v>0</v>
      </c>
      <c r="P140" s="14">
        <f>P141+P142+P143+P144+P145+P147</f>
        <v>0</v>
      </c>
      <c r="Q140" s="14">
        <f>Q141+Q142+Q143+Q144+Q145+Q147</f>
        <v>0</v>
      </c>
    </row>
    <row r="141" spans="1:17" ht="34.5" customHeight="1">
      <c r="A141" s="77"/>
      <c r="B141" s="76"/>
      <c r="C141" s="73" t="s">
        <v>3</v>
      </c>
      <c r="D141" s="20"/>
      <c r="E141" s="14">
        <f t="shared" si="57"/>
        <v>13471.2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13471.2</v>
      </c>
      <c r="N141" s="14">
        <v>0</v>
      </c>
      <c r="O141" s="14">
        <v>0</v>
      </c>
      <c r="P141" s="14">
        <v>0</v>
      </c>
      <c r="Q141" s="14">
        <v>0</v>
      </c>
    </row>
    <row r="142" spans="1:17" ht="34.5" customHeight="1">
      <c r="A142" s="77"/>
      <c r="B142" s="76"/>
      <c r="C142" s="73" t="s">
        <v>7</v>
      </c>
      <c r="D142" s="21"/>
      <c r="E142" s="14">
        <f t="shared" si="57"/>
        <v>18024.8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18024.8</v>
      </c>
      <c r="N142" s="14">
        <v>0</v>
      </c>
      <c r="O142" s="14">
        <v>0</v>
      </c>
      <c r="P142" s="14">
        <v>0</v>
      </c>
      <c r="Q142" s="14">
        <v>0</v>
      </c>
    </row>
    <row r="143" spans="1:17" ht="34.5" customHeight="1">
      <c r="A143" s="77"/>
      <c r="B143" s="76"/>
      <c r="C143" s="73" t="s">
        <v>4</v>
      </c>
      <c r="D143" s="21"/>
      <c r="E143" s="14">
        <f t="shared" si="57"/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</row>
    <row r="144" spans="1:17" ht="43.5" customHeight="1">
      <c r="A144" s="77"/>
      <c r="B144" s="76"/>
      <c r="C144" s="73" t="s">
        <v>96</v>
      </c>
      <c r="D144" s="21"/>
      <c r="E144" s="14">
        <f t="shared" si="57"/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</row>
    <row r="145" spans="1:17" ht="39" customHeight="1">
      <c r="A145" s="77"/>
      <c r="B145" s="76"/>
      <c r="C145" s="73" t="s">
        <v>5</v>
      </c>
      <c r="D145" s="21"/>
      <c r="E145" s="14">
        <f t="shared" si="57"/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</row>
    <row r="146" spans="1:17" ht="38.25" customHeight="1">
      <c r="A146" s="77"/>
      <c r="B146" s="76"/>
      <c r="C146" s="73" t="s">
        <v>97</v>
      </c>
      <c r="D146" s="21"/>
      <c r="E146" s="14">
        <f t="shared" si="57"/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</row>
    <row r="147" spans="1:17" ht="41.25" customHeight="1">
      <c r="A147" s="77"/>
      <c r="B147" s="76"/>
      <c r="C147" s="73" t="s">
        <v>17</v>
      </c>
      <c r="D147" s="21"/>
      <c r="E147" s="14">
        <f t="shared" si="57"/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</row>
    <row r="148" spans="1:17" ht="19.5" customHeight="1">
      <c r="A148" s="77" t="s">
        <v>195</v>
      </c>
      <c r="B148" s="87" t="s">
        <v>228</v>
      </c>
      <c r="C148" s="73" t="s">
        <v>6</v>
      </c>
      <c r="D148" s="20"/>
      <c r="E148" s="14">
        <f aca="true" t="shared" si="59" ref="E148:E155">F148+G148+H148+I148+J148+K148+L148+M148+N148+O148+P148+Q148</f>
        <v>2809045.1131599997</v>
      </c>
      <c r="F148" s="14">
        <f aca="true" t="shared" si="60" ref="F148:L148">F149+F150+F151+F152+F153+F155</f>
        <v>0</v>
      </c>
      <c r="G148" s="14">
        <f t="shared" si="60"/>
        <v>0</v>
      </c>
      <c r="H148" s="14">
        <f t="shared" si="60"/>
        <v>0</v>
      </c>
      <c r="I148" s="14">
        <f t="shared" si="60"/>
        <v>0</v>
      </c>
      <c r="J148" s="14">
        <f t="shared" si="60"/>
        <v>0</v>
      </c>
      <c r="K148" s="14">
        <f>K149+K150+K151+K152+K153+K155</f>
        <v>356053.2</v>
      </c>
      <c r="L148" s="14">
        <f t="shared" si="60"/>
        <v>473831.27067</v>
      </c>
      <c r="M148" s="14">
        <f>M149+M150+M151+M152+M153+M155</f>
        <v>495025.86349</v>
      </c>
      <c r="N148" s="14">
        <f>N149+N150+N151+N152+N153+N155</f>
        <v>497262.12</v>
      </c>
      <c r="O148" s="14">
        <f>O149+O150+O151+O152+O153+O155</f>
        <v>493955.41299999994</v>
      </c>
      <c r="P148" s="14">
        <f>P149+P150+P151+P152+P153+P155</f>
        <v>492917.246</v>
      </c>
      <c r="Q148" s="14">
        <f>Q149+Q150+Q151+Q152+Q153+Q155</f>
        <v>0</v>
      </c>
    </row>
    <row r="149" spans="1:17" ht="19.5" customHeight="1">
      <c r="A149" s="77"/>
      <c r="B149" s="93"/>
      <c r="C149" s="73" t="s">
        <v>3</v>
      </c>
      <c r="D149" s="20"/>
      <c r="E149" s="14">
        <f t="shared" si="59"/>
        <v>862646.2999999999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145351.1</v>
      </c>
      <c r="L149" s="14">
        <v>164731.6</v>
      </c>
      <c r="M149" s="14">
        <v>149160.4</v>
      </c>
      <c r="N149" s="14">
        <v>136956.8</v>
      </c>
      <c r="O149" s="14">
        <v>123796.9</v>
      </c>
      <c r="P149" s="14">
        <v>142649.5</v>
      </c>
      <c r="Q149" s="14">
        <v>0</v>
      </c>
    </row>
    <row r="150" spans="1:17" ht="19.5" customHeight="1">
      <c r="A150" s="77"/>
      <c r="B150" s="93"/>
      <c r="C150" s="73" t="s">
        <v>7</v>
      </c>
      <c r="D150" s="21"/>
      <c r="E150" s="14">
        <f t="shared" si="59"/>
        <v>1946398.8131600001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210702.1</v>
      </c>
      <c r="L150" s="14">
        <v>309099.67067</v>
      </c>
      <c r="M150" s="14">
        <v>345865.46349</v>
      </c>
      <c r="N150" s="14">
        <v>360305.32</v>
      </c>
      <c r="O150" s="14">
        <v>370158.513</v>
      </c>
      <c r="P150" s="14">
        <v>350267.746</v>
      </c>
      <c r="Q150" s="14">
        <v>0</v>
      </c>
    </row>
    <row r="151" spans="1:17" ht="19.5" customHeight="1">
      <c r="A151" s="77"/>
      <c r="B151" s="93"/>
      <c r="C151" s="73" t="s">
        <v>4</v>
      </c>
      <c r="D151" s="21"/>
      <c r="E151" s="14">
        <f t="shared" si="59"/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</row>
    <row r="152" spans="1:17" ht="28.5" customHeight="1">
      <c r="A152" s="77"/>
      <c r="B152" s="93"/>
      <c r="C152" s="73" t="s">
        <v>96</v>
      </c>
      <c r="D152" s="21"/>
      <c r="E152" s="14">
        <f t="shared" si="59"/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</row>
    <row r="153" spans="1:17" ht="19.5" customHeight="1">
      <c r="A153" s="77"/>
      <c r="B153" s="93"/>
      <c r="C153" s="73" t="s">
        <v>5</v>
      </c>
      <c r="D153" s="21"/>
      <c r="E153" s="14">
        <f t="shared" si="59"/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</row>
    <row r="154" spans="1:17" ht="19.5" customHeight="1">
      <c r="A154" s="77"/>
      <c r="B154" s="93"/>
      <c r="C154" s="73" t="s">
        <v>97</v>
      </c>
      <c r="D154" s="21"/>
      <c r="E154" s="14">
        <f t="shared" si="59"/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</row>
    <row r="155" spans="1:17" ht="32.25" customHeight="1">
      <c r="A155" s="77"/>
      <c r="B155" s="94"/>
      <c r="C155" s="73" t="s">
        <v>17</v>
      </c>
      <c r="D155" s="21"/>
      <c r="E155" s="14">
        <f t="shared" si="59"/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</row>
    <row r="156" spans="1:17" ht="16.5" customHeight="1">
      <c r="A156" s="77" t="s">
        <v>197</v>
      </c>
      <c r="B156" s="76" t="s">
        <v>227</v>
      </c>
      <c r="C156" s="73" t="s">
        <v>6</v>
      </c>
      <c r="D156" s="20"/>
      <c r="E156" s="14">
        <f aca="true" t="shared" si="61" ref="E156:E163">F156+G156+H156+I156+J156+K156+L156+M156+N156+O156+P156+Q156</f>
        <v>1350</v>
      </c>
      <c r="F156" s="14">
        <f aca="true" t="shared" si="62" ref="F156:L156">F157+F158+F159+F160+F161+F163</f>
        <v>0</v>
      </c>
      <c r="G156" s="14">
        <f t="shared" si="62"/>
        <v>0</v>
      </c>
      <c r="H156" s="14">
        <f t="shared" si="62"/>
        <v>0</v>
      </c>
      <c r="I156" s="14">
        <f t="shared" si="62"/>
        <v>0</v>
      </c>
      <c r="J156" s="14">
        <f t="shared" si="62"/>
        <v>0</v>
      </c>
      <c r="K156" s="14">
        <f t="shared" si="62"/>
        <v>1350</v>
      </c>
      <c r="L156" s="14">
        <f t="shared" si="62"/>
        <v>0</v>
      </c>
      <c r="M156" s="14">
        <f>M157+M158+M159+M160+M161+M163</f>
        <v>0</v>
      </c>
      <c r="N156" s="14">
        <f>N157+N158+N159+N160+N161+N163</f>
        <v>0</v>
      </c>
      <c r="O156" s="14">
        <f>O157+O158+O159+O160+O161+O163</f>
        <v>0</v>
      </c>
      <c r="P156" s="14">
        <f>P157+P158+P159+P160+P161+P163</f>
        <v>0</v>
      </c>
      <c r="Q156" s="14">
        <f>Q157+Q158+Q159+Q160+Q161+Q163</f>
        <v>0</v>
      </c>
    </row>
    <row r="157" spans="1:17" ht="15" customHeight="1">
      <c r="A157" s="77"/>
      <c r="B157" s="76"/>
      <c r="C157" s="73" t="s">
        <v>3</v>
      </c>
      <c r="D157" s="20"/>
      <c r="E157" s="14">
        <f t="shared" si="61"/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</row>
    <row r="158" spans="1:17" ht="15" customHeight="1">
      <c r="A158" s="77"/>
      <c r="B158" s="76"/>
      <c r="C158" s="73" t="s">
        <v>7</v>
      </c>
      <c r="D158" s="21"/>
      <c r="E158" s="14">
        <f t="shared" si="61"/>
        <v>1350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1350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</row>
    <row r="159" spans="1:17" ht="15" customHeight="1">
      <c r="A159" s="77"/>
      <c r="B159" s="76"/>
      <c r="C159" s="73" t="s">
        <v>4</v>
      </c>
      <c r="D159" s="21"/>
      <c r="E159" s="14">
        <f t="shared" si="61"/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</row>
    <row r="160" spans="1:17" ht="28.5" customHeight="1">
      <c r="A160" s="77"/>
      <c r="B160" s="76"/>
      <c r="C160" s="73" t="s">
        <v>96</v>
      </c>
      <c r="D160" s="21"/>
      <c r="E160" s="14">
        <f t="shared" si="61"/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</row>
    <row r="161" spans="1:17" ht="15" customHeight="1">
      <c r="A161" s="77"/>
      <c r="B161" s="76"/>
      <c r="C161" s="73" t="s">
        <v>5</v>
      </c>
      <c r="D161" s="21"/>
      <c r="E161" s="14">
        <f t="shared" si="61"/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</row>
    <row r="162" spans="1:17" ht="30" customHeight="1">
      <c r="A162" s="77"/>
      <c r="B162" s="76"/>
      <c r="C162" s="73" t="s">
        <v>97</v>
      </c>
      <c r="D162" s="21"/>
      <c r="E162" s="14">
        <f t="shared" si="61"/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</row>
    <row r="163" spans="1:17" ht="33" customHeight="1">
      <c r="A163" s="77"/>
      <c r="B163" s="76"/>
      <c r="C163" s="73" t="s">
        <v>17</v>
      </c>
      <c r="D163" s="21"/>
      <c r="E163" s="14">
        <f t="shared" si="61"/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</row>
    <row r="164" spans="1:17" ht="16.5" customHeight="1">
      <c r="A164" s="77" t="s">
        <v>196</v>
      </c>
      <c r="B164" s="76" t="s">
        <v>261</v>
      </c>
      <c r="C164" s="73" t="s">
        <v>6</v>
      </c>
      <c r="D164" s="20"/>
      <c r="E164" s="14">
        <f aca="true" t="shared" si="63" ref="E164:E171">F164+G164+H164+I164+J164+K164+L164+M164+N164+O164+P164+Q164</f>
        <v>541.3000000000001</v>
      </c>
      <c r="F164" s="14">
        <f aca="true" t="shared" si="64" ref="F164:L164">F165+F166+F167+F168+F169+F171</f>
        <v>0</v>
      </c>
      <c r="G164" s="14">
        <f t="shared" si="64"/>
        <v>0</v>
      </c>
      <c r="H164" s="14">
        <f t="shared" si="64"/>
        <v>0</v>
      </c>
      <c r="I164" s="14">
        <f t="shared" si="64"/>
        <v>0</v>
      </c>
      <c r="J164" s="14">
        <f t="shared" si="64"/>
        <v>0</v>
      </c>
      <c r="K164" s="14">
        <f t="shared" si="64"/>
        <v>316.3</v>
      </c>
      <c r="L164" s="14">
        <f t="shared" si="64"/>
        <v>41.8</v>
      </c>
      <c r="M164" s="14">
        <f>M165+M166+M167+M168+M169+M171</f>
        <v>57.1</v>
      </c>
      <c r="N164" s="14">
        <f>N165+N166+N167+N168+N169+N171</f>
        <v>40.5</v>
      </c>
      <c r="O164" s="14">
        <f>O165+O166+O167+O168+O169+O171</f>
        <v>40.5</v>
      </c>
      <c r="P164" s="14">
        <f>P165+P166+P167+P168+P169+P171</f>
        <v>45.1</v>
      </c>
      <c r="Q164" s="14">
        <f>Q165+Q166+Q167+Q168+Q169+Q171</f>
        <v>0</v>
      </c>
    </row>
    <row r="165" spans="1:17" ht="15" customHeight="1">
      <c r="A165" s="77"/>
      <c r="B165" s="76"/>
      <c r="C165" s="73" t="s">
        <v>3</v>
      </c>
      <c r="D165" s="20"/>
      <c r="E165" s="14">
        <f t="shared" si="63"/>
        <v>541.3000000000001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f>K173</f>
        <v>316.3</v>
      </c>
      <c r="L165" s="14">
        <f aca="true" t="shared" si="65" ref="L165:Q165">L173</f>
        <v>41.8</v>
      </c>
      <c r="M165" s="14">
        <f t="shared" si="65"/>
        <v>57.1</v>
      </c>
      <c r="N165" s="14">
        <f t="shared" si="65"/>
        <v>40.5</v>
      </c>
      <c r="O165" s="14">
        <f t="shared" si="65"/>
        <v>40.5</v>
      </c>
      <c r="P165" s="14">
        <f t="shared" si="65"/>
        <v>45.1</v>
      </c>
      <c r="Q165" s="14">
        <f t="shared" si="65"/>
        <v>0</v>
      </c>
    </row>
    <row r="166" spans="1:17" ht="15" customHeight="1">
      <c r="A166" s="77"/>
      <c r="B166" s="76"/>
      <c r="C166" s="73" t="s">
        <v>7</v>
      </c>
      <c r="D166" s="21"/>
      <c r="E166" s="14">
        <f t="shared" si="63"/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</row>
    <row r="167" spans="1:17" ht="15" customHeight="1">
      <c r="A167" s="77"/>
      <c r="B167" s="76"/>
      <c r="C167" s="73" t="s">
        <v>4</v>
      </c>
      <c r="D167" s="21"/>
      <c r="E167" s="14">
        <f t="shared" si="63"/>
        <v>0</v>
      </c>
      <c r="F167" s="14">
        <f aca="true" t="shared" si="66" ref="F167:Q167">F175+F271</f>
        <v>0</v>
      </c>
      <c r="G167" s="14">
        <f t="shared" si="66"/>
        <v>0</v>
      </c>
      <c r="H167" s="14">
        <f t="shared" si="66"/>
        <v>0</v>
      </c>
      <c r="I167" s="14">
        <f t="shared" si="66"/>
        <v>0</v>
      </c>
      <c r="J167" s="14">
        <f t="shared" si="66"/>
        <v>0</v>
      </c>
      <c r="K167" s="14">
        <f t="shared" si="66"/>
        <v>0</v>
      </c>
      <c r="L167" s="14">
        <f t="shared" si="66"/>
        <v>0</v>
      </c>
      <c r="M167" s="14">
        <f t="shared" si="66"/>
        <v>0</v>
      </c>
      <c r="N167" s="14">
        <f t="shared" si="66"/>
        <v>0</v>
      </c>
      <c r="O167" s="14">
        <f t="shared" si="66"/>
        <v>0</v>
      </c>
      <c r="P167" s="14">
        <f t="shared" si="66"/>
        <v>0</v>
      </c>
      <c r="Q167" s="14">
        <f t="shared" si="66"/>
        <v>0</v>
      </c>
    </row>
    <row r="168" spans="1:17" ht="28.5" customHeight="1">
      <c r="A168" s="77"/>
      <c r="B168" s="76"/>
      <c r="C168" s="73" t="s">
        <v>96</v>
      </c>
      <c r="D168" s="21"/>
      <c r="E168" s="14">
        <f t="shared" si="63"/>
        <v>0</v>
      </c>
      <c r="F168" s="14">
        <f aca="true" t="shared" si="67" ref="F168:Q168">F176+F272</f>
        <v>0</v>
      </c>
      <c r="G168" s="14">
        <f t="shared" si="67"/>
        <v>0</v>
      </c>
      <c r="H168" s="14">
        <f t="shared" si="67"/>
        <v>0</v>
      </c>
      <c r="I168" s="14">
        <f t="shared" si="67"/>
        <v>0</v>
      </c>
      <c r="J168" s="14">
        <f t="shared" si="67"/>
        <v>0</v>
      </c>
      <c r="K168" s="14">
        <f t="shared" si="67"/>
        <v>0</v>
      </c>
      <c r="L168" s="14">
        <f t="shared" si="67"/>
        <v>0</v>
      </c>
      <c r="M168" s="14">
        <f t="shared" si="67"/>
        <v>0</v>
      </c>
      <c r="N168" s="14">
        <f t="shared" si="67"/>
        <v>0</v>
      </c>
      <c r="O168" s="14">
        <f t="shared" si="67"/>
        <v>0</v>
      </c>
      <c r="P168" s="14">
        <f t="shared" si="67"/>
        <v>0</v>
      </c>
      <c r="Q168" s="14">
        <f t="shared" si="67"/>
        <v>0</v>
      </c>
    </row>
    <row r="169" spans="1:17" ht="15" customHeight="1">
      <c r="A169" s="77"/>
      <c r="B169" s="76"/>
      <c r="C169" s="73" t="s">
        <v>5</v>
      </c>
      <c r="D169" s="21"/>
      <c r="E169" s="14">
        <f t="shared" si="63"/>
        <v>0</v>
      </c>
      <c r="F169" s="14">
        <f aca="true" t="shared" si="68" ref="F169:Q169">F177+F273</f>
        <v>0</v>
      </c>
      <c r="G169" s="14">
        <f t="shared" si="68"/>
        <v>0</v>
      </c>
      <c r="H169" s="14">
        <f t="shared" si="68"/>
        <v>0</v>
      </c>
      <c r="I169" s="14">
        <f t="shared" si="68"/>
        <v>0</v>
      </c>
      <c r="J169" s="14">
        <f t="shared" si="68"/>
        <v>0</v>
      </c>
      <c r="K169" s="14">
        <f t="shared" si="68"/>
        <v>0</v>
      </c>
      <c r="L169" s="14">
        <f t="shared" si="68"/>
        <v>0</v>
      </c>
      <c r="M169" s="14">
        <f t="shared" si="68"/>
        <v>0</v>
      </c>
      <c r="N169" s="14">
        <f t="shared" si="68"/>
        <v>0</v>
      </c>
      <c r="O169" s="14">
        <f t="shared" si="68"/>
        <v>0</v>
      </c>
      <c r="P169" s="14">
        <f t="shared" si="68"/>
        <v>0</v>
      </c>
      <c r="Q169" s="14">
        <f t="shared" si="68"/>
        <v>0</v>
      </c>
    </row>
    <row r="170" spans="1:17" ht="27.75" customHeight="1">
      <c r="A170" s="77"/>
      <c r="B170" s="76"/>
      <c r="C170" s="73" t="s">
        <v>97</v>
      </c>
      <c r="D170" s="21"/>
      <c r="E170" s="14">
        <f t="shared" si="63"/>
        <v>0</v>
      </c>
      <c r="F170" s="14">
        <f aca="true" t="shared" si="69" ref="F170:Q170">F178+F274</f>
        <v>0</v>
      </c>
      <c r="G170" s="14">
        <f t="shared" si="69"/>
        <v>0</v>
      </c>
      <c r="H170" s="14">
        <f t="shared" si="69"/>
        <v>0</v>
      </c>
      <c r="I170" s="14">
        <f t="shared" si="69"/>
        <v>0</v>
      </c>
      <c r="J170" s="14">
        <f t="shared" si="69"/>
        <v>0</v>
      </c>
      <c r="K170" s="14">
        <f t="shared" si="69"/>
        <v>0</v>
      </c>
      <c r="L170" s="14">
        <f t="shared" si="69"/>
        <v>0</v>
      </c>
      <c r="M170" s="14">
        <f t="shared" si="69"/>
        <v>0</v>
      </c>
      <c r="N170" s="14">
        <f t="shared" si="69"/>
        <v>0</v>
      </c>
      <c r="O170" s="14">
        <f t="shared" si="69"/>
        <v>0</v>
      </c>
      <c r="P170" s="14">
        <f t="shared" si="69"/>
        <v>0</v>
      </c>
      <c r="Q170" s="14">
        <f t="shared" si="69"/>
        <v>0</v>
      </c>
    </row>
    <row r="171" spans="1:17" ht="28.5" customHeight="1">
      <c r="A171" s="77"/>
      <c r="B171" s="76"/>
      <c r="C171" s="73" t="s">
        <v>17</v>
      </c>
      <c r="D171" s="21"/>
      <c r="E171" s="14">
        <f t="shared" si="63"/>
        <v>0</v>
      </c>
      <c r="F171" s="14">
        <f aca="true" t="shared" si="70" ref="F171:Q171">F179+F275</f>
        <v>0</v>
      </c>
      <c r="G171" s="14">
        <f t="shared" si="70"/>
        <v>0</v>
      </c>
      <c r="H171" s="14">
        <f t="shared" si="70"/>
        <v>0</v>
      </c>
      <c r="I171" s="14">
        <f t="shared" si="70"/>
        <v>0</v>
      </c>
      <c r="J171" s="14">
        <f t="shared" si="70"/>
        <v>0</v>
      </c>
      <c r="K171" s="14">
        <f t="shared" si="70"/>
        <v>0</v>
      </c>
      <c r="L171" s="14">
        <f t="shared" si="70"/>
        <v>0</v>
      </c>
      <c r="M171" s="14">
        <f t="shared" si="70"/>
        <v>0</v>
      </c>
      <c r="N171" s="14">
        <f t="shared" si="70"/>
        <v>0</v>
      </c>
      <c r="O171" s="14">
        <f t="shared" si="70"/>
        <v>0</v>
      </c>
      <c r="P171" s="14">
        <f t="shared" si="70"/>
        <v>0</v>
      </c>
      <c r="Q171" s="14">
        <f t="shared" si="70"/>
        <v>0</v>
      </c>
    </row>
    <row r="172" spans="1:17" ht="18" customHeight="1">
      <c r="A172" s="77" t="s">
        <v>193</v>
      </c>
      <c r="B172" s="87" t="s">
        <v>229</v>
      </c>
      <c r="C172" s="73" t="s">
        <v>6</v>
      </c>
      <c r="D172" s="20"/>
      <c r="E172" s="14">
        <f aca="true" t="shared" si="71" ref="E172:E179">F172+G172+H172+I172+J172+K172+L172+M172+N172+O172+P172+Q172</f>
        <v>541.3000000000001</v>
      </c>
      <c r="F172" s="14">
        <f aca="true" t="shared" si="72" ref="F172:Q172">F173+F174+F175+F176+F177+F179</f>
        <v>0</v>
      </c>
      <c r="G172" s="14">
        <f t="shared" si="72"/>
        <v>0</v>
      </c>
      <c r="H172" s="14">
        <f t="shared" si="72"/>
        <v>0</v>
      </c>
      <c r="I172" s="14">
        <v>0</v>
      </c>
      <c r="J172" s="14">
        <f t="shared" si="72"/>
        <v>0</v>
      </c>
      <c r="K172" s="14">
        <f t="shared" si="72"/>
        <v>316.3</v>
      </c>
      <c r="L172" s="14">
        <f t="shared" si="72"/>
        <v>41.8</v>
      </c>
      <c r="M172" s="14">
        <f t="shared" si="72"/>
        <v>57.1</v>
      </c>
      <c r="N172" s="14">
        <f t="shared" si="72"/>
        <v>40.5</v>
      </c>
      <c r="O172" s="14">
        <f t="shared" si="72"/>
        <v>40.5</v>
      </c>
      <c r="P172" s="14">
        <f t="shared" si="72"/>
        <v>45.1</v>
      </c>
      <c r="Q172" s="14">
        <f t="shared" si="72"/>
        <v>0</v>
      </c>
    </row>
    <row r="173" spans="1:17" ht="15" customHeight="1">
      <c r="A173" s="77"/>
      <c r="B173" s="93"/>
      <c r="C173" s="73" t="s">
        <v>3</v>
      </c>
      <c r="D173" s="20"/>
      <c r="E173" s="14">
        <f t="shared" si="71"/>
        <v>541.3000000000001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f>316.3</f>
        <v>316.3</v>
      </c>
      <c r="L173" s="14">
        <v>41.8</v>
      </c>
      <c r="M173" s="14">
        <v>57.1</v>
      </c>
      <c r="N173" s="14">
        <v>40.5</v>
      </c>
      <c r="O173" s="14">
        <v>40.5</v>
      </c>
      <c r="P173" s="14">
        <v>45.1</v>
      </c>
      <c r="Q173" s="14">
        <v>0</v>
      </c>
    </row>
    <row r="174" spans="1:17" ht="15" customHeight="1">
      <c r="A174" s="77"/>
      <c r="B174" s="93"/>
      <c r="C174" s="73" t="s">
        <v>7</v>
      </c>
      <c r="D174" s="21"/>
      <c r="E174" s="14">
        <f t="shared" si="71"/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</row>
    <row r="175" spans="1:17" ht="15" customHeight="1">
      <c r="A175" s="77"/>
      <c r="B175" s="93"/>
      <c r="C175" s="73" t="s">
        <v>4</v>
      </c>
      <c r="D175" s="21"/>
      <c r="E175" s="14">
        <f t="shared" si="71"/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</row>
    <row r="176" spans="1:17" ht="30" customHeight="1">
      <c r="A176" s="77"/>
      <c r="B176" s="93"/>
      <c r="C176" s="73" t="s">
        <v>96</v>
      </c>
      <c r="D176" s="21"/>
      <c r="E176" s="14">
        <f t="shared" si="71"/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</row>
    <row r="177" spans="1:17" ht="15" customHeight="1">
      <c r="A177" s="77"/>
      <c r="B177" s="93"/>
      <c r="C177" s="73" t="s">
        <v>5</v>
      </c>
      <c r="D177" s="21"/>
      <c r="E177" s="14">
        <f t="shared" si="71"/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</row>
    <row r="178" spans="1:17" ht="30" customHeight="1">
      <c r="A178" s="77"/>
      <c r="B178" s="93"/>
      <c r="C178" s="73" t="s">
        <v>97</v>
      </c>
      <c r="D178" s="21"/>
      <c r="E178" s="14">
        <f t="shared" si="71"/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</row>
    <row r="179" spans="1:17" ht="30" customHeight="1">
      <c r="A179" s="77"/>
      <c r="B179" s="94"/>
      <c r="C179" s="73" t="s">
        <v>17</v>
      </c>
      <c r="D179" s="21"/>
      <c r="E179" s="14">
        <f t="shared" si="71"/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</row>
    <row r="180" spans="1:17" ht="21.75" customHeight="1">
      <c r="A180" s="90" t="s">
        <v>194</v>
      </c>
      <c r="B180" s="87" t="s">
        <v>283</v>
      </c>
      <c r="C180" s="73" t="s">
        <v>6</v>
      </c>
      <c r="D180" s="20"/>
      <c r="E180" s="14">
        <f aca="true" t="shared" si="73" ref="E180:E186">F180+G180+H180+I180+J180+K180+L180+M180+N180+O180+P180+Q180</f>
        <v>3120</v>
      </c>
      <c r="F180" s="14">
        <f aca="true" t="shared" si="74" ref="F180:L180">F181+F182+F183+F184+F185+F187</f>
        <v>0</v>
      </c>
      <c r="G180" s="14">
        <f t="shared" si="74"/>
        <v>0</v>
      </c>
      <c r="H180" s="14">
        <f t="shared" si="74"/>
        <v>0</v>
      </c>
      <c r="I180" s="14">
        <f t="shared" si="74"/>
        <v>0</v>
      </c>
      <c r="J180" s="14">
        <f t="shared" si="74"/>
        <v>0</v>
      </c>
      <c r="K180" s="14">
        <f t="shared" si="74"/>
        <v>3120</v>
      </c>
      <c r="L180" s="14">
        <f t="shared" si="74"/>
        <v>0</v>
      </c>
      <c r="M180" s="14">
        <f>M181+M182+M183+M184+M185+M187</f>
        <v>0</v>
      </c>
      <c r="N180" s="14">
        <f>N181+N182+N183+N184+N185+N187</f>
        <v>0</v>
      </c>
      <c r="O180" s="14">
        <f>O181+O182+O183+O184+O185+O187</f>
        <v>0</v>
      </c>
      <c r="P180" s="14">
        <f>P181+P182+P183+P184+P185+P187</f>
        <v>0</v>
      </c>
      <c r="Q180" s="14">
        <f>Q181+Q182+Q183+Q184+Q185+Q187</f>
        <v>0</v>
      </c>
    </row>
    <row r="181" spans="1:17" ht="15" customHeight="1">
      <c r="A181" s="95"/>
      <c r="B181" s="93"/>
      <c r="C181" s="73" t="s">
        <v>3</v>
      </c>
      <c r="D181" s="20"/>
      <c r="E181" s="14">
        <f t="shared" si="73"/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f>J189</f>
        <v>0</v>
      </c>
      <c r="K181" s="14">
        <f aca="true" t="shared" si="75" ref="K181:Q181">K189</f>
        <v>0</v>
      </c>
      <c r="L181" s="14">
        <f t="shared" si="75"/>
        <v>0</v>
      </c>
      <c r="M181" s="14">
        <f t="shared" si="75"/>
        <v>0</v>
      </c>
      <c r="N181" s="14">
        <f t="shared" si="75"/>
        <v>0</v>
      </c>
      <c r="O181" s="14">
        <f t="shared" si="75"/>
        <v>0</v>
      </c>
      <c r="P181" s="14">
        <f t="shared" si="75"/>
        <v>0</v>
      </c>
      <c r="Q181" s="14">
        <f t="shared" si="75"/>
        <v>0</v>
      </c>
    </row>
    <row r="182" spans="1:17" ht="15" customHeight="1">
      <c r="A182" s="95"/>
      <c r="B182" s="93"/>
      <c r="C182" s="73" t="s">
        <v>7</v>
      </c>
      <c r="D182" s="21"/>
      <c r="E182" s="14">
        <f t="shared" si="73"/>
        <v>3120</v>
      </c>
      <c r="F182" s="14">
        <v>0</v>
      </c>
      <c r="G182" s="14">
        <v>0</v>
      </c>
      <c r="H182" s="14">
        <v>0</v>
      </c>
      <c r="I182" s="14">
        <v>0</v>
      </c>
      <c r="J182" s="14">
        <f aca="true" t="shared" si="76" ref="J182:Q187">J190</f>
        <v>0</v>
      </c>
      <c r="K182" s="14">
        <f t="shared" si="76"/>
        <v>3120</v>
      </c>
      <c r="L182" s="14">
        <f t="shared" si="76"/>
        <v>0</v>
      </c>
      <c r="M182" s="14">
        <f t="shared" si="76"/>
        <v>0</v>
      </c>
      <c r="N182" s="14">
        <f t="shared" si="76"/>
        <v>0</v>
      </c>
      <c r="O182" s="14">
        <f t="shared" si="76"/>
        <v>0</v>
      </c>
      <c r="P182" s="14">
        <f t="shared" si="76"/>
        <v>0</v>
      </c>
      <c r="Q182" s="14">
        <f t="shared" si="76"/>
        <v>0</v>
      </c>
    </row>
    <row r="183" spans="1:17" ht="15" customHeight="1">
      <c r="A183" s="95"/>
      <c r="B183" s="93"/>
      <c r="C183" s="73" t="s">
        <v>4</v>
      </c>
      <c r="D183" s="21"/>
      <c r="E183" s="14">
        <f t="shared" si="73"/>
        <v>0</v>
      </c>
      <c r="F183" s="14">
        <f aca="true" t="shared" si="77" ref="F183:I187">F191+F287</f>
        <v>0</v>
      </c>
      <c r="G183" s="14">
        <f t="shared" si="77"/>
        <v>0</v>
      </c>
      <c r="H183" s="14">
        <f t="shared" si="77"/>
        <v>0</v>
      </c>
      <c r="I183" s="14">
        <f t="shared" si="77"/>
        <v>0</v>
      </c>
      <c r="J183" s="14">
        <f t="shared" si="76"/>
        <v>0</v>
      </c>
      <c r="K183" s="14">
        <f t="shared" si="76"/>
        <v>0</v>
      </c>
      <c r="L183" s="14">
        <f t="shared" si="76"/>
        <v>0</v>
      </c>
      <c r="M183" s="14">
        <f t="shared" si="76"/>
        <v>0</v>
      </c>
      <c r="N183" s="14">
        <f t="shared" si="76"/>
        <v>0</v>
      </c>
      <c r="O183" s="14">
        <f t="shared" si="76"/>
        <v>0</v>
      </c>
      <c r="P183" s="14">
        <f t="shared" si="76"/>
        <v>0</v>
      </c>
      <c r="Q183" s="14">
        <f t="shared" si="76"/>
        <v>0</v>
      </c>
    </row>
    <row r="184" spans="1:17" ht="30" customHeight="1">
      <c r="A184" s="95"/>
      <c r="B184" s="93"/>
      <c r="C184" s="73" t="s">
        <v>96</v>
      </c>
      <c r="D184" s="21"/>
      <c r="E184" s="14">
        <f t="shared" si="73"/>
        <v>0</v>
      </c>
      <c r="F184" s="14">
        <f t="shared" si="77"/>
        <v>0</v>
      </c>
      <c r="G184" s="14">
        <f t="shared" si="77"/>
        <v>0</v>
      </c>
      <c r="H184" s="14">
        <f t="shared" si="77"/>
        <v>0</v>
      </c>
      <c r="I184" s="14">
        <f t="shared" si="77"/>
        <v>0</v>
      </c>
      <c r="J184" s="14">
        <f t="shared" si="76"/>
        <v>0</v>
      </c>
      <c r="K184" s="14">
        <f t="shared" si="76"/>
        <v>0</v>
      </c>
      <c r="L184" s="14">
        <f t="shared" si="76"/>
        <v>0</v>
      </c>
      <c r="M184" s="14">
        <f t="shared" si="76"/>
        <v>0</v>
      </c>
      <c r="N184" s="14">
        <f t="shared" si="76"/>
        <v>0</v>
      </c>
      <c r="O184" s="14">
        <f t="shared" si="76"/>
        <v>0</v>
      </c>
      <c r="P184" s="14">
        <f t="shared" si="76"/>
        <v>0</v>
      </c>
      <c r="Q184" s="14">
        <f t="shared" si="76"/>
        <v>0</v>
      </c>
    </row>
    <row r="185" spans="1:17" ht="15" customHeight="1">
      <c r="A185" s="95"/>
      <c r="B185" s="93"/>
      <c r="C185" s="73" t="s">
        <v>5</v>
      </c>
      <c r="D185" s="21"/>
      <c r="E185" s="14">
        <f t="shared" si="73"/>
        <v>0</v>
      </c>
      <c r="F185" s="14">
        <f t="shared" si="77"/>
        <v>0</v>
      </c>
      <c r="G185" s="14">
        <f t="shared" si="77"/>
        <v>0</v>
      </c>
      <c r="H185" s="14">
        <f t="shared" si="77"/>
        <v>0</v>
      </c>
      <c r="I185" s="14">
        <f t="shared" si="77"/>
        <v>0</v>
      </c>
      <c r="J185" s="14">
        <f t="shared" si="76"/>
        <v>0</v>
      </c>
      <c r="K185" s="14">
        <f t="shared" si="76"/>
        <v>0</v>
      </c>
      <c r="L185" s="14">
        <f t="shared" si="76"/>
        <v>0</v>
      </c>
      <c r="M185" s="14">
        <f t="shared" si="76"/>
        <v>0</v>
      </c>
      <c r="N185" s="14">
        <f t="shared" si="76"/>
        <v>0</v>
      </c>
      <c r="O185" s="14">
        <f t="shared" si="76"/>
        <v>0</v>
      </c>
      <c r="P185" s="14">
        <f t="shared" si="76"/>
        <v>0</v>
      </c>
      <c r="Q185" s="14">
        <f t="shared" si="76"/>
        <v>0</v>
      </c>
    </row>
    <row r="186" spans="1:17" ht="30" customHeight="1">
      <c r="A186" s="95"/>
      <c r="B186" s="93"/>
      <c r="C186" s="73" t="s">
        <v>97</v>
      </c>
      <c r="D186" s="21"/>
      <c r="E186" s="14">
        <f t="shared" si="73"/>
        <v>0</v>
      </c>
      <c r="F186" s="14">
        <f t="shared" si="77"/>
        <v>0</v>
      </c>
      <c r="G186" s="14">
        <f t="shared" si="77"/>
        <v>0</v>
      </c>
      <c r="H186" s="14">
        <f t="shared" si="77"/>
        <v>0</v>
      </c>
      <c r="I186" s="14">
        <f t="shared" si="77"/>
        <v>0</v>
      </c>
      <c r="J186" s="14">
        <f t="shared" si="76"/>
        <v>0</v>
      </c>
      <c r="K186" s="14">
        <f t="shared" si="76"/>
        <v>0</v>
      </c>
      <c r="L186" s="14">
        <f t="shared" si="76"/>
        <v>0</v>
      </c>
      <c r="M186" s="14">
        <f t="shared" si="76"/>
        <v>0</v>
      </c>
      <c r="N186" s="14">
        <f t="shared" si="76"/>
        <v>0</v>
      </c>
      <c r="O186" s="14">
        <f t="shared" si="76"/>
        <v>0</v>
      </c>
      <c r="P186" s="14">
        <f t="shared" si="76"/>
        <v>0</v>
      </c>
      <c r="Q186" s="14">
        <f t="shared" si="76"/>
        <v>0</v>
      </c>
    </row>
    <row r="187" spans="1:17" ht="30" customHeight="1">
      <c r="A187" s="96"/>
      <c r="B187" s="94"/>
      <c r="C187" s="73" t="s">
        <v>17</v>
      </c>
      <c r="D187" s="21"/>
      <c r="E187" s="14">
        <f>E195</f>
        <v>0</v>
      </c>
      <c r="F187" s="14">
        <f t="shared" si="77"/>
        <v>0</v>
      </c>
      <c r="G187" s="14">
        <f t="shared" si="77"/>
        <v>0</v>
      </c>
      <c r="H187" s="14">
        <f t="shared" si="77"/>
        <v>0</v>
      </c>
      <c r="I187" s="14">
        <f t="shared" si="77"/>
        <v>0</v>
      </c>
      <c r="J187" s="14">
        <f t="shared" si="76"/>
        <v>0</v>
      </c>
      <c r="K187" s="14">
        <f t="shared" si="76"/>
        <v>0</v>
      </c>
      <c r="L187" s="14">
        <f t="shared" si="76"/>
        <v>0</v>
      </c>
      <c r="M187" s="14">
        <f t="shared" si="76"/>
        <v>0</v>
      </c>
      <c r="N187" s="14">
        <f t="shared" si="76"/>
        <v>0</v>
      </c>
      <c r="O187" s="14">
        <f t="shared" si="76"/>
        <v>0</v>
      </c>
      <c r="P187" s="14">
        <f t="shared" si="76"/>
        <v>0</v>
      </c>
      <c r="Q187" s="14">
        <f t="shared" si="76"/>
        <v>0</v>
      </c>
    </row>
    <row r="188" spans="1:17" ht="21.75" customHeight="1">
      <c r="A188" s="77" t="s">
        <v>198</v>
      </c>
      <c r="B188" s="76" t="s">
        <v>230</v>
      </c>
      <c r="C188" s="73" t="s">
        <v>6</v>
      </c>
      <c r="D188" s="20"/>
      <c r="E188" s="14">
        <f aca="true" t="shared" si="78" ref="E188:E195">F188+G188+H188+I188+J188+K188+L188+M188+N188+O188+P188+Q188</f>
        <v>3120</v>
      </c>
      <c r="F188" s="14">
        <f>F189+F190+F191+F192+F193+F195</f>
        <v>0</v>
      </c>
      <c r="G188" s="14">
        <f>G189+G190+G191+G192+G193+G195</f>
        <v>0</v>
      </c>
      <c r="H188" s="14">
        <f>H189+H190+H191+H192+H193+H195</f>
        <v>0</v>
      </c>
      <c r="I188" s="14">
        <v>0</v>
      </c>
      <c r="J188" s="14">
        <f>J189+J190+J191+J192+J193+J195</f>
        <v>0</v>
      </c>
      <c r="K188" s="14">
        <f>K189+K190+K191+K192+K193+K195</f>
        <v>3120</v>
      </c>
      <c r="L188" s="14">
        <f aca="true" t="shared" si="79" ref="L188:Q188">L189+L190+L191+L192+L193+L195</f>
        <v>0</v>
      </c>
      <c r="M188" s="14">
        <f t="shared" si="79"/>
        <v>0</v>
      </c>
      <c r="N188" s="14">
        <f t="shared" si="79"/>
        <v>0</v>
      </c>
      <c r="O188" s="14">
        <f t="shared" si="79"/>
        <v>0</v>
      </c>
      <c r="P188" s="14">
        <f t="shared" si="79"/>
        <v>0</v>
      </c>
      <c r="Q188" s="14">
        <f t="shared" si="79"/>
        <v>0</v>
      </c>
    </row>
    <row r="189" spans="1:17" ht="15" customHeight="1">
      <c r="A189" s="77"/>
      <c r="B189" s="76"/>
      <c r="C189" s="73" t="s">
        <v>3</v>
      </c>
      <c r="D189" s="20"/>
      <c r="E189" s="14">
        <f t="shared" si="78"/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</row>
    <row r="190" spans="1:17" ht="15" customHeight="1">
      <c r="A190" s="77"/>
      <c r="B190" s="76"/>
      <c r="C190" s="73" t="s">
        <v>7</v>
      </c>
      <c r="D190" s="21"/>
      <c r="E190" s="14">
        <f t="shared" si="78"/>
        <v>3120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3120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</row>
    <row r="191" spans="1:17" ht="15" customHeight="1">
      <c r="A191" s="77"/>
      <c r="B191" s="76"/>
      <c r="C191" s="73" t="s">
        <v>4</v>
      </c>
      <c r="D191" s="21"/>
      <c r="E191" s="14">
        <f t="shared" si="78"/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</row>
    <row r="192" spans="1:17" ht="30" customHeight="1">
      <c r="A192" s="77"/>
      <c r="B192" s="76"/>
      <c r="C192" s="73" t="s">
        <v>96</v>
      </c>
      <c r="D192" s="21"/>
      <c r="E192" s="14">
        <f t="shared" si="78"/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</row>
    <row r="193" spans="1:17" ht="15" customHeight="1">
      <c r="A193" s="77"/>
      <c r="B193" s="76"/>
      <c r="C193" s="73" t="s">
        <v>5</v>
      </c>
      <c r="D193" s="21"/>
      <c r="E193" s="14">
        <f t="shared" si="78"/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</row>
    <row r="194" spans="1:17" ht="30" customHeight="1">
      <c r="A194" s="77"/>
      <c r="B194" s="76"/>
      <c r="C194" s="73" t="s">
        <v>97</v>
      </c>
      <c r="D194" s="21"/>
      <c r="E194" s="14">
        <f t="shared" si="78"/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</row>
    <row r="195" spans="1:17" ht="30" customHeight="1">
      <c r="A195" s="77"/>
      <c r="B195" s="76"/>
      <c r="C195" s="73" t="s">
        <v>17</v>
      </c>
      <c r="D195" s="21"/>
      <c r="E195" s="14">
        <f t="shared" si="78"/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</row>
    <row r="196" spans="1:17" ht="18" customHeight="1">
      <c r="A196" s="75" t="s">
        <v>199</v>
      </c>
      <c r="B196" s="76" t="s">
        <v>262</v>
      </c>
      <c r="C196" s="73" t="s">
        <v>6</v>
      </c>
      <c r="D196" s="20"/>
      <c r="E196" s="14">
        <f aca="true" t="shared" si="80" ref="E196:E203">F196+G196+H196+I196+J196+K196+L196+M196+N196+O196+P196+Q196</f>
        <v>557213.0446499999</v>
      </c>
      <c r="F196" s="14">
        <f aca="true" t="shared" si="81" ref="F196:Q196">F197+F198+F199+F200+F201+F203</f>
        <v>0</v>
      </c>
      <c r="G196" s="14">
        <f t="shared" si="81"/>
        <v>0</v>
      </c>
      <c r="H196" s="14">
        <f t="shared" si="81"/>
        <v>0</v>
      </c>
      <c r="I196" s="14">
        <f t="shared" si="81"/>
        <v>0</v>
      </c>
      <c r="J196" s="14">
        <f t="shared" si="81"/>
        <v>0</v>
      </c>
      <c r="K196" s="14">
        <f t="shared" si="81"/>
        <v>0</v>
      </c>
      <c r="L196" s="14">
        <f t="shared" si="81"/>
        <v>0</v>
      </c>
      <c r="M196" s="14">
        <f t="shared" si="81"/>
        <v>557213.0446499999</v>
      </c>
      <c r="N196" s="14">
        <f t="shared" si="81"/>
        <v>0</v>
      </c>
      <c r="O196" s="14">
        <f t="shared" si="81"/>
        <v>0</v>
      </c>
      <c r="P196" s="14">
        <f t="shared" si="81"/>
        <v>0</v>
      </c>
      <c r="Q196" s="14">
        <f t="shared" si="81"/>
        <v>0</v>
      </c>
    </row>
    <row r="197" spans="1:17" ht="18" customHeight="1">
      <c r="A197" s="75"/>
      <c r="B197" s="76"/>
      <c r="C197" s="73" t="s">
        <v>3</v>
      </c>
      <c r="D197" s="20"/>
      <c r="E197" s="14">
        <f t="shared" si="80"/>
        <v>534503.65721</v>
      </c>
      <c r="F197" s="14">
        <f aca="true" t="shared" si="82" ref="F197:Q200">F205</f>
        <v>0</v>
      </c>
      <c r="G197" s="14">
        <f t="shared" si="82"/>
        <v>0</v>
      </c>
      <c r="H197" s="14">
        <f t="shared" si="82"/>
        <v>0</v>
      </c>
      <c r="I197" s="14">
        <f t="shared" si="82"/>
        <v>0</v>
      </c>
      <c r="J197" s="14">
        <f t="shared" si="82"/>
        <v>0</v>
      </c>
      <c r="K197" s="14">
        <f t="shared" si="82"/>
        <v>0</v>
      </c>
      <c r="L197" s="14">
        <f t="shared" si="82"/>
        <v>0</v>
      </c>
      <c r="M197" s="14">
        <f t="shared" si="82"/>
        <v>534503.65721</v>
      </c>
      <c r="N197" s="14">
        <f t="shared" si="82"/>
        <v>0</v>
      </c>
      <c r="O197" s="14">
        <f t="shared" si="82"/>
        <v>0</v>
      </c>
      <c r="P197" s="14">
        <f t="shared" si="82"/>
        <v>0</v>
      </c>
      <c r="Q197" s="14">
        <f t="shared" si="82"/>
        <v>0</v>
      </c>
    </row>
    <row r="198" spans="1:17" ht="18" customHeight="1">
      <c r="A198" s="75"/>
      <c r="B198" s="76"/>
      <c r="C198" s="73" t="s">
        <v>7</v>
      </c>
      <c r="D198" s="21" t="s">
        <v>8</v>
      </c>
      <c r="E198" s="14">
        <f t="shared" si="80"/>
        <v>22709.38744</v>
      </c>
      <c r="F198" s="14">
        <f t="shared" si="82"/>
        <v>0</v>
      </c>
      <c r="G198" s="14">
        <f t="shared" si="82"/>
        <v>0</v>
      </c>
      <c r="H198" s="14">
        <f t="shared" si="82"/>
        <v>0</v>
      </c>
      <c r="I198" s="14">
        <f t="shared" si="82"/>
        <v>0</v>
      </c>
      <c r="J198" s="14">
        <f t="shared" si="82"/>
        <v>0</v>
      </c>
      <c r="K198" s="14">
        <f t="shared" si="82"/>
        <v>0</v>
      </c>
      <c r="L198" s="14">
        <f t="shared" si="82"/>
        <v>0</v>
      </c>
      <c r="M198" s="14">
        <f t="shared" si="82"/>
        <v>22709.38744</v>
      </c>
      <c r="N198" s="14">
        <f t="shared" si="82"/>
        <v>0</v>
      </c>
      <c r="O198" s="14">
        <f t="shared" si="82"/>
        <v>0</v>
      </c>
      <c r="P198" s="14">
        <f t="shared" si="82"/>
        <v>0</v>
      </c>
      <c r="Q198" s="14">
        <f t="shared" si="82"/>
        <v>0</v>
      </c>
    </row>
    <row r="199" spans="1:17" ht="18" customHeight="1">
      <c r="A199" s="75"/>
      <c r="B199" s="76"/>
      <c r="C199" s="73" t="s">
        <v>4</v>
      </c>
      <c r="D199" s="21"/>
      <c r="E199" s="14">
        <f t="shared" si="80"/>
        <v>0</v>
      </c>
      <c r="F199" s="14">
        <f t="shared" si="82"/>
        <v>0</v>
      </c>
      <c r="G199" s="14">
        <f t="shared" si="82"/>
        <v>0</v>
      </c>
      <c r="H199" s="14">
        <f t="shared" si="82"/>
        <v>0</v>
      </c>
      <c r="I199" s="14">
        <f t="shared" si="82"/>
        <v>0</v>
      </c>
      <c r="J199" s="14">
        <f t="shared" si="82"/>
        <v>0</v>
      </c>
      <c r="K199" s="14">
        <f t="shared" si="82"/>
        <v>0</v>
      </c>
      <c r="L199" s="14">
        <f t="shared" si="82"/>
        <v>0</v>
      </c>
      <c r="M199" s="14">
        <f t="shared" si="82"/>
        <v>0</v>
      </c>
      <c r="N199" s="14">
        <f t="shared" si="82"/>
        <v>0</v>
      </c>
      <c r="O199" s="14">
        <f t="shared" si="82"/>
        <v>0</v>
      </c>
      <c r="P199" s="14">
        <f t="shared" si="82"/>
        <v>0</v>
      </c>
      <c r="Q199" s="14">
        <f t="shared" si="82"/>
        <v>0</v>
      </c>
    </row>
    <row r="200" spans="1:17" ht="30" customHeight="1">
      <c r="A200" s="75"/>
      <c r="B200" s="76"/>
      <c r="C200" s="73" t="s">
        <v>96</v>
      </c>
      <c r="D200" s="21"/>
      <c r="E200" s="14">
        <f t="shared" si="80"/>
        <v>0</v>
      </c>
      <c r="F200" s="14">
        <f t="shared" si="82"/>
        <v>0</v>
      </c>
      <c r="G200" s="14">
        <f t="shared" si="82"/>
        <v>0</v>
      </c>
      <c r="H200" s="14">
        <f t="shared" si="82"/>
        <v>0</v>
      </c>
      <c r="I200" s="14">
        <f t="shared" si="82"/>
        <v>0</v>
      </c>
      <c r="J200" s="14">
        <f t="shared" si="82"/>
        <v>0</v>
      </c>
      <c r="K200" s="14">
        <f t="shared" si="82"/>
        <v>0</v>
      </c>
      <c r="L200" s="14">
        <f t="shared" si="82"/>
        <v>0</v>
      </c>
      <c r="M200" s="14">
        <f t="shared" si="82"/>
        <v>0</v>
      </c>
      <c r="N200" s="14">
        <f t="shared" si="82"/>
        <v>0</v>
      </c>
      <c r="O200" s="14">
        <f t="shared" si="82"/>
        <v>0</v>
      </c>
      <c r="P200" s="14">
        <f t="shared" si="82"/>
        <v>0</v>
      </c>
      <c r="Q200" s="14">
        <f t="shared" si="82"/>
        <v>0</v>
      </c>
    </row>
    <row r="201" spans="1:17" ht="18" customHeight="1">
      <c r="A201" s="75"/>
      <c r="B201" s="76"/>
      <c r="C201" s="73" t="s">
        <v>5</v>
      </c>
      <c r="D201" s="21"/>
      <c r="E201" s="14">
        <f t="shared" si="80"/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</row>
    <row r="202" spans="1:17" ht="18" customHeight="1">
      <c r="A202" s="75"/>
      <c r="B202" s="76"/>
      <c r="C202" s="73" t="s">
        <v>97</v>
      </c>
      <c r="D202" s="21"/>
      <c r="E202" s="14">
        <f t="shared" si="80"/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</row>
    <row r="203" spans="1:17" ht="30" customHeight="1">
      <c r="A203" s="75"/>
      <c r="B203" s="76"/>
      <c r="C203" s="73" t="s">
        <v>17</v>
      </c>
      <c r="D203" s="21"/>
      <c r="E203" s="14">
        <f t="shared" si="80"/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</row>
    <row r="204" spans="1:17" ht="18" customHeight="1">
      <c r="A204" s="75" t="s">
        <v>200</v>
      </c>
      <c r="B204" s="76" t="s">
        <v>263</v>
      </c>
      <c r="C204" s="73" t="s">
        <v>6</v>
      </c>
      <c r="D204" s="20"/>
      <c r="E204" s="14">
        <f aca="true" t="shared" si="83" ref="E204:E211">F204+G204+H204+I204+J204+K204+L204+M204+N204+O204+P204+Q204</f>
        <v>557213.0446499999</v>
      </c>
      <c r="F204" s="14">
        <f aca="true" t="shared" si="84" ref="F204:Q204">F205+F206+F207+F208+F209+F211</f>
        <v>0</v>
      </c>
      <c r="G204" s="14">
        <f t="shared" si="84"/>
        <v>0</v>
      </c>
      <c r="H204" s="14">
        <f t="shared" si="84"/>
        <v>0</v>
      </c>
      <c r="I204" s="14">
        <f t="shared" si="84"/>
        <v>0</v>
      </c>
      <c r="J204" s="14">
        <f t="shared" si="84"/>
        <v>0</v>
      </c>
      <c r="K204" s="14">
        <f t="shared" si="84"/>
        <v>0</v>
      </c>
      <c r="L204" s="14">
        <f t="shared" si="84"/>
        <v>0</v>
      </c>
      <c r="M204" s="14">
        <f t="shared" si="84"/>
        <v>557213.0446499999</v>
      </c>
      <c r="N204" s="14">
        <f t="shared" si="84"/>
        <v>0</v>
      </c>
      <c r="O204" s="14">
        <f t="shared" si="84"/>
        <v>0</v>
      </c>
      <c r="P204" s="14">
        <f t="shared" si="84"/>
        <v>0</v>
      </c>
      <c r="Q204" s="14">
        <f t="shared" si="84"/>
        <v>0</v>
      </c>
    </row>
    <row r="205" spans="1:17" ht="18" customHeight="1">
      <c r="A205" s="75"/>
      <c r="B205" s="76"/>
      <c r="C205" s="73" t="s">
        <v>3</v>
      </c>
      <c r="D205" s="20"/>
      <c r="E205" s="14">
        <f t="shared" si="83"/>
        <v>534503.65721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534503.65721</v>
      </c>
      <c r="N205" s="14">
        <v>0</v>
      </c>
      <c r="O205" s="14">
        <v>0</v>
      </c>
      <c r="P205" s="14">
        <v>0</v>
      </c>
      <c r="Q205" s="14">
        <v>0</v>
      </c>
    </row>
    <row r="206" spans="1:18" ht="18" customHeight="1">
      <c r="A206" s="75"/>
      <c r="B206" s="76"/>
      <c r="C206" s="73" t="s">
        <v>7</v>
      </c>
      <c r="D206" s="21" t="s">
        <v>8</v>
      </c>
      <c r="E206" s="14">
        <f t="shared" si="83"/>
        <v>22709.38744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22709.38744</v>
      </c>
      <c r="N206" s="14">
        <v>0</v>
      </c>
      <c r="O206" s="14">
        <v>0</v>
      </c>
      <c r="P206" s="14">
        <v>0</v>
      </c>
      <c r="Q206" s="14">
        <v>0</v>
      </c>
      <c r="R206" s="12"/>
    </row>
    <row r="207" spans="1:17" ht="18" customHeight="1">
      <c r="A207" s="75"/>
      <c r="B207" s="76"/>
      <c r="C207" s="73" t="s">
        <v>4</v>
      </c>
      <c r="D207" s="21"/>
      <c r="E207" s="14">
        <f t="shared" si="83"/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</row>
    <row r="208" spans="1:17" ht="31.5" customHeight="1">
      <c r="A208" s="75"/>
      <c r="B208" s="76"/>
      <c r="C208" s="73" t="s">
        <v>96</v>
      </c>
      <c r="D208" s="21"/>
      <c r="E208" s="14">
        <f t="shared" si="83"/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</row>
    <row r="209" spans="1:17" ht="18" customHeight="1">
      <c r="A209" s="75"/>
      <c r="B209" s="76"/>
      <c r="C209" s="73" t="s">
        <v>5</v>
      </c>
      <c r="D209" s="21"/>
      <c r="E209" s="14">
        <f t="shared" si="83"/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</row>
    <row r="210" spans="1:17" ht="18" customHeight="1">
      <c r="A210" s="75"/>
      <c r="B210" s="76"/>
      <c r="C210" s="73" t="s">
        <v>97</v>
      </c>
      <c r="D210" s="21"/>
      <c r="E210" s="14">
        <f t="shared" si="83"/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</row>
    <row r="211" spans="1:17" ht="30.75" customHeight="1">
      <c r="A211" s="75"/>
      <c r="B211" s="76"/>
      <c r="C211" s="73" t="s">
        <v>17</v>
      </c>
      <c r="D211" s="21"/>
      <c r="E211" s="14">
        <f t="shared" si="83"/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</row>
    <row r="212" spans="1:17" ht="19.5" customHeight="1">
      <c r="A212" s="121" t="s">
        <v>288</v>
      </c>
      <c r="B212" s="87" t="s">
        <v>294</v>
      </c>
      <c r="C212" s="73" t="s">
        <v>6</v>
      </c>
      <c r="D212" s="21"/>
      <c r="E212" s="14">
        <f aca="true" t="shared" si="85" ref="E212:E219">F212+G212+H212+I212+J212+K212+L212+M212+N212+O212+P212+Q212</f>
        <v>573221.1233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f>N213+N214+N215+N216+N217+N219</f>
        <v>220961.04565</v>
      </c>
      <c r="O212" s="14">
        <f>O213+O214+O215+O216+O217+O219</f>
        <v>271805.07765</v>
      </c>
      <c r="P212" s="14">
        <f>P213+P214+P215+P216+P217+P219</f>
        <v>80455</v>
      </c>
      <c r="Q212" s="14">
        <f>Q213+Q214+Q215+Q216+Q217+Q219</f>
        <v>0</v>
      </c>
    </row>
    <row r="213" spans="1:17" ht="18" customHeight="1">
      <c r="A213" s="91"/>
      <c r="B213" s="88"/>
      <c r="C213" s="73" t="s">
        <v>3</v>
      </c>
      <c r="D213" s="21"/>
      <c r="E213" s="14">
        <f t="shared" si="85"/>
        <v>554543.95475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f aca="true" t="shared" si="86" ref="N213:Q214">N221+N229+N237</f>
        <v>211027.83012</v>
      </c>
      <c r="O213" s="14">
        <f t="shared" si="86"/>
        <v>264873.47404</v>
      </c>
      <c r="P213" s="14">
        <f t="shared" si="86"/>
        <v>78642.65059</v>
      </c>
      <c r="Q213" s="14">
        <f t="shared" si="86"/>
        <v>0</v>
      </c>
    </row>
    <row r="214" spans="1:17" ht="16.5" customHeight="1">
      <c r="A214" s="91"/>
      <c r="B214" s="88"/>
      <c r="C214" s="73" t="s">
        <v>7</v>
      </c>
      <c r="D214" s="21"/>
      <c r="E214" s="14">
        <f t="shared" si="85"/>
        <v>18677.16855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f t="shared" si="86"/>
        <v>9933.21553</v>
      </c>
      <c r="O214" s="14">
        <f t="shared" si="86"/>
        <v>6931.60361</v>
      </c>
      <c r="P214" s="14">
        <f t="shared" si="86"/>
        <v>1812.34941</v>
      </c>
      <c r="Q214" s="14">
        <f t="shared" si="86"/>
        <v>0</v>
      </c>
    </row>
    <row r="215" spans="1:17" ht="16.5" customHeight="1">
      <c r="A215" s="91"/>
      <c r="B215" s="88"/>
      <c r="C215" s="73" t="s">
        <v>4</v>
      </c>
      <c r="D215" s="21"/>
      <c r="E215" s="14">
        <f t="shared" si="85"/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f aca="true" t="shared" si="87" ref="N215:Q216">N223</f>
        <v>0</v>
      </c>
      <c r="O215" s="14">
        <f t="shared" si="87"/>
        <v>0</v>
      </c>
      <c r="P215" s="14">
        <f t="shared" si="87"/>
        <v>0</v>
      </c>
      <c r="Q215" s="14">
        <f t="shared" si="87"/>
        <v>0</v>
      </c>
    </row>
    <row r="216" spans="1:17" ht="28.5" customHeight="1">
      <c r="A216" s="91"/>
      <c r="B216" s="88"/>
      <c r="C216" s="73" t="s">
        <v>96</v>
      </c>
      <c r="D216" s="21"/>
      <c r="E216" s="14">
        <f t="shared" si="85"/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f t="shared" si="87"/>
        <v>0</v>
      </c>
      <c r="O216" s="14">
        <f t="shared" si="87"/>
        <v>0</v>
      </c>
      <c r="P216" s="14">
        <f t="shared" si="87"/>
        <v>0</v>
      </c>
      <c r="Q216" s="14">
        <f t="shared" si="87"/>
        <v>0</v>
      </c>
    </row>
    <row r="217" spans="1:17" ht="18" customHeight="1">
      <c r="A217" s="91"/>
      <c r="B217" s="88"/>
      <c r="C217" s="73" t="s">
        <v>5</v>
      </c>
      <c r="D217" s="21"/>
      <c r="E217" s="14">
        <f t="shared" si="85"/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</row>
    <row r="218" spans="1:17" ht="16.5" customHeight="1">
      <c r="A218" s="91"/>
      <c r="B218" s="88"/>
      <c r="C218" s="73" t="s">
        <v>97</v>
      </c>
      <c r="D218" s="21"/>
      <c r="E218" s="14">
        <f t="shared" si="85"/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</row>
    <row r="219" spans="1:17" ht="28.5" customHeight="1">
      <c r="A219" s="92"/>
      <c r="B219" s="89"/>
      <c r="C219" s="73" t="s">
        <v>17</v>
      </c>
      <c r="D219" s="21"/>
      <c r="E219" s="14">
        <f t="shared" si="85"/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</row>
    <row r="220" spans="1:21" ht="16.5" customHeight="1">
      <c r="A220" s="122" t="s">
        <v>289</v>
      </c>
      <c r="B220" s="123" t="s">
        <v>295</v>
      </c>
      <c r="C220" s="73" t="s">
        <v>6</v>
      </c>
      <c r="D220" s="21"/>
      <c r="E220" s="14">
        <f aca="true" t="shared" si="88" ref="E220:E227">F220+G220+H220+I220+J220+K220+L220+M220+N220+O220+P220+Q220</f>
        <v>264833.6283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f>N221+N222+N223+N224+N225+N227</f>
        <v>53431.04565</v>
      </c>
      <c r="O220" s="14">
        <f>O221+O222+O223+O224+O225+O227</f>
        <v>133147.58265</v>
      </c>
      <c r="P220" s="14">
        <f>P221+P222+P223+P224+P225+P227</f>
        <v>78255</v>
      </c>
      <c r="Q220" s="14">
        <f>Q221+Q222+Q223+Q224+Q225+Q227</f>
        <v>0</v>
      </c>
      <c r="S220" s="12"/>
      <c r="T220" s="12"/>
      <c r="U220" s="12"/>
    </row>
    <row r="221" spans="1:17" ht="19.5" customHeight="1">
      <c r="A221" s="124"/>
      <c r="B221" s="125"/>
      <c r="C221" s="73" t="s">
        <v>3</v>
      </c>
      <c r="D221" s="21"/>
      <c r="E221" s="14">
        <f t="shared" si="88"/>
        <v>258867.91999999998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52227.44464</v>
      </c>
      <c r="O221" s="14">
        <v>130148.26702</v>
      </c>
      <c r="P221" s="14">
        <v>76492.20834</v>
      </c>
      <c r="Q221" s="14">
        <v>0</v>
      </c>
    </row>
    <row r="222" spans="1:17" ht="17.25" customHeight="1">
      <c r="A222" s="124"/>
      <c r="B222" s="125"/>
      <c r="C222" s="73" t="s">
        <v>7</v>
      </c>
      <c r="D222" s="21"/>
      <c r="E222" s="14">
        <f t="shared" si="88"/>
        <v>5965.7083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1203.60101</v>
      </c>
      <c r="O222" s="14">
        <v>2999.31563</v>
      </c>
      <c r="P222" s="14">
        <v>1762.79166</v>
      </c>
      <c r="Q222" s="14">
        <v>0</v>
      </c>
    </row>
    <row r="223" spans="1:17" ht="19.5" customHeight="1">
      <c r="A223" s="124"/>
      <c r="B223" s="125"/>
      <c r="C223" s="73" t="s">
        <v>4</v>
      </c>
      <c r="D223" s="21"/>
      <c r="E223" s="14">
        <f t="shared" si="88"/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</row>
    <row r="224" spans="1:17" ht="29.25" customHeight="1">
      <c r="A224" s="124"/>
      <c r="B224" s="125"/>
      <c r="C224" s="73" t="s">
        <v>96</v>
      </c>
      <c r="D224" s="21"/>
      <c r="E224" s="14">
        <f t="shared" si="88"/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</row>
    <row r="225" spans="1:17" ht="16.5" customHeight="1">
      <c r="A225" s="124"/>
      <c r="B225" s="125"/>
      <c r="C225" s="73" t="s">
        <v>5</v>
      </c>
      <c r="D225" s="21"/>
      <c r="E225" s="14">
        <f t="shared" si="88"/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</row>
    <row r="226" spans="1:17" ht="27.75" customHeight="1">
      <c r="A226" s="124"/>
      <c r="B226" s="125"/>
      <c r="C226" s="73" t="s">
        <v>97</v>
      </c>
      <c r="D226" s="21"/>
      <c r="E226" s="14">
        <f t="shared" si="88"/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</row>
    <row r="227" spans="1:17" ht="29.25" customHeight="1">
      <c r="A227" s="126"/>
      <c r="B227" s="127"/>
      <c r="C227" s="73" t="s">
        <v>17</v>
      </c>
      <c r="D227" s="21"/>
      <c r="E227" s="14">
        <f t="shared" si="88"/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</row>
    <row r="228" spans="1:17" ht="15.75" customHeight="1">
      <c r="A228" s="122" t="s">
        <v>290</v>
      </c>
      <c r="B228" s="123" t="s">
        <v>296</v>
      </c>
      <c r="C228" s="73" t="s">
        <v>6</v>
      </c>
      <c r="D228" s="21"/>
      <c r="E228" s="14">
        <f aca="true" t="shared" si="89" ref="E228:E235">F228+G228+H228+I228+J228+K228+L228+M228+N228+O228+P228+Q228</f>
        <v>308387.495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f>N229+N230+N231+N232+N233+N235</f>
        <v>167530</v>
      </c>
      <c r="O228" s="14">
        <f>O229+O230+O231+O232+O233+O235</f>
        <v>138657.495</v>
      </c>
      <c r="P228" s="14">
        <f>P229+P230+P231+P232+P233+P235</f>
        <v>2200</v>
      </c>
      <c r="Q228" s="14">
        <f>Q229+Q230+Q231+Q232+Q233+Q235</f>
        <v>0</v>
      </c>
    </row>
    <row r="229" spans="1:17" ht="15.75" customHeight="1">
      <c r="A229" s="124"/>
      <c r="B229" s="125"/>
      <c r="C229" s="73" t="s">
        <v>3</v>
      </c>
      <c r="D229" s="21"/>
      <c r="E229" s="14">
        <f t="shared" si="89"/>
        <v>295676.03475000005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158800.38548</v>
      </c>
      <c r="O229" s="14">
        <v>134725.20702</v>
      </c>
      <c r="P229" s="14">
        <v>2150.44225</v>
      </c>
      <c r="Q229" s="14">
        <v>0</v>
      </c>
    </row>
    <row r="230" spans="1:17" ht="15.75" customHeight="1">
      <c r="A230" s="124"/>
      <c r="B230" s="125"/>
      <c r="C230" s="73" t="s">
        <v>7</v>
      </c>
      <c r="D230" s="21"/>
      <c r="E230" s="14">
        <f t="shared" si="89"/>
        <v>12711.46025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8729.61452</v>
      </c>
      <c r="O230" s="14">
        <v>3932.28798</v>
      </c>
      <c r="P230" s="14">
        <v>49.55775</v>
      </c>
      <c r="Q230" s="14">
        <v>0</v>
      </c>
    </row>
    <row r="231" spans="1:17" ht="15.75" customHeight="1">
      <c r="A231" s="124"/>
      <c r="B231" s="125"/>
      <c r="C231" s="73" t="s">
        <v>4</v>
      </c>
      <c r="D231" s="21"/>
      <c r="E231" s="14">
        <f t="shared" si="89"/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</row>
    <row r="232" spans="1:17" ht="29.25" customHeight="1">
      <c r="A232" s="124"/>
      <c r="B232" s="125"/>
      <c r="C232" s="73" t="s">
        <v>96</v>
      </c>
      <c r="D232" s="21"/>
      <c r="E232" s="14">
        <f t="shared" si="89"/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</row>
    <row r="233" spans="1:17" ht="15.75" customHeight="1">
      <c r="A233" s="124"/>
      <c r="B233" s="125"/>
      <c r="C233" s="73" t="s">
        <v>5</v>
      </c>
      <c r="D233" s="21"/>
      <c r="E233" s="14">
        <f t="shared" si="89"/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</row>
    <row r="234" spans="1:17" ht="27.75" customHeight="1">
      <c r="A234" s="124"/>
      <c r="B234" s="125"/>
      <c r="C234" s="73" t="s">
        <v>97</v>
      </c>
      <c r="D234" s="21"/>
      <c r="E234" s="14">
        <f t="shared" si="89"/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</row>
    <row r="235" spans="1:17" ht="27.75" customHeight="1">
      <c r="A235" s="126"/>
      <c r="B235" s="127"/>
      <c r="C235" s="73" t="s">
        <v>17</v>
      </c>
      <c r="D235" s="21"/>
      <c r="E235" s="14">
        <f t="shared" si="89"/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</row>
    <row r="236" spans="1:19" ht="21" customHeight="1" hidden="1">
      <c r="A236" s="122" t="s">
        <v>301</v>
      </c>
      <c r="B236" s="123" t="s">
        <v>302</v>
      </c>
      <c r="C236" s="73" t="s">
        <v>6</v>
      </c>
      <c r="D236" s="21"/>
      <c r="E236" s="14">
        <f aca="true" t="shared" si="90" ref="E236:E243">F236+G236+H236+I236+J236+K236+L236+M236+N236+O236+P236+Q236</f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f>N237+N238+N239+N240+N241+N243</f>
        <v>0</v>
      </c>
      <c r="O236" s="14">
        <f>O237+O238+O239+O240+O241+O243</f>
        <v>0</v>
      </c>
      <c r="P236" s="14">
        <f>P237+P238+P239+P240+P241+P243</f>
        <v>0</v>
      </c>
      <c r="Q236" s="14">
        <f>Q237+Q238+Q239+Q240+Q241+Q243</f>
        <v>0</v>
      </c>
      <c r="S236" s="1" t="s">
        <v>304</v>
      </c>
    </row>
    <row r="237" spans="1:17" ht="20.25" customHeight="1" hidden="1">
      <c r="A237" s="124"/>
      <c r="B237" s="125"/>
      <c r="C237" s="73" t="s">
        <v>3</v>
      </c>
      <c r="D237" s="21" t="s">
        <v>150</v>
      </c>
      <c r="E237" s="14">
        <f t="shared" si="90"/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</row>
    <row r="238" spans="1:17" ht="19.5" customHeight="1" hidden="1">
      <c r="A238" s="124"/>
      <c r="B238" s="125"/>
      <c r="C238" s="73" t="s">
        <v>7</v>
      </c>
      <c r="D238" s="21" t="s">
        <v>150</v>
      </c>
      <c r="E238" s="14">
        <f t="shared" si="90"/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</row>
    <row r="239" spans="1:17" ht="19.5" customHeight="1" hidden="1">
      <c r="A239" s="124"/>
      <c r="B239" s="125"/>
      <c r="C239" s="73" t="s">
        <v>4</v>
      </c>
      <c r="D239" s="21"/>
      <c r="E239" s="14">
        <f t="shared" si="90"/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</row>
    <row r="240" spans="1:17" ht="27.75" customHeight="1" hidden="1">
      <c r="A240" s="124"/>
      <c r="B240" s="125"/>
      <c r="C240" s="73" t="s">
        <v>96</v>
      </c>
      <c r="D240" s="21"/>
      <c r="E240" s="14">
        <f t="shared" si="90"/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</row>
    <row r="241" spans="1:17" ht="19.5" customHeight="1" hidden="1">
      <c r="A241" s="124"/>
      <c r="B241" s="125"/>
      <c r="C241" s="73" t="s">
        <v>5</v>
      </c>
      <c r="D241" s="21"/>
      <c r="E241" s="14">
        <f t="shared" si="90"/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</row>
    <row r="242" spans="1:17" ht="27.75" customHeight="1" hidden="1">
      <c r="A242" s="124"/>
      <c r="B242" s="125"/>
      <c r="C242" s="73" t="s">
        <v>97</v>
      </c>
      <c r="D242" s="21"/>
      <c r="E242" s="14">
        <f t="shared" si="90"/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</row>
    <row r="243" spans="1:17" ht="27.75" customHeight="1" hidden="1">
      <c r="A243" s="126"/>
      <c r="B243" s="127"/>
      <c r="C243" s="73" t="s">
        <v>17</v>
      </c>
      <c r="D243" s="21"/>
      <c r="E243" s="14">
        <f t="shared" si="90"/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</row>
    <row r="244" spans="1:19" ht="18" customHeight="1">
      <c r="A244" s="120" t="s">
        <v>30</v>
      </c>
      <c r="B244" s="79" t="s">
        <v>264</v>
      </c>
      <c r="C244" s="73" t="s">
        <v>6</v>
      </c>
      <c r="D244" s="20"/>
      <c r="E244" s="14">
        <f aca="true" t="shared" si="91" ref="E244:E251">F244+G244+H244+I244+J244+K244+L244+M244+N244+O244+P244+Q244</f>
        <v>35345031.25061999</v>
      </c>
      <c r="F244" s="14">
        <f>F245+F246+F248</f>
        <v>5345381.8694</v>
      </c>
      <c r="G244" s="14">
        <f>G245+G246+G248</f>
        <v>5645137.36027</v>
      </c>
      <c r="H244" s="14">
        <f>H245+H246+H248</f>
        <v>2151652.0464999997</v>
      </c>
      <c r="I244" s="14">
        <f>I252+I308+I340</f>
        <v>2041496.1368099996</v>
      </c>
      <c r="J244" s="14">
        <f>J252+J308+J340</f>
        <v>2289786.3773</v>
      </c>
      <c r="K244" s="14">
        <f>K245+K246+K247+K248+K249+K250+K251</f>
        <v>2268834.07765</v>
      </c>
      <c r="L244" s="14">
        <f aca="true" t="shared" si="92" ref="L244:Q244">L245+L246+L247+L248+L249+L250+L251</f>
        <v>4382287.0479</v>
      </c>
      <c r="M244" s="14">
        <f t="shared" si="92"/>
        <v>2572773.68872</v>
      </c>
      <c r="N244" s="14">
        <f t="shared" si="92"/>
        <v>2231200.22884</v>
      </c>
      <c r="O244" s="14">
        <f t="shared" si="92"/>
        <v>2105024.97198</v>
      </c>
      <c r="P244" s="14">
        <f t="shared" si="92"/>
        <v>2227883.09421</v>
      </c>
      <c r="Q244" s="14">
        <f t="shared" si="92"/>
        <v>2083574.35104</v>
      </c>
      <c r="R244" s="12"/>
      <c r="S244" s="12"/>
    </row>
    <row r="245" spans="1:17" ht="30">
      <c r="A245" s="120"/>
      <c r="B245" s="79"/>
      <c r="C245" s="73" t="s">
        <v>3</v>
      </c>
      <c r="D245" s="20">
        <v>814</v>
      </c>
      <c r="E245" s="14">
        <f t="shared" si="91"/>
        <v>2488873.0118999993</v>
      </c>
      <c r="F245" s="14">
        <f>F253+F309+F341+F381+F397</f>
        <v>122971.01339000001</v>
      </c>
      <c r="G245" s="14">
        <f aca="true" t="shared" si="93" ref="G245:Q245">G253+G309+G341+G381+G397</f>
        <v>38980.25865</v>
      </c>
      <c r="H245" s="14">
        <f t="shared" si="93"/>
        <v>786.4</v>
      </c>
      <c r="I245" s="14">
        <f t="shared" si="93"/>
        <v>745.7</v>
      </c>
      <c r="J245" s="14">
        <f t="shared" si="93"/>
        <v>15191.9</v>
      </c>
      <c r="K245" s="14">
        <f t="shared" si="93"/>
        <v>190980.7</v>
      </c>
      <c r="L245" s="14">
        <f t="shared" si="93"/>
        <v>1547709.39466</v>
      </c>
      <c r="M245" s="14">
        <f t="shared" si="93"/>
        <v>235852.4332</v>
      </c>
      <c r="N245" s="14">
        <f t="shared" si="93"/>
        <v>199943.34</v>
      </c>
      <c r="O245" s="14">
        <f t="shared" si="93"/>
        <v>58955.899999999994</v>
      </c>
      <c r="P245" s="14">
        <f t="shared" si="93"/>
        <v>73145.3</v>
      </c>
      <c r="Q245" s="14">
        <f t="shared" si="93"/>
        <v>3610.6720000000005</v>
      </c>
    </row>
    <row r="246" spans="1:19" ht="30">
      <c r="A246" s="120"/>
      <c r="B246" s="79"/>
      <c r="C246" s="73" t="s">
        <v>7</v>
      </c>
      <c r="D246" s="21" t="s">
        <v>8</v>
      </c>
      <c r="E246" s="14">
        <f t="shared" si="91"/>
        <v>25957677.228720002</v>
      </c>
      <c r="F246" s="14">
        <f aca="true" t="shared" si="94" ref="F246:Q246">F254+F310+F342+F382+F398+F422</f>
        <v>1912837.11601</v>
      </c>
      <c r="G246" s="14">
        <f t="shared" si="94"/>
        <v>2017249.8316199998</v>
      </c>
      <c r="H246" s="14">
        <f t="shared" si="94"/>
        <v>2150865.6465</v>
      </c>
      <c r="I246" s="14">
        <f t="shared" si="94"/>
        <v>2040750.4368099999</v>
      </c>
      <c r="J246" s="14">
        <f t="shared" si="94"/>
        <v>2274594.4773</v>
      </c>
      <c r="K246" s="14">
        <f t="shared" si="94"/>
        <v>2077853.37765</v>
      </c>
      <c r="L246" s="14">
        <f t="shared" si="94"/>
        <v>2834577.65324</v>
      </c>
      <c r="M246" s="14">
        <f t="shared" si="94"/>
        <v>2336921.25552</v>
      </c>
      <c r="N246" s="14">
        <f t="shared" si="94"/>
        <v>2031256.88884</v>
      </c>
      <c r="O246" s="14">
        <f t="shared" si="94"/>
        <v>2046069.07198</v>
      </c>
      <c r="P246" s="14">
        <f t="shared" si="94"/>
        <v>2154737.79421</v>
      </c>
      <c r="Q246" s="14">
        <f t="shared" si="94"/>
        <v>2079963.67904</v>
      </c>
      <c r="S246" s="12"/>
    </row>
    <row r="247" spans="1:17" ht="30">
      <c r="A247" s="120"/>
      <c r="B247" s="79"/>
      <c r="C247" s="73" t="s">
        <v>4</v>
      </c>
      <c r="D247" s="21"/>
      <c r="E247" s="14">
        <f t="shared" si="91"/>
        <v>0</v>
      </c>
      <c r="F247" s="14">
        <f aca="true" t="shared" si="95" ref="F247:Q247">F255+F311+F343+F383+F399+F423</f>
        <v>0</v>
      </c>
      <c r="G247" s="14">
        <f t="shared" si="95"/>
        <v>0</v>
      </c>
      <c r="H247" s="14">
        <f t="shared" si="95"/>
        <v>0</v>
      </c>
      <c r="I247" s="14">
        <f t="shared" si="95"/>
        <v>0</v>
      </c>
      <c r="J247" s="14">
        <f t="shared" si="95"/>
        <v>0</v>
      </c>
      <c r="K247" s="14">
        <f t="shared" si="95"/>
        <v>0</v>
      </c>
      <c r="L247" s="14">
        <f t="shared" si="95"/>
        <v>0</v>
      </c>
      <c r="M247" s="14">
        <f t="shared" si="95"/>
        <v>0</v>
      </c>
      <c r="N247" s="14">
        <f t="shared" si="95"/>
        <v>0</v>
      </c>
      <c r="O247" s="14">
        <f t="shared" si="95"/>
        <v>0</v>
      </c>
      <c r="P247" s="14">
        <f t="shared" si="95"/>
        <v>0</v>
      </c>
      <c r="Q247" s="14">
        <f t="shared" si="95"/>
        <v>0</v>
      </c>
    </row>
    <row r="248" spans="1:17" ht="30">
      <c r="A248" s="120"/>
      <c r="B248" s="79"/>
      <c r="C248" s="73" t="s">
        <v>96</v>
      </c>
      <c r="D248" s="21"/>
      <c r="E248" s="14">
        <f t="shared" si="91"/>
        <v>6898481.01</v>
      </c>
      <c r="F248" s="14">
        <f aca="true" t="shared" si="96" ref="F248:Q248">F256+F312+F344+F384+F400+F424</f>
        <v>3309573.7399999998</v>
      </c>
      <c r="G248" s="14">
        <f t="shared" si="96"/>
        <v>3588907.27</v>
      </c>
      <c r="H248" s="14">
        <f t="shared" si="96"/>
        <v>0</v>
      </c>
      <c r="I248" s="14">
        <f t="shared" si="96"/>
        <v>0</v>
      </c>
      <c r="J248" s="14">
        <f t="shared" si="96"/>
        <v>0</v>
      </c>
      <c r="K248" s="14">
        <f t="shared" si="96"/>
        <v>0</v>
      </c>
      <c r="L248" s="14">
        <f t="shared" si="96"/>
        <v>0</v>
      </c>
      <c r="M248" s="14">
        <f t="shared" si="96"/>
        <v>0</v>
      </c>
      <c r="N248" s="14">
        <f t="shared" si="96"/>
        <v>0</v>
      </c>
      <c r="O248" s="14">
        <f t="shared" si="96"/>
        <v>0</v>
      </c>
      <c r="P248" s="14">
        <f t="shared" si="96"/>
        <v>0</v>
      </c>
      <c r="Q248" s="14">
        <f t="shared" si="96"/>
        <v>0</v>
      </c>
    </row>
    <row r="249" spans="1:17" ht="30">
      <c r="A249" s="120"/>
      <c r="B249" s="79"/>
      <c r="C249" s="73" t="s">
        <v>5</v>
      </c>
      <c r="D249" s="21"/>
      <c r="E249" s="14">
        <f t="shared" si="91"/>
        <v>0</v>
      </c>
      <c r="F249" s="14">
        <f aca="true" t="shared" si="97" ref="F249:Q249">F257+F313+F345+F385+F401+F425</f>
        <v>0</v>
      </c>
      <c r="G249" s="14">
        <f t="shared" si="97"/>
        <v>0</v>
      </c>
      <c r="H249" s="14">
        <f t="shared" si="97"/>
        <v>0</v>
      </c>
      <c r="I249" s="14">
        <f t="shared" si="97"/>
        <v>0</v>
      </c>
      <c r="J249" s="14">
        <f t="shared" si="97"/>
        <v>0</v>
      </c>
      <c r="K249" s="14">
        <f t="shared" si="97"/>
        <v>0</v>
      </c>
      <c r="L249" s="14">
        <f t="shared" si="97"/>
        <v>0</v>
      </c>
      <c r="M249" s="14">
        <f t="shared" si="97"/>
        <v>0</v>
      </c>
      <c r="N249" s="14">
        <f t="shared" si="97"/>
        <v>0</v>
      </c>
      <c r="O249" s="14">
        <f t="shared" si="97"/>
        <v>0</v>
      </c>
      <c r="P249" s="14">
        <f t="shared" si="97"/>
        <v>0</v>
      </c>
      <c r="Q249" s="14">
        <f t="shared" si="97"/>
        <v>0</v>
      </c>
    </row>
    <row r="250" spans="1:17" ht="30">
      <c r="A250" s="120"/>
      <c r="B250" s="79"/>
      <c r="C250" s="73" t="s">
        <v>97</v>
      </c>
      <c r="D250" s="21"/>
      <c r="E250" s="14">
        <f t="shared" si="91"/>
        <v>0</v>
      </c>
      <c r="F250" s="14">
        <f aca="true" t="shared" si="98" ref="F250:Q250">F258+F314+F346+F386+F402+F426</f>
        <v>0</v>
      </c>
      <c r="G250" s="14">
        <f t="shared" si="98"/>
        <v>0</v>
      </c>
      <c r="H250" s="14">
        <f t="shared" si="98"/>
        <v>0</v>
      </c>
      <c r="I250" s="14">
        <f t="shared" si="98"/>
        <v>0</v>
      </c>
      <c r="J250" s="14">
        <f t="shared" si="98"/>
        <v>0</v>
      </c>
      <c r="K250" s="14">
        <f t="shared" si="98"/>
        <v>0</v>
      </c>
      <c r="L250" s="14">
        <f t="shared" si="98"/>
        <v>0</v>
      </c>
      <c r="M250" s="14">
        <f t="shared" si="98"/>
        <v>0</v>
      </c>
      <c r="N250" s="14">
        <f t="shared" si="98"/>
        <v>0</v>
      </c>
      <c r="O250" s="14">
        <f t="shared" si="98"/>
        <v>0</v>
      </c>
      <c r="P250" s="14">
        <f t="shared" si="98"/>
        <v>0</v>
      </c>
      <c r="Q250" s="14">
        <f t="shared" si="98"/>
        <v>0</v>
      </c>
    </row>
    <row r="251" spans="1:17" ht="31.5" customHeight="1">
      <c r="A251" s="120"/>
      <c r="B251" s="79"/>
      <c r="C251" s="73" t="s">
        <v>17</v>
      </c>
      <c r="D251" s="21"/>
      <c r="E251" s="14">
        <f t="shared" si="91"/>
        <v>0</v>
      </c>
      <c r="F251" s="14">
        <f aca="true" t="shared" si="99" ref="F251:Q251">F259+F315+F347+F387+F403+F427</f>
        <v>0</v>
      </c>
      <c r="G251" s="14">
        <f t="shared" si="99"/>
        <v>0</v>
      </c>
      <c r="H251" s="14">
        <f t="shared" si="99"/>
        <v>0</v>
      </c>
      <c r="I251" s="14">
        <f t="shared" si="99"/>
        <v>0</v>
      </c>
      <c r="J251" s="14">
        <f t="shared" si="99"/>
        <v>0</v>
      </c>
      <c r="K251" s="14">
        <f t="shared" si="99"/>
        <v>0</v>
      </c>
      <c r="L251" s="14">
        <f t="shared" si="99"/>
        <v>0</v>
      </c>
      <c r="M251" s="14">
        <f t="shared" si="99"/>
        <v>0</v>
      </c>
      <c r="N251" s="14">
        <f t="shared" si="99"/>
        <v>0</v>
      </c>
      <c r="O251" s="14">
        <f t="shared" si="99"/>
        <v>0</v>
      </c>
      <c r="P251" s="14">
        <f t="shared" si="99"/>
        <v>0</v>
      </c>
      <c r="Q251" s="14">
        <f t="shared" si="99"/>
        <v>0</v>
      </c>
    </row>
    <row r="252" spans="1:17" ht="22.5" customHeight="1">
      <c r="A252" s="77" t="s">
        <v>31</v>
      </c>
      <c r="B252" s="76" t="s">
        <v>220</v>
      </c>
      <c r="C252" s="73" t="s">
        <v>6</v>
      </c>
      <c r="D252" s="20"/>
      <c r="E252" s="14">
        <f aca="true" t="shared" si="100" ref="E252:E259">F252+G252+H252+I252+J252+K252+L252+M252+N252+O252+P252+Q252</f>
        <v>16683044.1216</v>
      </c>
      <c r="F252" s="14">
        <f aca="true" t="shared" si="101" ref="F252:L252">F253+F254+F255+F256+F257+F259</f>
        <v>1445015.1613399999</v>
      </c>
      <c r="G252" s="14">
        <f t="shared" si="101"/>
        <v>1589337.3410099999</v>
      </c>
      <c r="H252" s="14">
        <f t="shared" si="101"/>
        <v>1170077.2765199998</v>
      </c>
      <c r="I252" s="14">
        <f t="shared" si="101"/>
        <v>1298942.5942299997</v>
      </c>
      <c r="J252" s="14">
        <f t="shared" si="101"/>
        <v>1420871.17301</v>
      </c>
      <c r="K252" s="14">
        <f t="shared" si="101"/>
        <v>1373208.98071</v>
      </c>
      <c r="L252" s="14">
        <f t="shared" si="101"/>
        <v>1511829.8493699997</v>
      </c>
      <c r="M252" s="14">
        <f>M253+M254+M255+M256+M257+M259</f>
        <v>1257112.79165</v>
      </c>
      <c r="N252" s="14">
        <f>N253+N254+N255+N256+N257+N259</f>
        <v>1353351.1605299998</v>
      </c>
      <c r="O252" s="14">
        <f>O253+O254+O255+O256+O257+O259</f>
        <v>1364742.2899800001</v>
      </c>
      <c r="P252" s="14">
        <f>P253+P254+P255+P256+P257+P259</f>
        <v>1468838.5122099998</v>
      </c>
      <c r="Q252" s="14">
        <f>Q253+Q254+Q255+Q256+Q257+Q259</f>
        <v>1429716.99104</v>
      </c>
    </row>
    <row r="253" spans="1:17" ht="22.5" customHeight="1">
      <c r="A253" s="77"/>
      <c r="B253" s="76"/>
      <c r="C253" s="73" t="s">
        <v>3</v>
      </c>
      <c r="D253" s="20">
        <v>814</v>
      </c>
      <c r="E253" s="14">
        <f t="shared" si="100"/>
        <v>256107.4968332</v>
      </c>
      <c r="F253" s="14">
        <f aca="true" t="shared" si="102" ref="F253:Q259">F261+F269+F277+F285+F293+F301</f>
        <v>84748.1</v>
      </c>
      <c r="G253" s="14">
        <f t="shared" si="102"/>
        <v>38980.25865</v>
      </c>
      <c r="H253" s="14">
        <f t="shared" si="102"/>
        <v>786.4</v>
      </c>
      <c r="I253" s="14">
        <f t="shared" si="102"/>
        <v>745.7</v>
      </c>
      <c r="J253" s="14">
        <f t="shared" si="102"/>
        <v>14905.122309999999</v>
      </c>
      <c r="K253" s="14">
        <f t="shared" si="102"/>
        <v>2385.7303300000003</v>
      </c>
      <c r="L253" s="14">
        <f t="shared" si="102"/>
        <v>98863.37652</v>
      </c>
      <c r="M253" s="14">
        <f t="shared" si="102"/>
        <v>3665.14881</v>
      </c>
      <c r="N253" s="14">
        <f t="shared" si="102"/>
        <v>2908.12689</v>
      </c>
      <c r="O253" s="14">
        <f t="shared" si="102"/>
        <v>2819.18689</v>
      </c>
      <c r="P253" s="14">
        <f t="shared" si="102"/>
        <v>2819.18689</v>
      </c>
      <c r="Q253" s="14">
        <f t="shared" si="102"/>
        <v>2481.1595432000004</v>
      </c>
    </row>
    <row r="254" spans="1:18" ht="24" customHeight="1">
      <c r="A254" s="77"/>
      <c r="B254" s="76"/>
      <c r="C254" s="73" t="s">
        <v>7</v>
      </c>
      <c r="D254" s="21" t="s">
        <v>8</v>
      </c>
      <c r="E254" s="14">
        <f t="shared" si="100"/>
        <v>15626002.864766797</v>
      </c>
      <c r="F254" s="14">
        <f t="shared" si="102"/>
        <v>1012778.8313399999</v>
      </c>
      <c r="G254" s="14">
        <f t="shared" si="102"/>
        <v>1096911.5523599999</v>
      </c>
      <c r="H254" s="14">
        <f t="shared" si="102"/>
        <v>1169290.87652</v>
      </c>
      <c r="I254" s="14">
        <f t="shared" si="102"/>
        <v>1298196.8942299997</v>
      </c>
      <c r="J254" s="14">
        <f t="shared" si="102"/>
        <v>1405966.0507</v>
      </c>
      <c r="K254" s="14">
        <f>K262+K270+K278+K286+K294+K302</f>
        <v>1370823.25038</v>
      </c>
      <c r="L254" s="14">
        <f t="shared" si="102"/>
        <v>1412966.4728499998</v>
      </c>
      <c r="M254" s="14">
        <f>M262+M270+M278+M286+M294+M302</f>
        <v>1253447.64284</v>
      </c>
      <c r="N254" s="14">
        <f t="shared" si="102"/>
        <v>1350443.0336399998</v>
      </c>
      <c r="O254" s="14">
        <f t="shared" si="102"/>
        <v>1361923.10309</v>
      </c>
      <c r="P254" s="14">
        <f t="shared" si="102"/>
        <v>1466019.3253199998</v>
      </c>
      <c r="Q254" s="14">
        <f t="shared" si="102"/>
        <v>1427235.8314968</v>
      </c>
      <c r="R254" s="12"/>
    </row>
    <row r="255" spans="1:17" ht="24" customHeight="1">
      <c r="A255" s="77"/>
      <c r="B255" s="76"/>
      <c r="C255" s="73" t="s">
        <v>4</v>
      </c>
      <c r="D255" s="21"/>
      <c r="E255" s="14">
        <f t="shared" si="100"/>
        <v>0</v>
      </c>
      <c r="F255" s="14">
        <f t="shared" si="102"/>
        <v>0</v>
      </c>
      <c r="G255" s="14">
        <f t="shared" si="102"/>
        <v>0</v>
      </c>
      <c r="H255" s="14">
        <f t="shared" si="102"/>
        <v>0</v>
      </c>
      <c r="I255" s="14">
        <f t="shared" si="102"/>
        <v>0</v>
      </c>
      <c r="J255" s="14">
        <f t="shared" si="102"/>
        <v>0</v>
      </c>
      <c r="K255" s="14">
        <f t="shared" si="102"/>
        <v>0</v>
      </c>
      <c r="L255" s="14">
        <f t="shared" si="102"/>
        <v>0</v>
      </c>
      <c r="M255" s="14">
        <f t="shared" si="102"/>
        <v>0</v>
      </c>
      <c r="N255" s="14">
        <f t="shared" si="102"/>
        <v>0</v>
      </c>
      <c r="O255" s="14">
        <f t="shared" si="102"/>
        <v>0</v>
      </c>
      <c r="P255" s="14">
        <f t="shared" si="102"/>
        <v>0</v>
      </c>
      <c r="Q255" s="14">
        <f t="shared" si="102"/>
        <v>0</v>
      </c>
    </row>
    <row r="256" spans="1:17" ht="28.5" customHeight="1">
      <c r="A256" s="77"/>
      <c r="B256" s="76"/>
      <c r="C256" s="73" t="s">
        <v>96</v>
      </c>
      <c r="D256" s="21"/>
      <c r="E256" s="14">
        <f t="shared" si="100"/>
        <v>800933.76</v>
      </c>
      <c r="F256" s="14">
        <f t="shared" si="102"/>
        <v>347488.23</v>
      </c>
      <c r="G256" s="14">
        <f t="shared" si="102"/>
        <v>453445.53</v>
      </c>
      <c r="H256" s="14">
        <f t="shared" si="102"/>
        <v>0</v>
      </c>
      <c r="I256" s="14">
        <f t="shared" si="102"/>
        <v>0</v>
      </c>
      <c r="J256" s="14">
        <f t="shared" si="102"/>
        <v>0</v>
      </c>
      <c r="K256" s="14">
        <f t="shared" si="102"/>
        <v>0</v>
      </c>
      <c r="L256" s="14">
        <f t="shared" si="102"/>
        <v>0</v>
      </c>
      <c r="M256" s="14">
        <f t="shared" si="102"/>
        <v>0</v>
      </c>
      <c r="N256" s="14">
        <f t="shared" si="102"/>
        <v>0</v>
      </c>
      <c r="O256" s="14">
        <f t="shared" si="102"/>
        <v>0</v>
      </c>
      <c r="P256" s="14">
        <f t="shared" si="102"/>
        <v>0</v>
      </c>
      <c r="Q256" s="14">
        <f t="shared" si="102"/>
        <v>0</v>
      </c>
    </row>
    <row r="257" spans="1:17" ht="23.25" customHeight="1">
      <c r="A257" s="77"/>
      <c r="B257" s="76"/>
      <c r="C257" s="73" t="s">
        <v>5</v>
      </c>
      <c r="D257" s="21"/>
      <c r="E257" s="14">
        <f t="shared" si="100"/>
        <v>0</v>
      </c>
      <c r="F257" s="14">
        <f t="shared" si="102"/>
        <v>0</v>
      </c>
      <c r="G257" s="14">
        <f t="shared" si="102"/>
        <v>0</v>
      </c>
      <c r="H257" s="14">
        <f t="shared" si="102"/>
        <v>0</v>
      </c>
      <c r="I257" s="14">
        <f t="shared" si="102"/>
        <v>0</v>
      </c>
      <c r="J257" s="14">
        <f t="shared" si="102"/>
        <v>0</v>
      </c>
      <c r="K257" s="14">
        <f t="shared" si="102"/>
        <v>0</v>
      </c>
      <c r="L257" s="14">
        <f t="shared" si="102"/>
        <v>0</v>
      </c>
      <c r="M257" s="14">
        <f t="shared" si="102"/>
        <v>0</v>
      </c>
      <c r="N257" s="14">
        <f t="shared" si="102"/>
        <v>0</v>
      </c>
      <c r="O257" s="14">
        <f t="shared" si="102"/>
        <v>0</v>
      </c>
      <c r="P257" s="14">
        <f t="shared" si="102"/>
        <v>0</v>
      </c>
      <c r="Q257" s="14">
        <f t="shared" si="102"/>
        <v>0</v>
      </c>
    </row>
    <row r="258" spans="1:17" ht="37.5" customHeight="1">
      <c r="A258" s="77"/>
      <c r="B258" s="76"/>
      <c r="C258" s="73" t="s">
        <v>97</v>
      </c>
      <c r="D258" s="21"/>
      <c r="E258" s="14">
        <f t="shared" si="100"/>
        <v>0</v>
      </c>
      <c r="F258" s="14">
        <f t="shared" si="102"/>
        <v>0</v>
      </c>
      <c r="G258" s="14">
        <f t="shared" si="102"/>
        <v>0</v>
      </c>
      <c r="H258" s="14">
        <f t="shared" si="102"/>
        <v>0</v>
      </c>
      <c r="I258" s="14">
        <f t="shared" si="102"/>
        <v>0</v>
      </c>
      <c r="J258" s="14">
        <f t="shared" si="102"/>
        <v>0</v>
      </c>
      <c r="K258" s="14">
        <f t="shared" si="102"/>
        <v>0</v>
      </c>
      <c r="L258" s="14">
        <f t="shared" si="102"/>
        <v>0</v>
      </c>
      <c r="M258" s="14">
        <f t="shared" si="102"/>
        <v>0</v>
      </c>
      <c r="N258" s="14">
        <f t="shared" si="102"/>
        <v>0</v>
      </c>
      <c r="O258" s="14">
        <f t="shared" si="102"/>
        <v>0</v>
      </c>
      <c r="P258" s="14">
        <f t="shared" si="102"/>
        <v>0</v>
      </c>
      <c r="Q258" s="14">
        <f t="shared" si="102"/>
        <v>0</v>
      </c>
    </row>
    <row r="259" spans="1:17" ht="40.5" customHeight="1">
      <c r="A259" s="77"/>
      <c r="B259" s="76"/>
      <c r="C259" s="73" t="s">
        <v>17</v>
      </c>
      <c r="D259" s="21"/>
      <c r="E259" s="14">
        <f t="shared" si="100"/>
        <v>0</v>
      </c>
      <c r="F259" s="14">
        <f t="shared" si="102"/>
        <v>0</v>
      </c>
      <c r="G259" s="14">
        <f t="shared" si="102"/>
        <v>0</v>
      </c>
      <c r="H259" s="14">
        <f t="shared" si="102"/>
        <v>0</v>
      </c>
      <c r="I259" s="14">
        <f t="shared" si="102"/>
        <v>0</v>
      </c>
      <c r="J259" s="14">
        <f t="shared" si="102"/>
        <v>0</v>
      </c>
      <c r="K259" s="14">
        <f t="shared" si="102"/>
        <v>0</v>
      </c>
      <c r="L259" s="14">
        <f t="shared" si="102"/>
        <v>0</v>
      </c>
      <c r="M259" s="14">
        <f t="shared" si="102"/>
        <v>0</v>
      </c>
      <c r="N259" s="14">
        <f t="shared" si="102"/>
        <v>0</v>
      </c>
      <c r="O259" s="14">
        <f t="shared" si="102"/>
        <v>0</v>
      </c>
      <c r="P259" s="14">
        <f t="shared" si="102"/>
        <v>0</v>
      </c>
      <c r="Q259" s="14">
        <f t="shared" si="102"/>
        <v>0</v>
      </c>
    </row>
    <row r="260" spans="1:17" ht="25.5" customHeight="1">
      <c r="A260" s="77" t="s">
        <v>32</v>
      </c>
      <c r="B260" s="76" t="s">
        <v>231</v>
      </c>
      <c r="C260" s="73" t="s">
        <v>6</v>
      </c>
      <c r="D260" s="20"/>
      <c r="E260" s="14">
        <f aca="true" t="shared" si="103" ref="E260:E275">F260+G260+H260+I260+J260+K260+L260+M260+N260+O260+P260+Q260</f>
        <v>1735915.4344300001</v>
      </c>
      <c r="F260" s="14">
        <f aca="true" t="shared" si="104" ref="F260:L260">F261+F262+F263+F264+F265+F267</f>
        <v>132385.4228</v>
      </c>
      <c r="G260" s="14">
        <f t="shared" si="104"/>
        <v>139308.674</v>
      </c>
      <c r="H260" s="14">
        <f t="shared" si="104"/>
        <v>172805.77401999998</v>
      </c>
      <c r="I260" s="14">
        <f t="shared" si="104"/>
        <v>174897.27300000002</v>
      </c>
      <c r="J260" s="14">
        <f t="shared" si="104"/>
        <v>185852.446</v>
      </c>
      <c r="K260" s="14">
        <f t="shared" si="104"/>
        <v>183081.03900000002</v>
      </c>
      <c r="L260" s="14">
        <f t="shared" si="104"/>
        <v>218189.90382</v>
      </c>
      <c r="M260" s="14">
        <f>M261+M262+M263+M264+M265+M267</f>
        <v>26514.35082</v>
      </c>
      <c r="N260" s="14">
        <f>N261+N262+N263+N264+N265+N267</f>
        <v>48107.983499999995</v>
      </c>
      <c r="O260" s="14">
        <f>O261+O262+O263+O264+O265+O267</f>
        <v>85499.53998</v>
      </c>
      <c r="P260" s="14">
        <f>P261+P262+P263+P264+P265+P267</f>
        <v>180443.00220999998</v>
      </c>
      <c r="Q260" s="14">
        <f>Q261+Q262+Q263+Q264+Q265+Q267</f>
        <v>188830.02527999997</v>
      </c>
    </row>
    <row r="261" spans="1:17" ht="19.5" customHeight="1">
      <c r="A261" s="77"/>
      <c r="B261" s="86"/>
      <c r="C261" s="73" t="s">
        <v>3</v>
      </c>
      <c r="D261" s="20">
        <v>814</v>
      </c>
      <c r="E261" s="14">
        <f t="shared" si="103"/>
        <v>24538.384000000002</v>
      </c>
      <c r="F261" s="14">
        <v>386.1</v>
      </c>
      <c r="G261" s="14">
        <v>883.9</v>
      </c>
      <c r="H261" s="14">
        <v>786.4</v>
      </c>
      <c r="I261" s="14">
        <v>341.2</v>
      </c>
      <c r="J261" s="14">
        <v>927</v>
      </c>
      <c r="K261" s="14">
        <v>921.1</v>
      </c>
      <c r="L261" s="14">
        <v>16383.7</v>
      </c>
      <c r="M261" s="14">
        <v>834.7</v>
      </c>
      <c r="N261" s="14">
        <v>764.74</v>
      </c>
      <c r="O261" s="14">
        <v>675.8</v>
      </c>
      <c r="P261" s="14">
        <v>675.8</v>
      </c>
      <c r="Q261" s="14">
        <v>957.9440000000001</v>
      </c>
    </row>
    <row r="262" spans="1:17" ht="16.5" customHeight="1">
      <c r="A262" s="77"/>
      <c r="B262" s="86"/>
      <c r="C262" s="73" t="s">
        <v>7</v>
      </c>
      <c r="D262" s="21" t="s">
        <v>8</v>
      </c>
      <c r="E262" s="14">
        <f t="shared" si="103"/>
        <v>1711377.0504300003</v>
      </c>
      <c r="F262" s="14">
        <v>131999.3228</v>
      </c>
      <c r="G262" s="14">
        <v>138424.774</v>
      </c>
      <c r="H262" s="14">
        <v>172019.37402</v>
      </c>
      <c r="I262" s="58">
        <v>174556.073</v>
      </c>
      <c r="J262" s="14">
        <v>184925.446</v>
      </c>
      <c r="K262" s="14">
        <v>182159.939</v>
      </c>
      <c r="L262" s="14">
        <v>201806.20382</v>
      </c>
      <c r="M262" s="14">
        <v>25679.65082</v>
      </c>
      <c r="N262" s="14">
        <v>47343.2435</v>
      </c>
      <c r="O262" s="14">
        <v>84823.73998</v>
      </c>
      <c r="P262" s="14">
        <v>179767.20221</v>
      </c>
      <c r="Q262" s="14">
        <v>187872.08127999998</v>
      </c>
    </row>
    <row r="263" spans="1:17" ht="18" customHeight="1">
      <c r="A263" s="77"/>
      <c r="B263" s="86"/>
      <c r="C263" s="73" t="s">
        <v>4</v>
      </c>
      <c r="D263" s="21"/>
      <c r="E263" s="14">
        <f t="shared" si="103"/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</row>
    <row r="264" spans="1:17" ht="30" customHeight="1">
      <c r="A264" s="77"/>
      <c r="B264" s="86"/>
      <c r="C264" s="73" t="s">
        <v>96</v>
      </c>
      <c r="D264" s="21"/>
      <c r="E264" s="14">
        <f t="shared" si="103"/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</row>
    <row r="265" spans="1:17" ht="15" customHeight="1">
      <c r="A265" s="77"/>
      <c r="B265" s="86"/>
      <c r="C265" s="73" t="s">
        <v>5</v>
      </c>
      <c r="D265" s="21"/>
      <c r="E265" s="14">
        <f t="shared" si="103"/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</row>
    <row r="266" spans="1:17" ht="30" customHeight="1">
      <c r="A266" s="77"/>
      <c r="B266" s="86"/>
      <c r="C266" s="73" t="s">
        <v>97</v>
      </c>
      <c r="D266" s="21"/>
      <c r="E266" s="14">
        <f t="shared" si="103"/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</row>
    <row r="267" spans="1:17" ht="36" customHeight="1">
      <c r="A267" s="77"/>
      <c r="B267" s="86"/>
      <c r="C267" s="73" t="s">
        <v>17</v>
      </c>
      <c r="D267" s="21"/>
      <c r="E267" s="14">
        <f t="shared" si="103"/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</row>
    <row r="268" spans="1:17" ht="21" customHeight="1">
      <c r="A268" s="77" t="s">
        <v>33</v>
      </c>
      <c r="B268" s="76" t="s">
        <v>232</v>
      </c>
      <c r="C268" s="73" t="s">
        <v>6</v>
      </c>
      <c r="D268" s="20"/>
      <c r="E268" s="14">
        <f t="shared" si="103"/>
        <v>2205824.74513</v>
      </c>
      <c r="F268" s="14">
        <f aca="true" t="shared" si="105" ref="F268:L268">F269+F270+F271+F272+F273+F275</f>
        <v>130706.83764</v>
      </c>
      <c r="G268" s="14">
        <f t="shared" si="105"/>
        <v>143869.96487</v>
      </c>
      <c r="H268" s="14">
        <f t="shared" si="105"/>
        <v>148594.36624</v>
      </c>
      <c r="I268" s="14">
        <f t="shared" si="105"/>
        <v>166893.15165</v>
      </c>
      <c r="J268" s="14">
        <f t="shared" si="105"/>
        <v>184144.87092</v>
      </c>
      <c r="K268" s="14">
        <f t="shared" si="105"/>
        <v>193618.85538</v>
      </c>
      <c r="L268" s="14">
        <f t="shared" si="105"/>
        <v>202508.2992</v>
      </c>
      <c r="M268" s="14">
        <f>M269+M270+M271+M272+M273+M275</f>
        <v>207221.25587</v>
      </c>
      <c r="N268" s="14">
        <f>N269+N270+N271+N272+N273+N275</f>
        <v>207633.941</v>
      </c>
      <c r="O268" s="14">
        <f>O269+O270+O271+O272+O273+O275</f>
        <v>209029.466</v>
      </c>
      <c r="P268" s="14">
        <f>P269+P270+P271+P272+P273+P275</f>
        <v>210080.665</v>
      </c>
      <c r="Q268" s="14">
        <f>Q269+Q270+Q271+Q272+Q273+Q275</f>
        <v>201523.07136</v>
      </c>
    </row>
    <row r="269" spans="1:17" ht="15" customHeight="1">
      <c r="A269" s="77"/>
      <c r="B269" s="76"/>
      <c r="C269" s="73" t="s">
        <v>3</v>
      </c>
      <c r="D269" s="20"/>
      <c r="E269" s="14">
        <f t="shared" si="103"/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f aca="true" t="shared" si="106" ref="O269:Q274">N269</f>
        <v>0</v>
      </c>
      <c r="P269" s="14">
        <f t="shared" si="106"/>
        <v>0</v>
      </c>
      <c r="Q269" s="14">
        <f t="shared" si="106"/>
        <v>0</v>
      </c>
    </row>
    <row r="270" spans="1:17" ht="15" customHeight="1">
      <c r="A270" s="77"/>
      <c r="B270" s="76"/>
      <c r="C270" s="73" t="s">
        <v>7</v>
      </c>
      <c r="D270" s="21" t="s">
        <v>8</v>
      </c>
      <c r="E270" s="14">
        <f t="shared" si="103"/>
        <v>2205824.74513</v>
      </c>
      <c r="F270" s="14">
        <v>130706.83764</v>
      </c>
      <c r="G270" s="14">
        <v>143869.96487</v>
      </c>
      <c r="H270" s="14">
        <v>148594.36624</v>
      </c>
      <c r="I270" s="14">
        <v>166893.15165</v>
      </c>
      <c r="J270" s="14">
        <v>184144.87092</v>
      </c>
      <c r="K270" s="14">
        <v>193618.85538</v>
      </c>
      <c r="L270" s="14">
        <v>202508.2992</v>
      </c>
      <c r="M270" s="14">
        <f>207213.79376+7.46211</f>
        <v>207221.25587</v>
      </c>
      <c r="N270" s="14">
        <v>207633.941</v>
      </c>
      <c r="O270" s="14">
        <v>209029.466</v>
      </c>
      <c r="P270" s="14">
        <v>210080.665</v>
      </c>
      <c r="Q270" s="14">
        <v>201523.07136</v>
      </c>
    </row>
    <row r="271" spans="1:17" ht="15" customHeight="1">
      <c r="A271" s="77"/>
      <c r="B271" s="76"/>
      <c r="C271" s="73" t="s">
        <v>4</v>
      </c>
      <c r="D271" s="21"/>
      <c r="E271" s="14">
        <f t="shared" si="103"/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f t="shared" si="106"/>
        <v>0</v>
      </c>
      <c r="P271" s="14">
        <f t="shared" si="106"/>
        <v>0</v>
      </c>
      <c r="Q271" s="14">
        <f t="shared" si="106"/>
        <v>0</v>
      </c>
    </row>
    <row r="272" spans="1:17" ht="28.5" customHeight="1">
      <c r="A272" s="77"/>
      <c r="B272" s="76"/>
      <c r="C272" s="73" t="s">
        <v>96</v>
      </c>
      <c r="D272" s="21"/>
      <c r="E272" s="14">
        <f t="shared" si="103"/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f t="shared" si="106"/>
        <v>0</v>
      </c>
      <c r="P272" s="14">
        <f t="shared" si="106"/>
        <v>0</v>
      </c>
      <c r="Q272" s="14">
        <f t="shared" si="106"/>
        <v>0</v>
      </c>
    </row>
    <row r="273" spans="1:17" ht="15" customHeight="1">
      <c r="A273" s="77"/>
      <c r="B273" s="76"/>
      <c r="C273" s="73" t="s">
        <v>5</v>
      </c>
      <c r="D273" s="21"/>
      <c r="E273" s="14">
        <f t="shared" si="103"/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f t="shared" si="106"/>
        <v>0</v>
      </c>
      <c r="P273" s="14">
        <f t="shared" si="106"/>
        <v>0</v>
      </c>
      <c r="Q273" s="14">
        <f t="shared" si="106"/>
        <v>0</v>
      </c>
    </row>
    <row r="274" spans="1:17" ht="27" customHeight="1">
      <c r="A274" s="77"/>
      <c r="B274" s="76"/>
      <c r="C274" s="73" t="s">
        <v>97</v>
      </c>
      <c r="D274" s="21"/>
      <c r="E274" s="14">
        <f t="shared" si="103"/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f t="shared" si="106"/>
        <v>0</v>
      </c>
      <c r="P274" s="14">
        <f t="shared" si="106"/>
        <v>0</v>
      </c>
      <c r="Q274" s="14">
        <f t="shared" si="106"/>
        <v>0</v>
      </c>
    </row>
    <row r="275" spans="1:17" ht="30" customHeight="1">
      <c r="A275" s="77"/>
      <c r="B275" s="76"/>
      <c r="C275" s="73" t="s">
        <v>17</v>
      </c>
      <c r="D275" s="21"/>
      <c r="E275" s="14">
        <f t="shared" si="103"/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</row>
    <row r="276" spans="1:17" ht="25.5" customHeight="1">
      <c r="A276" s="77" t="s">
        <v>34</v>
      </c>
      <c r="B276" s="76" t="s">
        <v>233</v>
      </c>
      <c r="C276" s="73" t="s">
        <v>6</v>
      </c>
      <c r="D276" s="20"/>
      <c r="E276" s="14">
        <f aca="true" t="shared" si="107" ref="E276:E283">F276+G276+H276+I276+J276+K276+L276+M276+N276+O276+P276+Q276</f>
        <v>6676206.900880001</v>
      </c>
      <c r="F276" s="14">
        <f aca="true" t="shared" si="108" ref="F276:L276">F277+F278+F279+F280+F281+F283</f>
        <v>537253.28302</v>
      </c>
      <c r="G276" s="14">
        <f t="shared" si="108"/>
        <v>549296.7152699999</v>
      </c>
      <c r="H276" s="14">
        <f t="shared" si="108"/>
        <v>504232.54125</v>
      </c>
      <c r="I276" s="14">
        <f t="shared" si="108"/>
        <v>512622.57476</v>
      </c>
      <c r="J276" s="14">
        <f t="shared" si="108"/>
        <v>543400.60004</v>
      </c>
      <c r="K276" s="14">
        <f t="shared" si="108"/>
        <v>568999.97138</v>
      </c>
      <c r="L276" s="14">
        <f t="shared" si="108"/>
        <v>551817.59448</v>
      </c>
      <c r="M276" s="14">
        <f>M277+M278+M279+M280+M281+M283</f>
        <v>575741.20465</v>
      </c>
      <c r="N276" s="14">
        <f>N277+N278+N279+N280+N281+N283</f>
        <v>591061.91413</v>
      </c>
      <c r="O276" s="14">
        <f>O277+O278+O279+O280+O281+O283</f>
        <v>571304.6929700001</v>
      </c>
      <c r="P276" s="14">
        <f>P277+P278+P279+P280+P281+P283</f>
        <v>576381.65997</v>
      </c>
      <c r="Q276" s="14">
        <f>Q277+Q278+Q279+Q280+Q281+Q283</f>
        <v>594094.14896</v>
      </c>
    </row>
    <row r="277" spans="1:17" ht="15" customHeight="1">
      <c r="A277" s="77"/>
      <c r="B277" s="86"/>
      <c r="C277" s="73" t="s">
        <v>3</v>
      </c>
      <c r="D277" s="20">
        <v>814</v>
      </c>
      <c r="E277" s="14">
        <f t="shared" si="107"/>
        <v>129554.44443840001</v>
      </c>
      <c r="F277" s="14">
        <v>84362</v>
      </c>
      <c r="G277" s="14">
        <v>38096.35865</v>
      </c>
      <c r="H277" s="14">
        <v>0</v>
      </c>
      <c r="I277" s="14">
        <v>404.5</v>
      </c>
      <c r="J277" s="14">
        <v>983.16764</v>
      </c>
      <c r="K277" s="14">
        <v>422.49596</v>
      </c>
      <c r="L277" s="14">
        <v>2030.96091</v>
      </c>
      <c r="M277" s="14">
        <v>625.15487</v>
      </c>
      <c r="N277" s="14">
        <v>730.13687</v>
      </c>
      <c r="O277" s="14">
        <v>730.13687</v>
      </c>
      <c r="P277" s="14">
        <v>730.13687</v>
      </c>
      <c r="Q277" s="14">
        <v>439.39579840000005</v>
      </c>
    </row>
    <row r="278" spans="1:17" ht="15" customHeight="1">
      <c r="A278" s="77"/>
      <c r="B278" s="86"/>
      <c r="C278" s="73" t="s">
        <v>7</v>
      </c>
      <c r="D278" s="21" t="s">
        <v>8</v>
      </c>
      <c r="E278" s="14">
        <f t="shared" si="107"/>
        <v>6546652.4564416</v>
      </c>
      <c r="F278" s="14">
        <v>452891.28302</v>
      </c>
      <c r="G278" s="14">
        <v>511200.35662</v>
      </c>
      <c r="H278" s="14">
        <v>504232.54125</v>
      </c>
      <c r="I278" s="14">
        <v>512218.07476</v>
      </c>
      <c r="J278" s="14">
        <v>542417.4324</v>
      </c>
      <c r="K278" s="14">
        <v>568577.47542</v>
      </c>
      <c r="L278" s="14">
        <v>549786.63357</v>
      </c>
      <c r="M278" s="14">
        <f>575162.61301-46.56323</f>
        <v>575116.04978</v>
      </c>
      <c r="N278" s="14">
        <v>590331.77726</v>
      </c>
      <c r="O278" s="14">
        <v>570574.5561</v>
      </c>
      <c r="P278" s="14">
        <v>575651.5231</v>
      </c>
      <c r="Q278" s="14">
        <v>593654.7531616</v>
      </c>
    </row>
    <row r="279" spans="1:17" ht="15" customHeight="1">
      <c r="A279" s="77"/>
      <c r="B279" s="86"/>
      <c r="C279" s="73" t="s">
        <v>4</v>
      </c>
      <c r="D279" s="21"/>
      <c r="E279" s="14">
        <f t="shared" si="107"/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</row>
    <row r="280" spans="1:17" ht="30" customHeight="1">
      <c r="A280" s="77"/>
      <c r="B280" s="86"/>
      <c r="C280" s="73" t="s">
        <v>96</v>
      </c>
      <c r="D280" s="21"/>
      <c r="E280" s="14">
        <f t="shared" si="107"/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</row>
    <row r="281" spans="1:17" ht="15" customHeight="1">
      <c r="A281" s="77"/>
      <c r="B281" s="86"/>
      <c r="C281" s="73" t="s">
        <v>5</v>
      </c>
      <c r="D281" s="21"/>
      <c r="E281" s="14">
        <f t="shared" si="107"/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</row>
    <row r="282" spans="1:17" ht="30" customHeight="1">
      <c r="A282" s="77"/>
      <c r="B282" s="86"/>
      <c r="C282" s="73" t="s">
        <v>97</v>
      </c>
      <c r="D282" s="21"/>
      <c r="E282" s="14">
        <f t="shared" si="107"/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</row>
    <row r="283" spans="1:17" ht="30" customHeight="1">
      <c r="A283" s="77"/>
      <c r="B283" s="86"/>
      <c r="C283" s="73" t="s">
        <v>17</v>
      </c>
      <c r="D283" s="21"/>
      <c r="E283" s="14">
        <f t="shared" si="107"/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</row>
    <row r="284" spans="1:17" ht="16.5" customHeight="1">
      <c r="A284" s="77" t="s">
        <v>35</v>
      </c>
      <c r="B284" s="76" t="s">
        <v>234</v>
      </c>
      <c r="C284" s="73" t="s">
        <v>6</v>
      </c>
      <c r="D284" s="20"/>
      <c r="E284" s="14">
        <f aca="true" t="shared" si="109" ref="E284:E291">F284+G284+H284+I284+J284+K284+L284+M284+N284+O284+P284+Q284</f>
        <v>4202832.00482</v>
      </c>
      <c r="F284" s="14">
        <f aca="true" t="shared" si="110" ref="F284:L284">F285+F286+F287+F288+F289+F291</f>
        <v>222549.60108</v>
      </c>
      <c r="G284" s="14">
        <f t="shared" si="110"/>
        <v>237507.6508</v>
      </c>
      <c r="H284" s="14">
        <f t="shared" si="110"/>
        <v>262683.0562</v>
      </c>
      <c r="I284" s="14">
        <f t="shared" si="110"/>
        <v>294284.36465</v>
      </c>
      <c r="J284" s="14">
        <f t="shared" si="110"/>
        <v>349094.59754</v>
      </c>
      <c r="K284" s="14">
        <f t="shared" si="110"/>
        <v>362124.35645</v>
      </c>
      <c r="L284" s="14">
        <f t="shared" si="110"/>
        <v>381820.60188000003</v>
      </c>
      <c r="M284" s="14">
        <f>M285+M286+M287+M288+M289+M291</f>
        <v>392260.09658</v>
      </c>
      <c r="N284" s="14">
        <f>N285+N286+N287+N288+N289+N291</f>
        <v>439538.12916</v>
      </c>
      <c r="O284" s="14">
        <f>O285+O286+O287+O288+O289+O291</f>
        <v>440581.124</v>
      </c>
      <c r="P284" s="14">
        <f>P285+P286+P287+P288+P289+P291</f>
        <v>443427.544</v>
      </c>
      <c r="Q284" s="14">
        <f>Q285+Q286+Q287+Q288+Q289+Q291</f>
        <v>376960.88248000003</v>
      </c>
    </row>
    <row r="285" spans="1:17" ht="15" customHeight="1">
      <c r="A285" s="77"/>
      <c r="B285" s="76"/>
      <c r="C285" s="73" t="s">
        <v>3</v>
      </c>
      <c r="D285" s="20"/>
      <c r="E285" s="14">
        <f t="shared" si="109"/>
        <v>2933.54018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2758.89347</v>
      </c>
      <c r="M285" s="14">
        <v>174.64671</v>
      </c>
      <c r="N285" s="14">
        <v>0</v>
      </c>
      <c r="O285" s="14">
        <f>N285</f>
        <v>0</v>
      </c>
      <c r="P285" s="14">
        <f>O285</f>
        <v>0</v>
      </c>
      <c r="Q285" s="14">
        <f>P285</f>
        <v>0</v>
      </c>
    </row>
    <row r="286" spans="1:17" ht="15" customHeight="1">
      <c r="A286" s="77"/>
      <c r="B286" s="76"/>
      <c r="C286" s="73" t="s">
        <v>7</v>
      </c>
      <c r="D286" s="21" t="s">
        <v>8</v>
      </c>
      <c r="E286" s="14">
        <f t="shared" si="109"/>
        <v>4199898.46464</v>
      </c>
      <c r="F286" s="14">
        <v>222549.60108</v>
      </c>
      <c r="G286" s="14">
        <v>237507.6508</v>
      </c>
      <c r="H286" s="14">
        <v>262683.0562</v>
      </c>
      <c r="I286" s="14">
        <v>294284.36465</v>
      </c>
      <c r="J286" s="14">
        <v>349094.59754</v>
      </c>
      <c r="K286" s="14">
        <v>362124.35645</v>
      </c>
      <c r="L286" s="14">
        <v>379061.70841</v>
      </c>
      <c r="M286" s="14">
        <f>392249.00754+11.08904-174.64671</f>
        <v>392085.44987</v>
      </c>
      <c r="N286" s="14">
        <v>439538.12916</v>
      </c>
      <c r="O286" s="14">
        <v>440581.124</v>
      </c>
      <c r="P286" s="14">
        <v>443427.544</v>
      </c>
      <c r="Q286" s="14">
        <v>376960.88248000003</v>
      </c>
    </row>
    <row r="287" spans="1:17" ht="15" customHeight="1">
      <c r="A287" s="77"/>
      <c r="B287" s="76"/>
      <c r="C287" s="73" t="s">
        <v>4</v>
      </c>
      <c r="D287" s="21"/>
      <c r="E287" s="14">
        <f t="shared" si="109"/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</row>
    <row r="288" spans="1:17" ht="30" customHeight="1">
      <c r="A288" s="77"/>
      <c r="B288" s="76"/>
      <c r="C288" s="73" t="s">
        <v>96</v>
      </c>
      <c r="D288" s="21"/>
      <c r="E288" s="14">
        <f t="shared" si="109"/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</row>
    <row r="289" spans="1:17" ht="15" customHeight="1">
      <c r="A289" s="77"/>
      <c r="B289" s="76"/>
      <c r="C289" s="73" t="s">
        <v>5</v>
      </c>
      <c r="D289" s="21"/>
      <c r="E289" s="14">
        <f t="shared" si="109"/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</row>
    <row r="290" spans="1:17" ht="30" customHeight="1">
      <c r="A290" s="77"/>
      <c r="B290" s="76"/>
      <c r="C290" s="73" t="s">
        <v>97</v>
      </c>
      <c r="D290" s="21"/>
      <c r="E290" s="14">
        <f t="shared" si="109"/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</row>
    <row r="291" spans="1:17" ht="30" customHeight="1">
      <c r="A291" s="77"/>
      <c r="B291" s="76"/>
      <c r="C291" s="73" t="s">
        <v>17</v>
      </c>
      <c r="D291" s="21"/>
      <c r="E291" s="14">
        <f t="shared" si="109"/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</row>
    <row r="292" spans="1:17" ht="25.5" customHeight="1">
      <c r="A292" s="77" t="s">
        <v>36</v>
      </c>
      <c r="B292" s="76" t="s">
        <v>235</v>
      </c>
      <c r="C292" s="73" t="s">
        <v>6</v>
      </c>
      <c r="D292" s="20"/>
      <c r="E292" s="14">
        <f aca="true" t="shared" si="111" ref="E292:E299">F292+G292+H292+I292+J292+K292+L292+M292+N292+O292+P292+Q292</f>
        <v>1384673.7435399997</v>
      </c>
      <c r="F292" s="14">
        <f aca="true" t="shared" si="112" ref="F292:Q292">F293+F294+F295+F296+F297+F299</f>
        <v>396726.59985</v>
      </c>
      <c r="G292" s="14">
        <f t="shared" si="112"/>
        <v>491193.80607000005</v>
      </c>
      <c r="H292" s="14">
        <f t="shared" si="112"/>
        <v>51189.74381</v>
      </c>
      <c r="I292" s="14">
        <f t="shared" si="112"/>
        <v>117796.79317</v>
      </c>
      <c r="J292" s="14">
        <f t="shared" si="112"/>
        <v>117551.24671</v>
      </c>
      <c r="K292" s="14">
        <f t="shared" si="112"/>
        <v>22921.9415</v>
      </c>
      <c r="L292" s="14">
        <f t="shared" si="112"/>
        <v>112680.39273</v>
      </c>
      <c r="M292" s="14">
        <f t="shared" si="112"/>
        <v>9221.00873</v>
      </c>
      <c r="N292" s="14">
        <f t="shared" si="112"/>
        <v>19398.28803</v>
      </c>
      <c r="O292" s="14">
        <f t="shared" si="112"/>
        <v>11048.988029999999</v>
      </c>
      <c r="P292" s="14">
        <f t="shared" si="112"/>
        <v>11048.988029999999</v>
      </c>
      <c r="Q292" s="14">
        <f t="shared" si="112"/>
        <v>23895.946880000003</v>
      </c>
    </row>
    <row r="293" spans="1:17" ht="15" customHeight="1">
      <c r="A293" s="77"/>
      <c r="B293" s="76"/>
      <c r="C293" s="73" t="s">
        <v>3</v>
      </c>
      <c r="D293" s="20"/>
      <c r="E293" s="14">
        <f t="shared" si="111"/>
        <v>99081.12821480002</v>
      </c>
      <c r="F293" s="14">
        <v>0</v>
      </c>
      <c r="G293" s="14">
        <v>0</v>
      </c>
      <c r="H293" s="14">
        <v>0</v>
      </c>
      <c r="I293" s="14">
        <v>0</v>
      </c>
      <c r="J293" s="14">
        <v>12994.95467</v>
      </c>
      <c r="K293" s="14">
        <v>1042.13437</v>
      </c>
      <c r="L293" s="14">
        <v>77689.82214</v>
      </c>
      <c r="M293" s="14">
        <v>2030.64723</v>
      </c>
      <c r="N293" s="14">
        <v>1413.25002</v>
      </c>
      <c r="O293" s="14">
        <v>1413.25002</v>
      </c>
      <c r="P293" s="14">
        <v>1413.25002</v>
      </c>
      <c r="Q293" s="14">
        <v>1083.8197448</v>
      </c>
    </row>
    <row r="294" spans="1:17" ht="15" customHeight="1">
      <c r="A294" s="77"/>
      <c r="B294" s="76"/>
      <c r="C294" s="73" t="s">
        <v>7</v>
      </c>
      <c r="D294" s="21" t="s">
        <v>8</v>
      </c>
      <c r="E294" s="14">
        <f t="shared" si="111"/>
        <v>484658.85532519995</v>
      </c>
      <c r="F294" s="14">
        <v>49238.36985</v>
      </c>
      <c r="G294" s="14">
        <v>37748.27607</v>
      </c>
      <c r="H294" s="14">
        <v>51189.74381</v>
      </c>
      <c r="I294" s="14">
        <v>117796.79317</v>
      </c>
      <c r="J294" s="14">
        <v>104556.29204</v>
      </c>
      <c r="K294" s="14">
        <v>21879.80713</v>
      </c>
      <c r="L294" s="14">
        <v>34990.57059</v>
      </c>
      <c r="M294" s="14">
        <f>7460.97968-270.61818</f>
        <v>7190.3615</v>
      </c>
      <c r="N294" s="14">
        <v>17985.03801</v>
      </c>
      <c r="O294" s="14">
        <v>9635.73801</v>
      </c>
      <c r="P294" s="14">
        <v>9635.73801</v>
      </c>
      <c r="Q294" s="14">
        <v>22812.127135200004</v>
      </c>
    </row>
    <row r="295" spans="1:17" ht="15" customHeight="1">
      <c r="A295" s="97"/>
      <c r="B295" s="76"/>
      <c r="C295" s="73" t="s">
        <v>4</v>
      </c>
      <c r="D295" s="21"/>
      <c r="E295" s="14">
        <f t="shared" si="111"/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</row>
    <row r="296" spans="1:17" ht="30" customHeight="1">
      <c r="A296" s="97"/>
      <c r="B296" s="76"/>
      <c r="C296" s="73" t="s">
        <v>96</v>
      </c>
      <c r="D296" s="21"/>
      <c r="E296" s="14">
        <f t="shared" si="111"/>
        <v>800933.76</v>
      </c>
      <c r="F296" s="14">
        <v>347488.23</v>
      </c>
      <c r="G296" s="14">
        <v>453445.53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</row>
    <row r="297" spans="1:17" ht="15" customHeight="1">
      <c r="A297" s="97"/>
      <c r="B297" s="76"/>
      <c r="C297" s="73" t="s">
        <v>5</v>
      </c>
      <c r="D297" s="21"/>
      <c r="E297" s="14">
        <f t="shared" si="111"/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</row>
    <row r="298" spans="1:17" ht="30" customHeight="1">
      <c r="A298" s="97"/>
      <c r="B298" s="76"/>
      <c r="C298" s="73" t="s">
        <v>97</v>
      </c>
      <c r="D298" s="21"/>
      <c r="E298" s="14">
        <f t="shared" si="111"/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</row>
    <row r="299" spans="1:17" ht="30" customHeight="1">
      <c r="A299" s="97"/>
      <c r="B299" s="76"/>
      <c r="C299" s="73" t="s">
        <v>17</v>
      </c>
      <c r="D299" s="21"/>
      <c r="E299" s="14">
        <f t="shared" si="111"/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</row>
    <row r="300" spans="1:17" ht="18.75" customHeight="1">
      <c r="A300" s="77" t="s">
        <v>37</v>
      </c>
      <c r="B300" s="76" t="s">
        <v>236</v>
      </c>
      <c r="C300" s="73" t="s">
        <v>6</v>
      </c>
      <c r="D300" s="20"/>
      <c r="E300" s="14">
        <f aca="true" t="shared" si="113" ref="E300:E307">F300+G300+H300+I300+J300+K300+L300+M300+N300+O300+P300+Q300</f>
        <v>477591.29280000005</v>
      </c>
      <c r="F300" s="14">
        <f aca="true" t="shared" si="114" ref="F300:Q300">F301+F302+F303+F304+F305+F307</f>
        <v>25393.41695</v>
      </c>
      <c r="G300" s="14">
        <f t="shared" si="114"/>
        <v>28160.53</v>
      </c>
      <c r="H300" s="14">
        <f t="shared" si="114"/>
        <v>30571.795</v>
      </c>
      <c r="I300" s="14">
        <f t="shared" si="114"/>
        <v>32448.437</v>
      </c>
      <c r="J300" s="14">
        <f t="shared" si="114"/>
        <v>40827.4118</v>
      </c>
      <c r="K300" s="14">
        <f t="shared" si="114"/>
        <v>42462.817</v>
      </c>
      <c r="L300" s="14">
        <f t="shared" si="114"/>
        <v>44813.05726</v>
      </c>
      <c r="M300" s="14">
        <f t="shared" si="114"/>
        <v>46154.875</v>
      </c>
      <c r="N300" s="14">
        <f t="shared" si="114"/>
        <v>47610.90471</v>
      </c>
      <c r="O300" s="14">
        <f t="shared" si="114"/>
        <v>47278.479</v>
      </c>
      <c r="P300" s="14">
        <f t="shared" si="114"/>
        <v>47456.653</v>
      </c>
      <c r="Q300" s="14">
        <f t="shared" si="114"/>
        <v>44412.91608</v>
      </c>
    </row>
    <row r="301" spans="1:17" ht="15" customHeight="1">
      <c r="A301" s="77"/>
      <c r="B301" s="76"/>
      <c r="C301" s="73" t="s">
        <v>3</v>
      </c>
      <c r="D301" s="20"/>
      <c r="E301" s="14">
        <f t="shared" si="113"/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</row>
    <row r="302" spans="1:17" ht="15" customHeight="1">
      <c r="A302" s="77"/>
      <c r="B302" s="76"/>
      <c r="C302" s="73" t="s">
        <v>7</v>
      </c>
      <c r="D302" s="21" t="s">
        <v>8</v>
      </c>
      <c r="E302" s="14">
        <f t="shared" si="113"/>
        <v>477591.29280000005</v>
      </c>
      <c r="F302" s="14">
        <v>25393.41695</v>
      </c>
      <c r="G302" s="14">
        <v>28160.53</v>
      </c>
      <c r="H302" s="14">
        <v>30571.795</v>
      </c>
      <c r="I302" s="14">
        <v>32448.437</v>
      </c>
      <c r="J302" s="14">
        <v>40827.4118</v>
      </c>
      <c r="K302" s="14">
        <v>42462.817</v>
      </c>
      <c r="L302" s="14">
        <v>44813.05726</v>
      </c>
      <c r="M302" s="14">
        <v>46154.875</v>
      </c>
      <c r="N302" s="14">
        <v>47610.90471</v>
      </c>
      <c r="O302" s="14">
        <v>47278.479</v>
      </c>
      <c r="P302" s="14">
        <v>47456.653</v>
      </c>
      <c r="Q302" s="14">
        <v>44412.91608</v>
      </c>
    </row>
    <row r="303" spans="1:17" ht="15" customHeight="1">
      <c r="A303" s="77"/>
      <c r="B303" s="76"/>
      <c r="C303" s="73" t="s">
        <v>4</v>
      </c>
      <c r="D303" s="21"/>
      <c r="E303" s="14">
        <f t="shared" si="113"/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</row>
    <row r="304" spans="1:17" ht="30" customHeight="1">
      <c r="A304" s="77"/>
      <c r="B304" s="76"/>
      <c r="C304" s="73" t="s">
        <v>96</v>
      </c>
      <c r="D304" s="21"/>
      <c r="E304" s="14">
        <f t="shared" si="113"/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</row>
    <row r="305" spans="1:17" ht="15" customHeight="1">
      <c r="A305" s="77"/>
      <c r="B305" s="76"/>
      <c r="C305" s="73" t="s">
        <v>5</v>
      </c>
      <c r="D305" s="21"/>
      <c r="E305" s="14">
        <f t="shared" si="113"/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</row>
    <row r="306" spans="1:17" ht="30" customHeight="1">
      <c r="A306" s="77"/>
      <c r="B306" s="76"/>
      <c r="C306" s="73" t="s">
        <v>97</v>
      </c>
      <c r="D306" s="21"/>
      <c r="E306" s="14">
        <f t="shared" si="113"/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</row>
    <row r="307" spans="1:17" ht="30" customHeight="1">
      <c r="A307" s="77"/>
      <c r="B307" s="76"/>
      <c r="C307" s="73" t="s">
        <v>17</v>
      </c>
      <c r="D307" s="21"/>
      <c r="E307" s="14">
        <f t="shared" si="113"/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</row>
    <row r="308" spans="1:17" ht="22.5" customHeight="1">
      <c r="A308" s="77" t="s">
        <v>38</v>
      </c>
      <c r="B308" s="76" t="s">
        <v>103</v>
      </c>
      <c r="C308" s="73" t="s">
        <v>6</v>
      </c>
      <c r="D308" s="20"/>
      <c r="E308" s="14">
        <f aca="true" t="shared" si="115" ref="E308:E315">F308+G308+H308+I308+J308+K308+L308+M308+N308+O308+P308+Q308</f>
        <v>13127902.832630003</v>
      </c>
      <c r="F308" s="14">
        <f aca="true" t="shared" si="116" ref="F308:L308">F309+F310+F311+F312+F313+F315</f>
        <v>2961981.95053</v>
      </c>
      <c r="G308" s="14">
        <f t="shared" si="116"/>
        <v>3204436.80582</v>
      </c>
      <c r="H308" s="14">
        <f t="shared" si="116"/>
        <v>497828.04826999997</v>
      </c>
      <c r="I308" s="14">
        <f t="shared" si="116"/>
        <v>476162.91826999997</v>
      </c>
      <c r="J308" s="14">
        <f>J309+J310+J311+J312+J313+J315</f>
        <v>552274.48486</v>
      </c>
      <c r="K308" s="14">
        <f t="shared" si="116"/>
        <v>498617.65894</v>
      </c>
      <c r="L308" s="14">
        <f t="shared" si="116"/>
        <v>2081707.57471</v>
      </c>
      <c r="M308" s="14">
        <f>M309+M310+M311+M312+M313+M315</f>
        <v>934601.7096499999</v>
      </c>
      <c r="N308" s="14">
        <f>N309+N310+N311+N312+N313+N315</f>
        <v>535525.81278</v>
      </c>
      <c r="O308" s="14">
        <f>O309+O310+O311+O312+O313+O315</f>
        <v>457197.682</v>
      </c>
      <c r="P308" s="14">
        <f>P309+P310+P311+P312+P313+P315</f>
        <v>459637.482</v>
      </c>
      <c r="Q308" s="14">
        <f>Q309+Q310+Q311+Q312+Q313+Q315</f>
        <v>467930.7048</v>
      </c>
    </row>
    <row r="309" spans="1:19" ht="15" customHeight="1">
      <c r="A309" s="77"/>
      <c r="B309" s="76"/>
      <c r="C309" s="73" t="s">
        <v>3</v>
      </c>
      <c r="D309" s="20"/>
      <c r="E309" s="14">
        <f t="shared" si="115"/>
        <v>1090660.1048168002</v>
      </c>
      <c r="F309" s="14">
        <f aca="true" t="shared" si="117" ref="F309:Q315">F317+F325</f>
        <v>0</v>
      </c>
      <c r="G309" s="14">
        <f t="shared" si="117"/>
        <v>0</v>
      </c>
      <c r="H309" s="14">
        <f t="shared" si="117"/>
        <v>0</v>
      </c>
      <c r="I309" s="14">
        <f t="shared" si="117"/>
        <v>0</v>
      </c>
      <c r="J309" s="14">
        <f t="shared" si="117"/>
        <v>286.77769</v>
      </c>
      <c r="K309" s="14">
        <f t="shared" si="117"/>
        <v>1086.06967</v>
      </c>
      <c r="L309" s="14">
        <f aca="true" t="shared" si="118" ref="L309:N310">L317+L325+L333</f>
        <v>943866.19096</v>
      </c>
      <c r="M309" s="14">
        <f>M317+M325+M333</f>
        <v>92630.81471</v>
      </c>
      <c r="N309" s="14">
        <f t="shared" si="118"/>
        <v>48794.51311</v>
      </c>
      <c r="O309" s="14">
        <f t="shared" si="117"/>
        <v>1433.11311</v>
      </c>
      <c r="P309" s="14">
        <f t="shared" si="117"/>
        <v>1433.11311</v>
      </c>
      <c r="Q309" s="14">
        <f t="shared" si="117"/>
        <v>1129.5124568</v>
      </c>
      <c r="S309" s="12"/>
    </row>
    <row r="310" spans="1:18" ht="15" customHeight="1">
      <c r="A310" s="77"/>
      <c r="B310" s="76"/>
      <c r="C310" s="73" t="s">
        <v>7</v>
      </c>
      <c r="D310" s="21" t="s">
        <v>8</v>
      </c>
      <c r="E310" s="14">
        <f t="shared" si="115"/>
        <v>6839946.2578131985</v>
      </c>
      <c r="F310" s="14">
        <f t="shared" si="117"/>
        <v>477701.99053</v>
      </c>
      <c r="G310" s="14">
        <f t="shared" si="117"/>
        <v>491420.29582</v>
      </c>
      <c r="H310" s="14">
        <f t="shared" si="117"/>
        <v>497828.04826999997</v>
      </c>
      <c r="I310" s="14">
        <f t="shared" si="117"/>
        <v>476162.91826999997</v>
      </c>
      <c r="J310" s="14">
        <f t="shared" si="117"/>
        <v>551987.70717</v>
      </c>
      <c r="K310" s="14">
        <f t="shared" si="117"/>
        <v>497531.58927</v>
      </c>
      <c r="L310" s="14">
        <f t="shared" si="118"/>
        <v>1137841.38375</v>
      </c>
      <c r="M310" s="14">
        <f t="shared" si="118"/>
        <v>841970.8949399999</v>
      </c>
      <c r="N310" s="14">
        <f>N318+N326+N334</f>
        <v>486731.29967000004</v>
      </c>
      <c r="O310" s="14">
        <f t="shared" si="117"/>
        <v>455764.56889</v>
      </c>
      <c r="P310" s="14">
        <f t="shared" si="117"/>
        <v>458204.36889000004</v>
      </c>
      <c r="Q310" s="14">
        <f t="shared" si="117"/>
        <v>466801.19234320003</v>
      </c>
      <c r="R310" s="12"/>
    </row>
    <row r="311" spans="1:18" ht="15" customHeight="1">
      <c r="A311" s="77"/>
      <c r="B311" s="76"/>
      <c r="C311" s="73" t="s">
        <v>4</v>
      </c>
      <c r="D311" s="21"/>
      <c r="E311" s="14">
        <f t="shared" si="115"/>
        <v>0</v>
      </c>
      <c r="F311" s="14">
        <f t="shared" si="117"/>
        <v>0</v>
      </c>
      <c r="G311" s="14">
        <f t="shared" si="117"/>
        <v>0</v>
      </c>
      <c r="H311" s="14">
        <f t="shared" si="117"/>
        <v>0</v>
      </c>
      <c r="I311" s="14">
        <f t="shared" si="117"/>
        <v>0</v>
      </c>
      <c r="J311" s="14">
        <f t="shared" si="117"/>
        <v>0</v>
      </c>
      <c r="K311" s="14">
        <f t="shared" si="117"/>
        <v>0</v>
      </c>
      <c r="L311" s="14">
        <f t="shared" si="117"/>
        <v>0</v>
      </c>
      <c r="M311" s="14">
        <f t="shared" si="117"/>
        <v>0</v>
      </c>
      <c r="N311" s="14">
        <f t="shared" si="117"/>
        <v>0</v>
      </c>
      <c r="O311" s="14">
        <f t="shared" si="117"/>
        <v>0</v>
      </c>
      <c r="P311" s="14">
        <f t="shared" si="117"/>
        <v>0</v>
      </c>
      <c r="Q311" s="14">
        <f t="shared" si="117"/>
        <v>0</v>
      </c>
      <c r="R311" s="12"/>
    </row>
    <row r="312" spans="1:17" ht="27" customHeight="1">
      <c r="A312" s="77"/>
      <c r="B312" s="76"/>
      <c r="C312" s="73" t="s">
        <v>96</v>
      </c>
      <c r="D312" s="21"/>
      <c r="E312" s="14">
        <f t="shared" si="115"/>
        <v>5197296.47</v>
      </c>
      <c r="F312" s="14">
        <f t="shared" si="117"/>
        <v>2484279.96</v>
      </c>
      <c r="G312" s="14">
        <f t="shared" si="117"/>
        <v>2713016.51</v>
      </c>
      <c r="H312" s="14">
        <f t="shared" si="117"/>
        <v>0</v>
      </c>
      <c r="I312" s="14">
        <f t="shared" si="117"/>
        <v>0</v>
      </c>
      <c r="J312" s="14">
        <f t="shared" si="117"/>
        <v>0</v>
      </c>
      <c r="K312" s="14">
        <f t="shared" si="117"/>
        <v>0</v>
      </c>
      <c r="L312" s="14">
        <f t="shared" si="117"/>
        <v>0</v>
      </c>
      <c r="M312" s="14">
        <f t="shared" si="117"/>
        <v>0</v>
      </c>
      <c r="N312" s="14">
        <f t="shared" si="117"/>
        <v>0</v>
      </c>
      <c r="O312" s="14">
        <f t="shared" si="117"/>
        <v>0</v>
      </c>
      <c r="P312" s="14">
        <f t="shared" si="117"/>
        <v>0</v>
      </c>
      <c r="Q312" s="14">
        <f t="shared" si="117"/>
        <v>0</v>
      </c>
    </row>
    <row r="313" spans="1:17" ht="15" customHeight="1">
      <c r="A313" s="77"/>
      <c r="B313" s="76"/>
      <c r="C313" s="73" t="s">
        <v>5</v>
      </c>
      <c r="D313" s="21"/>
      <c r="E313" s="14">
        <f t="shared" si="115"/>
        <v>0</v>
      </c>
      <c r="F313" s="14">
        <f t="shared" si="117"/>
        <v>0</v>
      </c>
      <c r="G313" s="14">
        <f t="shared" si="117"/>
        <v>0</v>
      </c>
      <c r="H313" s="14">
        <f t="shared" si="117"/>
        <v>0</v>
      </c>
      <c r="I313" s="14">
        <f t="shared" si="117"/>
        <v>0</v>
      </c>
      <c r="J313" s="14">
        <f t="shared" si="117"/>
        <v>0</v>
      </c>
      <c r="K313" s="14">
        <f t="shared" si="117"/>
        <v>0</v>
      </c>
      <c r="L313" s="14">
        <f t="shared" si="117"/>
        <v>0</v>
      </c>
      <c r="M313" s="14">
        <f t="shared" si="117"/>
        <v>0</v>
      </c>
      <c r="N313" s="14">
        <f t="shared" si="117"/>
        <v>0</v>
      </c>
      <c r="O313" s="14">
        <f t="shared" si="117"/>
        <v>0</v>
      </c>
      <c r="P313" s="14">
        <f t="shared" si="117"/>
        <v>0</v>
      </c>
      <c r="Q313" s="14">
        <f t="shared" si="117"/>
        <v>0</v>
      </c>
    </row>
    <row r="314" spans="1:17" ht="27.75" customHeight="1">
      <c r="A314" s="77"/>
      <c r="B314" s="76"/>
      <c r="C314" s="73" t="s">
        <v>97</v>
      </c>
      <c r="D314" s="21"/>
      <c r="E314" s="14">
        <f t="shared" si="115"/>
        <v>0</v>
      </c>
      <c r="F314" s="14">
        <f t="shared" si="117"/>
        <v>0</v>
      </c>
      <c r="G314" s="14">
        <f t="shared" si="117"/>
        <v>0</v>
      </c>
      <c r="H314" s="14">
        <f t="shared" si="117"/>
        <v>0</v>
      </c>
      <c r="I314" s="14">
        <f t="shared" si="117"/>
        <v>0</v>
      </c>
      <c r="J314" s="14">
        <f t="shared" si="117"/>
        <v>0</v>
      </c>
      <c r="K314" s="14">
        <f t="shared" si="117"/>
        <v>0</v>
      </c>
      <c r="L314" s="14">
        <f t="shared" si="117"/>
        <v>0</v>
      </c>
      <c r="M314" s="14">
        <f t="shared" si="117"/>
        <v>0</v>
      </c>
      <c r="N314" s="14">
        <f t="shared" si="117"/>
        <v>0</v>
      </c>
      <c r="O314" s="14">
        <f t="shared" si="117"/>
        <v>0</v>
      </c>
      <c r="P314" s="14">
        <f t="shared" si="117"/>
        <v>0</v>
      </c>
      <c r="Q314" s="14">
        <f t="shared" si="117"/>
        <v>0</v>
      </c>
    </row>
    <row r="315" spans="1:17" ht="30" customHeight="1">
      <c r="A315" s="77"/>
      <c r="B315" s="76"/>
      <c r="C315" s="73" t="s">
        <v>17</v>
      </c>
      <c r="D315" s="21"/>
      <c r="E315" s="14">
        <f t="shared" si="115"/>
        <v>0</v>
      </c>
      <c r="F315" s="14">
        <f t="shared" si="117"/>
        <v>0</v>
      </c>
      <c r="G315" s="14">
        <f t="shared" si="117"/>
        <v>0</v>
      </c>
      <c r="H315" s="14">
        <f t="shared" si="117"/>
        <v>0</v>
      </c>
      <c r="I315" s="14">
        <f t="shared" si="117"/>
        <v>0</v>
      </c>
      <c r="J315" s="14">
        <f t="shared" si="117"/>
        <v>0</v>
      </c>
      <c r="K315" s="14">
        <f t="shared" si="117"/>
        <v>0</v>
      </c>
      <c r="L315" s="14">
        <f t="shared" si="117"/>
        <v>0</v>
      </c>
      <c r="M315" s="14">
        <f t="shared" si="117"/>
        <v>0</v>
      </c>
      <c r="N315" s="14">
        <f t="shared" si="117"/>
        <v>0</v>
      </c>
      <c r="O315" s="14">
        <f t="shared" si="117"/>
        <v>0</v>
      </c>
      <c r="P315" s="14">
        <f t="shared" si="117"/>
        <v>0</v>
      </c>
      <c r="Q315" s="14">
        <f t="shared" si="117"/>
        <v>0</v>
      </c>
    </row>
    <row r="316" spans="1:17" ht="21" customHeight="1">
      <c r="A316" s="77" t="s">
        <v>39</v>
      </c>
      <c r="B316" s="76" t="s">
        <v>104</v>
      </c>
      <c r="C316" s="73" t="s">
        <v>6</v>
      </c>
      <c r="D316" s="20"/>
      <c r="E316" s="14">
        <f aca="true" t="shared" si="119" ref="E316:E323">F316+G316+H316+I316+J316+K316+L316+M316+N316+O316+P316+Q316</f>
        <v>10744009.90808</v>
      </c>
      <c r="F316" s="14">
        <f aca="true" t="shared" si="120" ref="F316:L316">F317+F318+F319+F320+F321+F323</f>
        <v>2924917.19359</v>
      </c>
      <c r="G316" s="14">
        <f t="shared" si="120"/>
        <v>3159944.70582</v>
      </c>
      <c r="H316" s="14">
        <f t="shared" si="120"/>
        <v>441179.47994</v>
      </c>
      <c r="I316" s="14">
        <f t="shared" si="120"/>
        <v>426606.81827</v>
      </c>
      <c r="J316" s="14">
        <f t="shared" si="120"/>
        <v>490642.08486</v>
      </c>
      <c r="K316" s="14">
        <f t="shared" si="120"/>
        <v>440083.95894</v>
      </c>
      <c r="L316" s="14">
        <f t="shared" si="120"/>
        <v>481407.32619</v>
      </c>
      <c r="M316" s="14">
        <f>M317+M318+M319+M320+M321+M323</f>
        <v>743172.21284</v>
      </c>
      <c r="N316" s="14">
        <f>N317+N318+N319+N320+N321+N323</f>
        <v>443706.45883</v>
      </c>
      <c r="O316" s="14">
        <f>O317+O318+O319+O320+O321+O323</f>
        <v>393910.78199999995</v>
      </c>
      <c r="P316" s="14">
        <f>P317+P318+P319+P320+P321+P323</f>
        <v>396350.582</v>
      </c>
      <c r="Q316" s="14">
        <f>Q317+Q318+Q319+Q320+Q321+Q323</f>
        <v>402088.3048</v>
      </c>
    </row>
    <row r="317" spans="1:17" ht="15" customHeight="1">
      <c r="A317" s="77"/>
      <c r="B317" s="76"/>
      <c r="C317" s="73" t="s">
        <v>3</v>
      </c>
      <c r="D317" s="14"/>
      <c r="E317" s="14">
        <f t="shared" si="119"/>
        <v>118531.56473680002</v>
      </c>
      <c r="F317" s="14">
        <v>0</v>
      </c>
      <c r="G317" s="14">
        <v>0</v>
      </c>
      <c r="H317" s="14">
        <v>0</v>
      </c>
      <c r="I317" s="14">
        <v>0</v>
      </c>
      <c r="J317" s="14">
        <v>286.77769</v>
      </c>
      <c r="K317" s="14">
        <v>1086.06967</v>
      </c>
      <c r="L317" s="14">
        <v>30035.647</v>
      </c>
      <c r="M317" s="14">
        <v>38260.81859</v>
      </c>
      <c r="N317" s="14">
        <v>44866.51311</v>
      </c>
      <c r="O317" s="14">
        <v>1433.11311</v>
      </c>
      <c r="P317" s="14">
        <v>1433.11311</v>
      </c>
      <c r="Q317" s="14">
        <v>1129.5124568</v>
      </c>
    </row>
    <row r="318" spans="1:18" ht="15" customHeight="1">
      <c r="A318" s="77"/>
      <c r="B318" s="76"/>
      <c r="C318" s="73" t="s">
        <v>7</v>
      </c>
      <c r="D318" s="21" t="s">
        <v>8</v>
      </c>
      <c r="E318" s="14">
        <f t="shared" si="119"/>
        <v>5428181.8733432</v>
      </c>
      <c r="F318" s="14">
        <v>440637.23359</v>
      </c>
      <c r="G318" s="14">
        <v>446928.19582</v>
      </c>
      <c r="H318" s="14">
        <v>441179.47994</v>
      </c>
      <c r="I318" s="14">
        <v>426606.81827</v>
      </c>
      <c r="J318" s="14">
        <v>490355.30717</v>
      </c>
      <c r="K318" s="14">
        <v>438997.88927</v>
      </c>
      <c r="L318" s="14">
        <v>451371.67919</v>
      </c>
      <c r="M318" s="14">
        <v>704911.39425</v>
      </c>
      <c r="N318" s="14">
        <v>398839.94572</v>
      </c>
      <c r="O318" s="14">
        <v>392477.66889</v>
      </c>
      <c r="P318" s="14">
        <v>394917.46889</v>
      </c>
      <c r="Q318" s="14">
        <v>400958.7923432</v>
      </c>
      <c r="R318" s="12"/>
    </row>
    <row r="319" spans="1:17" ht="15" customHeight="1">
      <c r="A319" s="77"/>
      <c r="B319" s="76"/>
      <c r="C319" s="73" t="s">
        <v>4</v>
      </c>
      <c r="D319" s="21"/>
      <c r="E319" s="14">
        <f t="shared" si="119"/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</row>
    <row r="320" spans="1:17" ht="30" customHeight="1">
      <c r="A320" s="77"/>
      <c r="B320" s="76"/>
      <c r="C320" s="73" t="s">
        <v>96</v>
      </c>
      <c r="D320" s="21"/>
      <c r="E320" s="14">
        <f t="shared" si="119"/>
        <v>5197296.47</v>
      </c>
      <c r="F320" s="14">
        <v>2484279.96</v>
      </c>
      <c r="G320" s="14">
        <v>2713016.51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</row>
    <row r="321" spans="1:17" ht="15" customHeight="1">
      <c r="A321" s="77"/>
      <c r="B321" s="76"/>
      <c r="C321" s="73" t="s">
        <v>5</v>
      </c>
      <c r="D321" s="21"/>
      <c r="E321" s="14">
        <f t="shared" si="119"/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</row>
    <row r="322" spans="1:17" ht="30" customHeight="1">
      <c r="A322" s="77"/>
      <c r="B322" s="76"/>
      <c r="C322" s="73" t="s">
        <v>97</v>
      </c>
      <c r="D322" s="21"/>
      <c r="E322" s="14">
        <f t="shared" si="119"/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</row>
    <row r="323" spans="1:17" ht="30" customHeight="1">
      <c r="A323" s="77"/>
      <c r="B323" s="76"/>
      <c r="C323" s="73" t="s">
        <v>17</v>
      </c>
      <c r="D323" s="21"/>
      <c r="E323" s="14">
        <f t="shared" si="119"/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</row>
    <row r="324" spans="1:17" ht="21.75" customHeight="1">
      <c r="A324" s="77" t="s">
        <v>40</v>
      </c>
      <c r="B324" s="76" t="s">
        <v>237</v>
      </c>
      <c r="C324" s="73" t="s">
        <v>6</v>
      </c>
      <c r="D324" s="20"/>
      <c r="E324" s="14">
        <f aca="true" t="shared" si="121" ref="E324:E331">F324+G324+H324+I324+J324+K324+L324+M324+N324+O324+P324+Q324</f>
        <v>709317.9052700001</v>
      </c>
      <c r="F324" s="14">
        <f aca="true" t="shared" si="122" ref="F324:Q324">F325+F326+F327+F328+F329+F331</f>
        <v>37064.75694</v>
      </c>
      <c r="G324" s="14">
        <f t="shared" si="122"/>
        <v>44492.1</v>
      </c>
      <c r="H324" s="14">
        <f>H325+H326+H327+H328+H329+H331</f>
        <v>56648.56833</v>
      </c>
      <c r="I324" s="14">
        <f t="shared" si="122"/>
        <v>49556.1</v>
      </c>
      <c r="J324" s="14">
        <f t="shared" si="122"/>
        <v>61632.4</v>
      </c>
      <c r="K324" s="14">
        <f t="shared" si="122"/>
        <v>58533.7</v>
      </c>
      <c r="L324" s="14">
        <f t="shared" si="122"/>
        <v>67769.468</v>
      </c>
      <c r="M324" s="14">
        <f t="shared" si="122"/>
        <v>77917.712</v>
      </c>
      <c r="N324" s="14">
        <f t="shared" si="122"/>
        <v>63286.9</v>
      </c>
      <c r="O324" s="14">
        <f t="shared" si="122"/>
        <v>63286.9</v>
      </c>
      <c r="P324" s="14">
        <f t="shared" si="122"/>
        <v>63286.9</v>
      </c>
      <c r="Q324" s="14">
        <f t="shared" si="122"/>
        <v>65842.40000000001</v>
      </c>
    </row>
    <row r="325" spans="1:17" ht="15" customHeight="1">
      <c r="A325" s="77"/>
      <c r="B325" s="86"/>
      <c r="C325" s="73" t="s">
        <v>3</v>
      </c>
      <c r="D325" s="20"/>
      <c r="E325" s="14">
        <f t="shared" si="121"/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</row>
    <row r="326" spans="1:17" ht="15" customHeight="1">
      <c r="A326" s="77"/>
      <c r="B326" s="86"/>
      <c r="C326" s="73" t="s">
        <v>7</v>
      </c>
      <c r="D326" s="21" t="s">
        <v>8</v>
      </c>
      <c r="E326" s="14">
        <f t="shared" si="121"/>
        <v>709317.9052700001</v>
      </c>
      <c r="F326" s="14">
        <v>37064.75694</v>
      </c>
      <c r="G326" s="14">
        <v>44492.1</v>
      </c>
      <c r="H326" s="14">
        <v>56648.56833</v>
      </c>
      <c r="I326" s="14">
        <v>49556.1</v>
      </c>
      <c r="J326" s="14">
        <v>61632.4</v>
      </c>
      <c r="K326" s="14">
        <v>58533.7</v>
      </c>
      <c r="L326" s="14">
        <v>67769.468</v>
      </c>
      <c r="M326" s="14">
        <f>76477.712+1440</f>
        <v>77917.712</v>
      </c>
      <c r="N326" s="14">
        <v>63286.9</v>
      </c>
      <c r="O326" s="14">
        <v>63286.9</v>
      </c>
      <c r="P326" s="14">
        <v>63286.9</v>
      </c>
      <c r="Q326" s="14">
        <v>65842.40000000001</v>
      </c>
    </row>
    <row r="327" spans="1:17" ht="15" customHeight="1">
      <c r="A327" s="77"/>
      <c r="B327" s="86"/>
      <c r="C327" s="73" t="s">
        <v>4</v>
      </c>
      <c r="D327" s="21"/>
      <c r="E327" s="14">
        <f t="shared" si="121"/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</row>
    <row r="328" spans="1:17" ht="30" customHeight="1">
      <c r="A328" s="77"/>
      <c r="B328" s="86"/>
      <c r="C328" s="73" t="s">
        <v>96</v>
      </c>
      <c r="D328" s="21"/>
      <c r="E328" s="14">
        <f t="shared" si="121"/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</row>
    <row r="329" spans="1:17" ht="15" customHeight="1">
      <c r="A329" s="77"/>
      <c r="B329" s="86"/>
      <c r="C329" s="73" t="s">
        <v>5</v>
      </c>
      <c r="D329" s="21"/>
      <c r="E329" s="14">
        <f t="shared" si="121"/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</row>
    <row r="330" spans="1:17" ht="30" customHeight="1">
      <c r="A330" s="77"/>
      <c r="B330" s="86"/>
      <c r="C330" s="73" t="s">
        <v>97</v>
      </c>
      <c r="D330" s="21"/>
      <c r="E330" s="14">
        <f t="shared" si="121"/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</row>
    <row r="331" spans="1:17" ht="30" customHeight="1">
      <c r="A331" s="77"/>
      <c r="B331" s="86"/>
      <c r="C331" s="73" t="s">
        <v>17</v>
      </c>
      <c r="D331" s="21"/>
      <c r="E331" s="14">
        <f t="shared" si="121"/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</row>
    <row r="332" spans="1:17" ht="18.75" customHeight="1">
      <c r="A332" s="77" t="s">
        <v>192</v>
      </c>
      <c r="B332" s="76" t="s">
        <v>238</v>
      </c>
      <c r="C332" s="73" t="s">
        <v>6</v>
      </c>
      <c r="D332" s="20"/>
      <c r="E332" s="14">
        <f aca="true" t="shared" si="123" ref="E332:E339">F332+G332+H332+I332+J332+K332+L332+M332+N332+O332+P332+Q332</f>
        <v>1674575.0192800001</v>
      </c>
      <c r="F332" s="14">
        <f>F333+F334+F335+F336+F337+F339</f>
        <v>0</v>
      </c>
      <c r="G332" s="14">
        <f>G333+G334+G335+G336+G337+G339</f>
        <v>0</v>
      </c>
      <c r="H332" s="14">
        <f>H333+H334+H335+H336+H337+H339</f>
        <v>0</v>
      </c>
      <c r="I332" s="14">
        <f aca="true" t="shared" si="124" ref="I332:Q332">I333+I334+I335+I336+I337+I339</f>
        <v>0</v>
      </c>
      <c r="J332" s="14">
        <f t="shared" si="124"/>
        <v>0</v>
      </c>
      <c r="K332" s="14">
        <f t="shared" si="124"/>
        <v>0</v>
      </c>
      <c r="L332" s="14">
        <f t="shared" si="124"/>
        <v>1532530.78052</v>
      </c>
      <c r="M332" s="14">
        <f t="shared" si="124"/>
        <v>113511.78481000001</v>
      </c>
      <c r="N332" s="14">
        <f t="shared" si="124"/>
        <v>28532.45395</v>
      </c>
      <c r="O332" s="14">
        <f t="shared" si="124"/>
        <v>0</v>
      </c>
      <c r="P332" s="14">
        <f t="shared" si="124"/>
        <v>0</v>
      </c>
      <c r="Q332" s="14">
        <f t="shared" si="124"/>
        <v>0</v>
      </c>
    </row>
    <row r="333" spans="1:19" ht="15" customHeight="1">
      <c r="A333" s="77"/>
      <c r="B333" s="86"/>
      <c r="C333" s="73" t="s">
        <v>3</v>
      </c>
      <c r="D333" s="20"/>
      <c r="E333" s="14">
        <f t="shared" si="123"/>
        <v>972128.5400800001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913830.54396</v>
      </c>
      <c r="M333" s="14">
        <f>7695.59612+46674.4</f>
        <v>54369.99612</v>
      </c>
      <c r="N333" s="14">
        <v>3928</v>
      </c>
      <c r="O333" s="14">
        <v>0</v>
      </c>
      <c r="P333" s="14">
        <v>0</v>
      </c>
      <c r="Q333" s="14">
        <v>0</v>
      </c>
      <c r="S333" s="12"/>
    </row>
    <row r="334" spans="1:17" ht="15" customHeight="1">
      <c r="A334" s="77"/>
      <c r="B334" s="86"/>
      <c r="C334" s="73" t="s">
        <v>7</v>
      </c>
      <c r="D334" s="21" t="s">
        <v>8</v>
      </c>
      <c r="E334" s="14">
        <f t="shared" si="123"/>
        <v>702446.4792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618700.23656</v>
      </c>
      <c r="M334" s="14">
        <f>56685.24132+2456.54737</f>
        <v>59141.78869</v>
      </c>
      <c r="N334" s="14">
        <v>24604.45395</v>
      </c>
      <c r="O334" s="14">
        <v>0</v>
      </c>
      <c r="P334" s="14">
        <v>0</v>
      </c>
      <c r="Q334" s="14">
        <v>0</v>
      </c>
    </row>
    <row r="335" spans="1:17" ht="15" customHeight="1">
      <c r="A335" s="77"/>
      <c r="B335" s="86"/>
      <c r="C335" s="73" t="s">
        <v>4</v>
      </c>
      <c r="D335" s="21"/>
      <c r="E335" s="14">
        <f t="shared" si="123"/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</row>
    <row r="336" spans="1:17" ht="30" customHeight="1">
      <c r="A336" s="77"/>
      <c r="B336" s="86"/>
      <c r="C336" s="73" t="s">
        <v>96</v>
      </c>
      <c r="D336" s="21"/>
      <c r="E336" s="14">
        <f t="shared" si="123"/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</row>
    <row r="337" spans="1:17" ht="15" customHeight="1">
      <c r="A337" s="77"/>
      <c r="B337" s="86"/>
      <c r="C337" s="73" t="s">
        <v>5</v>
      </c>
      <c r="D337" s="21"/>
      <c r="E337" s="14">
        <f t="shared" si="123"/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</row>
    <row r="338" spans="1:17" ht="30" customHeight="1">
      <c r="A338" s="77"/>
      <c r="B338" s="86"/>
      <c r="C338" s="73" t="s">
        <v>97</v>
      </c>
      <c r="D338" s="21"/>
      <c r="E338" s="14">
        <f t="shared" si="123"/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</row>
    <row r="339" spans="1:17" ht="30" customHeight="1">
      <c r="A339" s="77"/>
      <c r="B339" s="86"/>
      <c r="C339" s="73" t="s">
        <v>17</v>
      </c>
      <c r="D339" s="21"/>
      <c r="E339" s="14">
        <f t="shared" si="123"/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</row>
    <row r="340" spans="1:17" ht="18.75" customHeight="1">
      <c r="A340" s="90" t="s">
        <v>94</v>
      </c>
      <c r="B340" s="87" t="s">
        <v>105</v>
      </c>
      <c r="C340" s="73" t="s">
        <v>6</v>
      </c>
      <c r="D340" s="20"/>
      <c r="E340" s="14">
        <f aca="true" t="shared" si="125" ref="E340:E347">F340+G340+H340+I340+J340+K340+L340+M340+N340+O340+P340+Q340</f>
        <v>4416672.67159</v>
      </c>
      <c r="F340" s="14">
        <f aca="true" t="shared" si="126" ref="F340:L340">F341+F342+F343+F344+F345+F347</f>
        <v>938384.7575300001</v>
      </c>
      <c r="G340" s="14">
        <f t="shared" si="126"/>
        <v>851363.21344</v>
      </c>
      <c r="H340" s="14">
        <f t="shared" si="126"/>
        <v>483746.72171</v>
      </c>
      <c r="I340" s="14">
        <f t="shared" si="126"/>
        <v>266390.62431</v>
      </c>
      <c r="J340" s="14">
        <f t="shared" si="126"/>
        <v>316640.71943</v>
      </c>
      <c r="K340" s="14">
        <f t="shared" si="126"/>
        <v>173498.538</v>
      </c>
      <c r="L340" s="14">
        <f t="shared" si="126"/>
        <v>433985.27916000003</v>
      </c>
      <c r="M340" s="14">
        <f>M341+M342+M343+M344+M345+M347</f>
        <v>250456.36493</v>
      </c>
      <c r="N340" s="14">
        <f>N341+N342+N343+N344+N345+N347</f>
        <v>178280.29788</v>
      </c>
      <c r="O340" s="14">
        <f>O341+O342+O343+O344+O345+O347</f>
        <v>168281.40000000002</v>
      </c>
      <c r="P340" s="14">
        <f>P341+P342+P343+P344+P345+P347</f>
        <v>169718.1</v>
      </c>
      <c r="Q340" s="14">
        <f>Q341+Q342+Q343+Q344+Q345+Q347</f>
        <v>185926.6552</v>
      </c>
    </row>
    <row r="341" spans="1:17" ht="15" customHeight="1">
      <c r="A341" s="95"/>
      <c r="B341" s="93"/>
      <c r="C341" s="73" t="s">
        <v>3</v>
      </c>
      <c r="D341" s="20">
        <v>814</v>
      </c>
      <c r="E341" s="14">
        <f t="shared" si="125"/>
        <v>263253.91025</v>
      </c>
      <c r="F341" s="14">
        <f aca="true" t="shared" si="127" ref="F341:Q347">F349+F357+F365+F373</f>
        <v>38222.91339</v>
      </c>
      <c r="G341" s="14">
        <f t="shared" si="127"/>
        <v>0</v>
      </c>
      <c r="H341" s="14">
        <f t="shared" si="127"/>
        <v>0</v>
      </c>
      <c r="I341" s="14">
        <f t="shared" si="127"/>
        <v>0</v>
      </c>
      <c r="J341" s="14">
        <f t="shared" si="127"/>
        <v>0</v>
      </c>
      <c r="K341" s="14">
        <f t="shared" si="127"/>
        <v>0</v>
      </c>
      <c r="L341" s="14">
        <f>L349+L357+L365+L373</f>
        <v>207222.62718</v>
      </c>
      <c r="M341" s="14">
        <f t="shared" si="127"/>
        <v>17808.36968</v>
      </c>
      <c r="N341" s="14">
        <f t="shared" si="127"/>
        <v>0</v>
      </c>
      <c r="O341" s="14">
        <f t="shared" si="127"/>
        <v>0</v>
      </c>
      <c r="P341" s="14">
        <f t="shared" si="127"/>
        <v>0</v>
      </c>
      <c r="Q341" s="14">
        <f t="shared" si="127"/>
        <v>0</v>
      </c>
    </row>
    <row r="342" spans="1:18" ht="15" customHeight="1">
      <c r="A342" s="95"/>
      <c r="B342" s="93"/>
      <c r="C342" s="73" t="s">
        <v>7</v>
      </c>
      <c r="D342" s="21" t="s">
        <v>8</v>
      </c>
      <c r="E342" s="14">
        <f t="shared" si="125"/>
        <v>3253167.98134</v>
      </c>
      <c r="F342" s="14">
        <f t="shared" si="127"/>
        <v>422356.29414</v>
      </c>
      <c r="G342" s="14">
        <f t="shared" si="127"/>
        <v>428917.98344</v>
      </c>
      <c r="H342" s="14">
        <f t="shared" si="127"/>
        <v>483746.72171</v>
      </c>
      <c r="I342" s="14">
        <f t="shared" si="127"/>
        <v>266390.62431</v>
      </c>
      <c r="J342" s="14">
        <f t="shared" si="127"/>
        <v>316640.71943</v>
      </c>
      <c r="K342" s="14">
        <f t="shared" si="127"/>
        <v>173498.538</v>
      </c>
      <c r="L342" s="14">
        <f>L350+L358+L366+L374</f>
        <v>226762.65198</v>
      </c>
      <c r="M342" s="14">
        <f t="shared" si="127"/>
        <v>232647.99525</v>
      </c>
      <c r="N342" s="14">
        <f t="shared" si="127"/>
        <v>178280.29788</v>
      </c>
      <c r="O342" s="14">
        <f t="shared" si="127"/>
        <v>168281.40000000002</v>
      </c>
      <c r="P342" s="14">
        <f t="shared" si="127"/>
        <v>169718.1</v>
      </c>
      <c r="Q342" s="14">
        <f t="shared" si="127"/>
        <v>185926.6552</v>
      </c>
      <c r="R342" s="12"/>
    </row>
    <row r="343" spans="1:17" ht="15" customHeight="1">
      <c r="A343" s="95"/>
      <c r="B343" s="93"/>
      <c r="C343" s="73" t="s">
        <v>4</v>
      </c>
      <c r="D343" s="21"/>
      <c r="E343" s="14">
        <f t="shared" si="125"/>
        <v>0</v>
      </c>
      <c r="F343" s="14">
        <f t="shared" si="127"/>
        <v>0</v>
      </c>
      <c r="G343" s="14">
        <f t="shared" si="127"/>
        <v>0</v>
      </c>
      <c r="H343" s="14">
        <f t="shared" si="127"/>
        <v>0</v>
      </c>
      <c r="I343" s="14">
        <f t="shared" si="127"/>
        <v>0</v>
      </c>
      <c r="J343" s="14">
        <f t="shared" si="127"/>
        <v>0</v>
      </c>
      <c r="K343" s="14">
        <f t="shared" si="127"/>
        <v>0</v>
      </c>
      <c r="L343" s="14">
        <f t="shared" si="127"/>
        <v>0</v>
      </c>
      <c r="M343" s="14">
        <f t="shared" si="127"/>
        <v>0</v>
      </c>
      <c r="N343" s="14">
        <f t="shared" si="127"/>
        <v>0</v>
      </c>
      <c r="O343" s="14">
        <f t="shared" si="127"/>
        <v>0</v>
      </c>
      <c r="P343" s="14">
        <f t="shared" si="127"/>
        <v>0</v>
      </c>
      <c r="Q343" s="14">
        <f t="shared" si="127"/>
        <v>0</v>
      </c>
    </row>
    <row r="344" spans="1:17" ht="30" customHeight="1">
      <c r="A344" s="95"/>
      <c r="B344" s="93"/>
      <c r="C344" s="73" t="s">
        <v>96</v>
      </c>
      <c r="D344" s="21"/>
      <c r="E344" s="14">
        <f t="shared" si="125"/>
        <v>900250.78</v>
      </c>
      <c r="F344" s="14">
        <f t="shared" si="127"/>
        <v>477805.55</v>
      </c>
      <c r="G344" s="14">
        <f t="shared" si="127"/>
        <v>422445.23</v>
      </c>
      <c r="H344" s="14">
        <f t="shared" si="127"/>
        <v>0</v>
      </c>
      <c r="I344" s="14">
        <f t="shared" si="127"/>
        <v>0</v>
      </c>
      <c r="J344" s="14">
        <f t="shared" si="127"/>
        <v>0</v>
      </c>
      <c r="K344" s="14">
        <f t="shared" si="127"/>
        <v>0</v>
      </c>
      <c r="L344" s="14">
        <f t="shared" si="127"/>
        <v>0</v>
      </c>
      <c r="M344" s="14">
        <f t="shared" si="127"/>
        <v>0</v>
      </c>
      <c r="N344" s="14">
        <f t="shared" si="127"/>
        <v>0</v>
      </c>
      <c r="O344" s="14">
        <f t="shared" si="127"/>
        <v>0</v>
      </c>
      <c r="P344" s="14">
        <f t="shared" si="127"/>
        <v>0</v>
      </c>
      <c r="Q344" s="14">
        <f t="shared" si="127"/>
        <v>0</v>
      </c>
    </row>
    <row r="345" spans="1:17" ht="15" customHeight="1">
      <c r="A345" s="95"/>
      <c r="B345" s="93"/>
      <c r="C345" s="73" t="s">
        <v>5</v>
      </c>
      <c r="D345" s="21"/>
      <c r="E345" s="14">
        <f t="shared" si="125"/>
        <v>0</v>
      </c>
      <c r="F345" s="14">
        <f t="shared" si="127"/>
        <v>0</v>
      </c>
      <c r="G345" s="14">
        <f t="shared" si="127"/>
        <v>0</v>
      </c>
      <c r="H345" s="14">
        <f t="shared" si="127"/>
        <v>0</v>
      </c>
      <c r="I345" s="14">
        <f t="shared" si="127"/>
        <v>0</v>
      </c>
      <c r="J345" s="14">
        <f t="shared" si="127"/>
        <v>0</v>
      </c>
      <c r="K345" s="14">
        <f t="shared" si="127"/>
        <v>0</v>
      </c>
      <c r="L345" s="14">
        <f t="shared" si="127"/>
        <v>0</v>
      </c>
      <c r="M345" s="14">
        <f t="shared" si="127"/>
        <v>0</v>
      </c>
      <c r="N345" s="14">
        <f t="shared" si="127"/>
        <v>0</v>
      </c>
      <c r="O345" s="14">
        <f t="shared" si="127"/>
        <v>0</v>
      </c>
      <c r="P345" s="14">
        <f t="shared" si="127"/>
        <v>0</v>
      </c>
      <c r="Q345" s="14">
        <f t="shared" si="127"/>
        <v>0</v>
      </c>
    </row>
    <row r="346" spans="1:17" ht="28.5" customHeight="1">
      <c r="A346" s="95"/>
      <c r="B346" s="93"/>
      <c r="C346" s="73" t="s">
        <v>97</v>
      </c>
      <c r="D346" s="21"/>
      <c r="E346" s="14">
        <f t="shared" si="125"/>
        <v>0</v>
      </c>
      <c r="F346" s="14">
        <f t="shared" si="127"/>
        <v>0</v>
      </c>
      <c r="G346" s="14">
        <f t="shared" si="127"/>
        <v>0</v>
      </c>
      <c r="H346" s="14">
        <f t="shared" si="127"/>
        <v>0</v>
      </c>
      <c r="I346" s="14">
        <f t="shared" si="127"/>
        <v>0</v>
      </c>
      <c r="J346" s="14">
        <f t="shared" si="127"/>
        <v>0</v>
      </c>
      <c r="K346" s="14">
        <f t="shared" si="127"/>
        <v>0</v>
      </c>
      <c r="L346" s="14">
        <f t="shared" si="127"/>
        <v>0</v>
      </c>
      <c r="M346" s="14">
        <f t="shared" si="127"/>
        <v>0</v>
      </c>
      <c r="N346" s="14">
        <f t="shared" si="127"/>
        <v>0</v>
      </c>
      <c r="O346" s="14">
        <f t="shared" si="127"/>
        <v>0</v>
      </c>
      <c r="P346" s="14">
        <f t="shared" si="127"/>
        <v>0</v>
      </c>
      <c r="Q346" s="14">
        <f t="shared" si="127"/>
        <v>0</v>
      </c>
    </row>
    <row r="347" spans="1:17" ht="30" customHeight="1">
      <c r="A347" s="96"/>
      <c r="B347" s="94"/>
      <c r="C347" s="73" t="s">
        <v>17</v>
      </c>
      <c r="D347" s="21"/>
      <c r="E347" s="14">
        <f t="shared" si="125"/>
        <v>0</v>
      </c>
      <c r="F347" s="14">
        <f t="shared" si="127"/>
        <v>0</v>
      </c>
      <c r="G347" s="14">
        <f t="shared" si="127"/>
        <v>0</v>
      </c>
      <c r="H347" s="14">
        <f t="shared" si="127"/>
        <v>0</v>
      </c>
      <c r="I347" s="14">
        <f t="shared" si="127"/>
        <v>0</v>
      </c>
      <c r="J347" s="14">
        <f t="shared" si="127"/>
        <v>0</v>
      </c>
      <c r="K347" s="14">
        <f t="shared" si="127"/>
        <v>0</v>
      </c>
      <c r="L347" s="14">
        <f t="shared" si="127"/>
        <v>0</v>
      </c>
      <c r="M347" s="14">
        <f t="shared" si="127"/>
        <v>0</v>
      </c>
      <c r="N347" s="14">
        <f t="shared" si="127"/>
        <v>0</v>
      </c>
      <c r="O347" s="14">
        <f t="shared" si="127"/>
        <v>0</v>
      </c>
      <c r="P347" s="14">
        <f t="shared" si="127"/>
        <v>0</v>
      </c>
      <c r="Q347" s="14">
        <f t="shared" si="127"/>
        <v>0</v>
      </c>
    </row>
    <row r="348" spans="1:17" ht="25.5" customHeight="1">
      <c r="A348" s="77" t="s">
        <v>41</v>
      </c>
      <c r="B348" s="76" t="s">
        <v>106</v>
      </c>
      <c r="C348" s="73" t="s">
        <v>6</v>
      </c>
      <c r="D348" s="20"/>
      <c r="E348" s="14">
        <f aca="true" t="shared" si="128" ref="E348:E355">F348+G348+H348+I348+J348+K348+L348+M348+N348+O348+P348+Q348</f>
        <v>2981789.0402599997</v>
      </c>
      <c r="F348" s="14">
        <f aca="true" t="shared" si="129" ref="F348:L348">F349+F350+F351+F352+F353+F355</f>
        <v>696673.76049</v>
      </c>
      <c r="G348" s="14">
        <f t="shared" si="129"/>
        <v>623182.86593</v>
      </c>
      <c r="H348" s="14">
        <f t="shared" si="129"/>
        <v>207564.29691</v>
      </c>
      <c r="I348" s="14">
        <f t="shared" si="129"/>
        <v>204474.72383</v>
      </c>
      <c r="J348" s="14">
        <f t="shared" si="129"/>
        <v>239254.81631</v>
      </c>
      <c r="K348" s="14">
        <f t="shared" si="129"/>
        <v>95750.638</v>
      </c>
      <c r="L348" s="14">
        <f t="shared" si="129"/>
        <v>356519.63586000004</v>
      </c>
      <c r="M348" s="14">
        <f>M349+M350+M351+M352+M353+M355</f>
        <v>167078.26785</v>
      </c>
      <c r="N348" s="14">
        <f>N349+N350+N351+N352+N353+N355</f>
        <v>102755.96388</v>
      </c>
      <c r="O348" s="14">
        <f>O349+O350+O351+O352+O353+O355</f>
        <v>91565.8</v>
      </c>
      <c r="P348" s="14">
        <f>P349+P350+P351+P352+P353+P355</f>
        <v>92215.8</v>
      </c>
      <c r="Q348" s="14">
        <f>Q349+Q350+Q351+Q352+Q353+Q355</f>
        <v>104752.4712</v>
      </c>
    </row>
    <row r="349" spans="1:17" ht="15" customHeight="1">
      <c r="A349" s="77"/>
      <c r="B349" s="86"/>
      <c r="C349" s="73" t="s">
        <v>3</v>
      </c>
      <c r="D349" s="21"/>
      <c r="E349" s="14">
        <f t="shared" si="128"/>
        <v>225030.99686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207222.62718</v>
      </c>
      <c r="M349" s="14">
        <v>17808.36968</v>
      </c>
      <c r="N349" s="14">
        <v>0</v>
      </c>
      <c r="O349" s="14">
        <v>0</v>
      </c>
      <c r="P349" s="14">
        <v>0</v>
      </c>
      <c r="Q349" s="14">
        <v>0</v>
      </c>
    </row>
    <row r="350" spans="1:17" ht="15" customHeight="1">
      <c r="A350" s="77"/>
      <c r="B350" s="86"/>
      <c r="C350" s="73" t="s">
        <v>7</v>
      </c>
      <c r="D350" s="21" t="s">
        <v>8</v>
      </c>
      <c r="E350" s="14">
        <f t="shared" si="128"/>
        <v>1856507.2634</v>
      </c>
      <c r="F350" s="14">
        <v>218868.21049</v>
      </c>
      <c r="G350" s="14">
        <v>200737.63593</v>
      </c>
      <c r="H350" s="14">
        <v>207564.29691</v>
      </c>
      <c r="I350" s="14">
        <v>204474.72383</v>
      </c>
      <c r="J350" s="14">
        <v>239254.81631</v>
      </c>
      <c r="K350" s="14">
        <v>95750.638</v>
      </c>
      <c r="L350" s="14">
        <v>149297.00868</v>
      </c>
      <c r="M350" s="14">
        <f>167055.56915+22.6987-17808.36968</f>
        <v>149269.89817</v>
      </c>
      <c r="N350" s="14">
        <v>102755.96388</v>
      </c>
      <c r="O350" s="14">
        <v>91565.8</v>
      </c>
      <c r="P350" s="14">
        <v>92215.8</v>
      </c>
      <c r="Q350" s="14">
        <v>104752.4712</v>
      </c>
    </row>
    <row r="351" spans="1:17" ht="15" customHeight="1">
      <c r="A351" s="77"/>
      <c r="B351" s="86"/>
      <c r="C351" s="73" t="s">
        <v>4</v>
      </c>
      <c r="D351" s="21"/>
      <c r="E351" s="14">
        <f t="shared" si="128"/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</row>
    <row r="352" spans="1:17" ht="30" customHeight="1">
      <c r="A352" s="77"/>
      <c r="B352" s="86"/>
      <c r="C352" s="73" t="s">
        <v>96</v>
      </c>
      <c r="D352" s="21"/>
      <c r="E352" s="14">
        <f t="shared" si="128"/>
        <v>900250.78</v>
      </c>
      <c r="F352" s="14">
        <v>477805.55</v>
      </c>
      <c r="G352" s="14">
        <v>422445.23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</row>
    <row r="353" spans="1:17" ht="15" customHeight="1">
      <c r="A353" s="77"/>
      <c r="B353" s="86"/>
      <c r="C353" s="73" t="s">
        <v>5</v>
      </c>
      <c r="D353" s="21"/>
      <c r="E353" s="14">
        <f t="shared" si="128"/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</row>
    <row r="354" spans="1:17" ht="30" customHeight="1">
      <c r="A354" s="77"/>
      <c r="B354" s="86"/>
      <c r="C354" s="73" t="s">
        <v>97</v>
      </c>
      <c r="D354" s="21"/>
      <c r="E354" s="14">
        <f t="shared" si="128"/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</row>
    <row r="355" spans="1:17" ht="30" customHeight="1">
      <c r="A355" s="77"/>
      <c r="B355" s="86"/>
      <c r="C355" s="73" t="s">
        <v>17</v>
      </c>
      <c r="D355" s="21"/>
      <c r="E355" s="14">
        <f t="shared" si="128"/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</row>
    <row r="356" spans="1:17" ht="19.5" customHeight="1">
      <c r="A356" s="77" t="s">
        <v>42</v>
      </c>
      <c r="B356" s="76" t="s">
        <v>239</v>
      </c>
      <c r="C356" s="73" t="s">
        <v>6</v>
      </c>
      <c r="D356" s="20"/>
      <c r="E356" s="14">
        <f aca="true" t="shared" si="130" ref="E356:E363">F356+G356+H356+I356+J356+K356+L356+M356+N356+O356+P356+Q356</f>
        <v>542765.36019</v>
      </c>
      <c r="F356" s="14">
        <f aca="true" t="shared" si="131" ref="F356:L356">F357+F358+F359+F360+F361+F363</f>
        <v>150030.63388</v>
      </c>
      <c r="G356" s="14">
        <f t="shared" si="131"/>
        <v>174237.37151</v>
      </c>
      <c r="H356" s="14">
        <f t="shared" si="131"/>
        <v>218497.3548</v>
      </c>
      <c r="I356" s="14">
        <f t="shared" si="131"/>
        <v>0</v>
      </c>
      <c r="J356" s="14">
        <f t="shared" si="131"/>
        <v>0</v>
      </c>
      <c r="K356" s="14">
        <f t="shared" si="131"/>
        <v>0</v>
      </c>
      <c r="L356" s="14">
        <f t="shared" si="131"/>
        <v>0</v>
      </c>
      <c r="M356" s="14">
        <f>M357+M358+M359+M360+M361+M363</f>
        <v>0</v>
      </c>
      <c r="N356" s="14">
        <f>N357+N358+N359+N360+N361+N363</f>
        <v>0</v>
      </c>
      <c r="O356" s="14">
        <f>O357+O358+O359+O360+O361+O363</f>
        <v>0</v>
      </c>
      <c r="P356" s="14">
        <f>P357+P358+P359+P360+P361+P363</f>
        <v>0</v>
      </c>
      <c r="Q356" s="14">
        <f>Q357+Q358+Q359+Q360+Q361+Q363</f>
        <v>0</v>
      </c>
    </row>
    <row r="357" spans="1:17" ht="15" customHeight="1">
      <c r="A357" s="77"/>
      <c r="B357" s="86"/>
      <c r="C357" s="73" t="s">
        <v>3</v>
      </c>
      <c r="D357" s="20"/>
      <c r="E357" s="14">
        <f t="shared" si="130"/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</row>
    <row r="358" spans="1:17" ht="15" customHeight="1">
      <c r="A358" s="77"/>
      <c r="B358" s="86"/>
      <c r="C358" s="73" t="s">
        <v>7</v>
      </c>
      <c r="D358" s="21" t="s">
        <v>8</v>
      </c>
      <c r="E358" s="14">
        <f t="shared" si="130"/>
        <v>542765.36019</v>
      </c>
      <c r="F358" s="14">
        <v>150030.63388</v>
      </c>
      <c r="G358" s="14">
        <v>174237.37151</v>
      </c>
      <c r="H358" s="14">
        <v>218497.3548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</row>
    <row r="359" spans="1:17" ht="15" customHeight="1">
      <c r="A359" s="77"/>
      <c r="B359" s="86"/>
      <c r="C359" s="73" t="s">
        <v>4</v>
      </c>
      <c r="D359" s="21"/>
      <c r="E359" s="14">
        <f t="shared" si="130"/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</row>
    <row r="360" spans="1:17" ht="30" customHeight="1">
      <c r="A360" s="77"/>
      <c r="B360" s="86"/>
      <c r="C360" s="73" t="s">
        <v>96</v>
      </c>
      <c r="D360" s="21"/>
      <c r="E360" s="14">
        <f t="shared" si="130"/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</row>
    <row r="361" spans="1:17" ht="15" customHeight="1">
      <c r="A361" s="77"/>
      <c r="B361" s="86"/>
      <c r="C361" s="73" t="s">
        <v>5</v>
      </c>
      <c r="D361" s="21"/>
      <c r="E361" s="14">
        <f t="shared" si="130"/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</row>
    <row r="362" spans="1:17" ht="30" customHeight="1">
      <c r="A362" s="77"/>
      <c r="B362" s="86"/>
      <c r="C362" s="73" t="s">
        <v>97</v>
      </c>
      <c r="D362" s="21"/>
      <c r="E362" s="14">
        <f t="shared" si="130"/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</row>
    <row r="363" spans="1:17" ht="30" customHeight="1">
      <c r="A363" s="77"/>
      <c r="B363" s="86"/>
      <c r="C363" s="73" t="s">
        <v>17</v>
      </c>
      <c r="D363" s="21"/>
      <c r="E363" s="14">
        <f t="shared" si="130"/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</row>
    <row r="364" spans="1:17" ht="25.5" customHeight="1">
      <c r="A364" s="77" t="s">
        <v>43</v>
      </c>
      <c r="B364" s="76" t="s">
        <v>240</v>
      </c>
      <c r="C364" s="73" t="s">
        <v>6</v>
      </c>
      <c r="D364" s="20"/>
      <c r="E364" s="14">
        <f aca="true" t="shared" si="132" ref="E364:E371">F364+G364+H364+I364+J364+K364+L364+M364+N364+O364+P364+Q364</f>
        <v>853895.3577500001</v>
      </c>
      <c r="F364" s="14">
        <f aca="true" t="shared" si="133" ref="F364:L364">F365+F366+F367+F368+F369+F371</f>
        <v>53457.44977</v>
      </c>
      <c r="G364" s="14">
        <f t="shared" si="133"/>
        <v>53942.976</v>
      </c>
      <c r="H364" s="14">
        <f t="shared" si="133"/>
        <v>57685.07</v>
      </c>
      <c r="I364" s="14">
        <f t="shared" si="133"/>
        <v>61915.90048</v>
      </c>
      <c r="J364" s="14">
        <f t="shared" si="133"/>
        <v>77385.90312</v>
      </c>
      <c r="K364" s="14">
        <f t="shared" si="133"/>
        <v>77747.9</v>
      </c>
      <c r="L364" s="14">
        <f t="shared" si="133"/>
        <v>77465.6433</v>
      </c>
      <c r="M364" s="14">
        <f>M365+M366+M367+M368+M369+M371</f>
        <v>83378.09708</v>
      </c>
      <c r="N364" s="14">
        <f>N365+N366+N367+N368+N369+N371</f>
        <v>75524.334</v>
      </c>
      <c r="O364" s="14">
        <f>O365+O366+O367+O368+O369+O371</f>
        <v>76715.6</v>
      </c>
      <c r="P364" s="14">
        <f>P365+P366+P367+P368+P369+P371</f>
        <v>77502.3</v>
      </c>
      <c r="Q364" s="14">
        <f>Q365+Q366+Q367+Q368+Q369+Q371</f>
        <v>81174.18400000001</v>
      </c>
    </row>
    <row r="365" spans="1:17" ht="15" customHeight="1">
      <c r="A365" s="77"/>
      <c r="B365" s="86"/>
      <c r="C365" s="73" t="s">
        <v>3</v>
      </c>
      <c r="D365" s="20"/>
      <c r="E365" s="14">
        <f t="shared" si="132"/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</row>
    <row r="366" spans="1:17" ht="15" customHeight="1">
      <c r="A366" s="77"/>
      <c r="B366" s="86"/>
      <c r="C366" s="73" t="s">
        <v>7</v>
      </c>
      <c r="D366" s="21" t="s">
        <v>8</v>
      </c>
      <c r="E366" s="14">
        <f t="shared" si="132"/>
        <v>853895.3577500001</v>
      </c>
      <c r="F366" s="14">
        <v>53457.44977</v>
      </c>
      <c r="G366" s="14">
        <v>53942.976</v>
      </c>
      <c r="H366" s="14">
        <v>57685.07</v>
      </c>
      <c r="I366" s="14">
        <v>61915.90048</v>
      </c>
      <c r="J366" s="14">
        <v>77385.90312</v>
      </c>
      <c r="K366" s="14">
        <v>77747.9</v>
      </c>
      <c r="L366" s="14">
        <v>77465.6433</v>
      </c>
      <c r="M366" s="14">
        <f>83374.48316+3.61392</f>
        <v>83378.09708</v>
      </c>
      <c r="N366" s="14">
        <v>75524.334</v>
      </c>
      <c r="O366" s="14">
        <v>76715.6</v>
      </c>
      <c r="P366" s="14">
        <v>77502.3</v>
      </c>
      <c r="Q366" s="14">
        <v>81174.18400000001</v>
      </c>
    </row>
    <row r="367" spans="1:17" ht="15" customHeight="1">
      <c r="A367" s="77"/>
      <c r="B367" s="86"/>
      <c r="C367" s="73" t="s">
        <v>4</v>
      </c>
      <c r="D367" s="21"/>
      <c r="E367" s="14">
        <f t="shared" si="132"/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</row>
    <row r="368" spans="1:17" ht="30" customHeight="1">
      <c r="A368" s="77"/>
      <c r="B368" s="86"/>
      <c r="C368" s="73" t="s">
        <v>96</v>
      </c>
      <c r="D368" s="21"/>
      <c r="E368" s="14">
        <f t="shared" si="132"/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</row>
    <row r="369" spans="1:17" ht="15" customHeight="1">
      <c r="A369" s="77"/>
      <c r="B369" s="86"/>
      <c r="C369" s="73" t="s">
        <v>5</v>
      </c>
      <c r="D369" s="21"/>
      <c r="E369" s="14">
        <f t="shared" si="132"/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</row>
    <row r="370" spans="1:17" ht="30" customHeight="1">
      <c r="A370" s="77"/>
      <c r="B370" s="86"/>
      <c r="C370" s="73" t="s">
        <v>97</v>
      </c>
      <c r="D370" s="21"/>
      <c r="E370" s="14">
        <f t="shared" si="132"/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</row>
    <row r="371" spans="1:17" ht="30" customHeight="1">
      <c r="A371" s="77"/>
      <c r="B371" s="86"/>
      <c r="C371" s="73" t="s">
        <v>17</v>
      </c>
      <c r="D371" s="21"/>
      <c r="E371" s="14">
        <f t="shared" si="132"/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</row>
    <row r="372" spans="1:17" ht="16.5" customHeight="1">
      <c r="A372" s="77" t="s">
        <v>44</v>
      </c>
      <c r="B372" s="76" t="s">
        <v>107</v>
      </c>
      <c r="C372" s="73" t="s">
        <v>6</v>
      </c>
      <c r="D372" s="20"/>
      <c r="E372" s="14">
        <f aca="true" t="shared" si="134" ref="E372:E379">F372+G372+H372+I372+J372+K372+L372+M372+N372+O372+P372+Q372</f>
        <v>38222.91339</v>
      </c>
      <c r="F372" s="14">
        <v>38222.91339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</row>
    <row r="373" spans="1:17" ht="15" customHeight="1">
      <c r="A373" s="77"/>
      <c r="B373" s="86"/>
      <c r="C373" s="73" t="s">
        <v>3</v>
      </c>
      <c r="D373" s="20">
        <v>814</v>
      </c>
      <c r="E373" s="14">
        <f t="shared" si="134"/>
        <v>38222.91339</v>
      </c>
      <c r="F373" s="14">
        <v>38222.91339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</row>
    <row r="374" spans="1:17" ht="15" customHeight="1">
      <c r="A374" s="77"/>
      <c r="B374" s="86"/>
      <c r="C374" s="73" t="s">
        <v>7</v>
      </c>
      <c r="D374" s="21"/>
      <c r="E374" s="14">
        <f t="shared" si="134"/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</row>
    <row r="375" spans="1:17" ht="15" customHeight="1">
      <c r="A375" s="77"/>
      <c r="B375" s="86"/>
      <c r="C375" s="73" t="s">
        <v>4</v>
      </c>
      <c r="D375" s="21"/>
      <c r="E375" s="14">
        <f t="shared" si="134"/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</row>
    <row r="376" spans="1:17" ht="30" customHeight="1">
      <c r="A376" s="77"/>
      <c r="B376" s="86"/>
      <c r="C376" s="73" t="s">
        <v>96</v>
      </c>
      <c r="D376" s="21"/>
      <c r="E376" s="14">
        <f t="shared" si="134"/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</row>
    <row r="377" spans="1:17" ht="15" customHeight="1">
      <c r="A377" s="77"/>
      <c r="B377" s="86"/>
      <c r="C377" s="73" t="s">
        <v>5</v>
      </c>
      <c r="D377" s="21"/>
      <c r="E377" s="14">
        <f t="shared" si="134"/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</row>
    <row r="378" spans="1:17" ht="26.25" customHeight="1">
      <c r="A378" s="77"/>
      <c r="B378" s="86"/>
      <c r="C378" s="73" t="s">
        <v>97</v>
      </c>
      <c r="D378" s="21"/>
      <c r="E378" s="14">
        <f t="shared" si="134"/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</row>
    <row r="379" spans="1:17" ht="30" customHeight="1">
      <c r="A379" s="77"/>
      <c r="B379" s="86"/>
      <c r="C379" s="73" t="s">
        <v>17</v>
      </c>
      <c r="D379" s="21"/>
      <c r="E379" s="14">
        <f t="shared" si="134"/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</row>
    <row r="380" spans="1:17" ht="25.5" customHeight="1">
      <c r="A380" s="77" t="s">
        <v>163</v>
      </c>
      <c r="B380" s="76" t="s">
        <v>265</v>
      </c>
      <c r="C380" s="73" t="s">
        <v>6</v>
      </c>
      <c r="D380" s="20"/>
      <c r="E380" s="14">
        <f aca="true" t="shared" si="135" ref="E380:E387">F380+G380+H380+I380+J380+K380+L380+M380+N380+O380+P380+Q380</f>
        <v>329740.52249</v>
      </c>
      <c r="F380" s="14">
        <f aca="true" t="shared" si="136" ref="F380:L380">F381+F382+F383+F384+F385+F387</f>
        <v>0</v>
      </c>
      <c r="G380" s="14">
        <f t="shared" si="136"/>
        <v>0</v>
      </c>
      <c r="H380" s="14">
        <f t="shared" si="136"/>
        <v>0</v>
      </c>
      <c r="I380" s="14">
        <f t="shared" si="136"/>
        <v>0</v>
      </c>
      <c r="J380" s="14">
        <f t="shared" si="136"/>
        <v>0</v>
      </c>
      <c r="K380" s="14">
        <f t="shared" si="136"/>
        <v>49412</v>
      </c>
      <c r="L380" s="14">
        <f t="shared" si="136"/>
        <v>56159.3</v>
      </c>
      <c r="M380" s="14">
        <f>M381+M382+M383+M384+M385+M387</f>
        <v>46761.42249</v>
      </c>
      <c r="N380" s="14">
        <f>N381+N382+N383+N384+N385+N387</f>
        <v>57148.7</v>
      </c>
      <c r="O380" s="14">
        <f>O381+O382+O383+O384+O385+O387</f>
        <v>51037.8</v>
      </c>
      <c r="P380" s="14">
        <f>P381+P382+P383+P384+P385+P387</f>
        <v>69221.3</v>
      </c>
      <c r="Q380" s="14">
        <f>Q381+Q382+Q383+Q384+Q385+Q387</f>
        <v>0</v>
      </c>
    </row>
    <row r="381" spans="1:17" ht="15" customHeight="1">
      <c r="A381" s="77"/>
      <c r="B381" s="76"/>
      <c r="C381" s="73" t="s">
        <v>3</v>
      </c>
      <c r="D381" s="20">
        <v>814</v>
      </c>
      <c r="E381" s="14">
        <f t="shared" si="135"/>
        <v>280393.5</v>
      </c>
      <c r="F381" s="14">
        <f aca="true" t="shared" si="137" ref="F381:Q384">F389</f>
        <v>0</v>
      </c>
      <c r="G381" s="14">
        <f t="shared" si="137"/>
        <v>0</v>
      </c>
      <c r="H381" s="14">
        <f t="shared" si="137"/>
        <v>0</v>
      </c>
      <c r="I381" s="14">
        <f t="shared" si="137"/>
        <v>0</v>
      </c>
      <c r="J381" s="14">
        <f t="shared" si="137"/>
        <v>0</v>
      </c>
      <c r="K381" s="14">
        <f t="shared" si="137"/>
        <v>49412</v>
      </c>
      <c r="L381" s="14">
        <f t="shared" si="137"/>
        <v>56159.3</v>
      </c>
      <c r="M381" s="14">
        <f t="shared" si="137"/>
        <v>37906.7</v>
      </c>
      <c r="N381" s="14">
        <f t="shared" si="137"/>
        <v>57148.7</v>
      </c>
      <c r="O381" s="14">
        <f t="shared" si="137"/>
        <v>31037.8</v>
      </c>
      <c r="P381" s="14">
        <f t="shared" si="137"/>
        <v>48729</v>
      </c>
      <c r="Q381" s="14">
        <f t="shared" si="137"/>
        <v>0</v>
      </c>
    </row>
    <row r="382" spans="1:17" ht="15" customHeight="1">
      <c r="A382" s="77"/>
      <c r="B382" s="76"/>
      <c r="C382" s="73" t="s">
        <v>7</v>
      </c>
      <c r="D382" s="21" t="s">
        <v>8</v>
      </c>
      <c r="E382" s="14">
        <f t="shared" si="135"/>
        <v>49347.02249</v>
      </c>
      <c r="F382" s="14">
        <f t="shared" si="137"/>
        <v>0</v>
      </c>
      <c r="G382" s="14">
        <f t="shared" si="137"/>
        <v>0</v>
      </c>
      <c r="H382" s="14">
        <f t="shared" si="137"/>
        <v>0</v>
      </c>
      <c r="I382" s="14">
        <f t="shared" si="137"/>
        <v>0</v>
      </c>
      <c r="J382" s="14">
        <f t="shared" si="137"/>
        <v>0</v>
      </c>
      <c r="K382" s="14">
        <f t="shared" si="137"/>
        <v>0</v>
      </c>
      <c r="L382" s="14">
        <f t="shared" si="137"/>
        <v>0</v>
      </c>
      <c r="M382" s="14">
        <f t="shared" si="137"/>
        <v>8854.72249</v>
      </c>
      <c r="N382" s="14">
        <f t="shared" si="137"/>
        <v>0</v>
      </c>
      <c r="O382" s="14">
        <f t="shared" si="137"/>
        <v>20000</v>
      </c>
      <c r="P382" s="14">
        <f t="shared" si="137"/>
        <v>20492.3</v>
      </c>
      <c r="Q382" s="14">
        <f t="shared" si="137"/>
        <v>0</v>
      </c>
    </row>
    <row r="383" spans="1:17" ht="15" customHeight="1">
      <c r="A383" s="77"/>
      <c r="B383" s="76"/>
      <c r="C383" s="73" t="s">
        <v>4</v>
      </c>
      <c r="D383" s="21"/>
      <c r="E383" s="14">
        <f t="shared" si="135"/>
        <v>0</v>
      </c>
      <c r="F383" s="14">
        <f t="shared" si="137"/>
        <v>0</v>
      </c>
      <c r="G383" s="14">
        <f t="shared" si="137"/>
        <v>0</v>
      </c>
      <c r="H383" s="14">
        <f t="shared" si="137"/>
        <v>0</v>
      </c>
      <c r="I383" s="14">
        <f t="shared" si="137"/>
        <v>0</v>
      </c>
      <c r="J383" s="14">
        <f t="shared" si="137"/>
        <v>0</v>
      </c>
      <c r="K383" s="14">
        <f t="shared" si="137"/>
        <v>0</v>
      </c>
      <c r="L383" s="14">
        <f t="shared" si="137"/>
        <v>0</v>
      </c>
      <c r="M383" s="14">
        <f t="shared" si="137"/>
        <v>0</v>
      </c>
      <c r="N383" s="14">
        <f t="shared" si="137"/>
        <v>0</v>
      </c>
      <c r="O383" s="14">
        <f t="shared" si="137"/>
        <v>0</v>
      </c>
      <c r="P383" s="14">
        <f t="shared" si="137"/>
        <v>0</v>
      </c>
      <c r="Q383" s="14">
        <f t="shared" si="137"/>
        <v>0</v>
      </c>
    </row>
    <row r="384" spans="1:17" ht="30" customHeight="1">
      <c r="A384" s="77"/>
      <c r="B384" s="76"/>
      <c r="C384" s="73" t="s">
        <v>96</v>
      </c>
      <c r="D384" s="21"/>
      <c r="E384" s="14">
        <f t="shared" si="135"/>
        <v>0</v>
      </c>
      <c r="F384" s="14">
        <f t="shared" si="137"/>
        <v>0</v>
      </c>
      <c r="G384" s="14">
        <f t="shared" si="137"/>
        <v>0</v>
      </c>
      <c r="H384" s="14">
        <f t="shared" si="137"/>
        <v>0</v>
      </c>
      <c r="I384" s="14">
        <f t="shared" si="137"/>
        <v>0</v>
      </c>
      <c r="J384" s="14">
        <f t="shared" si="137"/>
        <v>0</v>
      </c>
      <c r="K384" s="14">
        <f t="shared" si="137"/>
        <v>0</v>
      </c>
      <c r="L384" s="14">
        <f t="shared" si="137"/>
        <v>0</v>
      </c>
      <c r="M384" s="14">
        <f t="shared" si="137"/>
        <v>0</v>
      </c>
      <c r="N384" s="14">
        <f t="shared" si="137"/>
        <v>0</v>
      </c>
      <c r="O384" s="14">
        <f t="shared" si="137"/>
        <v>0</v>
      </c>
      <c r="P384" s="14">
        <f t="shared" si="137"/>
        <v>0</v>
      </c>
      <c r="Q384" s="14">
        <f t="shared" si="137"/>
        <v>0</v>
      </c>
    </row>
    <row r="385" spans="1:17" ht="15" customHeight="1">
      <c r="A385" s="77"/>
      <c r="B385" s="76"/>
      <c r="C385" s="73" t="s">
        <v>5</v>
      </c>
      <c r="D385" s="21"/>
      <c r="E385" s="14">
        <f t="shared" si="135"/>
        <v>0</v>
      </c>
      <c r="F385" s="14">
        <f aca="true" t="shared" si="138" ref="F385:Q385">F393+F443+F451+F459</f>
        <v>0</v>
      </c>
      <c r="G385" s="14">
        <f t="shared" si="138"/>
        <v>0</v>
      </c>
      <c r="H385" s="14">
        <f t="shared" si="138"/>
        <v>0</v>
      </c>
      <c r="I385" s="14">
        <f t="shared" si="138"/>
        <v>0</v>
      </c>
      <c r="J385" s="14">
        <f t="shared" si="138"/>
        <v>0</v>
      </c>
      <c r="K385" s="14">
        <f t="shared" si="138"/>
        <v>0</v>
      </c>
      <c r="L385" s="14">
        <f t="shared" si="138"/>
        <v>0</v>
      </c>
      <c r="M385" s="14">
        <f t="shared" si="138"/>
        <v>0</v>
      </c>
      <c r="N385" s="14">
        <f t="shared" si="138"/>
        <v>0</v>
      </c>
      <c r="O385" s="14">
        <f t="shared" si="138"/>
        <v>0</v>
      </c>
      <c r="P385" s="14">
        <f t="shared" si="138"/>
        <v>0</v>
      </c>
      <c r="Q385" s="14">
        <f t="shared" si="138"/>
        <v>0</v>
      </c>
    </row>
    <row r="386" spans="1:17" ht="30" customHeight="1">
      <c r="A386" s="77"/>
      <c r="B386" s="76"/>
      <c r="C386" s="73" t="s">
        <v>97</v>
      </c>
      <c r="D386" s="21"/>
      <c r="E386" s="14">
        <f t="shared" si="135"/>
        <v>0</v>
      </c>
      <c r="F386" s="14">
        <f aca="true" t="shared" si="139" ref="F386:Q386">F394+F444+F452+F460</f>
        <v>0</v>
      </c>
      <c r="G386" s="14">
        <f t="shared" si="139"/>
        <v>0</v>
      </c>
      <c r="H386" s="14">
        <f t="shared" si="139"/>
        <v>0</v>
      </c>
      <c r="I386" s="14">
        <f t="shared" si="139"/>
        <v>0</v>
      </c>
      <c r="J386" s="14">
        <f t="shared" si="139"/>
        <v>0</v>
      </c>
      <c r="K386" s="14">
        <f t="shared" si="139"/>
        <v>0</v>
      </c>
      <c r="L386" s="14">
        <f t="shared" si="139"/>
        <v>0</v>
      </c>
      <c r="M386" s="14">
        <f t="shared" si="139"/>
        <v>0</v>
      </c>
      <c r="N386" s="14">
        <f t="shared" si="139"/>
        <v>0</v>
      </c>
      <c r="O386" s="14">
        <f t="shared" si="139"/>
        <v>0</v>
      </c>
      <c r="P386" s="14">
        <f t="shared" si="139"/>
        <v>0</v>
      </c>
      <c r="Q386" s="14">
        <f t="shared" si="139"/>
        <v>0</v>
      </c>
    </row>
    <row r="387" spans="1:17" ht="30" customHeight="1">
      <c r="A387" s="77"/>
      <c r="B387" s="76"/>
      <c r="C387" s="73" t="s">
        <v>17</v>
      </c>
      <c r="D387" s="21"/>
      <c r="E387" s="14">
        <f t="shared" si="135"/>
        <v>0</v>
      </c>
      <c r="F387" s="14">
        <f aca="true" t="shared" si="140" ref="F387:Q387">F395+F445+F453+F461</f>
        <v>0</v>
      </c>
      <c r="G387" s="14">
        <f t="shared" si="140"/>
        <v>0</v>
      </c>
      <c r="H387" s="14">
        <f t="shared" si="140"/>
        <v>0</v>
      </c>
      <c r="I387" s="14">
        <f t="shared" si="140"/>
        <v>0</v>
      </c>
      <c r="J387" s="14">
        <f t="shared" si="140"/>
        <v>0</v>
      </c>
      <c r="K387" s="14">
        <f t="shared" si="140"/>
        <v>0</v>
      </c>
      <c r="L387" s="14">
        <f t="shared" si="140"/>
        <v>0</v>
      </c>
      <c r="M387" s="14">
        <f t="shared" si="140"/>
        <v>0</v>
      </c>
      <c r="N387" s="14">
        <f t="shared" si="140"/>
        <v>0</v>
      </c>
      <c r="O387" s="14">
        <f t="shared" si="140"/>
        <v>0</v>
      </c>
      <c r="P387" s="14">
        <f t="shared" si="140"/>
        <v>0</v>
      </c>
      <c r="Q387" s="14">
        <f t="shared" si="140"/>
        <v>0</v>
      </c>
    </row>
    <row r="388" spans="1:17" ht="25.5" customHeight="1">
      <c r="A388" s="77" t="s">
        <v>164</v>
      </c>
      <c r="B388" s="76" t="s">
        <v>221</v>
      </c>
      <c r="C388" s="73" t="s">
        <v>6</v>
      </c>
      <c r="D388" s="20"/>
      <c r="E388" s="14">
        <f aca="true" t="shared" si="141" ref="E388:E395">F388+G388+H388+I388+J388+K388+L388+M388+N388+O388+P388+Q388</f>
        <v>329740.52249</v>
      </c>
      <c r="F388" s="14">
        <f aca="true" t="shared" si="142" ref="F388:L388">F389+F390+F391+F392+F393+F395</f>
        <v>0</v>
      </c>
      <c r="G388" s="14">
        <f t="shared" si="142"/>
        <v>0</v>
      </c>
      <c r="H388" s="14">
        <f t="shared" si="142"/>
        <v>0</v>
      </c>
      <c r="I388" s="14">
        <f t="shared" si="142"/>
        <v>0</v>
      </c>
      <c r="J388" s="14">
        <f t="shared" si="142"/>
        <v>0</v>
      </c>
      <c r="K388" s="14">
        <f t="shared" si="142"/>
        <v>49412</v>
      </c>
      <c r="L388" s="14">
        <f t="shared" si="142"/>
        <v>56159.3</v>
      </c>
      <c r="M388" s="14">
        <f>M389+M390+M391+M392+M393+M395</f>
        <v>46761.42249</v>
      </c>
      <c r="N388" s="14">
        <f>N389+N390+N391+N392+N393+N395</f>
        <v>57148.7</v>
      </c>
      <c r="O388" s="14">
        <f>O389+O390+O391+O392+O393+O395</f>
        <v>51037.8</v>
      </c>
      <c r="P388" s="14">
        <f>P389+P390+P391+P392+P393+P395</f>
        <v>69221.3</v>
      </c>
      <c r="Q388" s="14">
        <f>Q389+Q390+Q391+Q392+Q393+Q395</f>
        <v>0</v>
      </c>
    </row>
    <row r="389" spans="1:17" ht="15" customHeight="1">
      <c r="A389" s="77"/>
      <c r="B389" s="86"/>
      <c r="C389" s="73" t="s">
        <v>3</v>
      </c>
      <c r="D389" s="21"/>
      <c r="E389" s="14">
        <f t="shared" si="141"/>
        <v>280393.5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49412</v>
      </c>
      <c r="L389" s="14">
        <v>56159.3</v>
      </c>
      <c r="M389" s="14">
        <v>37906.7</v>
      </c>
      <c r="N389" s="14">
        <v>57148.7</v>
      </c>
      <c r="O389" s="14">
        <v>31037.8</v>
      </c>
      <c r="P389" s="14">
        <v>48729</v>
      </c>
      <c r="Q389" s="14">
        <v>0</v>
      </c>
    </row>
    <row r="390" spans="1:17" ht="15" customHeight="1">
      <c r="A390" s="77"/>
      <c r="B390" s="86"/>
      <c r="C390" s="73" t="s">
        <v>7</v>
      </c>
      <c r="D390" s="21" t="s">
        <v>8</v>
      </c>
      <c r="E390" s="14">
        <f t="shared" si="141"/>
        <v>49347.02249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8854.72249</v>
      </c>
      <c r="N390" s="14">
        <v>0</v>
      </c>
      <c r="O390" s="14">
        <v>20000</v>
      </c>
      <c r="P390" s="14">
        <v>20492.3</v>
      </c>
      <c r="Q390" s="14">
        <v>0</v>
      </c>
    </row>
    <row r="391" spans="1:17" ht="15" customHeight="1">
      <c r="A391" s="77"/>
      <c r="B391" s="86"/>
      <c r="C391" s="73" t="s">
        <v>4</v>
      </c>
      <c r="D391" s="21"/>
      <c r="E391" s="14">
        <f t="shared" si="141"/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</row>
    <row r="392" spans="1:17" ht="30" customHeight="1">
      <c r="A392" s="77"/>
      <c r="B392" s="86"/>
      <c r="C392" s="73" t="s">
        <v>96</v>
      </c>
      <c r="D392" s="21"/>
      <c r="E392" s="14">
        <f t="shared" si="141"/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</row>
    <row r="393" spans="1:17" ht="15" customHeight="1">
      <c r="A393" s="77"/>
      <c r="B393" s="86"/>
      <c r="C393" s="73" t="s">
        <v>5</v>
      </c>
      <c r="D393" s="21"/>
      <c r="E393" s="14">
        <f t="shared" si="141"/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</row>
    <row r="394" spans="1:17" ht="30" customHeight="1">
      <c r="A394" s="77"/>
      <c r="B394" s="86"/>
      <c r="C394" s="73" t="s">
        <v>97</v>
      </c>
      <c r="D394" s="21"/>
      <c r="E394" s="14">
        <f t="shared" si="141"/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</row>
    <row r="395" spans="1:17" ht="30" customHeight="1">
      <c r="A395" s="77"/>
      <c r="B395" s="86"/>
      <c r="C395" s="73" t="s">
        <v>17</v>
      </c>
      <c r="D395" s="21"/>
      <c r="E395" s="14">
        <f t="shared" si="141"/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</row>
    <row r="396" spans="1:17" ht="21.75" customHeight="1">
      <c r="A396" s="77" t="s">
        <v>165</v>
      </c>
      <c r="B396" s="76" t="s">
        <v>266</v>
      </c>
      <c r="C396" s="73" t="s">
        <v>6</v>
      </c>
      <c r="D396" s="20"/>
      <c r="E396" s="14">
        <f aca="true" t="shared" si="143" ref="E396:E403">F396+G396+H396+I396+J396+K396+L396+M396+N396+O396+P396+Q396</f>
        <v>787671.1023100001</v>
      </c>
      <c r="F396" s="14">
        <f aca="true" t="shared" si="144" ref="F396:L396">F397+F398+F399+F400+F401+F403</f>
        <v>0</v>
      </c>
      <c r="G396" s="14">
        <f t="shared" si="144"/>
        <v>0</v>
      </c>
      <c r="H396" s="14">
        <f t="shared" si="144"/>
        <v>0</v>
      </c>
      <c r="I396" s="14">
        <f t="shared" si="144"/>
        <v>0</v>
      </c>
      <c r="J396" s="14">
        <f t="shared" si="144"/>
        <v>0</v>
      </c>
      <c r="K396" s="14">
        <f t="shared" si="144"/>
        <v>174096.9</v>
      </c>
      <c r="L396" s="14">
        <f t="shared" si="144"/>
        <v>298605.04466</v>
      </c>
      <c r="M396" s="14">
        <f>M397+M398+M399+M400+M401+M403</f>
        <v>83841.4</v>
      </c>
      <c r="N396" s="14">
        <f>N397+N398+N399+N400+N401+N403</f>
        <v>106894.25765</v>
      </c>
      <c r="O396" s="14">
        <f>O397+O398+O399+O400+O401+O403</f>
        <v>63765.8</v>
      </c>
      <c r="P396" s="14">
        <f>P397+P398+P399+P400+P401+P403</f>
        <v>60467.7</v>
      </c>
      <c r="Q396" s="14">
        <f>Q397+Q398+Q399+Q400+Q401+Q403</f>
        <v>0</v>
      </c>
    </row>
    <row r="397" spans="1:17" ht="15" customHeight="1">
      <c r="A397" s="77"/>
      <c r="B397" s="76"/>
      <c r="C397" s="73" t="s">
        <v>3</v>
      </c>
      <c r="D397" s="20">
        <v>814</v>
      </c>
      <c r="E397" s="14">
        <f t="shared" si="143"/>
        <v>598458</v>
      </c>
      <c r="F397" s="14">
        <f aca="true" t="shared" si="145" ref="F397:Q400">F405+F413</f>
        <v>0</v>
      </c>
      <c r="G397" s="14">
        <f t="shared" si="145"/>
        <v>0</v>
      </c>
      <c r="H397" s="14">
        <f t="shared" si="145"/>
        <v>0</v>
      </c>
      <c r="I397" s="14">
        <f t="shared" si="145"/>
        <v>0</v>
      </c>
      <c r="J397" s="14">
        <f t="shared" si="145"/>
        <v>0</v>
      </c>
      <c r="K397" s="14">
        <f t="shared" si="145"/>
        <v>138096.9</v>
      </c>
      <c r="L397" s="14">
        <f t="shared" si="145"/>
        <v>241597.9</v>
      </c>
      <c r="M397" s="14">
        <f>M405+M413</f>
        <v>83841.4</v>
      </c>
      <c r="N397" s="14">
        <f>N405+N413</f>
        <v>91092</v>
      </c>
      <c r="O397" s="14">
        <f>O405+O413</f>
        <v>23665.8</v>
      </c>
      <c r="P397" s="14">
        <f t="shared" si="145"/>
        <v>20164</v>
      </c>
      <c r="Q397" s="14">
        <f t="shared" si="145"/>
        <v>0</v>
      </c>
    </row>
    <row r="398" spans="1:17" ht="15" customHeight="1">
      <c r="A398" s="77"/>
      <c r="B398" s="76"/>
      <c r="C398" s="73" t="s">
        <v>7</v>
      </c>
      <c r="D398" s="21" t="s">
        <v>8</v>
      </c>
      <c r="E398" s="14">
        <f t="shared" si="143"/>
        <v>189213.10231</v>
      </c>
      <c r="F398" s="14">
        <f t="shared" si="145"/>
        <v>0</v>
      </c>
      <c r="G398" s="14">
        <f t="shared" si="145"/>
        <v>0</v>
      </c>
      <c r="H398" s="14">
        <f t="shared" si="145"/>
        <v>0</v>
      </c>
      <c r="I398" s="14">
        <f t="shared" si="145"/>
        <v>0</v>
      </c>
      <c r="J398" s="14">
        <f t="shared" si="145"/>
        <v>0</v>
      </c>
      <c r="K398" s="14">
        <f t="shared" si="145"/>
        <v>36000</v>
      </c>
      <c r="L398" s="14">
        <f t="shared" si="145"/>
        <v>57007.14466</v>
      </c>
      <c r="M398" s="14">
        <f t="shared" si="145"/>
        <v>0</v>
      </c>
      <c r="N398" s="14">
        <f t="shared" si="145"/>
        <v>15802.25765</v>
      </c>
      <c r="O398" s="14">
        <f t="shared" si="145"/>
        <v>40100</v>
      </c>
      <c r="P398" s="14">
        <f t="shared" si="145"/>
        <v>40303.7</v>
      </c>
      <c r="Q398" s="14">
        <f t="shared" si="145"/>
        <v>0</v>
      </c>
    </row>
    <row r="399" spans="1:17" ht="15" customHeight="1">
      <c r="A399" s="77"/>
      <c r="B399" s="76"/>
      <c r="C399" s="73" t="s">
        <v>4</v>
      </c>
      <c r="D399" s="21"/>
      <c r="E399" s="14">
        <f t="shared" si="143"/>
        <v>0</v>
      </c>
      <c r="F399" s="14">
        <f>F407+F415+F439+F449</f>
        <v>0</v>
      </c>
      <c r="G399" s="14">
        <f>G407+G415+G439+G449</f>
        <v>0</v>
      </c>
      <c r="H399" s="14">
        <f>H407+H415+H439+H449</f>
        <v>0</v>
      </c>
      <c r="I399" s="14">
        <f>I407+I415+I439+I449</f>
        <v>0</v>
      </c>
      <c r="J399" s="14">
        <f>J407+J415+J439+J449</f>
        <v>0</v>
      </c>
      <c r="K399" s="14">
        <f>K407+K415</f>
        <v>0</v>
      </c>
      <c r="L399" s="14">
        <f t="shared" si="145"/>
        <v>0</v>
      </c>
      <c r="M399" s="14">
        <f t="shared" si="145"/>
        <v>0</v>
      </c>
      <c r="N399" s="14">
        <f t="shared" si="145"/>
        <v>0</v>
      </c>
      <c r="O399" s="14">
        <f t="shared" si="145"/>
        <v>0</v>
      </c>
      <c r="P399" s="14">
        <f t="shared" si="145"/>
        <v>0</v>
      </c>
      <c r="Q399" s="14">
        <f t="shared" si="145"/>
        <v>0</v>
      </c>
    </row>
    <row r="400" spans="1:17" ht="27.75" customHeight="1">
      <c r="A400" s="77"/>
      <c r="B400" s="76"/>
      <c r="C400" s="73" t="s">
        <v>96</v>
      </c>
      <c r="D400" s="21"/>
      <c r="E400" s="14">
        <f t="shared" si="143"/>
        <v>0</v>
      </c>
      <c r="F400" s="14">
        <f>F408+F416+F440+F450</f>
        <v>0</v>
      </c>
      <c r="G400" s="14">
        <f>G408+G416+G440+G450</f>
        <v>0</v>
      </c>
      <c r="H400" s="14">
        <f>H408+H416+H440+H450</f>
        <v>0</v>
      </c>
      <c r="I400" s="14">
        <v>0</v>
      </c>
      <c r="J400" s="14">
        <v>0</v>
      </c>
      <c r="K400" s="14">
        <f>K408+K416</f>
        <v>0</v>
      </c>
      <c r="L400" s="14">
        <f t="shared" si="145"/>
        <v>0</v>
      </c>
      <c r="M400" s="14">
        <f t="shared" si="145"/>
        <v>0</v>
      </c>
      <c r="N400" s="14">
        <f t="shared" si="145"/>
        <v>0</v>
      </c>
      <c r="O400" s="14">
        <f t="shared" si="145"/>
        <v>0</v>
      </c>
      <c r="P400" s="14">
        <f t="shared" si="145"/>
        <v>0</v>
      </c>
      <c r="Q400" s="14">
        <f t="shared" si="145"/>
        <v>0</v>
      </c>
    </row>
    <row r="401" spans="1:17" ht="15" customHeight="1">
      <c r="A401" s="77"/>
      <c r="B401" s="76"/>
      <c r="C401" s="73" t="s">
        <v>5</v>
      </c>
      <c r="D401" s="21"/>
      <c r="E401" s="14">
        <f t="shared" si="143"/>
        <v>0</v>
      </c>
      <c r="F401" s="14">
        <f aca="true" t="shared" si="146" ref="F401:J403">F409+F417+F443+F451</f>
        <v>0</v>
      </c>
      <c r="G401" s="14">
        <f t="shared" si="146"/>
        <v>0</v>
      </c>
      <c r="H401" s="14">
        <f t="shared" si="146"/>
        <v>0</v>
      </c>
      <c r="I401" s="14">
        <f t="shared" si="146"/>
        <v>0</v>
      </c>
      <c r="J401" s="14">
        <f t="shared" si="146"/>
        <v>0</v>
      </c>
      <c r="K401" s="14">
        <f aca="true" t="shared" si="147" ref="K401:Q403">K409+K417</f>
        <v>0</v>
      </c>
      <c r="L401" s="14">
        <f t="shared" si="147"/>
        <v>0</v>
      </c>
      <c r="M401" s="14">
        <f t="shared" si="147"/>
        <v>0</v>
      </c>
      <c r="N401" s="14">
        <f t="shared" si="147"/>
        <v>0</v>
      </c>
      <c r="O401" s="14">
        <f t="shared" si="147"/>
        <v>0</v>
      </c>
      <c r="P401" s="14">
        <f t="shared" si="147"/>
        <v>0</v>
      </c>
      <c r="Q401" s="14">
        <f t="shared" si="147"/>
        <v>0</v>
      </c>
    </row>
    <row r="402" spans="1:17" ht="28.5" customHeight="1">
      <c r="A402" s="77"/>
      <c r="B402" s="76"/>
      <c r="C402" s="73" t="s">
        <v>97</v>
      </c>
      <c r="D402" s="21"/>
      <c r="E402" s="14">
        <f t="shared" si="143"/>
        <v>0</v>
      </c>
      <c r="F402" s="14">
        <f t="shared" si="146"/>
        <v>0</v>
      </c>
      <c r="G402" s="14">
        <f t="shared" si="146"/>
        <v>0</v>
      </c>
      <c r="H402" s="14">
        <f t="shared" si="146"/>
        <v>0</v>
      </c>
      <c r="I402" s="14">
        <f t="shared" si="146"/>
        <v>0</v>
      </c>
      <c r="J402" s="14">
        <f t="shared" si="146"/>
        <v>0</v>
      </c>
      <c r="K402" s="14">
        <f t="shared" si="147"/>
        <v>0</v>
      </c>
      <c r="L402" s="14">
        <f t="shared" si="147"/>
        <v>0</v>
      </c>
      <c r="M402" s="14">
        <f t="shared" si="147"/>
        <v>0</v>
      </c>
      <c r="N402" s="14">
        <f t="shared" si="147"/>
        <v>0</v>
      </c>
      <c r="O402" s="14">
        <f t="shared" si="147"/>
        <v>0</v>
      </c>
      <c r="P402" s="14">
        <f t="shared" si="147"/>
        <v>0</v>
      </c>
      <c r="Q402" s="14">
        <f t="shared" si="147"/>
        <v>0</v>
      </c>
    </row>
    <row r="403" spans="1:17" ht="30" customHeight="1">
      <c r="A403" s="77"/>
      <c r="B403" s="76"/>
      <c r="C403" s="73" t="s">
        <v>17</v>
      </c>
      <c r="D403" s="21"/>
      <c r="E403" s="14">
        <f t="shared" si="143"/>
        <v>0</v>
      </c>
      <c r="F403" s="14">
        <f t="shared" si="146"/>
        <v>0</v>
      </c>
      <c r="G403" s="14">
        <f t="shared" si="146"/>
        <v>0</v>
      </c>
      <c r="H403" s="14">
        <f t="shared" si="146"/>
        <v>0</v>
      </c>
      <c r="I403" s="14">
        <f t="shared" si="146"/>
        <v>0</v>
      </c>
      <c r="J403" s="14">
        <f t="shared" si="146"/>
        <v>0</v>
      </c>
      <c r="K403" s="14">
        <f t="shared" si="147"/>
        <v>0</v>
      </c>
      <c r="L403" s="14">
        <f t="shared" si="147"/>
        <v>0</v>
      </c>
      <c r="M403" s="14">
        <f t="shared" si="147"/>
        <v>0</v>
      </c>
      <c r="N403" s="14">
        <f t="shared" si="147"/>
        <v>0</v>
      </c>
      <c r="O403" s="14">
        <f t="shared" si="147"/>
        <v>0</v>
      </c>
      <c r="P403" s="14">
        <f t="shared" si="147"/>
        <v>0</v>
      </c>
      <c r="Q403" s="14">
        <f t="shared" si="147"/>
        <v>0</v>
      </c>
    </row>
    <row r="404" spans="1:17" ht="20.25" customHeight="1">
      <c r="A404" s="77" t="s">
        <v>166</v>
      </c>
      <c r="B404" s="76" t="s">
        <v>241</v>
      </c>
      <c r="C404" s="73" t="s">
        <v>6</v>
      </c>
      <c r="D404" s="20"/>
      <c r="E404" s="14">
        <f aca="true" t="shared" si="148" ref="E404:E411">F404+G404+H404+I404+J404+K404+L404+M404+N404+O404+P404+Q404</f>
        <v>153009.40231</v>
      </c>
      <c r="F404" s="14">
        <f aca="true" t="shared" si="149" ref="F404:L404">F405+F406+F407+F408+F409+F411</f>
        <v>0</v>
      </c>
      <c r="G404" s="14">
        <f t="shared" si="149"/>
        <v>0</v>
      </c>
      <c r="H404" s="14">
        <f t="shared" si="149"/>
        <v>0</v>
      </c>
      <c r="I404" s="14">
        <f t="shared" si="149"/>
        <v>0</v>
      </c>
      <c r="J404" s="14">
        <f t="shared" si="149"/>
        <v>0</v>
      </c>
      <c r="K404" s="14">
        <f t="shared" si="149"/>
        <v>0</v>
      </c>
      <c r="L404" s="14">
        <f t="shared" si="149"/>
        <v>57007.14466</v>
      </c>
      <c r="M404" s="14">
        <f>M405+M406+M407+M408+M409+M411</f>
        <v>0</v>
      </c>
      <c r="N404" s="14">
        <f>N405+N406+N407+N408+N409+N411</f>
        <v>15802.25765</v>
      </c>
      <c r="O404" s="14">
        <f>O405+O406+O407+O408+O409+O411</f>
        <v>40100</v>
      </c>
      <c r="P404" s="14">
        <f>P405+P406+P407+P408+P409+P411</f>
        <v>40100</v>
      </c>
      <c r="Q404" s="14">
        <f>Q405+Q406+Q407+Q408+Q409+Q411</f>
        <v>0</v>
      </c>
    </row>
    <row r="405" spans="1:17" ht="15" customHeight="1">
      <c r="A405" s="77"/>
      <c r="B405" s="86"/>
      <c r="C405" s="73" t="s">
        <v>3</v>
      </c>
      <c r="D405" s="21"/>
      <c r="E405" s="14">
        <f t="shared" si="148"/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</row>
    <row r="406" spans="1:17" ht="15" customHeight="1">
      <c r="A406" s="77"/>
      <c r="B406" s="86"/>
      <c r="C406" s="73" t="s">
        <v>7</v>
      </c>
      <c r="D406" s="21" t="s">
        <v>8</v>
      </c>
      <c r="E406" s="14">
        <f t="shared" si="148"/>
        <v>153009.40231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57007.14466</v>
      </c>
      <c r="M406" s="14">
        <v>0</v>
      </c>
      <c r="N406" s="14">
        <v>15802.25765</v>
      </c>
      <c r="O406" s="14">
        <v>40100</v>
      </c>
      <c r="P406" s="14">
        <v>40100</v>
      </c>
      <c r="Q406" s="14">
        <v>0</v>
      </c>
    </row>
    <row r="407" spans="1:17" ht="15" customHeight="1">
      <c r="A407" s="77"/>
      <c r="B407" s="86"/>
      <c r="C407" s="73" t="s">
        <v>4</v>
      </c>
      <c r="D407" s="21"/>
      <c r="E407" s="14">
        <f t="shared" si="148"/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</row>
    <row r="408" spans="1:17" ht="30" customHeight="1">
      <c r="A408" s="77"/>
      <c r="B408" s="86"/>
      <c r="C408" s="73" t="s">
        <v>96</v>
      </c>
      <c r="D408" s="21"/>
      <c r="E408" s="14">
        <f t="shared" si="148"/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</row>
    <row r="409" spans="1:17" ht="15" customHeight="1">
      <c r="A409" s="77"/>
      <c r="B409" s="86"/>
      <c r="C409" s="73" t="s">
        <v>5</v>
      </c>
      <c r="D409" s="21"/>
      <c r="E409" s="14">
        <f t="shared" si="148"/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</row>
    <row r="410" spans="1:17" ht="30" customHeight="1">
      <c r="A410" s="77"/>
      <c r="B410" s="86"/>
      <c r="C410" s="73" t="s">
        <v>97</v>
      </c>
      <c r="D410" s="21"/>
      <c r="E410" s="14">
        <f t="shared" si="148"/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</row>
    <row r="411" spans="1:17" ht="30" customHeight="1">
      <c r="A411" s="77"/>
      <c r="B411" s="86"/>
      <c r="C411" s="73" t="s">
        <v>17</v>
      </c>
      <c r="D411" s="21"/>
      <c r="E411" s="14">
        <f t="shared" si="148"/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</row>
    <row r="412" spans="1:17" ht="19.5" customHeight="1">
      <c r="A412" s="77" t="s">
        <v>167</v>
      </c>
      <c r="B412" s="76" t="s">
        <v>242</v>
      </c>
      <c r="C412" s="73" t="s">
        <v>6</v>
      </c>
      <c r="D412" s="20"/>
      <c r="E412" s="14">
        <f aca="true" t="shared" si="150" ref="E412:E419">F412+G412+H412+I412+J412+K412+L412+M412+N412+O412+P412+Q412</f>
        <v>634661.7</v>
      </c>
      <c r="F412" s="14">
        <f aca="true" t="shared" si="151" ref="F412:L412">F413+F414+F415+F416+F417+F419</f>
        <v>0</v>
      </c>
      <c r="G412" s="14">
        <f t="shared" si="151"/>
        <v>0</v>
      </c>
      <c r="H412" s="14">
        <f t="shared" si="151"/>
        <v>0</v>
      </c>
      <c r="I412" s="14">
        <f t="shared" si="151"/>
        <v>0</v>
      </c>
      <c r="J412" s="14">
        <f t="shared" si="151"/>
        <v>0</v>
      </c>
      <c r="K412" s="14">
        <f t="shared" si="151"/>
        <v>174096.9</v>
      </c>
      <c r="L412" s="14">
        <f t="shared" si="151"/>
        <v>241597.9</v>
      </c>
      <c r="M412" s="14">
        <f>M413+M414+M415+M416+M417+M419</f>
        <v>83841.4</v>
      </c>
      <c r="N412" s="14">
        <f>N413+N414+N415+N416+N417+N419</f>
        <v>91092</v>
      </c>
      <c r="O412" s="14">
        <f>O413+O414+O415+O416+O417+O419</f>
        <v>23665.8</v>
      </c>
      <c r="P412" s="14">
        <f>P413+P414+P415+P416+P417+P419</f>
        <v>20367.7</v>
      </c>
      <c r="Q412" s="14">
        <f>Q413+Q414+Q415+Q416+Q417+Q419</f>
        <v>0</v>
      </c>
    </row>
    <row r="413" spans="1:17" ht="15" customHeight="1">
      <c r="A413" s="77"/>
      <c r="B413" s="86"/>
      <c r="C413" s="73" t="s">
        <v>3</v>
      </c>
      <c r="D413" s="20"/>
      <c r="E413" s="14">
        <f t="shared" si="150"/>
        <v>598458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138096.9</v>
      </c>
      <c r="L413" s="14">
        <v>241597.9</v>
      </c>
      <c r="M413" s="14">
        <v>83841.4</v>
      </c>
      <c r="N413" s="14">
        <v>91092</v>
      </c>
      <c r="O413" s="14">
        <v>23665.8</v>
      </c>
      <c r="P413" s="14">
        <v>20164</v>
      </c>
      <c r="Q413" s="14">
        <v>0</v>
      </c>
    </row>
    <row r="414" spans="1:17" ht="15" customHeight="1">
      <c r="A414" s="77"/>
      <c r="B414" s="86"/>
      <c r="C414" s="73" t="s">
        <v>7</v>
      </c>
      <c r="D414" s="21" t="s">
        <v>8</v>
      </c>
      <c r="E414" s="14">
        <f t="shared" si="150"/>
        <v>36203.7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36000</v>
      </c>
      <c r="L414" s="14">
        <v>0</v>
      </c>
      <c r="M414" s="14">
        <v>0</v>
      </c>
      <c r="N414" s="14">
        <v>0</v>
      </c>
      <c r="O414" s="14">
        <v>0</v>
      </c>
      <c r="P414" s="14">
        <v>203.7</v>
      </c>
      <c r="Q414" s="14">
        <v>0</v>
      </c>
    </row>
    <row r="415" spans="1:17" ht="15" customHeight="1">
      <c r="A415" s="77"/>
      <c r="B415" s="86"/>
      <c r="C415" s="73" t="s">
        <v>4</v>
      </c>
      <c r="D415" s="21"/>
      <c r="E415" s="14">
        <f t="shared" si="150"/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</row>
    <row r="416" spans="1:17" ht="30" customHeight="1">
      <c r="A416" s="77"/>
      <c r="B416" s="86"/>
      <c r="C416" s="73" t="s">
        <v>96</v>
      </c>
      <c r="D416" s="21"/>
      <c r="E416" s="14">
        <f t="shared" si="150"/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</row>
    <row r="417" spans="1:17" ht="15" customHeight="1">
      <c r="A417" s="77"/>
      <c r="B417" s="86"/>
      <c r="C417" s="73" t="s">
        <v>5</v>
      </c>
      <c r="D417" s="21"/>
      <c r="E417" s="14">
        <f t="shared" si="150"/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</row>
    <row r="418" spans="1:17" ht="30" customHeight="1">
      <c r="A418" s="77"/>
      <c r="B418" s="86"/>
      <c r="C418" s="73" t="s">
        <v>97</v>
      </c>
      <c r="D418" s="21"/>
      <c r="E418" s="14">
        <f t="shared" si="150"/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</row>
    <row r="419" spans="1:17" ht="30" customHeight="1">
      <c r="A419" s="77"/>
      <c r="B419" s="86"/>
      <c r="C419" s="73" t="s">
        <v>17</v>
      </c>
      <c r="D419" s="21"/>
      <c r="E419" s="14">
        <f t="shared" si="150"/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</row>
    <row r="420" spans="1:17" ht="11.25" customHeight="1" hidden="1">
      <c r="A420" s="90" t="s">
        <v>186</v>
      </c>
      <c r="B420" s="87" t="s">
        <v>188</v>
      </c>
      <c r="C420" s="73" t="s">
        <v>6</v>
      </c>
      <c r="D420" s="20"/>
      <c r="E420" s="14">
        <f aca="true" t="shared" si="152" ref="E420:L420">E421+E422+E423+E424+E425+E427</f>
        <v>0</v>
      </c>
      <c r="F420" s="14">
        <f t="shared" si="152"/>
        <v>0</v>
      </c>
      <c r="G420" s="14">
        <f t="shared" si="152"/>
        <v>0</v>
      </c>
      <c r="H420" s="14">
        <f t="shared" si="152"/>
        <v>0</v>
      </c>
      <c r="I420" s="14">
        <f t="shared" si="152"/>
        <v>0</v>
      </c>
      <c r="J420" s="14">
        <f t="shared" si="152"/>
        <v>0</v>
      </c>
      <c r="K420" s="14">
        <f t="shared" si="152"/>
        <v>0</v>
      </c>
      <c r="L420" s="14">
        <f t="shared" si="152"/>
        <v>0</v>
      </c>
      <c r="M420" s="14">
        <f>M421+M422+M423+M424+M425+M427</f>
        <v>0</v>
      </c>
      <c r="N420" s="14">
        <f>N421+N422+N423+N424+N425+N427</f>
        <v>0</v>
      </c>
      <c r="O420" s="14">
        <f>O421+O422+O423+O424+O425+O427</f>
        <v>0</v>
      </c>
      <c r="P420" s="14">
        <f>P421+P422+P423+P424+P425+P427</f>
        <v>0</v>
      </c>
      <c r="Q420" s="14">
        <f>Q421+Q422+Q423+Q424+Q425+Q427</f>
        <v>0</v>
      </c>
    </row>
    <row r="421" spans="1:17" ht="19.5" customHeight="1" hidden="1">
      <c r="A421" s="95"/>
      <c r="B421" s="93"/>
      <c r="C421" s="73" t="s">
        <v>3</v>
      </c>
      <c r="D421" s="20">
        <v>814</v>
      </c>
      <c r="E421" s="14">
        <f>E429</f>
        <v>0</v>
      </c>
      <c r="F421" s="14">
        <f aca="true" t="shared" si="153" ref="F421:Q422">F429</f>
        <v>0</v>
      </c>
      <c r="G421" s="14">
        <f t="shared" si="153"/>
        <v>0</v>
      </c>
      <c r="H421" s="14">
        <f t="shared" si="153"/>
        <v>0</v>
      </c>
      <c r="I421" s="14">
        <f t="shared" si="153"/>
        <v>0</v>
      </c>
      <c r="J421" s="14">
        <f t="shared" si="153"/>
        <v>0</v>
      </c>
      <c r="K421" s="14">
        <f t="shared" si="153"/>
        <v>0</v>
      </c>
      <c r="L421" s="14">
        <f t="shared" si="153"/>
        <v>0</v>
      </c>
      <c r="M421" s="14">
        <f t="shared" si="153"/>
        <v>0</v>
      </c>
      <c r="N421" s="14">
        <f t="shared" si="153"/>
        <v>0</v>
      </c>
      <c r="O421" s="14">
        <f t="shared" si="153"/>
        <v>0</v>
      </c>
      <c r="P421" s="14">
        <f t="shared" si="153"/>
        <v>0</v>
      </c>
      <c r="Q421" s="14">
        <f t="shared" si="153"/>
        <v>0</v>
      </c>
    </row>
    <row r="422" spans="1:17" ht="22.5" customHeight="1" hidden="1">
      <c r="A422" s="95"/>
      <c r="B422" s="93"/>
      <c r="C422" s="73" t="s">
        <v>7</v>
      </c>
      <c r="D422" s="21" t="s">
        <v>8</v>
      </c>
      <c r="E422" s="14">
        <f>E430</f>
        <v>0</v>
      </c>
      <c r="F422" s="14">
        <f t="shared" si="153"/>
        <v>0</v>
      </c>
      <c r="G422" s="14">
        <f t="shared" si="153"/>
        <v>0</v>
      </c>
      <c r="H422" s="14">
        <f t="shared" si="153"/>
        <v>0</v>
      </c>
      <c r="I422" s="14">
        <f t="shared" si="153"/>
        <v>0</v>
      </c>
      <c r="J422" s="14">
        <f t="shared" si="153"/>
        <v>0</v>
      </c>
      <c r="K422" s="14">
        <v>0</v>
      </c>
      <c r="L422" s="14">
        <f t="shared" si="153"/>
        <v>0</v>
      </c>
      <c r="M422" s="14">
        <f t="shared" si="153"/>
        <v>0</v>
      </c>
      <c r="N422" s="14">
        <f t="shared" si="153"/>
        <v>0</v>
      </c>
      <c r="O422" s="14">
        <f t="shared" si="153"/>
        <v>0</v>
      </c>
      <c r="P422" s="14">
        <f t="shared" si="153"/>
        <v>0</v>
      </c>
      <c r="Q422" s="14">
        <f t="shared" si="153"/>
        <v>0</v>
      </c>
    </row>
    <row r="423" spans="1:17" ht="15" customHeight="1" hidden="1">
      <c r="A423" s="95"/>
      <c r="B423" s="93"/>
      <c r="C423" s="73" t="s">
        <v>4</v>
      </c>
      <c r="D423" s="21"/>
      <c r="E423" s="14">
        <f>E431+E439+E465+E473</f>
        <v>0</v>
      </c>
      <c r="F423" s="14">
        <f aca="true" t="shared" si="154" ref="F423:Q423">F431+F439+F465+F473</f>
        <v>0</v>
      </c>
      <c r="G423" s="14">
        <f t="shared" si="154"/>
        <v>0</v>
      </c>
      <c r="H423" s="14">
        <f t="shared" si="154"/>
        <v>0</v>
      </c>
      <c r="I423" s="14">
        <f t="shared" si="154"/>
        <v>0</v>
      </c>
      <c r="J423" s="14">
        <f t="shared" si="154"/>
        <v>0</v>
      </c>
      <c r="K423" s="14">
        <f>K431</f>
        <v>0</v>
      </c>
      <c r="L423" s="14">
        <f t="shared" si="154"/>
        <v>0</v>
      </c>
      <c r="M423" s="14">
        <f t="shared" si="154"/>
        <v>0</v>
      </c>
      <c r="N423" s="14">
        <f t="shared" si="154"/>
        <v>0</v>
      </c>
      <c r="O423" s="14">
        <f t="shared" si="154"/>
        <v>0</v>
      </c>
      <c r="P423" s="14">
        <f t="shared" si="154"/>
        <v>0</v>
      </c>
      <c r="Q423" s="14">
        <f t="shared" si="154"/>
        <v>0</v>
      </c>
    </row>
    <row r="424" spans="1:17" ht="30" customHeight="1" hidden="1">
      <c r="A424" s="95"/>
      <c r="B424" s="93"/>
      <c r="C424" s="73" t="s">
        <v>96</v>
      </c>
      <c r="D424" s="21"/>
      <c r="E424" s="14">
        <f>E432</f>
        <v>0</v>
      </c>
      <c r="F424" s="14">
        <f aca="true" t="shared" si="155" ref="F424:Q424">F432</f>
        <v>0</v>
      </c>
      <c r="G424" s="14">
        <f t="shared" si="155"/>
        <v>0</v>
      </c>
      <c r="H424" s="14">
        <f t="shared" si="155"/>
        <v>0</v>
      </c>
      <c r="I424" s="14">
        <f t="shared" si="155"/>
        <v>0</v>
      </c>
      <c r="J424" s="14">
        <f t="shared" si="155"/>
        <v>0</v>
      </c>
      <c r="K424" s="14">
        <f t="shared" si="155"/>
        <v>0</v>
      </c>
      <c r="L424" s="14">
        <f t="shared" si="155"/>
        <v>0</v>
      </c>
      <c r="M424" s="14">
        <f t="shared" si="155"/>
        <v>0</v>
      </c>
      <c r="N424" s="14">
        <f t="shared" si="155"/>
        <v>0</v>
      </c>
      <c r="O424" s="14">
        <f t="shared" si="155"/>
        <v>0</v>
      </c>
      <c r="P424" s="14">
        <f t="shared" si="155"/>
        <v>0</v>
      </c>
      <c r="Q424" s="14">
        <f t="shared" si="155"/>
        <v>0</v>
      </c>
    </row>
    <row r="425" spans="1:17" ht="15" customHeight="1" hidden="1">
      <c r="A425" s="95"/>
      <c r="B425" s="93"/>
      <c r="C425" s="73" t="s">
        <v>5</v>
      </c>
      <c r="D425" s="21"/>
      <c r="E425" s="14">
        <f aca="true" t="shared" si="156" ref="E425:Q427">E433</f>
        <v>0</v>
      </c>
      <c r="F425" s="14">
        <f t="shared" si="156"/>
        <v>0</v>
      </c>
      <c r="G425" s="14">
        <f t="shared" si="156"/>
        <v>0</v>
      </c>
      <c r="H425" s="14">
        <f t="shared" si="156"/>
        <v>0</v>
      </c>
      <c r="I425" s="14">
        <f t="shared" si="156"/>
        <v>0</v>
      </c>
      <c r="J425" s="14">
        <f t="shared" si="156"/>
        <v>0</v>
      </c>
      <c r="K425" s="14">
        <f t="shared" si="156"/>
        <v>0</v>
      </c>
      <c r="L425" s="14">
        <f t="shared" si="156"/>
        <v>0</v>
      </c>
      <c r="M425" s="14">
        <f t="shared" si="156"/>
        <v>0</v>
      </c>
      <c r="N425" s="14">
        <f t="shared" si="156"/>
        <v>0</v>
      </c>
      <c r="O425" s="14">
        <f t="shared" si="156"/>
        <v>0</v>
      </c>
      <c r="P425" s="14">
        <f t="shared" si="156"/>
        <v>0</v>
      </c>
      <c r="Q425" s="14">
        <f t="shared" si="156"/>
        <v>0</v>
      </c>
    </row>
    <row r="426" spans="1:17" ht="30" customHeight="1" hidden="1">
      <c r="A426" s="95"/>
      <c r="B426" s="93"/>
      <c r="C426" s="73" t="s">
        <v>97</v>
      </c>
      <c r="D426" s="21"/>
      <c r="E426" s="14">
        <f t="shared" si="156"/>
        <v>0</v>
      </c>
      <c r="F426" s="14">
        <f t="shared" si="156"/>
        <v>0</v>
      </c>
      <c r="G426" s="14">
        <f t="shared" si="156"/>
        <v>0</v>
      </c>
      <c r="H426" s="14">
        <f t="shared" si="156"/>
        <v>0</v>
      </c>
      <c r="I426" s="14">
        <f t="shared" si="156"/>
        <v>0</v>
      </c>
      <c r="J426" s="14">
        <f t="shared" si="156"/>
        <v>0</v>
      </c>
      <c r="K426" s="14">
        <f t="shared" si="156"/>
        <v>0</v>
      </c>
      <c r="L426" s="14">
        <f t="shared" si="156"/>
        <v>0</v>
      </c>
      <c r="M426" s="14">
        <f t="shared" si="156"/>
        <v>0</v>
      </c>
      <c r="N426" s="14">
        <f t="shared" si="156"/>
        <v>0</v>
      </c>
      <c r="O426" s="14">
        <f t="shared" si="156"/>
        <v>0</v>
      </c>
      <c r="P426" s="14">
        <f t="shared" si="156"/>
        <v>0</v>
      </c>
      <c r="Q426" s="14">
        <f t="shared" si="156"/>
        <v>0</v>
      </c>
    </row>
    <row r="427" spans="1:17" ht="30" customHeight="1" hidden="1">
      <c r="A427" s="96"/>
      <c r="B427" s="94"/>
      <c r="C427" s="73" t="s">
        <v>17</v>
      </c>
      <c r="D427" s="21"/>
      <c r="E427" s="14">
        <f t="shared" si="156"/>
        <v>0</v>
      </c>
      <c r="F427" s="14">
        <f t="shared" si="156"/>
        <v>0</v>
      </c>
      <c r="G427" s="14">
        <f t="shared" si="156"/>
        <v>0</v>
      </c>
      <c r="H427" s="14">
        <f t="shared" si="156"/>
        <v>0</v>
      </c>
      <c r="I427" s="14">
        <f t="shared" si="156"/>
        <v>0</v>
      </c>
      <c r="J427" s="14">
        <f t="shared" si="156"/>
        <v>0</v>
      </c>
      <c r="K427" s="14">
        <f t="shared" si="156"/>
        <v>0</v>
      </c>
      <c r="L427" s="14">
        <f t="shared" si="156"/>
        <v>0</v>
      </c>
      <c r="M427" s="14">
        <f t="shared" si="156"/>
        <v>0</v>
      </c>
      <c r="N427" s="14">
        <f t="shared" si="156"/>
        <v>0</v>
      </c>
      <c r="O427" s="14">
        <f t="shared" si="156"/>
        <v>0</v>
      </c>
      <c r="P427" s="14">
        <f t="shared" si="156"/>
        <v>0</v>
      </c>
      <c r="Q427" s="14">
        <f t="shared" si="156"/>
        <v>0</v>
      </c>
    </row>
    <row r="428" spans="1:17" ht="15" customHeight="1" hidden="1">
      <c r="A428" s="90" t="s">
        <v>187</v>
      </c>
      <c r="B428" s="87" t="s">
        <v>189</v>
      </c>
      <c r="C428" s="73" t="s">
        <v>6</v>
      </c>
      <c r="D428" s="20"/>
      <c r="E428" s="14">
        <f aca="true" t="shared" si="157" ref="E428:L428">E429+E430+E431+E432+E433+E435</f>
        <v>0</v>
      </c>
      <c r="F428" s="14">
        <f t="shared" si="157"/>
        <v>0</v>
      </c>
      <c r="G428" s="14">
        <f t="shared" si="157"/>
        <v>0</v>
      </c>
      <c r="H428" s="14">
        <f t="shared" si="157"/>
        <v>0</v>
      </c>
      <c r="I428" s="14">
        <f t="shared" si="157"/>
        <v>0</v>
      </c>
      <c r="J428" s="14">
        <f t="shared" si="157"/>
        <v>0</v>
      </c>
      <c r="K428" s="14">
        <f t="shared" si="157"/>
        <v>0</v>
      </c>
      <c r="L428" s="14">
        <f t="shared" si="157"/>
        <v>0</v>
      </c>
      <c r="M428" s="14">
        <f>M429+M430+M431+M432+M433+M435</f>
        <v>0</v>
      </c>
      <c r="N428" s="14">
        <f>N429+N430+N431+N432+N433+N435</f>
        <v>0</v>
      </c>
      <c r="O428" s="14">
        <f>O429+O430+O431+O432+O433+O435</f>
        <v>0</v>
      </c>
      <c r="P428" s="14">
        <f>P429+P430+P431+P432+P433+P435</f>
        <v>0</v>
      </c>
      <c r="Q428" s="14">
        <f>Q429+Q430+Q431+Q432+Q433+Q435</f>
        <v>0</v>
      </c>
    </row>
    <row r="429" spans="1:17" ht="15" customHeight="1" hidden="1">
      <c r="A429" s="95"/>
      <c r="B429" s="93"/>
      <c r="C429" s="73" t="s">
        <v>3</v>
      </c>
      <c r="D429" s="21"/>
      <c r="E429" s="14">
        <f aca="true" t="shared" si="158" ref="E429:E445">F429+G429+H429+I429+J429+K429+L429+M429+N429+O429+P429+Q429</f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</row>
    <row r="430" spans="1:17" ht="15" customHeight="1" hidden="1">
      <c r="A430" s="95"/>
      <c r="B430" s="93"/>
      <c r="C430" s="73" t="s">
        <v>7</v>
      </c>
      <c r="D430" s="21" t="s">
        <v>8</v>
      </c>
      <c r="E430" s="14">
        <f t="shared" si="158"/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</row>
    <row r="431" spans="1:17" ht="15" customHeight="1" hidden="1">
      <c r="A431" s="95"/>
      <c r="B431" s="93"/>
      <c r="C431" s="73" t="s">
        <v>4</v>
      </c>
      <c r="D431" s="21"/>
      <c r="E431" s="14">
        <f t="shared" si="158"/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</row>
    <row r="432" spans="1:17" ht="30" customHeight="1" hidden="1">
      <c r="A432" s="95"/>
      <c r="B432" s="93"/>
      <c r="C432" s="73" t="s">
        <v>96</v>
      </c>
      <c r="D432" s="21"/>
      <c r="E432" s="14">
        <f t="shared" si="158"/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</row>
    <row r="433" spans="1:17" ht="15" customHeight="1" hidden="1">
      <c r="A433" s="95"/>
      <c r="B433" s="93"/>
      <c r="C433" s="73" t="s">
        <v>5</v>
      </c>
      <c r="D433" s="21"/>
      <c r="E433" s="14">
        <f t="shared" si="158"/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</row>
    <row r="434" spans="1:17" ht="30" customHeight="1" hidden="1">
      <c r="A434" s="95"/>
      <c r="B434" s="93"/>
      <c r="C434" s="73" t="s">
        <v>97</v>
      </c>
      <c r="D434" s="21"/>
      <c r="E434" s="14">
        <f t="shared" si="158"/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</row>
    <row r="435" spans="1:17" ht="30" customHeight="1" hidden="1">
      <c r="A435" s="96"/>
      <c r="B435" s="94"/>
      <c r="C435" s="73" t="s">
        <v>17</v>
      </c>
      <c r="D435" s="21"/>
      <c r="E435" s="14">
        <f t="shared" si="158"/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</row>
    <row r="436" spans="1:21" ht="90">
      <c r="A436" s="120" t="s">
        <v>45</v>
      </c>
      <c r="B436" s="79" t="s">
        <v>267</v>
      </c>
      <c r="C436" s="73" t="s">
        <v>91</v>
      </c>
      <c r="D436" s="20"/>
      <c r="E436" s="14">
        <f t="shared" si="158"/>
        <v>8547488.500319999</v>
      </c>
      <c r="F436" s="14">
        <f aca="true" t="shared" si="159" ref="F436:Q436">F437+F438+F439+F440+F443+F445</f>
        <v>314699.18486</v>
      </c>
      <c r="G436" s="14">
        <f t="shared" si="159"/>
        <v>320751.89946999995</v>
      </c>
      <c r="H436" s="14">
        <f t="shared" si="159"/>
        <v>328102.14197</v>
      </c>
      <c r="I436" s="14">
        <f t="shared" si="159"/>
        <v>811107.1161299999</v>
      </c>
      <c r="J436" s="14">
        <f t="shared" si="159"/>
        <v>689355.7527099999</v>
      </c>
      <c r="K436" s="14">
        <f t="shared" si="159"/>
        <v>1030672.88625</v>
      </c>
      <c r="L436" s="14">
        <f t="shared" si="159"/>
        <v>1445579.33279</v>
      </c>
      <c r="M436" s="14">
        <f t="shared" si="159"/>
        <v>890766.3169600002</v>
      </c>
      <c r="N436" s="14">
        <f t="shared" si="159"/>
        <v>833245.5369599999</v>
      </c>
      <c r="O436" s="14">
        <f t="shared" si="159"/>
        <v>632175.5893100001</v>
      </c>
      <c r="P436" s="14">
        <f t="shared" si="159"/>
        <v>635281.2533100001</v>
      </c>
      <c r="Q436" s="42">
        <f t="shared" si="159"/>
        <v>615751.4896</v>
      </c>
      <c r="R436" s="9"/>
      <c r="S436" s="17">
        <f>N437+N438</f>
        <v>561412.31421</v>
      </c>
      <c r="T436" s="9"/>
      <c r="U436" s="9"/>
    </row>
    <row r="437" spans="1:21" ht="30">
      <c r="A437" s="120"/>
      <c r="B437" s="79"/>
      <c r="C437" s="73" t="s">
        <v>3</v>
      </c>
      <c r="D437" s="20">
        <v>814</v>
      </c>
      <c r="E437" s="14">
        <f t="shared" si="158"/>
        <v>669064.83108</v>
      </c>
      <c r="F437" s="14">
        <f aca="true" t="shared" si="160" ref="F437:Q438">F447+F479+F503+F527</f>
        <v>4054.7</v>
      </c>
      <c r="G437" s="14">
        <f t="shared" si="160"/>
        <v>3754.1</v>
      </c>
      <c r="H437" s="14">
        <f t="shared" si="160"/>
        <v>3649.2</v>
      </c>
      <c r="I437" s="14">
        <f t="shared" si="160"/>
        <v>2680.6</v>
      </c>
      <c r="J437" s="14">
        <f t="shared" si="160"/>
        <v>30141.1</v>
      </c>
      <c r="K437" s="14">
        <f t="shared" si="160"/>
        <v>58609</v>
      </c>
      <c r="L437" s="14">
        <f>L447+L479+L503+L527</f>
        <v>508291.79907999997</v>
      </c>
      <c r="M437" s="14">
        <f t="shared" si="160"/>
        <v>48944.30000000009</v>
      </c>
      <c r="N437" s="14">
        <f t="shared" si="160"/>
        <v>1775.1</v>
      </c>
      <c r="O437" s="14">
        <f t="shared" si="160"/>
        <v>1830.5</v>
      </c>
      <c r="P437" s="14">
        <f t="shared" si="160"/>
        <v>1901.6</v>
      </c>
      <c r="Q437" s="42">
        <f t="shared" si="160"/>
        <v>3432.8320000000003</v>
      </c>
      <c r="R437" s="9"/>
      <c r="S437" s="9"/>
      <c r="T437" s="9"/>
      <c r="U437" s="9"/>
    </row>
    <row r="438" spans="1:21" ht="75" customHeight="1">
      <c r="A438" s="120"/>
      <c r="B438" s="79"/>
      <c r="C438" s="23" t="s">
        <v>92</v>
      </c>
      <c r="D438" s="21" t="s">
        <v>8</v>
      </c>
      <c r="E438" s="14">
        <f t="shared" si="158"/>
        <v>5960370.937119999</v>
      </c>
      <c r="F438" s="14">
        <f t="shared" si="160"/>
        <v>310644.48485999997</v>
      </c>
      <c r="G438" s="14">
        <f t="shared" si="160"/>
        <v>316997.79946999997</v>
      </c>
      <c r="H438" s="14">
        <f t="shared" si="160"/>
        <v>324452.94197</v>
      </c>
      <c r="I438" s="14">
        <f t="shared" si="160"/>
        <v>587569.1261299999</v>
      </c>
      <c r="J438" s="14">
        <f t="shared" si="160"/>
        <v>416403.52271</v>
      </c>
      <c r="K438" s="14">
        <f t="shared" si="160"/>
        <v>624670.86387</v>
      </c>
      <c r="L438" s="14">
        <f>L448+L480+L504+L528</f>
        <v>622018.28651</v>
      </c>
      <c r="M438" s="14">
        <f t="shared" si="160"/>
        <v>619947.2271700001</v>
      </c>
      <c r="N438" s="14">
        <f t="shared" si="160"/>
        <v>559637.21421</v>
      </c>
      <c r="O438" s="14">
        <f t="shared" si="160"/>
        <v>530848.0793100001</v>
      </c>
      <c r="P438" s="14">
        <f t="shared" si="160"/>
        <v>532782.37331</v>
      </c>
      <c r="Q438" s="42">
        <f t="shared" si="160"/>
        <v>514399.0176</v>
      </c>
      <c r="R438" s="33"/>
      <c r="S438" s="18"/>
      <c r="T438" s="18"/>
      <c r="U438" s="9"/>
    </row>
    <row r="439" spans="1:21" ht="18.75" customHeight="1">
      <c r="A439" s="120"/>
      <c r="B439" s="79"/>
      <c r="C439" s="73" t="s">
        <v>4</v>
      </c>
      <c r="D439" s="21"/>
      <c r="E439" s="14">
        <f t="shared" si="158"/>
        <v>0</v>
      </c>
      <c r="F439" s="14">
        <f aca="true" t="shared" si="161" ref="F439:Q439">F449+F481+F505</f>
        <v>0</v>
      </c>
      <c r="G439" s="14">
        <f t="shared" si="161"/>
        <v>0</v>
      </c>
      <c r="H439" s="14">
        <f t="shared" si="161"/>
        <v>0</v>
      </c>
      <c r="I439" s="14">
        <f t="shared" si="161"/>
        <v>0</v>
      </c>
      <c r="J439" s="14">
        <f t="shared" si="161"/>
        <v>0</v>
      </c>
      <c r="K439" s="14">
        <f t="shared" si="161"/>
        <v>0</v>
      </c>
      <c r="L439" s="14">
        <f t="shared" si="161"/>
        <v>0</v>
      </c>
      <c r="M439" s="14">
        <f t="shared" si="161"/>
        <v>0</v>
      </c>
      <c r="N439" s="14">
        <f t="shared" si="161"/>
        <v>0</v>
      </c>
      <c r="O439" s="14">
        <f t="shared" si="161"/>
        <v>0</v>
      </c>
      <c r="P439" s="14">
        <f t="shared" si="161"/>
        <v>0</v>
      </c>
      <c r="Q439" s="42">
        <f t="shared" si="161"/>
        <v>0</v>
      </c>
      <c r="R439" s="9"/>
      <c r="S439" s="9"/>
      <c r="T439" s="9"/>
      <c r="U439" s="9"/>
    </row>
    <row r="440" spans="1:21" ht="30">
      <c r="A440" s="120"/>
      <c r="B440" s="79"/>
      <c r="C440" s="73" t="s">
        <v>96</v>
      </c>
      <c r="D440" s="21" t="s">
        <v>13</v>
      </c>
      <c r="E440" s="14">
        <f t="shared" si="158"/>
        <v>1918052.73212</v>
      </c>
      <c r="F440" s="14">
        <f aca="true" t="shared" si="162" ref="F440:Q440">F450+F482+F506+F530</f>
        <v>0</v>
      </c>
      <c r="G440" s="14">
        <f t="shared" si="162"/>
        <v>0</v>
      </c>
      <c r="H440" s="14">
        <f t="shared" si="162"/>
        <v>0</v>
      </c>
      <c r="I440" s="14">
        <f t="shared" si="162"/>
        <v>220857.39</v>
      </c>
      <c r="J440" s="14">
        <f t="shared" si="162"/>
        <v>242811.13</v>
      </c>
      <c r="K440" s="14">
        <f t="shared" si="162"/>
        <v>347393.02238</v>
      </c>
      <c r="L440" s="14">
        <f t="shared" si="162"/>
        <v>315269.2472</v>
      </c>
      <c r="M440" s="14">
        <f t="shared" si="162"/>
        <v>221874.78979</v>
      </c>
      <c r="N440" s="14">
        <f t="shared" si="162"/>
        <v>271833.22275</v>
      </c>
      <c r="O440" s="14">
        <f t="shared" si="162"/>
        <v>99497.01</v>
      </c>
      <c r="P440" s="14">
        <f t="shared" si="162"/>
        <v>100597.28</v>
      </c>
      <c r="Q440" s="42">
        <f t="shared" si="162"/>
        <v>97919.64</v>
      </c>
      <c r="R440" s="9"/>
      <c r="S440" s="9"/>
      <c r="T440" s="9"/>
      <c r="U440" s="9"/>
    </row>
    <row r="441" spans="1:21" ht="51">
      <c r="A441" s="120"/>
      <c r="B441" s="79"/>
      <c r="C441" s="59" t="s">
        <v>90</v>
      </c>
      <c r="D441" s="35"/>
      <c r="E441" s="36">
        <f t="shared" si="158"/>
        <v>5396987.2</v>
      </c>
      <c r="F441" s="36">
        <v>2475814</v>
      </c>
      <c r="G441" s="36">
        <v>2921173.2</v>
      </c>
      <c r="H441" s="36">
        <v>0</v>
      </c>
      <c r="I441" s="36">
        <v>0</v>
      </c>
      <c r="J441" s="60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48">
        <v>0</v>
      </c>
      <c r="R441" s="9"/>
      <c r="S441" s="9"/>
      <c r="T441" s="9"/>
      <c r="U441" s="9"/>
    </row>
    <row r="442" spans="1:21" ht="21" customHeight="1">
      <c r="A442" s="120"/>
      <c r="B442" s="79"/>
      <c r="C442" s="59" t="s">
        <v>14</v>
      </c>
      <c r="D442" s="35"/>
      <c r="E442" s="36">
        <f t="shared" si="158"/>
        <v>419554</v>
      </c>
      <c r="F442" s="36">
        <v>419554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48">
        <v>0</v>
      </c>
      <c r="R442" s="9"/>
      <c r="S442" s="9"/>
      <c r="T442" s="9"/>
      <c r="U442" s="9"/>
    </row>
    <row r="443" spans="1:17" ht="30">
      <c r="A443" s="120"/>
      <c r="B443" s="79"/>
      <c r="C443" s="73" t="s">
        <v>5</v>
      </c>
      <c r="D443" s="21"/>
      <c r="E443" s="14">
        <f t="shared" si="158"/>
        <v>0</v>
      </c>
      <c r="F443" s="14">
        <f aca="true" t="shared" si="163" ref="F443:Q445">F451+F483+F507</f>
        <v>0</v>
      </c>
      <c r="G443" s="14">
        <f t="shared" si="163"/>
        <v>0</v>
      </c>
      <c r="H443" s="14">
        <f t="shared" si="163"/>
        <v>0</v>
      </c>
      <c r="I443" s="14">
        <f t="shared" si="163"/>
        <v>0</v>
      </c>
      <c r="J443" s="14">
        <f t="shared" si="163"/>
        <v>0</v>
      </c>
      <c r="K443" s="14">
        <f t="shared" si="163"/>
        <v>0</v>
      </c>
      <c r="L443" s="14">
        <f t="shared" si="163"/>
        <v>0</v>
      </c>
      <c r="M443" s="14">
        <f t="shared" si="163"/>
        <v>0</v>
      </c>
      <c r="N443" s="14">
        <f t="shared" si="163"/>
        <v>0</v>
      </c>
      <c r="O443" s="14">
        <f t="shared" si="163"/>
        <v>0</v>
      </c>
      <c r="P443" s="14">
        <f t="shared" si="163"/>
        <v>0</v>
      </c>
      <c r="Q443" s="14">
        <f t="shared" si="163"/>
        <v>0</v>
      </c>
    </row>
    <row r="444" spans="1:17" ht="30">
      <c r="A444" s="120"/>
      <c r="B444" s="79"/>
      <c r="C444" s="73" t="s">
        <v>97</v>
      </c>
      <c r="D444" s="21"/>
      <c r="E444" s="14">
        <f t="shared" si="158"/>
        <v>0</v>
      </c>
      <c r="F444" s="14">
        <f t="shared" si="163"/>
        <v>0</v>
      </c>
      <c r="G444" s="14">
        <f t="shared" si="163"/>
        <v>0</v>
      </c>
      <c r="H444" s="14">
        <f t="shared" si="163"/>
        <v>0</v>
      </c>
      <c r="I444" s="14">
        <f t="shared" si="163"/>
        <v>0</v>
      </c>
      <c r="J444" s="14">
        <f t="shared" si="163"/>
        <v>0</v>
      </c>
      <c r="K444" s="14">
        <f t="shared" si="163"/>
        <v>0</v>
      </c>
      <c r="L444" s="14">
        <f t="shared" si="163"/>
        <v>0</v>
      </c>
      <c r="M444" s="14">
        <f t="shared" si="163"/>
        <v>0</v>
      </c>
      <c r="N444" s="14">
        <f t="shared" si="163"/>
        <v>0</v>
      </c>
      <c r="O444" s="14">
        <f t="shared" si="163"/>
        <v>0</v>
      </c>
      <c r="P444" s="14">
        <f t="shared" si="163"/>
        <v>0</v>
      </c>
      <c r="Q444" s="14">
        <f t="shared" si="163"/>
        <v>0</v>
      </c>
    </row>
    <row r="445" spans="1:17" ht="45">
      <c r="A445" s="120"/>
      <c r="B445" s="79"/>
      <c r="C445" s="73" t="s">
        <v>17</v>
      </c>
      <c r="D445" s="21"/>
      <c r="E445" s="14">
        <f t="shared" si="158"/>
        <v>0</v>
      </c>
      <c r="F445" s="14">
        <f t="shared" si="163"/>
        <v>0</v>
      </c>
      <c r="G445" s="14">
        <f t="shared" si="163"/>
        <v>0</v>
      </c>
      <c r="H445" s="14">
        <f t="shared" si="163"/>
        <v>0</v>
      </c>
      <c r="I445" s="14">
        <f t="shared" si="163"/>
        <v>0</v>
      </c>
      <c r="J445" s="14">
        <f t="shared" si="163"/>
        <v>0</v>
      </c>
      <c r="K445" s="14">
        <f t="shared" si="163"/>
        <v>0</v>
      </c>
      <c r="L445" s="14">
        <f t="shared" si="163"/>
        <v>0</v>
      </c>
      <c r="M445" s="14">
        <f t="shared" si="163"/>
        <v>0</v>
      </c>
      <c r="N445" s="14">
        <f t="shared" si="163"/>
        <v>0</v>
      </c>
      <c r="O445" s="14">
        <f t="shared" si="163"/>
        <v>0</v>
      </c>
      <c r="P445" s="14">
        <f t="shared" si="163"/>
        <v>0</v>
      </c>
      <c r="Q445" s="14">
        <f t="shared" si="163"/>
        <v>0</v>
      </c>
    </row>
    <row r="446" spans="1:19" ht="15" customHeight="1">
      <c r="A446" s="77" t="s">
        <v>108</v>
      </c>
      <c r="B446" s="76" t="s">
        <v>109</v>
      </c>
      <c r="C446" s="73" t="s">
        <v>6</v>
      </c>
      <c r="D446" s="20"/>
      <c r="E446" s="14">
        <f aca="true" t="shared" si="164" ref="E446:E453">F446+G446+H446+I446+J446+K446+L446+M446+N446+O446+P446+Q446</f>
        <v>7064713.014519999</v>
      </c>
      <c r="F446" s="14">
        <f>F447+F448+F449+F450+F451+F453</f>
        <v>228981.95511</v>
      </c>
      <c r="G446" s="14">
        <f aca="true" t="shared" si="165" ref="G446:Q446">G447+G448+G449+G450+G451+G453</f>
        <v>236904.3554</v>
      </c>
      <c r="H446" s="14">
        <f t="shared" si="165"/>
        <v>237272.99384</v>
      </c>
      <c r="I446" s="14">
        <f t="shared" si="165"/>
        <v>703298.2979899999</v>
      </c>
      <c r="J446" s="14">
        <f>J447+J448+J449+J450+J451+J453</f>
        <v>528619.9238699999</v>
      </c>
      <c r="K446" s="14">
        <f t="shared" si="165"/>
        <v>812774.4799899999</v>
      </c>
      <c r="L446" s="14">
        <f t="shared" si="165"/>
        <v>1127475.59888</v>
      </c>
      <c r="M446" s="14">
        <f t="shared" si="165"/>
        <v>712043.9061600001</v>
      </c>
      <c r="N446" s="14">
        <f t="shared" si="165"/>
        <v>766430.8092799999</v>
      </c>
      <c r="O446" s="14">
        <f t="shared" si="165"/>
        <v>573204.851</v>
      </c>
      <c r="P446" s="14">
        <f t="shared" si="165"/>
        <v>576310.515</v>
      </c>
      <c r="Q446" s="14">
        <f t="shared" si="165"/>
        <v>561395.328</v>
      </c>
      <c r="S446" s="12"/>
    </row>
    <row r="447" spans="1:19" ht="15" customHeight="1">
      <c r="A447" s="77"/>
      <c r="B447" s="76"/>
      <c r="C447" s="73" t="s">
        <v>3</v>
      </c>
      <c r="D447" s="20">
        <v>814</v>
      </c>
      <c r="E447" s="14">
        <f t="shared" si="164"/>
        <v>352457.13108</v>
      </c>
      <c r="F447" s="14">
        <f aca="true" t="shared" si="166" ref="F447:Q453">F455+F463+F471</f>
        <v>4054.7</v>
      </c>
      <c r="G447" s="14">
        <f t="shared" si="166"/>
        <v>3754.1</v>
      </c>
      <c r="H447" s="14">
        <f t="shared" si="166"/>
        <v>3649.2</v>
      </c>
      <c r="I447" s="14">
        <f t="shared" si="166"/>
        <v>2680.6</v>
      </c>
      <c r="J447" s="14">
        <f>J455+J463+J471</f>
        <v>3141.1</v>
      </c>
      <c r="K447" s="14">
        <f t="shared" si="166"/>
        <v>3195</v>
      </c>
      <c r="L447" s="14">
        <f t="shared" si="166"/>
        <v>321188.79907999997</v>
      </c>
      <c r="M447" s="14">
        <f t="shared" si="166"/>
        <v>1853.6000000000931</v>
      </c>
      <c r="N447" s="14">
        <f t="shared" si="166"/>
        <v>1775.1</v>
      </c>
      <c r="O447" s="14">
        <f t="shared" si="166"/>
        <v>1830.5</v>
      </c>
      <c r="P447" s="14">
        <f t="shared" si="166"/>
        <v>1901.6</v>
      </c>
      <c r="Q447" s="14">
        <f t="shared" si="166"/>
        <v>3432.8320000000003</v>
      </c>
      <c r="S447" s="12"/>
    </row>
    <row r="448" spans="1:19" ht="15" customHeight="1">
      <c r="A448" s="77"/>
      <c r="B448" s="76"/>
      <c r="C448" s="73" t="s">
        <v>7</v>
      </c>
      <c r="D448" s="21" t="s">
        <v>8</v>
      </c>
      <c r="E448" s="14">
        <f t="shared" si="164"/>
        <v>4794203.151319999</v>
      </c>
      <c r="F448" s="14">
        <f t="shared" si="166"/>
        <v>224927.25511</v>
      </c>
      <c r="G448" s="14">
        <f t="shared" si="166"/>
        <v>233150.2554</v>
      </c>
      <c r="H448" s="14">
        <f t="shared" si="166"/>
        <v>233623.79384</v>
      </c>
      <c r="I448" s="14">
        <f t="shared" si="166"/>
        <v>479760.30798999994</v>
      </c>
      <c r="J448" s="14">
        <f t="shared" si="166"/>
        <v>282667.69386999996</v>
      </c>
      <c r="K448" s="14">
        <f t="shared" si="166"/>
        <v>462186.45761</v>
      </c>
      <c r="L448" s="14">
        <f t="shared" si="166"/>
        <v>491017.5526</v>
      </c>
      <c r="M448" s="14">
        <f t="shared" si="166"/>
        <v>488315.51637</v>
      </c>
      <c r="N448" s="14">
        <f>N456+N464+N472</f>
        <v>492822.48653</v>
      </c>
      <c r="O448" s="14">
        <f t="shared" si="166"/>
        <v>471877.341</v>
      </c>
      <c r="P448" s="14">
        <f t="shared" si="166"/>
        <v>473811.635</v>
      </c>
      <c r="Q448" s="14">
        <f t="shared" si="166"/>
        <v>460042.856</v>
      </c>
      <c r="S448" s="16"/>
    </row>
    <row r="449" spans="1:19" ht="15" customHeight="1">
      <c r="A449" s="77"/>
      <c r="B449" s="76"/>
      <c r="C449" s="73" t="s">
        <v>4</v>
      </c>
      <c r="D449" s="21"/>
      <c r="E449" s="14">
        <f t="shared" si="164"/>
        <v>0</v>
      </c>
      <c r="F449" s="14">
        <f t="shared" si="166"/>
        <v>0</v>
      </c>
      <c r="G449" s="14">
        <f t="shared" si="166"/>
        <v>0</v>
      </c>
      <c r="H449" s="14">
        <f t="shared" si="166"/>
        <v>0</v>
      </c>
      <c r="I449" s="14">
        <f t="shared" si="166"/>
        <v>0</v>
      </c>
      <c r="J449" s="14">
        <f t="shared" si="166"/>
        <v>0</v>
      </c>
      <c r="K449" s="14">
        <f t="shared" si="166"/>
        <v>0</v>
      </c>
      <c r="L449" s="14">
        <f t="shared" si="166"/>
        <v>0</v>
      </c>
      <c r="M449" s="14">
        <f t="shared" si="166"/>
        <v>0</v>
      </c>
      <c r="N449" s="14">
        <f t="shared" si="166"/>
        <v>0</v>
      </c>
      <c r="O449" s="14">
        <f t="shared" si="166"/>
        <v>0</v>
      </c>
      <c r="P449" s="14">
        <f t="shared" si="166"/>
        <v>0</v>
      </c>
      <c r="Q449" s="14">
        <f t="shared" si="166"/>
        <v>0</v>
      </c>
      <c r="S449" s="12"/>
    </row>
    <row r="450" spans="1:17" ht="30" customHeight="1">
      <c r="A450" s="77"/>
      <c r="B450" s="76"/>
      <c r="C450" s="73" t="s">
        <v>96</v>
      </c>
      <c r="D450" s="21" t="s">
        <v>13</v>
      </c>
      <c r="E450" s="14">
        <f t="shared" si="164"/>
        <v>1918052.73212</v>
      </c>
      <c r="F450" s="14">
        <f t="shared" si="166"/>
        <v>0</v>
      </c>
      <c r="G450" s="14">
        <f t="shared" si="166"/>
        <v>0</v>
      </c>
      <c r="H450" s="14">
        <f t="shared" si="166"/>
        <v>0</v>
      </c>
      <c r="I450" s="14">
        <f t="shared" si="166"/>
        <v>220857.39</v>
      </c>
      <c r="J450" s="14">
        <f t="shared" si="166"/>
        <v>242811.13</v>
      </c>
      <c r="K450" s="14">
        <f t="shared" si="166"/>
        <v>347393.02238</v>
      </c>
      <c r="L450" s="14">
        <f t="shared" si="166"/>
        <v>315269.2472</v>
      </c>
      <c r="M450" s="14">
        <f t="shared" si="166"/>
        <v>221874.78979</v>
      </c>
      <c r="N450" s="14">
        <f t="shared" si="166"/>
        <v>271833.22275</v>
      </c>
      <c r="O450" s="14">
        <f t="shared" si="166"/>
        <v>99497.01</v>
      </c>
      <c r="P450" s="14">
        <f t="shared" si="166"/>
        <v>100597.28</v>
      </c>
      <c r="Q450" s="14">
        <f t="shared" si="166"/>
        <v>97919.64</v>
      </c>
    </row>
    <row r="451" spans="1:17" ht="15" customHeight="1">
      <c r="A451" s="77"/>
      <c r="B451" s="76"/>
      <c r="C451" s="73" t="s">
        <v>5</v>
      </c>
      <c r="D451" s="21"/>
      <c r="E451" s="14">
        <f t="shared" si="164"/>
        <v>0</v>
      </c>
      <c r="F451" s="14">
        <f t="shared" si="166"/>
        <v>0</v>
      </c>
      <c r="G451" s="14">
        <f t="shared" si="166"/>
        <v>0</v>
      </c>
      <c r="H451" s="14">
        <f t="shared" si="166"/>
        <v>0</v>
      </c>
      <c r="I451" s="14">
        <f t="shared" si="166"/>
        <v>0</v>
      </c>
      <c r="J451" s="14">
        <f t="shared" si="166"/>
        <v>0</v>
      </c>
      <c r="K451" s="14">
        <f t="shared" si="166"/>
        <v>0</v>
      </c>
      <c r="L451" s="14">
        <f t="shared" si="166"/>
        <v>0</v>
      </c>
      <c r="M451" s="14">
        <f t="shared" si="166"/>
        <v>0</v>
      </c>
      <c r="N451" s="14">
        <f t="shared" si="166"/>
        <v>0</v>
      </c>
      <c r="O451" s="14">
        <f t="shared" si="166"/>
        <v>0</v>
      </c>
      <c r="P451" s="14">
        <f t="shared" si="166"/>
        <v>0</v>
      </c>
      <c r="Q451" s="14">
        <f t="shared" si="166"/>
        <v>0</v>
      </c>
    </row>
    <row r="452" spans="1:17" ht="30" customHeight="1">
      <c r="A452" s="77"/>
      <c r="B452" s="76"/>
      <c r="C452" s="73" t="s">
        <v>97</v>
      </c>
      <c r="D452" s="21"/>
      <c r="E452" s="14">
        <f t="shared" si="164"/>
        <v>0</v>
      </c>
      <c r="F452" s="14">
        <f t="shared" si="166"/>
        <v>0</v>
      </c>
      <c r="G452" s="14">
        <f t="shared" si="166"/>
        <v>0</v>
      </c>
      <c r="H452" s="14">
        <f t="shared" si="166"/>
        <v>0</v>
      </c>
      <c r="I452" s="14">
        <f t="shared" si="166"/>
        <v>0</v>
      </c>
      <c r="J452" s="14">
        <f t="shared" si="166"/>
        <v>0</v>
      </c>
      <c r="K452" s="14">
        <f t="shared" si="166"/>
        <v>0</v>
      </c>
      <c r="L452" s="14">
        <f t="shared" si="166"/>
        <v>0</v>
      </c>
      <c r="M452" s="14">
        <f t="shared" si="166"/>
        <v>0</v>
      </c>
      <c r="N452" s="14">
        <f t="shared" si="166"/>
        <v>0</v>
      </c>
      <c r="O452" s="14">
        <f t="shared" si="166"/>
        <v>0</v>
      </c>
      <c r="P452" s="14">
        <f t="shared" si="166"/>
        <v>0</v>
      </c>
      <c r="Q452" s="14">
        <f t="shared" si="166"/>
        <v>0</v>
      </c>
    </row>
    <row r="453" spans="1:17" ht="30" customHeight="1">
      <c r="A453" s="77"/>
      <c r="B453" s="76"/>
      <c r="C453" s="73" t="s">
        <v>17</v>
      </c>
      <c r="D453" s="21"/>
      <c r="E453" s="14">
        <f t="shared" si="164"/>
        <v>0</v>
      </c>
      <c r="F453" s="14">
        <f t="shared" si="166"/>
        <v>0</v>
      </c>
      <c r="G453" s="14">
        <f t="shared" si="166"/>
        <v>0</v>
      </c>
      <c r="H453" s="14">
        <f t="shared" si="166"/>
        <v>0</v>
      </c>
      <c r="I453" s="14">
        <f t="shared" si="166"/>
        <v>0</v>
      </c>
      <c r="J453" s="14">
        <f t="shared" si="166"/>
        <v>0</v>
      </c>
      <c r="K453" s="14">
        <f t="shared" si="166"/>
        <v>0</v>
      </c>
      <c r="L453" s="14">
        <f t="shared" si="166"/>
        <v>0</v>
      </c>
      <c r="M453" s="14">
        <f t="shared" si="166"/>
        <v>0</v>
      </c>
      <c r="N453" s="14">
        <f t="shared" si="166"/>
        <v>0</v>
      </c>
      <c r="O453" s="14">
        <f t="shared" si="166"/>
        <v>0</v>
      </c>
      <c r="P453" s="14">
        <f t="shared" si="166"/>
        <v>0</v>
      </c>
      <c r="Q453" s="14">
        <f t="shared" si="166"/>
        <v>0</v>
      </c>
    </row>
    <row r="454" spans="1:17" ht="15" customHeight="1">
      <c r="A454" s="77" t="s">
        <v>46</v>
      </c>
      <c r="B454" s="76" t="s">
        <v>110</v>
      </c>
      <c r="C454" s="73" t="s">
        <v>6</v>
      </c>
      <c r="D454" s="20"/>
      <c r="E454" s="14">
        <f aca="true" t="shared" si="167" ref="E454:E461">F454+G454+H454+I454+J454+K454+L454+M454+N454+O454+P454+Q454</f>
        <v>5516293.964089999</v>
      </c>
      <c r="F454" s="14">
        <f aca="true" t="shared" si="168" ref="F454:L454">F455+F456+F457+F458+F459+F461</f>
        <v>115117.265</v>
      </c>
      <c r="G454" s="14">
        <f t="shared" si="168"/>
        <v>109085.85</v>
      </c>
      <c r="H454" s="14">
        <f t="shared" si="168"/>
        <v>120843.4532</v>
      </c>
      <c r="I454" s="14">
        <f t="shared" si="168"/>
        <v>586057.75923</v>
      </c>
      <c r="J454" s="14">
        <f t="shared" si="168"/>
        <v>405221.58172</v>
      </c>
      <c r="K454" s="14">
        <f t="shared" si="168"/>
        <v>679310.6419899999</v>
      </c>
      <c r="L454" s="14">
        <f t="shared" si="168"/>
        <v>987965.78078</v>
      </c>
      <c r="M454" s="14">
        <f>M455+M456+M457+M458+M459+M461</f>
        <v>572643.0053200001</v>
      </c>
      <c r="N454" s="14">
        <f>N455+N456+N457+N458+N459+N461</f>
        <v>634210.12815</v>
      </c>
      <c r="O454" s="14">
        <f>O455+O456+O457+O458+O459+O461</f>
        <v>442749.89935</v>
      </c>
      <c r="P454" s="14">
        <f>P455+P456+P457+P458+P459+P461</f>
        <v>445264.46534999995</v>
      </c>
      <c r="Q454" s="14">
        <f>Q455+Q456+Q457+Q458+Q459+Q461</f>
        <v>417824.134</v>
      </c>
    </row>
    <row r="455" spans="1:17" ht="15" customHeight="1">
      <c r="A455" s="77"/>
      <c r="B455" s="76"/>
      <c r="C455" s="73" t="s">
        <v>3</v>
      </c>
      <c r="D455" s="20">
        <v>814</v>
      </c>
      <c r="E455" s="14">
        <f t="shared" si="167"/>
        <v>343049.91108000005</v>
      </c>
      <c r="F455" s="14">
        <v>4054.7</v>
      </c>
      <c r="G455" s="14">
        <v>3754.1</v>
      </c>
      <c r="H455" s="14">
        <v>3649.2</v>
      </c>
      <c r="I455" s="14">
        <v>2680.6</v>
      </c>
      <c r="J455" s="14">
        <v>3141.1</v>
      </c>
      <c r="K455" s="14">
        <v>3195</v>
      </c>
      <c r="L455" s="14">
        <v>311781.57908</v>
      </c>
      <c r="M455" s="14">
        <f>806353.3-33620-770879.7</f>
        <v>1853.6000000000931</v>
      </c>
      <c r="N455" s="14">
        <v>1775.1</v>
      </c>
      <c r="O455" s="14">
        <v>1830.5</v>
      </c>
      <c r="P455" s="14">
        <v>1901.6</v>
      </c>
      <c r="Q455" s="14">
        <v>3432.8320000000003</v>
      </c>
    </row>
    <row r="456" spans="1:19" ht="15" customHeight="1">
      <c r="A456" s="77"/>
      <c r="B456" s="76"/>
      <c r="C456" s="73" t="s">
        <v>7</v>
      </c>
      <c r="D456" s="21" t="s">
        <v>8</v>
      </c>
      <c r="E456" s="14">
        <f t="shared" si="167"/>
        <v>3255191.3208899996</v>
      </c>
      <c r="F456" s="14">
        <v>111062.565</v>
      </c>
      <c r="G456" s="14">
        <v>105331.75</v>
      </c>
      <c r="H456" s="14">
        <v>117194.2532</v>
      </c>
      <c r="I456" s="14">
        <v>362519.76923</v>
      </c>
      <c r="J456" s="14">
        <v>159269.35172</v>
      </c>
      <c r="K456" s="14">
        <v>328722.61961</v>
      </c>
      <c r="L456" s="14">
        <v>360914.9545</v>
      </c>
      <c r="M456" s="14">
        <v>348914.61553</v>
      </c>
      <c r="N456" s="14">
        <v>360601.8054</v>
      </c>
      <c r="O456" s="14">
        <v>341422.38935</v>
      </c>
      <c r="P456" s="14">
        <v>342765.58535</v>
      </c>
      <c r="Q456" s="14">
        <v>316471.662</v>
      </c>
      <c r="S456" s="16"/>
    </row>
    <row r="457" spans="1:17" ht="15" customHeight="1">
      <c r="A457" s="77"/>
      <c r="B457" s="76"/>
      <c r="C457" s="73" t="s">
        <v>4</v>
      </c>
      <c r="D457" s="21"/>
      <c r="E457" s="14">
        <f t="shared" si="167"/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</row>
    <row r="458" spans="1:17" ht="30" customHeight="1">
      <c r="A458" s="77"/>
      <c r="B458" s="76"/>
      <c r="C458" s="73" t="s">
        <v>96</v>
      </c>
      <c r="D458" s="21" t="s">
        <v>13</v>
      </c>
      <c r="E458" s="14">
        <f t="shared" si="167"/>
        <v>1918052.73212</v>
      </c>
      <c r="F458" s="14">
        <v>0</v>
      </c>
      <c r="G458" s="14">
        <v>0</v>
      </c>
      <c r="H458" s="14">
        <v>0</v>
      </c>
      <c r="I458" s="61">
        <v>220857.39</v>
      </c>
      <c r="J458" s="61">
        <v>242811.13</v>
      </c>
      <c r="K458" s="14">
        <v>347393.02238</v>
      </c>
      <c r="L458" s="14">
        <v>315269.2472</v>
      </c>
      <c r="M458" s="14">
        <v>221874.78979</v>
      </c>
      <c r="N458" s="14">
        <v>271833.22275</v>
      </c>
      <c r="O458" s="14">
        <v>99497.01</v>
      </c>
      <c r="P458" s="14">
        <v>100597.28</v>
      </c>
      <c r="Q458" s="14">
        <v>97919.64</v>
      </c>
    </row>
    <row r="459" spans="1:17" ht="15" customHeight="1">
      <c r="A459" s="77"/>
      <c r="B459" s="76"/>
      <c r="C459" s="73" t="s">
        <v>5</v>
      </c>
      <c r="D459" s="21"/>
      <c r="E459" s="14">
        <f t="shared" si="167"/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</row>
    <row r="460" spans="1:17" ht="30" customHeight="1">
      <c r="A460" s="77"/>
      <c r="B460" s="76"/>
      <c r="C460" s="73" t="s">
        <v>97</v>
      </c>
      <c r="D460" s="21"/>
      <c r="E460" s="14">
        <f t="shared" si="167"/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</row>
    <row r="461" spans="1:17" ht="30" customHeight="1">
      <c r="A461" s="77"/>
      <c r="B461" s="76"/>
      <c r="C461" s="73" t="s">
        <v>17</v>
      </c>
      <c r="D461" s="21"/>
      <c r="E461" s="14">
        <f t="shared" si="167"/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</row>
    <row r="462" spans="1:17" ht="15" customHeight="1">
      <c r="A462" s="77" t="s">
        <v>47</v>
      </c>
      <c r="B462" s="76" t="s">
        <v>243</v>
      </c>
      <c r="C462" s="73" t="s">
        <v>6</v>
      </c>
      <c r="D462" s="20"/>
      <c r="E462" s="14">
        <f aca="true" t="shared" si="169" ref="E462:E469">F462+G462+H462+I462+J462+K462+L462+M462+N462+O462+P462+Q462</f>
        <v>1327061.2633</v>
      </c>
      <c r="F462" s="14">
        <f aca="true" t="shared" si="170" ref="F462:Q462">F463+F464+F465+F466+F467+F469</f>
        <v>85611.3995</v>
      </c>
      <c r="G462" s="14">
        <f t="shared" si="170"/>
        <v>107452.603</v>
      </c>
      <c r="H462" s="14">
        <f t="shared" si="170"/>
        <v>100197.17044</v>
      </c>
      <c r="I462" s="14">
        <f t="shared" si="170"/>
        <v>101602.43876</v>
      </c>
      <c r="J462" s="14">
        <f t="shared" si="170"/>
        <v>105558.59385</v>
      </c>
      <c r="K462" s="14">
        <f t="shared" si="170"/>
        <v>114625.288</v>
      </c>
      <c r="L462" s="14">
        <f t="shared" si="170"/>
        <v>123642.0121</v>
      </c>
      <c r="M462" s="14">
        <f t="shared" si="170"/>
        <v>121802.18685</v>
      </c>
      <c r="N462" s="14">
        <f t="shared" si="170"/>
        <v>113538.396</v>
      </c>
      <c r="O462" s="14">
        <f t="shared" si="170"/>
        <v>114302.185</v>
      </c>
      <c r="P462" s="14">
        <f t="shared" si="170"/>
        <v>114891.619</v>
      </c>
      <c r="Q462" s="14">
        <f t="shared" si="170"/>
        <v>123837.3708</v>
      </c>
    </row>
    <row r="463" spans="1:17" ht="15" customHeight="1">
      <c r="A463" s="77"/>
      <c r="B463" s="86"/>
      <c r="C463" s="73" t="s">
        <v>3</v>
      </c>
      <c r="D463" s="20"/>
      <c r="E463" s="14">
        <f t="shared" si="169"/>
        <v>9407.22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9407.22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</row>
    <row r="464" spans="1:19" ht="15" customHeight="1">
      <c r="A464" s="77"/>
      <c r="B464" s="86"/>
      <c r="C464" s="73" t="s">
        <v>7</v>
      </c>
      <c r="D464" s="21" t="s">
        <v>8</v>
      </c>
      <c r="E464" s="14">
        <f t="shared" si="169"/>
        <v>1317654.0432999998</v>
      </c>
      <c r="F464" s="14">
        <v>85611.3995</v>
      </c>
      <c r="G464" s="14">
        <v>107452.603</v>
      </c>
      <c r="H464" s="14">
        <v>100197.17044</v>
      </c>
      <c r="I464" s="14">
        <v>101602.43876</v>
      </c>
      <c r="J464" s="14">
        <v>105558.59385</v>
      </c>
      <c r="K464" s="14">
        <v>114625.288</v>
      </c>
      <c r="L464" s="14">
        <v>114234.7921</v>
      </c>
      <c r="M464" s="14">
        <f>121798.29093+3.89592</f>
        <v>121802.18685</v>
      </c>
      <c r="N464" s="14">
        <v>113538.396</v>
      </c>
      <c r="O464" s="14">
        <v>114302.185</v>
      </c>
      <c r="P464" s="14">
        <v>114891.619</v>
      </c>
      <c r="Q464" s="14">
        <v>123837.3708</v>
      </c>
      <c r="S464" s="16"/>
    </row>
    <row r="465" spans="1:17" ht="15" customHeight="1">
      <c r="A465" s="77"/>
      <c r="B465" s="86"/>
      <c r="C465" s="73" t="s">
        <v>4</v>
      </c>
      <c r="D465" s="21"/>
      <c r="E465" s="14">
        <f t="shared" si="169"/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</row>
    <row r="466" spans="1:17" ht="30" customHeight="1">
      <c r="A466" s="77"/>
      <c r="B466" s="86"/>
      <c r="C466" s="73" t="s">
        <v>96</v>
      </c>
      <c r="D466" s="21"/>
      <c r="E466" s="14">
        <f t="shared" si="169"/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</row>
    <row r="467" spans="1:17" ht="15" customHeight="1">
      <c r="A467" s="77"/>
      <c r="B467" s="86"/>
      <c r="C467" s="73" t="s">
        <v>5</v>
      </c>
      <c r="D467" s="21"/>
      <c r="E467" s="14">
        <f t="shared" si="169"/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</row>
    <row r="468" spans="1:17" ht="30" customHeight="1">
      <c r="A468" s="77"/>
      <c r="B468" s="86"/>
      <c r="C468" s="73" t="s">
        <v>97</v>
      </c>
      <c r="D468" s="21"/>
      <c r="E468" s="14">
        <f t="shared" si="169"/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</row>
    <row r="469" spans="1:17" ht="33.75" customHeight="1">
      <c r="A469" s="77"/>
      <c r="B469" s="86"/>
      <c r="C469" s="73" t="s">
        <v>17</v>
      </c>
      <c r="D469" s="21"/>
      <c r="E469" s="14">
        <f t="shared" si="169"/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</row>
    <row r="470" spans="1:17" ht="15" customHeight="1">
      <c r="A470" s="77" t="s">
        <v>48</v>
      </c>
      <c r="B470" s="76" t="s">
        <v>182</v>
      </c>
      <c r="C470" s="73" t="s">
        <v>6</v>
      </c>
      <c r="D470" s="20"/>
      <c r="E470" s="14">
        <f aca="true" t="shared" si="171" ref="E470:E477">F470+G470+H470+I470+J470+K470+L470+M470+N470+O470+P470+Q470</f>
        <v>221357.78713</v>
      </c>
      <c r="F470" s="14">
        <f aca="true" t="shared" si="172" ref="F470:L470">F471+F472+F473+F474+F475+F477</f>
        <v>28253.29061</v>
      </c>
      <c r="G470" s="14">
        <f t="shared" si="172"/>
        <v>20365.9024</v>
      </c>
      <c r="H470" s="14">
        <f t="shared" si="172"/>
        <v>16232.3702</v>
      </c>
      <c r="I470" s="14">
        <f t="shared" si="172"/>
        <v>15638.1</v>
      </c>
      <c r="J470" s="14">
        <f t="shared" si="172"/>
        <v>17839.7483</v>
      </c>
      <c r="K470" s="14">
        <f t="shared" si="172"/>
        <v>18838.55</v>
      </c>
      <c r="L470" s="14">
        <f t="shared" si="172"/>
        <v>15867.806</v>
      </c>
      <c r="M470" s="14">
        <f>M471+M472+M473+M474+M475+M477</f>
        <v>17598.71399</v>
      </c>
      <c r="N470" s="14">
        <f>N471+N472+N473+N474+N475+N477</f>
        <v>18682.28513</v>
      </c>
      <c r="O470" s="14">
        <f>O471+O472+O473+O474+O475+O477</f>
        <v>16152.76665</v>
      </c>
      <c r="P470" s="14">
        <f>P471+P472+P473+P474+P475+P477</f>
        <v>16154.43065</v>
      </c>
      <c r="Q470" s="14">
        <f>Q471+Q472+Q473+Q474+Q475+Q477</f>
        <v>19733.823200000003</v>
      </c>
    </row>
    <row r="471" spans="1:17" ht="15" customHeight="1">
      <c r="A471" s="77"/>
      <c r="B471" s="76"/>
      <c r="C471" s="73" t="s">
        <v>3</v>
      </c>
      <c r="D471" s="20"/>
      <c r="E471" s="14">
        <f t="shared" si="171"/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</row>
    <row r="472" spans="1:19" ht="15" customHeight="1">
      <c r="A472" s="77"/>
      <c r="B472" s="76"/>
      <c r="C472" s="73" t="s">
        <v>7</v>
      </c>
      <c r="D472" s="21" t="s">
        <v>8</v>
      </c>
      <c r="E472" s="14">
        <f t="shared" si="171"/>
        <v>221357.78713</v>
      </c>
      <c r="F472" s="14">
        <v>28253.29061</v>
      </c>
      <c r="G472" s="14">
        <v>20365.9024</v>
      </c>
      <c r="H472" s="14">
        <v>16232.3702</v>
      </c>
      <c r="I472" s="14">
        <v>15638.1</v>
      </c>
      <c r="J472" s="14">
        <v>17839.7483</v>
      </c>
      <c r="K472" s="14">
        <v>18838.55</v>
      </c>
      <c r="L472" s="14">
        <v>15867.806</v>
      </c>
      <c r="M472" s="14">
        <f>17594.37555+4.33844</f>
        <v>17598.71399</v>
      </c>
      <c r="N472" s="14">
        <v>18682.28513</v>
      </c>
      <c r="O472" s="14">
        <v>16152.76665</v>
      </c>
      <c r="P472" s="14">
        <v>16154.43065</v>
      </c>
      <c r="Q472" s="14">
        <v>19733.823200000003</v>
      </c>
      <c r="S472" s="16"/>
    </row>
    <row r="473" spans="1:17" ht="15" customHeight="1">
      <c r="A473" s="77"/>
      <c r="B473" s="76"/>
      <c r="C473" s="73" t="s">
        <v>4</v>
      </c>
      <c r="D473" s="21"/>
      <c r="E473" s="14">
        <f t="shared" si="171"/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</row>
    <row r="474" spans="1:17" ht="30" customHeight="1">
      <c r="A474" s="77"/>
      <c r="B474" s="76"/>
      <c r="C474" s="73" t="s">
        <v>96</v>
      </c>
      <c r="D474" s="21"/>
      <c r="E474" s="14">
        <f t="shared" si="171"/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</row>
    <row r="475" spans="1:17" ht="15" customHeight="1">
      <c r="A475" s="77"/>
      <c r="B475" s="76"/>
      <c r="C475" s="73" t="s">
        <v>5</v>
      </c>
      <c r="D475" s="21"/>
      <c r="E475" s="14">
        <f t="shared" si="171"/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</row>
    <row r="476" spans="1:17" ht="30" customHeight="1">
      <c r="A476" s="77"/>
      <c r="B476" s="76"/>
      <c r="C476" s="73" t="s">
        <v>97</v>
      </c>
      <c r="D476" s="21"/>
      <c r="E476" s="14">
        <f t="shared" si="171"/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</row>
    <row r="477" spans="1:17" ht="30" customHeight="1">
      <c r="A477" s="77"/>
      <c r="B477" s="76"/>
      <c r="C477" s="73" t="s">
        <v>17</v>
      </c>
      <c r="D477" s="21"/>
      <c r="E477" s="14">
        <f t="shared" si="171"/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</row>
    <row r="478" spans="1:17" ht="15" customHeight="1">
      <c r="A478" s="77" t="s">
        <v>49</v>
      </c>
      <c r="B478" s="76" t="s">
        <v>111</v>
      </c>
      <c r="C478" s="73" t="s">
        <v>6</v>
      </c>
      <c r="D478" s="20"/>
      <c r="E478" s="14">
        <f aca="true" t="shared" si="173" ref="E478:E485">F478+G478+H478+I478+J478+K478+L478+M478+N478+O478+P478+Q478</f>
        <v>940991.9579500001</v>
      </c>
      <c r="F478" s="14">
        <f aca="true" t="shared" si="174" ref="F478:K478">F479+F480+F481+F482+F483+F485</f>
        <v>85717.22975</v>
      </c>
      <c r="G478" s="14">
        <f t="shared" si="174"/>
        <v>70557.54407</v>
      </c>
      <c r="H478" s="14">
        <f t="shared" si="174"/>
        <v>79982.43666</v>
      </c>
      <c r="I478" s="14">
        <f t="shared" si="174"/>
        <v>89918.61404</v>
      </c>
      <c r="J478" s="14">
        <f t="shared" si="174"/>
        <v>146505.72707000002</v>
      </c>
      <c r="K478" s="14">
        <f t="shared" si="174"/>
        <v>107569.74626</v>
      </c>
      <c r="L478" s="14">
        <f aca="true" t="shared" si="175" ref="L478:Q478">L479+L480+L481+L482+L483+L485</f>
        <v>55896.64973</v>
      </c>
      <c r="M478" s="14">
        <f t="shared" si="175"/>
        <v>77884.74532</v>
      </c>
      <c r="N478" s="14">
        <f t="shared" si="175"/>
        <v>65321.62683</v>
      </c>
      <c r="O478" s="14">
        <f t="shared" si="175"/>
        <v>58970.73831</v>
      </c>
      <c r="P478" s="14">
        <f t="shared" si="175"/>
        <v>58970.73831</v>
      </c>
      <c r="Q478" s="14">
        <f t="shared" si="175"/>
        <v>43696.16159999999</v>
      </c>
    </row>
    <row r="479" spans="1:17" ht="15" customHeight="1">
      <c r="A479" s="77"/>
      <c r="B479" s="76"/>
      <c r="C479" s="73" t="s">
        <v>3</v>
      </c>
      <c r="D479" s="20"/>
      <c r="E479" s="14">
        <f t="shared" si="173"/>
        <v>27000</v>
      </c>
      <c r="F479" s="14">
        <f aca="true" t="shared" si="176" ref="F479:L485">F487+F495</f>
        <v>0</v>
      </c>
      <c r="G479" s="14">
        <f t="shared" si="176"/>
        <v>0</v>
      </c>
      <c r="H479" s="14">
        <f t="shared" si="176"/>
        <v>0</v>
      </c>
      <c r="I479" s="14">
        <v>0</v>
      </c>
      <c r="J479" s="14">
        <f>J487+J495</f>
        <v>27000</v>
      </c>
      <c r="K479" s="14">
        <f aca="true" t="shared" si="177" ref="K479:Q485">K487+K495</f>
        <v>0</v>
      </c>
      <c r="L479" s="14">
        <f t="shared" si="177"/>
        <v>0</v>
      </c>
      <c r="M479" s="14">
        <f t="shared" si="177"/>
        <v>0</v>
      </c>
      <c r="N479" s="14">
        <f t="shared" si="177"/>
        <v>0</v>
      </c>
      <c r="O479" s="14">
        <f t="shared" si="177"/>
        <v>0</v>
      </c>
      <c r="P479" s="14">
        <f t="shared" si="177"/>
        <v>0</v>
      </c>
      <c r="Q479" s="14">
        <f t="shared" si="177"/>
        <v>0</v>
      </c>
    </row>
    <row r="480" spans="1:19" ht="15" customHeight="1">
      <c r="A480" s="77"/>
      <c r="B480" s="76"/>
      <c r="C480" s="73" t="s">
        <v>7</v>
      </c>
      <c r="D480" s="21" t="s">
        <v>8</v>
      </c>
      <c r="E480" s="14">
        <f t="shared" si="173"/>
        <v>913991.9579500001</v>
      </c>
      <c r="F480" s="14">
        <f t="shared" si="176"/>
        <v>85717.22975</v>
      </c>
      <c r="G480" s="14">
        <f t="shared" si="176"/>
        <v>70557.54407</v>
      </c>
      <c r="H480" s="14">
        <f t="shared" si="176"/>
        <v>79982.43666</v>
      </c>
      <c r="I480" s="14">
        <f t="shared" si="176"/>
        <v>89918.61404</v>
      </c>
      <c r="J480" s="14">
        <f t="shared" si="176"/>
        <v>119505.72707000001</v>
      </c>
      <c r="K480" s="14">
        <f t="shared" si="177"/>
        <v>107569.74626</v>
      </c>
      <c r="L480" s="14">
        <f t="shared" si="177"/>
        <v>55896.64973</v>
      </c>
      <c r="M480" s="14">
        <f t="shared" si="177"/>
        <v>77884.74532</v>
      </c>
      <c r="N480" s="14">
        <f t="shared" si="177"/>
        <v>65321.62683</v>
      </c>
      <c r="O480" s="14">
        <f t="shared" si="177"/>
        <v>58970.73831</v>
      </c>
      <c r="P480" s="14">
        <f t="shared" si="177"/>
        <v>58970.73831</v>
      </c>
      <c r="Q480" s="14">
        <f t="shared" si="177"/>
        <v>43696.16159999999</v>
      </c>
      <c r="S480" s="16"/>
    </row>
    <row r="481" spans="1:17" ht="15" customHeight="1">
      <c r="A481" s="77"/>
      <c r="B481" s="76"/>
      <c r="C481" s="73" t="s">
        <v>4</v>
      </c>
      <c r="D481" s="21"/>
      <c r="E481" s="14">
        <f t="shared" si="173"/>
        <v>0</v>
      </c>
      <c r="F481" s="14">
        <f t="shared" si="176"/>
        <v>0</v>
      </c>
      <c r="G481" s="14">
        <f t="shared" si="176"/>
        <v>0</v>
      </c>
      <c r="H481" s="14">
        <f t="shared" si="176"/>
        <v>0</v>
      </c>
      <c r="I481" s="14">
        <f t="shared" si="176"/>
        <v>0</v>
      </c>
      <c r="J481" s="14">
        <f t="shared" si="176"/>
        <v>0</v>
      </c>
      <c r="K481" s="14">
        <f t="shared" si="176"/>
        <v>0</v>
      </c>
      <c r="L481" s="14">
        <f t="shared" si="176"/>
        <v>0</v>
      </c>
      <c r="M481" s="14">
        <f t="shared" si="177"/>
        <v>0</v>
      </c>
      <c r="N481" s="14">
        <f t="shared" si="177"/>
        <v>0</v>
      </c>
      <c r="O481" s="14">
        <f t="shared" si="177"/>
        <v>0</v>
      </c>
      <c r="P481" s="14">
        <f t="shared" si="177"/>
        <v>0</v>
      </c>
      <c r="Q481" s="14">
        <f t="shared" si="177"/>
        <v>0</v>
      </c>
    </row>
    <row r="482" spans="1:17" ht="30" customHeight="1">
      <c r="A482" s="77"/>
      <c r="B482" s="76"/>
      <c r="C482" s="73" t="s">
        <v>96</v>
      </c>
      <c r="D482" s="21"/>
      <c r="E482" s="14">
        <f t="shared" si="173"/>
        <v>0</v>
      </c>
      <c r="F482" s="14">
        <f t="shared" si="176"/>
        <v>0</v>
      </c>
      <c r="G482" s="14">
        <f t="shared" si="176"/>
        <v>0</v>
      </c>
      <c r="H482" s="14">
        <f t="shared" si="176"/>
        <v>0</v>
      </c>
      <c r="I482" s="14">
        <f t="shared" si="176"/>
        <v>0</v>
      </c>
      <c r="J482" s="14">
        <f t="shared" si="176"/>
        <v>0</v>
      </c>
      <c r="K482" s="14">
        <f t="shared" si="176"/>
        <v>0</v>
      </c>
      <c r="L482" s="14">
        <f t="shared" si="176"/>
        <v>0</v>
      </c>
      <c r="M482" s="14">
        <f t="shared" si="177"/>
        <v>0</v>
      </c>
      <c r="N482" s="14">
        <f t="shared" si="177"/>
        <v>0</v>
      </c>
      <c r="O482" s="14">
        <f t="shared" si="177"/>
        <v>0</v>
      </c>
      <c r="P482" s="14">
        <f t="shared" si="177"/>
        <v>0</v>
      </c>
      <c r="Q482" s="14">
        <f t="shared" si="177"/>
        <v>0</v>
      </c>
    </row>
    <row r="483" spans="1:17" ht="15" customHeight="1">
      <c r="A483" s="77"/>
      <c r="B483" s="76"/>
      <c r="C483" s="73" t="s">
        <v>5</v>
      </c>
      <c r="D483" s="21"/>
      <c r="E483" s="14">
        <f t="shared" si="173"/>
        <v>0</v>
      </c>
      <c r="F483" s="14">
        <f t="shared" si="176"/>
        <v>0</v>
      </c>
      <c r="G483" s="14">
        <f t="shared" si="176"/>
        <v>0</v>
      </c>
      <c r="H483" s="14">
        <f t="shared" si="176"/>
        <v>0</v>
      </c>
      <c r="I483" s="14">
        <f t="shared" si="176"/>
        <v>0</v>
      </c>
      <c r="J483" s="14">
        <f t="shared" si="176"/>
        <v>0</v>
      </c>
      <c r="K483" s="14">
        <f t="shared" si="176"/>
        <v>0</v>
      </c>
      <c r="L483" s="14">
        <f t="shared" si="176"/>
        <v>0</v>
      </c>
      <c r="M483" s="14">
        <f t="shared" si="177"/>
        <v>0</v>
      </c>
      <c r="N483" s="14">
        <f t="shared" si="177"/>
        <v>0</v>
      </c>
      <c r="O483" s="14">
        <f t="shared" si="177"/>
        <v>0</v>
      </c>
      <c r="P483" s="14">
        <f t="shared" si="177"/>
        <v>0</v>
      </c>
      <c r="Q483" s="14">
        <f t="shared" si="177"/>
        <v>0</v>
      </c>
    </row>
    <row r="484" spans="1:17" ht="28.5" customHeight="1">
      <c r="A484" s="77"/>
      <c r="B484" s="76"/>
      <c r="C484" s="73" t="s">
        <v>97</v>
      </c>
      <c r="D484" s="21"/>
      <c r="E484" s="14">
        <f t="shared" si="173"/>
        <v>0</v>
      </c>
      <c r="F484" s="14">
        <f t="shared" si="176"/>
        <v>0</v>
      </c>
      <c r="G484" s="14">
        <f t="shared" si="176"/>
        <v>0</v>
      </c>
      <c r="H484" s="14">
        <f t="shared" si="176"/>
        <v>0</v>
      </c>
      <c r="I484" s="14">
        <f t="shared" si="176"/>
        <v>0</v>
      </c>
      <c r="J484" s="14">
        <f t="shared" si="176"/>
        <v>0</v>
      </c>
      <c r="K484" s="14">
        <f t="shared" si="176"/>
        <v>0</v>
      </c>
      <c r="L484" s="14">
        <f t="shared" si="176"/>
        <v>0</v>
      </c>
      <c r="M484" s="14">
        <f t="shared" si="177"/>
        <v>0</v>
      </c>
      <c r="N484" s="14">
        <f t="shared" si="177"/>
        <v>0</v>
      </c>
      <c r="O484" s="14">
        <f t="shared" si="177"/>
        <v>0</v>
      </c>
      <c r="P484" s="14">
        <f t="shared" si="177"/>
        <v>0</v>
      </c>
      <c r="Q484" s="14">
        <f t="shared" si="177"/>
        <v>0</v>
      </c>
    </row>
    <row r="485" spans="1:17" ht="29.25" customHeight="1">
      <c r="A485" s="77"/>
      <c r="B485" s="76"/>
      <c r="C485" s="73" t="s">
        <v>17</v>
      </c>
      <c r="D485" s="21"/>
      <c r="E485" s="14">
        <f t="shared" si="173"/>
        <v>0</v>
      </c>
      <c r="F485" s="14">
        <f t="shared" si="176"/>
        <v>0</v>
      </c>
      <c r="G485" s="14">
        <f t="shared" si="176"/>
        <v>0</v>
      </c>
      <c r="H485" s="14">
        <f t="shared" si="176"/>
        <v>0</v>
      </c>
      <c r="I485" s="14">
        <f t="shared" si="176"/>
        <v>0</v>
      </c>
      <c r="J485" s="14">
        <f t="shared" si="176"/>
        <v>0</v>
      </c>
      <c r="K485" s="14">
        <f t="shared" si="176"/>
        <v>0</v>
      </c>
      <c r="L485" s="14">
        <f t="shared" si="176"/>
        <v>0</v>
      </c>
      <c r="M485" s="14">
        <f t="shared" si="177"/>
        <v>0</v>
      </c>
      <c r="N485" s="14">
        <f t="shared" si="177"/>
        <v>0</v>
      </c>
      <c r="O485" s="14">
        <f t="shared" si="177"/>
        <v>0</v>
      </c>
      <c r="P485" s="14">
        <f t="shared" si="177"/>
        <v>0</v>
      </c>
      <c r="Q485" s="14">
        <f t="shared" si="177"/>
        <v>0</v>
      </c>
    </row>
    <row r="486" spans="1:17" ht="15" customHeight="1">
      <c r="A486" s="77" t="s">
        <v>50</v>
      </c>
      <c r="B486" s="76" t="s">
        <v>112</v>
      </c>
      <c r="C486" s="73" t="s">
        <v>6</v>
      </c>
      <c r="D486" s="20"/>
      <c r="E486" s="14">
        <f aca="true" t="shared" si="178" ref="E486:E493">F486+G486+H486+I486+J486+K486+L486+M486+N486+O486+P486+Q486</f>
        <v>789597.7235100002</v>
      </c>
      <c r="F486" s="14">
        <f aca="true" t="shared" si="179" ref="F486:L486">F487+F488+F489+F490+F491+F493</f>
        <v>28377.22975</v>
      </c>
      <c r="G486" s="14">
        <f t="shared" si="179"/>
        <v>63992.86334</v>
      </c>
      <c r="H486" s="14">
        <f t="shared" si="179"/>
        <v>72223.394</v>
      </c>
      <c r="I486" s="14">
        <f t="shared" si="179"/>
        <v>86145.16527</v>
      </c>
      <c r="J486" s="14">
        <f t="shared" si="179"/>
        <v>100190.25517</v>
      </c>
      <c r="K486" s="14">
        <f t="shared" si="179"/>
        <v>86510.8979</v>
      </c>
      <c r="L486" s="14">
        <f t="shared" si="179"/>
        <v>50510.10971</v>
      </c>
      <c r="M486" s="14">
        <f>M487+M488+M489+M490+M491+M493</f>
        <v>75239.74332000001</v>
      </c>
      <c r="N486" s="14">
        <f>N487+N488+N489+N490+N491+N493</f>
        <v>65321.62683</v>
      </c>
      <c r="O486" s="14">
        <f>O487+O488+O489+O490+O491+O493</f>
        <v>58970.73831</v>
      </c>
      <c r="P486" s="14">
        <f>P487+P488+P489+P490+P491+P493</f>
        <v>58970.73831</v>
      </c>
      <c r="Q486" s="14">
        <f>Q487+Q488+Q489+Q490+Q491+Q493</f>
        <v>43144.961599999995</v>
      </c>
    </row>
    <row r="487" spans="1:17" ht="15" customHeight="1">
      <c r="A487" s="77"/>
      <c r="B487" s="76"/>
      <c r="C487" s="73" t="s">
        <v>3</v>
      </c>
      <c r="D487" s="20"/>
      <c r="E487" s="14">
        <f t="shared" si="178"/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</row>
    <row r="488" spans="1:17" ht="15" customHeight="1">
      <c r="A488" s="77"/>
      <c r="B488" s="76"/>
      <c r="C488" s="73" t="s">
        <v>7</v>
      </c>
      <c r="D488" s="21" t="s">
        <v>8</v>
      </c>
      <c r="E488" s="14">
        <f t="shared" si="178"/>
        <v>789597.7235100002</v>
      </c>
      <c r="F488" s="14">
        <v>28377.22975</v>
      </c>
      <c r="G488" s="14">
        <v>63992.86334</v>
      </c>
      <c r="H488" s="14">
        <v>72223.394</v>
      </c>
      <c r="I488" s="14">
        <v>86145.16527</v>
      </c>
      <c r="J488" s="14">
        <v>100190.25517</v>
      </c>
      <c r="K488" s="14">
        <v>86510.8979</v>
      </c>
      <c r="L488" s="14">
        <v>50510.10971</v>
      </c>
      <c r="M488" s="14">
        <f>75236.1294+3.61392</f>
        <v>75239.74332000001</v>
      </c>
      <c r="N488" s="14">
        <v>65321.62683</v>
      </c>
      <c r="O488" s="14">
        <v>58970.73831</v>
      </c>
      <c r="P488" s="14">
        <v>58970.73831</v>
      </c>
      <c r="Q488" s="14">
        <v>43144.961599999995</v>
      </c>
    </row>
    <row r="489" spans="1:17" ht="15" customHeight="1">
      <c r="A489" s="77"/>
      <c r="B489" s="76"/>
      <c r="C489" s="73" t="s">
        <v>4</v>
      </c>
      <c r="D489" s="21"/>
      <c r="E489" s="14">
        <f t="shared" si="178"/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</row>
    <row r="490" spans="1:17" ht="30" customHeight="1">
      <c r="A490" s="77"/>
      <c r="B490" s="76"/>
      <c r="C490" s="73" t="s">
        <v>96</v>
      </c>
      <c r="D490" s="21"/>
      <c r="E490" s="14">
        <f t="shared" si="178"/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</row>
    <row r="491" spans="1:17" ht="15" customHeight="1">
      <c r="A491" s="77"/>
      <c r="B491" s="76"/>
      <c r="C491" s="73" t="s">
        <v>5</v>
      </c>
      <c r="D491" s="21"/>
      <c r="E491" s="14">
        <f t="shared" si="178"/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</row>
    <row r="492" spans="1:17" ht="30" customHeight="1">
      <c r="A492" s="77"/>
      <c r="B492" s="76"/>
      <c r="C492" s="73" t="s">
        <v>97</v>
      </c>
      <c r="D492" s="21"/>
      <c r="E492" s="14">
        <f t="shared" si="178"/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</row>
    <row r="493" spans="1:17" ht="30" customHeight="1">
      <c r="A493" s="77"/>
      <c r="B493" s="76"/>
      <c r="C493" s="73" t="s">
        <v>17</v>
      </c>
      <c r="D493" s="21"/>
      <c r="E493" s="14">
        <f t="shared" si="178"/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</row>
    <row r="494" spans="1:17" ht="15" customHeight="1">
      <c r="A494" s="77" t="s">
        <v>51</v>
      </c>
      <c r="B494" s="76" t="s">
        <v>183</v>
      </c>
      <c r="C494" s="73" t="s">
        <v>6</v>
      </c>
      <c r="D494" s="20"/>
      <c r="E494" s="14">
        <f aca="true" t="shared" si="180" ref="E494:E501">F494+G494+H494+I494+J494+K494+L494+M494+N494+O494+P494+Q494</f>
        <v>151394.23444</v>
      </c>
      <c r="F494" s="14">
        <f aca="true" t="shared" si="181" ref="F494:L494">F495+F496+F497+F498+F499+F501</f>
        <v>57340</v>
      </c>
      <c r="G494" s="14">
        <f t="shared" si="181"/>
        <v>6564.68073</v>
      </c>
      <c r="H494" s="14">
        <f t="shared" si="181"/>
        <v>7759.04266</v>
      </c>
      <c r="I494" s="14">
        <f t="shared" si="181"/>
        <v>3773.44877</v>
      </c>
      <c r="J494" s="14">
        <f t="shared" si="181"/>
        <v>46315.471900000004</v>
      </c>
      <c r="K494" s="14">
        <f t="shared" si="181"/>
        <v>21058.84836</v>
      </c>
      <c r="L494" s="14">
        <f t="shared" si="181"/>
        <v>5386.54002</v>
      </c>
      <c r="M494" s="14">
        <f>M495+M496+M497+M498+M499+M501</f>
        <v>2645.002</v>
      </c>
      <c r="N494" s="14">
        <f>N495+N496+N497+N498+N499+N501</f>
        <v>0</v>
      </c>
      <c r="O494" s="14">
        <f>O495+O496+O497+O498+O499+O501</f>
        <v>0</v>
      </c>
      <c r="P494" s="14">
        <f>P495+P496+P497+P498+P499+P501</f>
        <v>0</v>
      </c>
      <c r="Q494" s="14">
        <f>Q495+Q496+Q497+Q498+Q499+Q501</f>
        <v>551.2</v>
      </c>
    </row>
    <row r="495" spans="1:17" ht="15" customHeight="1">
      <c r="A495" s="77"/>
      <c r="B495" s="76"/>
      <c r="C495" s="73" t="s">
        <v>3</v>
      </c>
      <c r="D495" s="20"/>
      <c r="E495" s="14">
        <f t="shared" si="180"/>
        <v>27000</v>
      </c>
      <c r="F495" s="14">
        <v>0</v>
      </c>
      <c r="G495" s="14">
        <v>0</v>
      </c>
      <c r="H495" s="14">
        <v>0</v>
      </c>
      <c r="I495" s="14">
        <v>0</v>
      </c>
      <c r="J495" s="14">
        <v>27000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</row>
    <row r="496" spans="1:17" ht="15" customHeight="1">
      <c r="A496" s="77"/>
      <c r="B496" s="76"/>
      <c r="C496" s="73" t="s">
        <v>7</v>
      </c>
      <c r="D496" s="21" t="s">
        <v>8</v>
      </c>
      <c r="E496" s="14">
        <f t="shared" si="180"/>
        <v>124394.23444</v>
      </c>
      <c r="F496" s="14">
        <v>57340</v>
      </c>
      <c r="G496" s="14">
        <v>6564.68073</v>
      </c>
      <c r="H496" s="14">
        <v>7759.04266</v>
      </c>
      <c r="I496" s="14">
        <v>3773.44877</v>
      </c>
      <c r="J496" s="14">
        <v>19315.4719</v>
      </c>
      <c r="K496" s="14">
        <v>21058.84836</v>
      </c>
      <c r="L496" s="14">
        <v>5386.54002</v>
      </c>
      <c r="M496" s="14">
        <v>2645.002</v>
      </c>
      <c r="N496" s="14">
        <v>0</v>
      </c>
      <c r="O496" s="14">
        <v>0</v>
      </c>
      <c r="P496" s="14">
        <v>0</v>
      </c>
      <c r="Q496" s="14">
        <v>551.2</v>
      </c>
    </row>
    <row r="497" spans="1:17" ht="15" customHeight="1">
      <c r="A497" s="77"/>
      <c r="B497" s="76"/>
      <c r="C497" s="73" t="s">
        <v>4</v>
      </c>
      <c r="D497" s="21"/>
      <c r="E497" s="14">
        <f t="shared" si="180"/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</row>
    <row r="498" spans="1:17" ht="30" customHeight="1">
      <c r="A498" s="77"/>
      <c r="B498" s="76"/>
      <c r="C498" s="73" t="s">
        <v>96</v>
      </c>
      <c r="D498" s="21"/>
      <c r="E498" s="14">
        <f t="shared" si="180"/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</row>
    <row r="499" spans="1:17" ht="15" customHeight="1">
      <c r="A499" s="77"/>
      <c r="B499" s="76"/>
      <c r="C499" s="73" t="s">
        <v>5</v>
      </c>
      <c r="D499" s="21"/>
      <c r="E499" s="14">
        <f t="shared" si="180"/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</row>
    <row r="500" spans="1:17" ht="30" customHeight="1">
      <c r="A500" s="77"/>
      <c r="B500" s="76"/>
      <c r="C500" s="73" t="s">
        <v>97</v>
      </c>
      <c r="D500" s="21"/>
      <c r="E500" s="14">
        <f t="shared" si="180"/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</row>
    <row r="501" spans="1:17" ht="30" customHeight="1">
      <c r="A501" s="77"/>
      <c r="B501" s="76"/>
      <c r="C501" s="73" t="s">
        <v>17</v>
      </c>
      <c r="D501" s="21"/>
      <c r="E501" s="14">
        <f t="shared" si="180"/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</row>
    <row r="502" spans="1:17" ht="15" customHeight="1">
      <c r="A502" s="77" t="s">
        <v>52</v>
      </c>
      <c r="B502" s="76" t="s">
        <v>113</v>
      </c>
      <c r="C502" s="73" t="s">
        <v>6</v>
      </c>
      <c r="D502" s="20"/>
      <c r="E502" s="14">
        <f aca="true" t="shared" si="182" ref="E502:E509">F502+G502+H502+I502+J502+K502+L502+M502+N502+O502+P502+Q502</f>
        <v>133134.05556</v>
      </c>
      <c r="F502" s="14">
        <f aca="true" t="shared" si="183" ref="F502:L502">F503+F504+F505+F506+F507+F509</f>
        <v>0</v>
      </c>
      <c r="G502" s="14">
        <f t="shared" si="183"/>
        <v>13290</v>
      </c>
      <c r="H502" s="14">
        <f t="shared" si="183"/>
        <v>10846.71147</v>
      </c>
      <c r="I502" s="14">
        <f t="shared" si="183"/>
        <v>17890.2041</v>
      </c>
      <c r="J502" s="14">
        <f t="shared" si="183"/>
        <v>14230.10177</v>
      </c>
      <c r="K502" s="14">
        <f t="shared" si="183"/>
        <v>19514.66</v>
      </c>
      <c r="L502" s="14">
        <f t="shared" si="183"/>
        <v>35963.45389</v>
      </c>
      <c r="M502" s="14">
        <f>M503+M504+M505+M506+M507+M509</f>
        <v>9245.82348</v>
      </c>
      <c r="N502" s="14">
        <f>N503+N504+N505+N506+N507+N509</f>
        <v>1493.10085</v>
      </c>
      <c r="O502" s="14">
        <f>O503+O504+O505+O506+O507+O509</f>
        <v>0</v>
      </c>
      <c r="P502" s="14">
        <f>P503+P504+P505+P506+P507+P509</f>
        <v>0</v>
      </c>
      <c r="Q502" s="14">
        <f>Q503+Q504+Q505+Q506+Q507+Q509</f>
        <v>10660</v>
      </c>
    </row>
    <row r="503" spans="1:17" ht="15" customHeight="1">
      <c r="A503" s="77"/>
      <c r="B503" s="76"/>
      <c r="C503" s="73" t="s">
        <v>3</v>
      </c>
      <c r="D503" s="20"/>
      <c r="E503" s="14">
        <f t="shared" si="182"/>
        <v>0</v>
      </c>
      <c r="F503" s="14">
        <f>F511+F519</f>
        <v>0</v>
      </c>
      <c r="G503" s="14">
        <f>G511+G519</f>
        <v>0</v>
      </c>
      <c r="H503" s="14">
        <f>H511+H519</f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</row>
    <row r="504" spans="1:19" ht="15" customHeight="1">
      <c r="A504" s="77"/>
      <c r="B504" s="76"/>
      <c r="C504" s="73" t="s">
        <v>7</v>
      </c>
      <c r="D504" s="21" t="s">
        <v>8</v>
      </c>
      <c r="E504" s="14">
        <f t="shared" si="182"/>
        <v>133134.05556</v>
      </c>
      <c r="F504" s="14">
        <f aca="true" t="shared" si="184" ref="F504:Q509">F512+F520</f>
        <v>0</v>
      </c>
      <c r="G504" s="14">
        <f t="shared" si="184"/>
        <v>13290</v>
      </c>
      <c r="H504" s="14">
        <f t="shared" si="184"/>
        <v>10846.71147</v>
      </c>
      <c r="I504" s="14">
        <f t="shared" si="184"/>
        <v>17890.2041</v>
      </c>
      <c r="J504" s="14">
        <f t="shared" si="184"/>
        <v>14230.10177</v>
      </c>
      <c r="K504" s="14">
        <f t="shared" si="184"/>
        <v>19514.66</v>
      </c>
      <c r="L504" s="14">
        <f t="shared" si="184"/>
        <v>35963.45389</v>
      </c>
      <c r="M504" s="14">
        <f t="shared" si="184"/>
        <v>9245.82348</v>
      </c>
      <c r="N504" s="14">
        <f t="shared" si="184"/>
        <v>1493.10085</v>
      </c>
      <c r="O504" s="14">
        <f t="shared" si="184"/>
        <v>0</v>
      </c>
      <c r="P504" s="14">
        <v>0</v>
      </c>
      <c r="Q504" s="14">
        <f t="shared" si="184"/>
        <v>10660</v>
      </c>
      <c r="S504" s="16"/>
    </row>
    <row r="505" spans="1:17" ht="15" customHeight="1">
      <c r="A505" s="77"/>
      <c r="B505" s="76"/>
      <c r="C505" s="73" t="s">
        <v>4</v>
      </c>
      <c r="D505" s="21"/>
      <c r="E505" s="14">
        <f t="shared" si="182"/>
        <v>0</v>
      </c>
      <c r="F505" s="14">
        <f t="shared" si="184"/>
        <v>0</v>
      </c>
      <c r="G505" s="14">
        <f t="shared" si="184"/>
        <v>0</v>
      </c>
      <c r="H505" s="14">
        <f t="shared" si="184"/>
        <v>0</v>
      </c>
      <c r="I505" s="14">
        <f t="shared" si="184"/>
        <v>0</v>
      </c>
      <c r="J505" s="14">
        <f t="shared" si="184"/>
        <v>0</v>
      </c>
      <c r="K505" s="14">
        <f t="shared" si="184"/>
        <v>0</v>
      </c>
      <c r="L505" s="14">
        <f t="shared" si="184"/>
        <v>0</v>
      </c>
      <c r="M505" s="14">
        <f t="shared" si="184"/>
        <v>0</v>
      </c>
      <c r="N505" s="14">
        <f t="shared" si="184"/>
        <v>0</v>
      </c>
      <c r="O505" s="14">
        <f t="shared" si="184"/>
        <v>0</v>
      </c>
      <c r="P505" s="14">
        <f t="shared" si="184"/>
        <v>0</v>
      </c>
      <c r="Q505" s="14">
        <f t="shared" si="184"/>
        <v>0</v>
      </c>
    </row>
    <row r="506" spans="1:17" ht="30" customHeight="1">
      <c r="A506" s="77"/>
      <c r="B506" s="76"/>
      <c r="C506" s="73" t="s">
        <v>96</v>
      </c>
      <c r="D506" s="21"/>
      <c r="E506" s="14">
        <f t="shared" si="182"/>
        <v>0</v>
      </c>
      <c r="F506" s="14">
        <f t="shared" si="184"/>
        <v>0</v>
      </c>
      <c r="G506" s="14">
        <f t="shared" si="184"/>
        <v>0</v>
      </c>
      <c r="H506" s="14">
        <f t="shared" si="184"/>
        <v>0</v>
      </c>
      <c r="I506" s="14">
        <f t="shared" si="184"/>
        <v>0</v>
      </c>
      <c r="J506" s="14">
        <f t="shared" si="184"/>
        <v>0</v>
      </c>
      <c r="K506" s="14">
        <f t="shared" si="184"/>
        <v>0</v>
      </c>
      <c r="L506" s="14">
        <f t="shared" si="184"/>
        <v>0</v>
      </c>
      <c r="M506" s="14">
        <f t="shared" si="184"/>
        <v>0</v>
      </c>
      <c r="N506" s="14">
        <f t="shared" si="184"/>
        <v>0</v>
      </c>
      <c r="O506" s="14">
        <f t="shared" si="184"/>
        <v>0</v>
      </c>
      <c r="P506" s="14">
        <f t="shared" si="184"/>
        <v>0</v>
      </c>
      <c r="Q506" s="14">
        <f t="shared" si="184"/>
        <v>0</v>
      </c>
    </row>
    <row r="507" spans="1:17" ht="15" customHeight="1">
      <c r="A507" s="77"/>
      <c r="B507" s="76"/>
      <c r="C507" s="73" t="s">
        <v>5</v>
      </c>
      <c r="D507" s="21"/>
      <c r="E507" s="14">
        <f t="shared" si="182"/>
        <v>0</v>
      </c>
      <c r="F507" s="14">
        <f t="shared" si="184"/>
        <v>0</v>
      </c>
      <c r="G507" s="14">
        <f t="shared" si="184"/>
        <v>0</v>
      </c>
      <c r="H507" s="14">
        <f t="shared" si="184"/>
        <v>0</v>
      </c>
      <c r="I507" s="14">
        <f t="shared" si="184"/>
        <v>0</v>
      </c>
      <c r="J507" s="14">
        <f t="shared" si="184"/>
        <v>0</v>
      </c>
      <c r="K507" s="14">
        <f t="shared" si="184"/>
        <v>0</v>
      </c>
      <c r="L507" s="14">
        <f t="shared" si="184"/>
        <v>0</v>
      </c>
      <c r="M507" s="14">
        <f t="shared" si="184"/>
        <v>0</v>
      </c>
      <c r="N507" s="14">
        <f t="shared" si="184"/>
        <v>0</v>
      </c>
      <c r="O507" s="14">
        <f t="shared" si="184"/>
        <v>0</v>
      </c>
      <c r="P507" s="14">
        <f t="shared" si="184"/>
        <v>0</v>
      </c>
      <c r="Q507" s="14">
        <f t="shared" si="184"/>
        <v>0</v>
      </c>
    </row>
    <row r="508" spans="1:17" ht="30" customHeight="1">
      <c r="A508" s="77"/>
      <c r="B508" s="76"/>
      <c r="C508" s="73" t="s">
        <v>97</v>
      </c>
      <c r="D508" s="21"/>
      <c r="E508" s="14">
        <f t="shared" si="182"/>
        <v>0</v>
      </c>
      <c r="F508" s="14">
        <f t="shared" si="184"/>
        <v>0</v>
      </c>
      <c r="G508" s="14">
        <f t="shared" si="184"/>
        <v>0</v>
      </c>
      <c r="H508" s="14">
        <f t="shared" si="184"/>
        <v>0</v>
      </c>
      <c r="I508" s="14">
        <f t="shared" si="184"/>
        <v>0</v>
      </c>
      <c r="J508" s="14">
        <f t="shared" si="184"/>
        <v>0</v>
      </c>
      <c r="K508" s="14">
        <f t="shared" si="184"/>
        <v>0</v>
      </c>
      <c r="L508" s="14">
        <f t="shared" si="184"/>
        <v>0</v>
      </c>
      <c r="M508" s="14">
        <f t="shared" si="184"/>
        <v>0</v>
      </c>
      <c r="N508" s="14">
        <f t="shared" si="184"/>
        <v>0</v>
      </c>
      <c r="O508" s="14">
        <f t="shared" si="184"/>
        <v>0</v>
      </c>
      <c r="P508" s="14">
        <f t="shared" si="184"/>
        <v>0</v>
      </c>
      <c r="Q508" s="14">
        <f t="shared" si="184"/>
        <v>0</v>
      </c>
    </row>
    <row r="509" spans="1:17" ht="30" customHeight="1">
      <c r="A509" s="77"/>
      <c r="B509" s="76"/>
      <c r="C509" s="73" t="s">
        <v>17</v>
      </c>
      <c r="D509" s="21"/>
      <c r="E509" s="14">
        <f t="shared" si="182"/>
        <v>0</v>
      </c>
      <c r="F509" s="14">
        <f t="shared" si="184"/>
        <v>0</v>
      </c>
      <c r="G509" s="14">
        <f t="shared" si="184"/>
        <v>0</v>
      </c>
      <c r="H509" s="14">
        <f t="shared" si="184"/>
        <v>0</v>
      </c>
      <c r="I509" s="14">
        <f t="shared" si="184"/>
        <v>0</v>
      </c>
      <c r="J509" s="14">
        <f t="shared" si="184"/>
        <v>0</v>
      </c>
      <c r="K509" s="14">
        <f t="shared" si="184"/>
        <v>0</v>
      </c>
      <c r="L509" s="14">
        <f t="shared" si="184"/>
        <v>0</v>
      </c>
      <c r="M509" s="14">
        <f t="shared" si="184"/>
        <v>0</v>
      </c>
      <c r="N509" s="14">
        <f t="shared" si="184"/>
        <v>0</v>
      </c>
      <c r="O509" s="14">
        <f t="shared" si="184"/>
        <v>0</v>
      </c>
      <c r="P509" s="14">
        <f t="shared" si="184"/>
        <v>0</v>
      </c>
      <c r="Q509" s="14">
        <f t="shared" si="184"/>
        <v>0</v>
      </c>
    </row>
    <row r="510" spans="1:17" ht="15" customHeight="1">
      <c r="A510" s="77" t="s">
        <v>53</v>
      </c>
      <c r="B510" s="76" t="s">
        <v>151</v>
      </c>
      <c r="C510" s="73" t="s">
        <v>6</v>
      </c>
      <c r="D510" s="20"/>
      <c r="E510" s="14">
        <f aca="true" t="shared" si="185" ref="E510:E517">F510+G510+H510+I510+J510+K510+L510+M510+N510+O510+P510+Q510</f>
        <v>0</v>
      </c>
      <c r="F510" s="14">
        <f aca="true" t="shared" si="186" ref="F510:L510">F511+F512+F513+F514+F515+F517</f>
        <v>0</v>
      </c>
      <c r="G510" s="14">
        <f t="shared" si="186"/>
        <v>0</v>
      </c>
      <c r="H510" s="14">
        <f t="shared" si="186"/>
        <v>0</v>
      </c>
      <c r="I510" s="14">
        <f t="shared" si="186"/>
        <v>0</v>
      </c>
      <c r="J510" s="14">
        <f t="shared" si="186"/>
        <v>0</v>
      </c>
      <c r="K510" s="14">
        <f t="shared" si="186"/>
        <v>0</v>
      </c>
      <c r="L510" s="14">
        <f t="shared" si="186"/>
        <v>0</v>
      </c>
      <c r="M510" s="14">
        <f>M511+M512+M513+M514+M515+M517</f>
        <v>0</v>
      </c>
      <c r="N510" s="14">
        <f>N511+N512+N513+N514+N515+N517</f>
        <v>0</v>
      </c>
      <c r="O510" s="14">
        <f>O511+O512+O513+O514+O515+O517</f>
        <v>0</v>
      </c>
      <c r="P510" s="14">
        <f>P511+P512+P513+P514+P515+P517</f>
        <v>0</v>
      </c>
      <c r="Q510" s="14">
        <f>Q511+Q512+Q513+Q514+Q515+Q517</f>
        <v>0</v>
      </c>
    </row>
    <row r="511" spans="1:17" ht="15" customHeight="1">
      <c r="A511" s="77"/>
      <c r="B511" s="76"/>
      <c r="C511" s="73" t="s">
        <v>3</v>
      </c>
      <c r="D511" s="20"/>
      <c r="E511" s="14">
        <f t="shared" si="185"/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</row>
    <row r="512" spans="1:17" ht="15" customHeight="1">
      <c r="A512" s="77"/>
      <c r="B512" s="76"/>
      <c r="C512" s="73" t="s">
        <v>7</v>
      </c>
      <c r="D512" s="21" t="s">
        <v>8</v>
      </c>
      <c r="E512" s="14">
        <f t="shared" si="185"/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</row>
    <row r="513" spans="1:17" ht="15" customHeight="1">
      <c r="A513" s="77"/>
      <c r="B513" s="76"/>
      <c r="C513" s="73" t="s">
        <v>4</v>
      </c>
      <c r="D513" s="21"/>
      <c r="E513" s="14">
        <f t="shared" si="185"/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</row>
    <row r="514" spans="1:17" ht="30" customHeight="1">
      <c r="A514" s="77"/>
      <c r="B514" s="76"/>
      <c r="C514" s="73" t="s">
        <v>96</v>
      </c>
      <c r="D514" s="21"/>
      <c r="E514" s="14">
        <f t="shared" si="185"/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</row>
    <row r="515" spans="1:17" ht="15" customHeight="1">
      <c r="A515" s="77"/>
      <c r="B515" s="76"/>
      <c r="C515" s="73" t="s">
        <v>5</v>
      </c>
      <c r="D515" s="21"/>
      <c r="E515" s="14">
        <f t="shared" si="185"/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</row>
    <row r="516" spans="1:17" ht="30" customHeight="1">
      <c r="A516" s="77"/>
      <c r="B516" s="76"/>
      <c r="C516" s="73" t="s">
        <v>97</v>
      </c>
      <c r="D516" s="21"/>
      <c r="E516" s="14">
        <f t="shared" si="185"/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</row>
    <row r="517" spans="1:17" ht="30" customHeight="1">
      <c r="A517" s="77"/>
      <c r="B517" s="76"/>
      <c r="C517" s="73" t="s">
        <v>17</v>
      </c>
      <c r="D517" s="21"/>
      <c r="E517" s="14">
        <f t="shared" si="185"/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</row>
    <row r="518" spans="1:17" ht="15" customHeight="1">
      <c r="A518" s="77" t="s">
        <v>54</v>
      </c>
      <c r="B518" s="76" t="s">
        <v>184</v>
      </c>
      <c r="C518" s="73" t="s">
        <v>6</v>
      </c>
      <c r="D518" s="20"/>
      <c r="E518" s="14">
        <f>F518+G518+H518+I518+J518+K518+L518+M518+N518+O518+P518+Q518</f>
        <v>133134.05556</v>
      </c>
      <c r="F518" s="14">
        <f aca="true" t="shared" si="187" ref="F518:L518">F519+F520+F521+F522+F523+F525</f>
        <v>0</v>
      </c>
      <c r="G518" s="14">
        <f t="shared" si="187"/>
        <v>13290</v>
      </c>
      <c r="H518" s="14">
        <f t="shared" si="187"/>
        <v>10846.71147</v>
      </c>
      <c r="I518" s="14">
        <f t="shared" si="187"/>
        <v>17890.2041</v>
      </c>
      <c r="J518" s="14">
        <f t="shared" si="187"/>
        <v>14230.10177</v>
      </c>
      <c r="K518" s="14">
        <f t="shared" si="187"/>
        <v>19514.66</v>
      </c>
      <c r="L518" s="14">
        <f t="shared" si="187"/>
        <v>35963.45389</v>
      </c>
      <c r="M518" s="14">
        <f>M519+M520+M521+M522+M523+M525</f>
        <v>9245.82348</v>
      </c>
      <c r="N518" s="14">
        <f>N519+N520+N521+N522+N523+N525</f>
        <v>1493.10085</v>
      </c>
      <c r="O518" s="14">
        <f>O519+O520+O521+O522+O523+O525</f>
        <v>0</v>
      </c>
      <c r="P518" s="14">
        <v>0</v>
      </c>
      <c r="Q518" s="14">
        <f>Q519+Q520+Q521+Q522+Q523+Q525</f>
        <v>10660</v>
      </c>
    </row>
    <row r="519" spans="1:17" ht="15" customHeight="1">
      <c r="A519" s="77"/>
      <c r="B519" s="76"/>
      <c r="C519" s="73" t="s">
        <v>3</v>
      </c>
      <c r="D519" s="20"/>
      <c r="E519" s="14">
        <f aca="true" t="shared" si="188" ref="E519:E524">F519+G519+H519+I519+J519+K519+L519+M519+N519+O519+P519+Q519</f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</row>
    <row r="520" spans="1:17" ht="15" customHeight="1">
      <c r="A520" s="77"/>
      <c r="B520" s="76"/>
      <c r="C520" s="73" t="s">
        <v>7</v>
      </c>
      <c r="D520" s="21" t="s">
        <v>8</v>
      </c>
      <c r="E520" s="14">
        <f t="shared" si="188"/>
        <v>133134.05556</v>
      </c>
      <c r="F520" s="14">
        <v>0</v>
      </c>
      <c r="G520" s="14">
        <v>13290</v>
      </c>
      <c r="H520" s="14">
        <v>10846.71147</v>
      </c>
      <c r="I520" s="14">
        <v>17890.2041</v>
      </c>
      <c r="J520" s="14">
        <v>14230.10177</v>
      </c>
      <c r="K520" s="14">
        <v>19514.66</v>
      </c>
      <c r="L520" s="14">
        <v>35963.45389</v>
      </c>
      <c r="M520" s="14">
        <v>9245.82348</v>
      </c>
      <c r="N520" s="14">
        <v>1493.10085</v>
      </c>
      <c r="O520" s="14">
        <v>0</v>
      </c>
      <c r="P520" s="14">
        <v>0</v>
      </c>
      <c r="Q520" s="14">
        <v>10660</v>
      </c>
    </row>
    <row r="521" spans="1:17" ht="15" customHeight="1">
      <c r="A521" s="77"/>
      <c r="B521" s="76"/>
      <c r="C521" s="73" t="s">
        <v>4</v>
      </c>
      <c r="D521" s="21"/>
      <c r="E521" s="14">
        <f t="shared" si="188"/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</row>
    <row r="522" spans="1:17" ht="30" customHeight="1">
      <c r="A522" s="77"/>
      <c r="B522" s="76"/>
      <c r="C522" s="73" t="s">
        <v>96</v>
      </c>
      <c r="D522" s="21"/>
      <c r="E522" s="14">
        <f t="shared" si="188"/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</row>
    <row r="523" spans="1:17" ht="15" customHeight="1">
      <c r="A523" s="77"/>
      <c r="B523" s="76"/>
      <c r="C523" s="73" t="s">
        <v>5</v>
      </c>
      <c r="D523" s="21"/>
      <c r="E523" s="14">
        <f t="shared" si="188"/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</row>
    <row r="524" spans="1:17" ht="30" customHeight="1">
      <c r="A524" s="77"/>
      <c r="B524" s="76"/>
      <c r="C524" s="73" t="s">
        <v>97</v>
      </c>
      <c r="D524" s="21"/>
      <c r="E524" s="14">
        <f t="shared" si="188"/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</row>
    <row r="525" spans="1:17" ht="30" customHeight="1">
      <c r="A525" s="77"/>
      <c r="B525" s="76"/>
      <c r="C525" s="73" t="s">
        <v>17</v>
      </c>
      <c r="D525" s="21"/>
      <c r="E525" s="14">
        <f>F525+G525+H525+I525+J525+K525+L525+M525+N525+O525+P525+Q525</f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</row>
    <row r="526" spans="1:17" ht="15" customHeight="1">
      <c r="A526" s="77" t="s">
        <v>159</v>
      </c>
      <c r="B526" s="76" t="s">
        <v>268</v>
      </c>
      <c r="C526" s="73" t="s">
        <v>6</v>
      </c>
      <c r="D526" s="20"/>
      <c r="E526" s="14">
        <f aca="true" t="shared" si="189" ref="E526:E533">F526+G526+H526+I526+J526+K526+L526+M526+N526+O526+P526+Q526</f>
        <v>408649.47229</v>
      </c>
      <c r="F526" s="14">
        <f>F527+F528</f>
        <v>0</v>
      </c>
      <c r="G526" s="14">
        <f>G527+G528</f>
        <v>0</v>
      </c>
      <c r="H526" s="14">
        <f>H527+H528</f>
        <v>0</v>
      </c>
      <c r="I526" s="14">
        <f>I527+I528+I529+I530+I531+I533</f>
        <v>0</v>
      </c>
      <c r="J526" s="14">
        <f>J527+J528+J529+J530+J531+J533</f>
        <v>0</v>
      </c>
      <c r="K526" s="14">
        <f>K527+K528+K529+K530+K531+K533</f>
        <v>90814</v>
      </c>
      <c r="L526" s="14">
        <f aca="true" t="shared" si="190" ref="L526:Q526">L527+L528+L529+L530+L531+L533</f>
        <v>226243.63029</v>
      </c>
      <c r="M526" s="14">
        <f t="shared" si="190"/>
        <v>91591.842</v>
      </c>
      <c r="N526" s="14">
        <f t="shared" si="190"/>
        <v>0</v>
      </c>
      <c r="O526" s="14">
        <f t="shared" si="190"/>
        <v>0</v>
      </c>
      <c r="P526" s="14">
        <f t="shared" si="190"/>
        <v>0</v>
      </c>
      <c r="Q526" s="14">
        <f t="shared" si="190"/>
        <v>0</v>
      </c>
    </row>
    <row r="527" spans="1:17" ht="15" customHeight="1">
      <c r="A527" s="77"/>
      <c r="B527" s="76"/>
      <c r="C527" s="73" t="s">
        <v>3</v>
      </c>
      <c r="D527" s="20">
        <v>814</v>
      </c>
      <c r="E527" s="14">
        <f t="shared" si="189"/>
        <v>289607.7</v>
      </c>
      <c r="F527" s="14">
        <f aca="true" t="shared" si="191" ref="F527:Q528">F535</f>
        <v>0</v>
      </c>
      <c r="G527" s="14">
        <f t="shared" si="191"/>
        <v>0</v>
      </c>
      <c r="H527" s="14">
        <f t="shared" si="191"/>
        <v>0</v>
      </c>
      <c r="I527" s="14">
        <f t="shared" si="191"/>
        <v>0</v>
      </c>
      <c r="J527" s="14">
        <f t="shared" si="191"/>
        <v>0</v>
      </c>
      <c r="K527" s="14">
        <f t="shared" si="191"/>
        <v>55414</v>
      </c>
      <c r="L527" s="14">
        <f t="shared" si="191"/>
        <v>187103</v>
      </c>
      <c r="M527" s="14">
        <f t="shared" si="191"/>
        <v>47090.7</v>
      </c>
      <c r="N527" s="14">
        <f t="shared" si="191"/>
        <v>0</v>
      </c>
      <c r="O527" s="14">
        <f t="shared" si="191"/>
        <v>0</v>
      </c>
      <c r="P527" s="14">
        <f t="shared" si="191"/>
        <v>0</v>
      </c>
      <c r="Q527" s="14">
        <f t="shared" si="191"/>
        <v>0</v>
      </c>
    </row>
    <row r="528" spans="1:19" ht="15" customHeight="1">
      <c r="A528" s="77"/>
      <c r="B528" s="76"/>
      <c r="C528" s="73" t="s">
        <v>7</v>
      </c>
      <c r="D528" s="21" t="s">
        <v>8</v>
      </c>
      <c r="E528" s="14">
        <f t="shared" si="189"/>
        <v>119041.77229</v>
      </c>
      <c r="F528" s="14">
        <f t="shared" si="191"/>
        <v>0</v>
      </c>
      <c r="G528" s="14">
        <f t="shared" si="191"/>
        <v>0</v>
      </c>
      <c r="H528" s="14">
        <f t="shared" si="191"/>
        <v>0</v>
      </c>
      <c r="I528" s="14">
        <f t="shared" si="191"/>
        <v>0</v>
      </c>
      <c r="J528" s="14">
        <f t="shared" si="191"/>
        <v>0</v>
      </c>
      <c r="K528" s="14">
        <f t="shared" si="191"/>
        <v>35400</v>
      </c>
      <c r="L528" s="14">
        <f t="shared" si="191"/>
        <v>39140.63029</v>
      </c>
      <c r="M528" s="14">
        <f t="shared" si="191"/>
        <v>44501.142</v>
      </c>
      <c r="N528" s="14">
        <f t="shared" si="191"/>
        <v>0</v>
      </c>
      <c r="O528" s="14">
        <f t="shared" si="191"/>
        <v>0</v>
      </c>
      <c r="P528" s="14">
        <f t="shared" si="191"/>
        <v>0</v>
      </c>
      <c r="Q528" s="14">
        <f t="shared" si="191"/>
        <v>0</v>
      </c>
      <c r="S528" s="16"/>
    </row>
    <row r="529" spans="1:17" ht="15" customHeight="1">
      <c r="A529" s="77"/>
      <c r="B529" s="76"/>
      <c r="C529" s="73" t="s">
        <v>4</v>
      </c>
      <c r="D529" s="21"/>
      <c r="E529" s="14">
        <f t="shared" si="189"/>
        <v>0</v>
      </c>
      <c r="F529" s="14">
        <f aca="true" t="shared" si="192" ref="F529:Q530">F537+F545+F553</f>
        <v>0</v>
      </c>
      <c r="G529" s="14">
        <f t="shared" si="192"/>
        <v>0</v>
      </c>
      <c r="H529" s="14">
        <f t="shared" si="192"/>
        <v>0</v>
      </c>
      <c r="I529" s="14">
        <f t="shared" si="192"/>
        <v>0</v>
      </c>
      <c r="J529" s="14">
        <f t="shared" si="192"/>
        <v>0</v>
      </c>
      <c r="K529" s="14">
        <f t="shared" si="192"/>
        <v>0</v>
      </c>
      <c r="L529" s="14">
        <f t="shared" si="192"/>
        <v>0</v>
      </c>
      <c r="M529" s="14">
        <f t="shared" si="192"/>
        <v>0</v>
      </c>
      <c r="N529" s="14">
        <f t="shared" si="192"/>
        <v>0</v>
      </c>
      <c r="O529" s="14">
        <f t="shared" si="192"/>
        <v>0</v>
      </c>
      <c r="P529" s="14">
        <f t="shared" si="192"/>
        <v>0</v>
      </c>
      <c r="Q529" s="14">
        <f t="shared" si="192"/>
        <v>0</v>
      </c>
    </row>
    <row r="530" spans="1:17" ht="30" customHeight="1">
      <c r="A530" s="77"/>
      <c r="B530" s="76"/>
      <c r="C530" s="73" t="s">
        <v>96</v>
      </c>
      <c r="D530" s="21" t="s">
        <v>13</v>
      </c>
      <c r="E530" s="14">
        <f t="shared" si="189"/>
        <v>0</v>
      </c>
      <c r="F530" s="14">
        <f>F538</f>
        <v>0</v>
      </c>
      <c r="G530" s="14">
        <f>G538</f>
        <v>0</v>
      </c>
      <c r="H530" s="14">
        <f t="shared" si="192"/>
        <v>0</v>
      </c>
      <c r="I530" s="14">
        <f t="shared" si="192"/>
        <v>0</v>
      </c>
      <c r="J530" s="14">
        <f t="shared" si="192"/>
        <v>0</v>
      </c>
      <c r="K530" s="14">
        <f t="shared" si="192"/>
        <v>0</v>
      </c>
      <c r="L530" s="14">
        <f t="shared" si="192"/>
        <v>0</v>
      </c>
      <c r="M530" s="14">
        <f t="shared" si="192"/>
        <v>0</v>
      </c>
      <c r="N530" s="14">
        <f t="shared" si="192"/>
        <v>0</v>
      </c>
      <c r="O530" s="14">
        <f t="shared" si="192"/>
        <v>0</v>
      </c>
      <c r="P530" s="14">
        <f t="shared" si="192"/>
        <v>0</v>
      </c>
      <c r="Q530" s="14">
        <f t="shared" si="192"/>
        <v>0</v>
      </c>
    </row>
    <row r="531" spans="1:17" ht="15" customHeight="1">
      <c r="A531" s="77"/>
      <c r="B531" s="76"/>
      <c r="C531" s="73" t="s">
        <v>5</v>
      </c>
      <c r="D531" s="21"/>
      <c r="E531" s="14">
        <f t="shared" si="189"/>
        <v>0</v>
      </c>
      <c r="F531" s="14">
        <f aca="true" t="shared" si="193" ref="F531:Q533">F539+F547+F555</f>
        <v>0</v>
      </c>
      <c r="G531" s="14">
        <f t="shared" si="193"/>
        <v>0</v>
      </c>
      <c r="H531" s="14">
        <f t="shared" si="193"/>
        <v>0</v>
      </c>
      <c r="I531" s="14">
        <f t="shared" si="193"/>
        <v>0</v>
      </c>
      <c r="J531" s="14">
        <f t="shared" si="193"/>
        <v>0</v>
      </c>
      <c r="K531" s="14">
        <f t="shared" si="193"/>
        <v>0</v>
      </c>
      <c r="L531" s="14">
        <f t="shared" si="193"/>
        <v>0</v>
      </c>
      <c r="M531" s="14">
        <f t="shared" si="193"/>
        <v>0</v>
      </c>
      <c r="N531" s="14">
        <f t="shared" si="193"/>
        <v>0</v>
      </c>
      <c r="O531" s="14">
        <f t="shared" si="193"/>
        <v>0</v>
      </c>
      <c r="P531" s="14">
        <f t="shared" si="193"/>
        <v>0</v>
      </c>
      <c r="Q531" s="14">
        <f t="shared" si="193"/>
        <v>0</v>
      </c>
    </row>
    <row r="532" spans="1:17" ht="30" customHeight="1">
      <c r="A532" s="77"/>
      <c r="B532" s="76"/>
      <c r="C532" s="73" t="s">
        <v>97</v>
      </c>
      <c r="D532" s="21"/>
      <c r="E532" s="14">
        <f t="shared" si="189"/>
        <v>0</v>
      </c>
      <c r="F532" s="14">
        <f t="shared" si="193"/>
        <v>0</v>
      </c>
      <c r="G532" s="14">
        <f t="shared" si="193"/>
        <v>0</v>
      </c>
      <c r="H532" s="14">
        <f t="shared" si="193"/>
        <v>0</v>
      </c>
      <c r="I532" s="14">
        <f t="shared" si="193"/>
        <v>0</v>
      </c>
      <c r="J532" s="14">
        <f t="shared" si="193"/>
        <v>0</v>
      </c>
      <c r="K532" s="14">
        <f t="shared" si="193"/>
        <v>0</v>
      </c>
      <c r="L532" s="14">
        <f t="shared" si="193"/>
        <v>0</v>
      </c>
      <c r="M532" s="14">
        <f t="shared" si="193"/>
        <v>0</v>
      </c>
      <c r="N532" s="14">
        <f t="shared" si="193"/>
        <v>0</v>
      </c>
      <c r="O532" s="14">
        <f t="shared" si="193"/>
        <v>0</v>
      </c>
      <c r="P532" s="14">
        <f t="shared" si="193"/>
        <v>0</v>
      </c>
      <c r="Q532" s="14">
        <f t="shared" si="193"/>
        <v>0</v>
      </c>
    </row>
    <row r="533" spans="1:17" ht="30" customHeight="1">
      <c r="A533" s="77"/>
      <c r="B533" s="76"/>
      <c r="C533" s="73" t="s">
        <v>17</v>
      </c>
      <c r="D533" s="21"/>
      <c r="E533" s="14">
        <f t="shared" si="189"/>
        <v>0</v>
      </c>
      <c r="F533" s="14">
        <f t="shared" si="193"/>
        <v>0</v>
      </c>
      <c r="G533" s="14">
        <f t="shared" si="193"/>
        <v>0</v>
      </c>
      <c r="H533" s="14">
        <f t="shared" si="193"/>
        <v>0</v>
      </c>
      <c r="I533" s="14">
        <f t="shared" si="193"/>
        <v>0</v>
      </c>
      <c r="J533" s="14">
        <f t="shared" si="193"/>
        <v>0</v>
      </c>
      <c r="K533" s="14">
        <f t="shared" si="193"/>
        <v>0</v>
      </c>
      <c r="L533" s="14">
        <f t="shared" si="193"/>
        <v>0</v>
      </c>
      <c r="M533" s="14">
        <f t="shared" si="193"/>
        <v>0</v>
      </c>
      <c r="N533" s="14">
        <f t="shared" si="193"/>
        <v>0</v>
      </c>
      <c r="O533" s="14">
        <f t="shared" si="193"/>
        <v>0</v>
      </c>
      <c r="P533" s="14">
        <f t="shared" si="193"/>
        <v>0</v>
      </c>
      <c r="Q533" s="14">
        <f t="shared" si="193"/>
        <v>0</v>
      </c>
    </row>
    <row r="534" spans="1:17" ht="15" customHeight="1">
      <c r="A534" s="77" t="s">
        <v>160</v>
      </c>
      <c r="B534" s="76" t="s">
        <v>244</v>
      </c>
      <c r="C534" s="73" t="s">
        <v>6</v>
      </c>
      <c r="D534" s="20"/>
      <c r="E534" s="14">
        <f aca="true" t="shared" si="194" ref="E534:E541">F534+G534+H534+I534+J534+K534+L534+M534+N534+O534+P534+Q534</f>
        <v>408649.47229</v>
      </c>
      <c r="F534" s="14">
        <f aca="true" t="shared" si="195" ref="F534:L534">F535+F536+F537+F538+F539+F541</f>
        <v>0</v>
      </c>
      <c r="G534" s="14">
        <f t="shared" si="195"/>
        <v>0</v>
      </c>
      <c r="H534" s="14">
        <f t="shared" si="195"/>
        <v>0</v>
      </c>
      <c r="I534" s="14">
        <f t="shared" si="195"/>
        <v>0</v>
      </c>
      <c r="J534" s="14">
        <f t="shared" si="195"/>
        <v>0</v>
      </c>
      <c r="K534" s="14">
        <f t="shared" si="195"/>
        <v>90814</v>
      </c>
      <c r="L534" s="14">
        <f t="shared" si="195"/>
        <v>226243.63029</v>
      </c>
      <c r="M534" s="14">
        <f>M535+M536+M537+M538+M539+M541</f>
        <v>91591.842</v>
      </c>
      <c r="N534" s="14">
        <v>0</v>
      </c>
      <c r="O534" s="14">
        <f>O535+O536+O537+O538+O539+O541</f>
        <v>0</v>
      </c>
      <c r="P534" s="14">
        <f>P535+P536+P537+P538+P539+P541</f>
        <v>0</v>
      </c>
      <c r="Q534" s="14">
        <f>Q535+Q536+Q537+Q538+Q539+Q541</f>
        <v>0</v>
      </c>
    </row>
    <row r="535" spans="1:17" ht="15" customHeight="1">
      <c r="A535" s="77"/>
      <c r="B535" s="76"/>
      <c r="C535" s="73" t="s">
        <v>3</v>
      </c>
      <c r="D535" s="20">
        <v>814</v>
      </c>
      <c r="E535" s="14">
        <f t="shared" si="194"/>
        <v>289607.7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55414</v>
      </c>
      <c r="L535" s="14">
        <v>187103</v>
      </c>
      <c r="M535" s="14">
        <v>47090.7</v>
      </c>
      <c r="N535" s="14">
        <v>0</v>
      </c>
      <c r="O535" s="14">
        <v>0</v>
      </c>
      <c r="P535" s="14">
        <v>0</v>
      </c>
      <c r="Q535" s="14">
        <v>0</v>
      </c>
    </row>
    <row r="536" spans="1:17" ht="15" customHeight="1">
      <c r="A536" s="77"/>
      <c r="B536" s="76"/>
      <c r="C536" s="73" t="s">
        <v>7</v>
      </c>
      <c r="D536" s="21" t="s">
        <v>8</v>
      </c>
      <c r="E536" s="14">
        <f t="shared" si="194"/>
        <v>119041.77229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35400</v>
      </c>
      <c r="L536" s="14">
        <v>39140.63029</v>
      </c>
      <c r="M536" s="14">
        <v>44501.142</v>
      </c>
      <c r="N536" s="14">
        <v>0</v>
      </c>
      <c r="O536" s="14">
        <v>0</v>
      </c>
      <c r="P536" s="14">
        <v>0</v>
      </c>
      <c r="Q536" s="14">
        <v>0</v>
      </c>
    </row>
    <row r="537" spans="1:17" ht="15" customHeight="1">
      <c r="A537" s="77"/>
      <c r="B537" s="76"/>
      <c r="C537" s="73" t="s">
        <v>4</v>
      </c>
      <c r="D537" s="21"/>
      <c r="E537" s="14">
        <f t="shared" si="194"/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</row>
    <row r="538" spans="1:17" ht="30" customHeight="1">
      <c r="A538" s="77"/>
      <c r="B538" s="76"/>
      <c r="C538" s="73" t="s">
        <v>96</v>
      </c>
      <c r="D538" s="21" t="s">
        <v>13</v>
      </c>
      <c r="E538" s="14">
        <f t="shared" si="194"/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61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</row>
    <row r="539" spans="1:17" ht="15" customHeight="1">
      <c r="A539" s="77"/>
      <c r="B539" s="76"/>
      <c r="C539" s="73" t="s">
        <v>5</v>
      </c>
      <c r="D539" s="21"/>
      <c r="E539" s="14">
        <f t="shared" si="194"/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</row>
    <row r="540" spans="1:17" ht="28.5" customHeight="1">
      <c r="A540" s="77"/>
      <c r="B540" s="76"/>
      <c r="C540" s="73" t="s">
        <v>97</v>
      </c>
      <c r="D540" s="21"/>
      <c r="E540" s="14">
        <f t="shared" si="194"/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</row>
    <row r="541" spans="1:17" ht="30" customHeight="1">
      <c r="A541" s="77"/>
      <c r="B541" s="76"/>
      <c r="C541" s="73" t="s">
        <v>17</v>
      </c>
      <c r="D541" s="21"/>
      <c r="E541" s="14">
        <f t="shared" si="194"/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</row>
    <row r="542" spans="1:17" ht="15">
      <c r="A542" s="120" t="s">
        <v>55</v>
      </c>
      <c r="B542" s="76" t="s">
        <v>269</v>
      </c>
      <c r="C542" s="73" t="s">
        <v>6</v>
      </c>
      <c r="D542" s="20"/>
      <c r="E542" s="14">
        <f aca="true" t="shared" si="196" ref="E542:E549">F542+G542+H542+I542+J542+K542+L542+M542+N542+O542+P542+Q542</f>
        <v>7560924.187650002</v>
      </c>
      <c r="F542" s="14">
        <f>F543+F544+F545+F546+F547+F548+F549</f>
        <v>2121741.30749</v>
      </c>
      <c r="G542" s="14">
        <f aca="true" t="shared" si="197" ref="G542:Q542">G543+G544+G545+G546+G547+G548+G549</f>
        <v>2358708.64861</v>
      </c>
      <c r="H542" s="14">
        <f t="shared" si="197"/>
        <v>239922.20882</v>
      </c>
      <c r="I542" s="14">
        <f t="shared" si="197"/>
        <v>220605.77195000002</v>
      </c>
      <c r="J542" s="14">
        <f>J543+J544+J545+J546+J547+J548+J549</f>
        <v>268624.00205999997</v>
      </c>
      <c r="K542" s="14">
        <f t="shared" si="197"/>
        <v>308285.19673</v>
      </c>
      <c r="L542" s="14">
        <f t="shared" si="197"/>
        <v>697777.1669600001</v>
      </c>
      <c r="M542" s="14">
        <f t="shared" si="197"/>
        <v>380570.1795100001</v>
      </c>
      <c r="N542" s="14">
        <f t="shared" si="197"/>
        <v>295417.71951</v>
      </c>
      <c r="O542" s="14">
        <f t="shared" si="197"/>
        <v>226670.75492</v>
      </c>
      <c r="P542" s="14">
        <f t="shared" si="197"/>
        <v>227729.21269000001</v>
      </c>
      <c r="Q542" s="14">
        <f t="shared" si="197"/>
        <v>214872.01840000003</v>
      </c>
    </row>
    <row r="543" spans="1:17" ht="30">
      <c r="A543" s="120"/>
      <c r="B543" s="76"/>
      <c r="C543" s="73" t="s">
        <v>3</v>
      </c>
      <c r="D543" s="21">
        <v>814</v>
      </c>
      <c r="E543" s="14">
        <f t="shared" si="196"/>
        <v>371556.7333</v>
      </c>
      <c r="F543" s="14">
        <f aca="true" t="shared" si="198" ref="F543:Q543">F551+F575+F599+F615</f>
        <v>2991.4</v>
      </c>
      <c r="G543" s="14">
        <f t="shared" si="198"/>
        <v>0</v>
      </c>
      <c r="H543" s="14">
        <f t="shared" si="198"/>
        <v>0</v>
      </c>
      <c r="I543" s="14">
        <f t="shared" si="198"/>
        <v>0</v>
      </c>
      <c r="J543" s="14">
        <f>J551+J575+J599+J615</f>
        <v>48887.1</v>
      </c>
      <c r="K543" s="14">
        <f t="shared" si="198"/>
        <v>26466.4</v>
      </c>
      <c r="L543" s="14">
        <f t="shared" si="198"/>
        <v>284855.59494</v>
      </c>
      <c r="M543" s="14">
        <f t="shared" si="198"/>
        <v>8356.23836</v>
      </c>
      <c r="N543" s="14">
        <f t="shared" si="198"/>
        <v>0</v>
      </c>
      <c r="O543" s="14">
        <f t="shared" si="198"/>
        <v>0</v>
      </c>
      <c r="P543" s="14">
        <f t="shared" si="198"/>
        <v>0</v>
      </c>
      <c r="Q543" s="14">
        <f t="shared" si="198"/>
        <v>0</v>
      </c>
    </row>
    <row r="544" spans="1:17" ht="30">
      <c r="A544" s="120"/>
      <c r="B544" s="76"/>
      <c r="C544" s="73" t="s">
        <v>7</v>
      </c>
      <c r="D544" s="21">
        <v>814</v>
      </c>
      <c r="E544" s="14">
        <f t="shared" si="196"/>
        <v>3150997.6443500007</v>
      </c>
      <c r="F544" s="14">
        <f aca="true" t="shared" si="199" ref="F544:Q549">F552+F576+F600+F616</f>
        <v>223447.50749000002</v>
      </c>
      <c r="G544" s="14">
        <f t="shared" si="199"/>
        <v>215641.23861</v>
      </c>
      <c r="H544" s="14">
        <f t="shared" si="199"/>
        <v>239922.20882</v>
      </c>
      <c r="I544" s="14">
        <f t="shared" si="199"/>
        <v>220605.77195000002</v>
      </c>
      <c r="J544" s="14">
        <f>J552+J576+J600+J616</f>
        <v>219736.90206</v>
      </c>
      <c r="K544" s="14">
        <f t="shared" si="199"/>
        <v>281818.79673</v>
      </c>
      <c r="L544" s="14">
        <f t="shared" si="199"/>
        <v>412921.57202</v>
      </c>
      <c r="M544" s="14">
        <f t="shared" si="199"/>
        <v>372213.9411500001</v>
      </c>
      <c r="N544" s="14">
        <f t="shared" si="199"/>
        <v>295417.71951</v>
      </c>
      <c r="O544" s="14">
        <f t="shared" si="199"/>
        <v>226670.75492</v>
      </c>
      <c r="P544" s="14">
        <f t="shared" si="199"/>
        <v>227729.21269000001</v>
      </c>
      <c r="Q544" s="14">
        <f t="shared" si="199"/>
        <v>214872.01840000003</v>
      </c>
    </row>
    <row r="545" spans="1:17" ht="30">
      <c r="A545" s="120"/>
      <c r="B545" s="76"/>
      <c r="C545" s="73" t="s">
        <v>4</v>
      </c>
      <c r="D545" s="21"/>
      <c r="E545" s="14">
        <f t="shared" si="196"/>
        <v>0</v>
      </c>
      <c r="F545" s="14">
        <f t="shared" si="199"/>
        <v>0</v>
      </c>
      <c r="G545" s="14">
        <f t="shared" si="199"/>
        <v>0</v>
      </c>
      <c r="H545" s="14">
        <f t="shared" si="199"/>
        <v>0</v>
      </c>
      <c r="I545" s="14">
        <f t="shared" si="199"/>
        <v>0</v>
      </c>
      <c r="J545" s="14">
        <f t="shared" si="199"/>
        <v>0</v>
      </c>
      <c r="K545" s="14">
        <f t="shared" si="199"/>
        <v>0</v>
      </c>
      <c r="L545" s="14">
        <f t="shared" si="199"/>
        <v>0</v>
      </c>
      <c r="M545" s="14">
        <f t="shared" si="199"/>
        <v>0</v>
      </c>
      <c r="N545" s="14">
        <f t="shared" si="199"/>
        <v>0</v>
      </c>
      <c r="O545" s="14">
        <f t="shared" si="199"/>
        <v>0</v>
      </c>
      <c r="P545" s="14">
        <f t="shared" si="199"/>
        <v>0</v>
      </c>
      <c r="Q545" s="14">
        <f t="shared" si="199"/>
        <v>0</v>
      </c>
    </row>
    <row r="546" spans="1:17" ht="30">
      <c r="A546" s="120"/>
      <c r="B546" s="76"/>
      <c r="C546" s="73" t="s">
        <v>96</v>
      </c>
      <c r="D546" s="21"/>
      <c r="E546" s="14">
        <f t="shared" si="196"/>
        <v>4038369.81</v>
      </c>
      <c r="F546" s="14">
        <f t="shared" si="199"/>
        <v>1895302.4</v>
      </c>
      <c r="G546" s="14">
        <f t="shared" si="199"/>
        <v>2143067.41</v>
      </c>
      <c r="H546" s="14">
        <f t="shared" si="199"/>
        <v>0</v>
      </c>
      <c r="I546" s="14">
        <f t="shared" si="199"/>
        <v>0</v>
      </c>
      <c r="J546" s="14">
        <f t="shared" si="199"/>
        <v>0</v>
      </c>
      <c r="K546" s="14">
        <f t="shared" si="199"/>
        <v>0</v>
      </c>
      <c r="L546" s="14">
        <f t="shared" si="199"/>
        <v>0</v>
      </c>
      <c r="M546" s="14">
        <f t="shared" si="199"/>
        <v>0</v>
      </c>
      <c r="N546" s="14">
        <f t="shared" si="199"/>
        <v>0</v>
      </c>
      <c r="O546" s="14">
        <f t="shared" si="199"/>
        <v>0</v>
      </c>
      <c r="P546" s="14">
        <f t="shared" si="199"/>
        <v>0</v>
      </c>
      <c r="Q546" s="14">
        <f t="shared" si="199"/>
        <v>0</v>
      </c>
    </row>
    <row r="547" spans="1:17" ht="30">
      <c r="A547" s="120"/>
      <c r="B547" s="76"/>
      <c r="C547" s="73" t="s">
        <v>5</v>
      </c>
      <c r="D547" s="21"/>
      <c r="E547" s="14">
        <f t="shared" si="196"/>
        <v>0</v>
      </c>
      <c r="F547" s="14">
        <f t="shared" si="199"/>
        <v>0</v>
      </c>
      <c r="G547" s="14">
        <f t="shared" si="199"/>
        <v>0</v>
      </c>
      <c r="H547" s="14">
        <f t="shared" si="199"/>
        <v>0</v>
      </c>
      <c r="I547" s="14">
        <f t="shared" si="199"/>
        <v>0</v>
      </c>
      <c r="J547" s="14">
        <f t="shared" si="199"/>
        <v>0</v>
      </c>
      <c r="K547" s="14">
        <f t="shared" si="199"/>
        <v>0</v>
      </c>
      <c r="L547" s="14">
        <f t="shared" si="199"/>
        <v>0</v>
      </c>
      <c r="M547" s="14">
        <f t="shared" si="199"/>
        <v>0</v>
      </c>
      <c r="N547" s="14">
        <f t="shared" si="199"/>
        <v>0</v>
      </c>
      <c r="O547" s="14">
        <f t="shared" si="199"/>
        <v>0</v>
      </c>
      <c r="P547" s="14">
        <f t="shared" si="199"/>
        <v>0</v>
      </c>
      <c r="Q547" s="14">
        <f t="shared" si="199"/>
        <v>0</v>
      </c>
    </row>
    <row r="548" spans="1:17" ht="30">
      <c r="A548" s="120"/>
      <c r="B548" s="76"/>
      <c r="C548" s="73" t="s">
        <v>97</v>
      </c>
      <c r="D548" s="21"/>
      <c r="E548" s="14">
        <f t="shared" si="196"/>
        <v>0</v>
      </c>
      <c r="F548" s="14">
        <f t="shared" si="199"/>
        <v>0</v>
      </c>
      <c r="G548" s="14">
        <f t="shared" si="199"/>
        <v>0</v>
      </c>
      <c r="H548" s="14">
        <f t="shared" si="199"/>
        <v>0</v>
      </c>
      <c r="I548" s="14">
        <f t="shared" si="199"/>
        <v>0</v>
      </c>
      <c r="J548" s="14">
        <f t="shared" si="199"/>
        <v>0</v>
      </c>
      <c r="K548" s="14">
        <f t="shared" si="199"/>
        <v>0</v>
      </c>
      <c r="L548" s="14">
        <f t="shared" si="199"/>
        <v>0</v>
      </c>
      <c r="M548" s="14">
        <f t="shared" si="199"/>
        <v>0</v>
      </c>
      <c r="N548" s="14">
        <f t="shared" si="199"/>
        <v>0</v>
      </c>
      <c r="O548" s="14">
        <f t="shared" si="199"/>
        <v>0</v>
      </c>
      <c r="P548" s="14">
        <f t="shared" si="199"/>
        <v>0</v>
      </c>
      <c r="Q548" s="14">
        <f t="shared" si="199"/>
        <v>0</v>
      </c>
    </row>
    <row r="549" spans="1:17" ht="45">
      <c r="A549" s="120"/>
      <c r="B549" s="76"/>
      <c r="C549" s="73" t="s">
        <v>17</v>
      </c>
      <c r="D549" s="21"/>
      <c r="E549" s="14">
        <f t="shared" si="196"/>
        <v>0</v>
      </c>
      <c r="F549" s="14">
        <f t="shared" si="199"/>
        <v>0</v>
      </c>
      <c r="G549" s="14">
        <f t="shared" si="199"/>
        <v>0</v>
      </c>
      <c r="H549" s="14">
        <f t="shared" si="199"/>
        <v>0</v>
      </c>
      <c r="I549" s="14">
        <f t="shared" si="199"/>
        <v>0</v>
      </c>
      <c r="J549" s="14">
        <f t="shared" si="199"/>
        <v>0</v>
      </c>
      <c r="K549" s="14">
        <f t="shared" si="199"/>
        <v>0</v>
      </c>
      <c r="L549" s="14">
        <f t="shared" si="199"/>
        <v>0</v>
      </c>
      <c r="M549" s="14">
        <f t="shared" si="199"/>
        <v>0</v>
      </c>
      <c r="N549" s="14">
        <f t="shared" si="199"/>
        <v>0</v>
      </c>
      <c r="O549" s="14">
        <f t="shared" si="199"/>
        <v>0</v>
      </c>
      <c r="P549" s="14">
        <f t="shared" si="199"/>
        <v>0</v>
      </c>
      <c r="Q549" s="14">
        <f t="shared" si="199"/>
        <v>0</v>
      </c>
    </row>
    <row r="550" spans="1:17" ht="15" customHeight="1">
      <c r="A550" s="77" t="s">
        <v>56</v>
      </c>
      <c r="B550" s="76" t="s">
        <v>114</v>
      </c>
      <c r="C550" s="73" t="s">
        <v>6</v>
      </c>
      <c r="D550" s="20"/>
      <c r="E550" s="14">
        <f aca="true" t="shared" si="200" ref="E550:E557">F550+G550+H550+I550+J550+K550+L550+M550+N550+O550+P550+Q550</f>
        <v>1593940.02992</v>
      </c>
      <c r="F550" s="14">
        <f aca="true" t="shared" si="201" ref="F550:L550">F551+F552+F553+F554+F555+F557</f>
        <v>608244.83303</v>
      </c>
      <c r="G550" s="14">
        <f t="shared" si="201"/>
        <v>718037.7340599999</v>
      </c>
      <c r="H550" s="14">
        <f t="shared" si="201"/>
        <v>48927.57834</v>
      </c>
      <c r="I550" s="14">
        <f t="shared" si="201"/>
        <v>14385.71947</v>
      </c>
      <c r="J550" s="14">
        <f t="shared" si="201"/>
        <v>16597.8618</v>
      </c>
      <c r="K550" s="14">
        <f t="shared" si="201"/>
        <v>10706.501</v>
      </c>
      <c r="L550" s="14">
        <f t="shared" si="201"/>
        <v>63591.105509999994</v>
      </c>
      <c r="M550" s="14">
        <f>M551+M552+M553+M554+M555+M557</f>
        <v>18832.86393</v>
      </c>
      <c r="N550" s="14">
        <f>N551+N552+N553+N554+N555+N557</f>
        <v>62451.00478</v>
      </c>
      <c r="O550" s="14">
        <f>O551+O552+O553+O554+O555+O557</f>
        <v>10777.5</v>
      </c>
      <c r="P550" s="14">
        <f>P551+P552+P553+P554+P555+P557</f>
        <v>10843.6</v>
      </c>
      <c r="Q550" s="14">
        <f>Q551+Q552+Q553+Q554+Q555+Q557</f>
        <v>10543.728000000001</v>
      </c>
    </row>
    <row r="551" spans="1:17" ht="15" customHeight="1">
      <c r="A551" s="77"/>
      <c r="B551" s="76"/>
      <c r="C551" s="73" t="s">
        <v>3</v>
      </c>
      <c r="D551" s="21">
        <v>814</v>
      </c>
      <c r="E551" s="14">
        <f t="shared" si="200"/>
        <v>46619.57191</v>
      </c>
      <c r="F551" s="14">
        <f aca="true" t="shared" si="202" ref="F551:Q557">F559+F567</f>
        <v>1624.9</v>
      </c>
      <c r="G551" s="14">
        <f t="shared" si="202"/>
        <v>0</v>
      </c>
      <c r="H551" s="14">
        <f t="shared" si="202"/>
        <v>0</v>
      </c>
      <c r="I551" s="14">
        <f t="shared" si="202"/>
        <v>0</v>
      </c>
      <c r="J551" s="14">
        <f t="shared" si="202"/>
        <v>0</v>
      </c>
      <c r="K551" s="14">
        <f t="shared" si="202"/>
        <v>0</v>
      </c>
      <c r="L551" s="14">
        <f t="shared" si="202"/>
        <v>44032.82827</v>
      </c>
      <c r="M551" s="14">
        <f t="shared" si="202"/>
        <v>961.84364</v>
      </c>
      <c r="N551" s="14">
        <f t="shared" si="202"/>
        <v>0</v>
      </c>
      <c r="O551" s="14">
        <f t="shared" si="202"/>
        <v>0</v>
      </c>
      <c r="P551" s="14">
        <f t="shared" si="202"/>
        <v>0</v>
      </c>
      <c r="Q551" s="14">
        <f t="shared" si="202"/>
        <v>0</v>
      </c>
    </row>
    <row r="552" spans="1:17" ht="15" customHeight="1">
      <c r="A552" s="77"/>
      <c r="B552" s="76"/>
      <c r="C552" s="73" t="s">
        <v>7</v>
      </c>
      <c r="D552" s="20">
        <v>814</v>
      </c>
      <c r="E552" s="14">
        <f t="shared" si="200"/>
        <v>302443.71800999995</v>
      </c>
      <c r="F552" s="14">
        <f t="shared" si="202"/>
        <v>34806.17303</v>
      </c>
      <c r="G552" s="14">
        <f t="shared" si="202"/>
        <v>44974.75406</v>
      </c>
      <c r="H552" s="14">
        <f t="shared" si="202"/>
        <v>48927.57834</v>
      </c>
      <c r="I552" s="14">
        <f t="shared" si="202"/>
        <v>14385.71947</v>
      </c>
      <c r="J552" s="14">
        <f t="shared" si="202"/>
        <v>16597.8618</v>
      </c>
      <c r="K552" s="14">
        <f t="shared" si="202"/>
        <v>10706.501</v>
      </c>
      <c r="L552" s="14">
        <f t="shared" si="202"/>
        <v>19558.27724</v>
      </c>
      <c r="M552" s="14">
        <f t="shared" si="202"/>
        <v>17871.02029</v>
      </c>
      <c r="N552" s="14">
        <f t="shared" si="202"/>
        <v>62451.00478</v>
      </c>
      <c r="O552" s="14">
        <f t="shared" si="202"/>
        <v>10777.5</v>
      </c>
      <c r="P552" s="14">
        <f t="shared" si="202"/>
        <v>10843.6</v>
      </c>
      <c r="Q552" s="14">
        <f t="shared" si="202"/>
        <v>10543.728000000001</v>
      </c>
    </row>
    <row r="553" spans="1:17" ht="15" customHeight="1">
      <c r="A553" s="77"/>
      <c r="B553" s="76"/>
      <c r="C553" s="73" t="s">
        <v>4</v>
      </c>
      <c r="D553" s="21"/>
      <c r="E553" s="14">
        <f t="shared" si="200"/>
        <v>0</v>
      </c>
      <c r="F553" s="14">
        <f t="shared" si="202"/>
        <v>0</v>
      </c>
      <c r="G553" s="14">
        <f t="shared" si="202"/>
        <v>0</v>
      </c>
      <c r="H553" s="14">
        <f t="shared" si="202"/>
        <v>0</v>
      </c>
      <c r="I553" s="14">
        <f t="shared" si="202"/>
        <v>0</v>
      </c>
      <c r="J553" s="14">
        <f t="shared" si="202"/>
        <v>0</v>
      </c>
      <c r="K553" s="14">
        <f t="shared" si="202"/>
        <v>0</v>
      </c>
      <c r="L553" s="14">
        <f t="shared" si="202"/>
        <v>0</v>
      </c>
      <c r="M553" s="14">
        <f t="shared" si="202"/>
        <v>0</v>
      </c>
      <c r="N553" s="14">
        <f t="shared" si="202"/>
        <v>0</v>
      </c>
      <c r="O553" s="14">
        <f t="shared" si="202"/>
        <v>0</v>
      </c>
      <c r="P553" s="14">
        <f t="shared" si="202"/>
        <v>0</v>
      </c>
      <c r="Q553" s="14">
        <f t="shared" si="202"/>
        <v>0</v>
      </c>
    </row>
    <row r="554" spans="1:17" ht="30" customHeight="1">
      <c r="A554" s="77"/>
      <c r="B554" s="76"/>
      <c r="C554" s="73" t="s">
        <v>96</v>
      </c>
      <c r="D554" s="21"/>
      <c r="E554" s="14">
        <f t="shared" si="200"/>
        <v>1244876.74</v>
      </c>
      <c r="F554" s="14">
        <f t="shared" si="202"/>
        <v>571813.76</v>
      </c>
      <c r="G554" s="14">
        <f t="shared" si="202"/>
        <v>673062.98</v>
      </c>
      <c r="H554" s="14">
        <f t="shared" si="202"/>
        <v>0</v>
      </c>
      <c r="I554" s="14">
        <f t="shared" si="202"/>
        <v>0</v>
      </c>
      <c r="J554" s="14">
        <f t="shared" si="202"/>
        <v>0</v>
      </c>
      <c r="K554" s="14">
        <f t="shared" si="202"/>
        <v>0</v>
      </c>
      <c r="L554" s="14">
        <f t="shared" si="202"/>
        <v>0</v>
      </c>
      <c r="M554" s="14">
        <f t="shared" si="202"/>
        <v>0</v>
      </c>
      <c r="N554" s="14">
        <f t="shared" si="202"/>
        <v>0</v>
      </c>
      <c r="O554" s="14">
        <f t="shared" si="202"/>
        <v>0</v>
      </c>
      <c r="P554" s="14">
        <f t="shared" si="202"/>
        <v>0</v>
      </c>
      <c r="Q554" s="14">
        <f t="shared" si="202"/>
        <v>0</v>
      </c>
    </row>
    <row r="555" spans="1:17" ht="15" customHeight="1">
      <c r="A555" s="77"/>
      <c r="B555" s="76"/>
      <c r="C555" s="73" t="s">
        <v>5</v>
      </c>
      <c r="D555" s="21"/>
      <c r="E555" s="14">
        <f t="shared" si="200"/>
        <v>0</v>
      </c>
      <c r="F555" s="14">
        <f t="shared" si="202"/>
        <v>0</v>
      </c>
      <c r="G555" s="14">
        <f t="shared" si="202"/>
        <v>0</v>
      </c>
      <c r="H555" s="14">
        <f t="shared" si="202"/>
        <v>0</v>
      </c>
      <c r="I555" s="14">
        <f t="shared" si="202"/>
        <v>0</v>
      </c>
      <c r="J555" s="14">
        <f t="shared" si="202"/>
        <v>0</v>
      </c>
      <c r="K555" s="14">
        <f t="shared" si="202"/>
        <v>0</v>
      </c>
      <c r="L555" s="14">
        <f t="shared" si="202"/>
        <v>0</v>
      </c>
      <c r="M555" s="14">
        <f t="shared" si="202"/>
        <v>0</v>
      </c>
      <c r="N555" s="14">
        <f t="shared" si="202"/>
        <v>0</v>
      </c>
      <c r="O555" s="14">
        <f t="shared" si="202"/>
        <v>0</v>
      </c>
      <c r="P555" s="14">
        <f t="shared" si="202"/>
        <v>0</v>
      </c>
      <c r="Q555" s="14">
        <f t="shared" si="202"/>
        <v>0</v>
      </c>
    </row>
    <row r="556" spans="1:17" ht="30" customHeight="1">
      <c r="A556" s="77"/>
      <c r="B556" s="76"/>
      <c r="C556" s="73" t="s">
        <v>97</v>
      </c>
      <c r="D556" s="21"/>
      <c r="E556" s="14">
        <f t="shared" si="200"/>
        <v>0</v>
      </c>
      <c r="F556" s="14">
        <f t="shared" si="202"/>
        <v>0</v>
      </c>
      <c r="G556" s="14">
        <f t="shared" si="202"/>
        <v>0</v>
      </c>
      <c r="H556" s="14">
        <f t="shared" si="202"/>
        <v>0</v>
      </c>
      <c r="I556" s="14">
        <f t="shared" si="202"/>
        <v>0</v>
      </c>
      <c r="J556" s="14">
        <f t="shared" si="202"/>
        <v>0</v>
      </c>
      <c r="K556" s="14">
        <f t="shared" si="202"/>
        <v>0</v>
      </c>
      <c r="L556" s="14">
        <f t="shared" si="202"/>
        <v>0</v>
      </c>
      <c r="M556" s="14">
        <f t="shared" si="202"/>
        <v>0</v>
      </c>
      <c r="N556" s="14">
        <f t="shared" si="202"/>
        <v>0</v>
      </c>
      <c r="O556" s="14">
        <f t="shared" si="202"/>
        <v>0</v>
      </c>
      <c r="P556" s="14">
        <f t="shared" si="202"/>
        <v>0</v>
      </c>
      <c r="Q556" s="14">
        <f t="shared" si="202"/>
        <v>0</v>
      </c>
    </row>
    <row r="557" spans="1:17" ht="30" customHeight="1">
      <c r="A557" s="77"/>
      <c r="B557" s="76"/>
      <c r="C557" s="73" t="s">
        <v>17</v>
      </c>
      <c r="D557" s="21"/>
      <c r="E557" s="14">
        <f t="shared" si="200"/>
        <v>0</v>
      </c>
      <c r="F557" s="14">
        <f t="shared" si="202"/>
        <v>0</v>
      </c>
      <c r="G557" s="14">
        <f t="shared" si="202"/>
        <v>0</v>
      </c>
      <c r="H557" s="14">
        <f t="shared" si="202"/>
        <v>0</v>
      </c>
      <c r="I557" s="14">
        <f t="shared" si="202"/>
        <v>0</v>
      </c>
      <c r="J557" s="14">
        <f t="shared" si="202"/>
        <v>0</v>
      </c>
      <c r="K557" s="14">
        <f t="shared" si="202"/>
        <v>0</v>
      </c>
      <c r="L557" s="14">
        <f t="shared" si="202"/>
        <v>0</v>
      </c>
      <c r="M557" s="14">
        <f t="shared" si="202"/>
        <v>0</v>
      </c>
      <c r="N557" s="14">
        <f t="shared" si="202"/>
        <v>0</v>
      </c>
      <c r="O557" s="14">
        <f t="shared" si="202"/>
        <v>0</v>
      </c>
      <c r="P557" s="14">
        <f t="shared" si="202"/>
        <v>0</v>
      </c>
      <c r="Q557" s="14">
        <f t="shared" si="202"/>
        <v>0</v>
      </c>
    </row>
    <row r="558" spans="1:17" ht="15" customHeight="1">
      <c r="A558" s="77" t="s">
        <v>57</v>
      </c>
      <c r="B558" s="76" t="s">
        <v>245</v>
      </c>
      <c r="C558" s="73" t="s">
        <v>6</v>
      </c>
      <c r="D558" s="20"/>
      <c r="E558" s="14">
        <f aca="true" t="shared" si="203" ref="E558:E565">F558+G558+H558+I558+J558+K558+L558+M558+N558+O558+P558+Q558</f>
        <v>1588713.0349199998</v>
      </c>
      <c r="F558" s="14">
        <f aca="true" t="shared" si="204" ref="F558:L558">F559+F560+F561+F562+F563+F565</f>
        <v>606244.83303</v>
      </c>
      <c r="G558" s="14">
        <f t="shared" si="204"/>
        <v>715019.7340599999</v>
      </c>
      <c r="H558" s="14">
        <f t="shared" si="204"/>
        <v>48718.58334</v>
      </c>
      <c r="I558" s="14">
        <f t="shared" si="204"/>
        <v>14385.71947</v>
      </c>
      <c r="J558" s="14">
        <f t="shared" si="204"/>
        <v>16597.8618</v>
      </c>
      <c r="K558" s="14">
        <f t="shared" si="204"/>
        <v>10706.501</v>
      </c>
      <c r="L558" s="14">
        <f t="shared" si="204"/>
        <v>63591.105509999994</v>
      </c>
      <c r="M558" s="14">
        <f>M559+M560+M561+M562+M563+M565</f>
        <v>18832.86393</v>
      </c>
      <c r="N558" s="14">
        <f>N559+N560+N561+N562+N563+N565</f>
        <v>62451.00478</v>
      </c>
      <c r="O558" s="14">
        <f>O559+O560+O561+O562+O563+O565</f>
        <v>10777.5</v>
      </c>
      <c r="P558" s="14">
        <f>P559+P560+P561+P562+P563+P565</f>
        <v>10843.6</v>
      </c>
      <c r="Q558" s="14">
        <f>Q559+Q560+Q561+Q562+Q563+Q565</f>
        <v>10543.728000000001</v>
      </c>
    </row>
    <row r="559" spans="1:17" ht="15" customHeight="1">
      <c r="A559" s="77"/>
      <c r="B559" s="76"/>
      <c r="C559" s="73" t="s">
        <v>3</v>
      </c>
      <c r="D559" s="20"/>
      <c r="E559" s="14">
        <f t="shared" si="203"/>
        <v>46619.57191</v>
      </c>
      <c r="F559" s="14">
        <v>1624.9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44032.82827</v>
      </c>
      <c r="M559" s="14">
        <v>961.84364</v>
      </c>
      <c r="N559" s="14">
        <v>0</v>
      </c>
      <c r="O559" s="14">
        <v>0</v>
      </c>
      <c r="P559" s="14">
        <v>0</v>
      </c>
      <c r="Q559" s="14">
        <v>0</v>
      </c>
    </row>
    <row r="560" spans="1:17" ht="15" customHeight="1">
      <c r="A560" s="77"/>
      <c r="B560" s="76"/>
      <c r="C560" s="73" t="s">
        <v>7</v>
      </c>
      <c r="D560" s="21">
        <v>814</v>
      </c>
      <c r="E560" s="14">
        <f t="shared" si="203"/>
        <v>297216.72300999996</v>
      </c>
      <c r="F560" s="14">
        <v>32806.17303</v>
      </c>
      <c r="G560" s="14">
        <v>41956.75406</v>
      </c>
      <c r="H560" s="14">
        <v>48718.58334</v>
      </c>
      <c r="I560" s="14">
        <v>14385.71947</v>
      </c>
      <c r="J560" s="14">
        <v>16597.8618</v>
      </c>
      <c r="K560" s="14">
        <v>10706.501</v>
      </c>
      <c r="L560" s="14">
        <v>19558.27724</v>
      </c>
      <c r="M560" s="14">
        <f>18832.86393-961.84364</f>
        <v>17871.02029</v>
      </c>
      <c r="N560" s="14">
        <v>62451.00478</v>
      </c>
      <c r="O560" s="14">
        <v>10777.5</v>
      </c>
      <c r="P560" s="14">
        <v>10843.6</v>
      </c>
      <c r="Q560" s="14">
        <v>10543.728000000001</v>
      </c>
    </row>
    <row r="561" spans="1:17" ht="15" customHeight="1">
      <c r="A561" s="77"/>
      <c r="B561" s="76"/>
      <c r="C561" s="73" t="s">
        <v>4</v>
      </c>
      <c r="D561" s="21"/>
      <c r="E561" s="14">
        <f t="shared" si="203"/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</row>
    <row r="562" spans="1:17" ht="30" customHeight="1">
      <c r="A562" s="77"/>
      <c r="B562" s="76"/>
      <c r="C562" s="73" t="s">
        <v>96</v>
      </c>
      <c r="D562" s="21"/>
      <c r="E562" s="14">
        <f t="shared" si="203"/>
        <v>1244876.74</v>
      </c>
      <c r="F562" s="14">
        <v>571813.76</v>
      </c>
      <c r="G562" s="14">
        <v>673062.98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</row>
    <row r="563" spans="1:17" ht="15" customHeight="1">
      <c r="A563" s="77"/>
      <c r="B563" s="76"/>
      <c r="C563" s="73" t="s">
        <v>5</v>
      </c>
      <c r="D563" s="21"/>
      <c r="E563" s="14">
        <f t="shared" si="203"/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</row>
    <row r="564" spans="1:17" ht="30" customHeight="1">
      <c r="A564" s="77"/>
      <c r="B564" s="76"/>
      <c r="C564" s="73" t="s">
        <v>97</v>
      </c>
      <c r="D564" s="21"/>
      <c r="E564" s="14">
        <f t="shared" si="203"/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</row>
    <row r="565" spans="1:17" ht="30" customHeight="1">
      <c r="A565" s="77"/>
      <c r="B565" s="76"/>
      <c r="C565" s="73" t="s">
        <v>17</v>
      </c>
      <c r="D565" s="21"/>
      <c r="E565" s="14">
        <f t="shared" si="203"/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</row>
    <row r="566" spans="1:17" ht="15" customHeight="1">
      <c r="A566" s="77" t="s">
        <v>58</v>
      </c>
      <c r="B566" s="76" t="s">
        <v>246</v>
      </c>
      <c r="C566" s="73" t="s">
        <v>6</v>
      </c>
      <c r="D566" s="20"/>
      <c r="E566" s="14">
        <f aca="true" t="shared" si="205" ref="E566:E573">F566+G566+H566+I566+J566+K566+L566+M566+N566+O566+P566+Q566</f>
        <v>5226.995</v>
      </c>
      <c r="F566" s="14">
        <f aca="true" t="shared" si="206" ref="F566:L566">F567+F568+F569+F570+F571+F573</f>
        <v>2000</v>
      </c>
      <c r="G566" s="14">
        <f t="shared" si="206"/>
        <v>3018</v>
      </c>
      <c r="H566" s="14">
        <f t="shared" si="206"/>
        <v>208.995</v>
      </c>
      <c r="I566" s="14">
        <f t="shared" si="206"/>
        <v>0</v>
      </c>
      <c r="J566" s="14">
        <f t="shared" si="206"/>
        <v>0</v>
      </c>
      <c r="K566" s="14">
        <f t="shared" si="206"/>
        <v>0</v>
      </c>
      <c r="L566" s="14">
        <f t="shared" si="206"/>
        <v>0</v>
      </c>
      <c r="M566" s="14">
        <f>M567+M568+M569+M570+M571+M573</f>
        <v>0</v>
      </c>
      <c r="N566" s="14">
        <f>N567+N568+N569+N570+N571+N573</f>
        <v>0</v>
      </c>
      <c r="O566" s="14">
        <f>O567+O568+O569+O570+O571+O573</f>
        <v>0</v>
      </c>
      <c r="P566" s="14">
        <f>P567+P568+P569+P570+P571+P573</f>
        <v>0</v>
      </c>
      <c r="Q566" s="14">
        <f>Q567+Q568+Q569+Q570+Q571+Q573</f>
        <v>0</v>
      </c>
    </row>
    <row r="567" spans="1:17" ht="15" customHeight="1">
      <c r="A567" s="77"/>
      <c r="B567" s="86"/>
      <c r="C567" s="73" t="s">
        <v>3</v>
      </c>
      <c r="D567" s="20"/>
      <c r="E567" s="14">
        <f t="shared" si="205"/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</row>
    <row r="568" spans="1:17" ht="15" customHeight="1">
      <c r="A568" s="77"/>
      <c r="B568" s="86"/>
      <c r="C568" s="73" t="s">
        <v>7</v>
      </c>
      <c r="D568" s="21" t="s">
        <v>8</v>
      </c>
      <c r="E568" s="14">
        <f t="shared" si="205"/>
        <v>5226.995</v>
      </c>
      <c r="F568" s="14">
        <v>2000</v>
      </c>
      <c r="G568" s="14">
        <v>3018</v>
      </c>
      <c r="H568" s="14">
        <v>208.995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</row>
    <row r="569" spans="1:17" ht="15" customHeight="1">
      <c r="A569" s="77"/>
      <c r="B569" s="86"/>
      <c r="C569" s="73" t="s">
        <v>4</v>
      </c>
      <c r="D569" s="21"/>
      <c r="E569" s="14">
        <f t="shared" si="205"/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</row>
    <row r="570" spans="1:17" ht="30" customHeight="1">
      <c r="A570" s="77"/>
      <c r="B570" s="86"/>
      <c r="C570" s="73" t="s">
        <v>96</v>
      </c>
      <c r="D570" s="21"/>
      <c r="E570" s="14">
        <f t="shared" si="205"/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</row>
    <row r="571" spans="1:17" ht="15" customHeight="1">
      <c r="A571" s="77"/>
      <c r="B571" s="86"/>
      <c r="C571" s="73" t="s">
        <v>5</v>
      </c>
      <c r="D571" s="21"/>
      <c r="E571" s="14">
        <f t="shared" si="205"/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</row>
    <row r="572" spans="1:17" ht="30" customHeight="1">
      <c r="A572" s="77"/>
      <c r="B572" s="86"/>
      <c r="C572" s="73" t="s">
        <v>97</v>
      </c>
      <c r="D572" s="21"/>
      <c r="E572" s="14">
        <f t="shared" si="205"/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</row>
    <row r="573" spans="1:17" ht="30" customHeight="1">
      <c r="A573" s="77"/>
      <c r="B573" s="86"/>
      <c r="C573" s="73" t="s">
        <v>17</v>
      </c>
      <c r="D573" s="21"/>
      <c r="E573" s="14">
        <f t="shared" si="205"/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</row>
    <row r="574" spans="1:17" ht="15" customHeight="1">
      <c r="A574" s="77" t="s">
        <v>59</v>
      </c>
      <c r="B574" s="76" t="s">
        <v>115</v>
      </c>
      <c r="C574" s="73" t="s">
        <v>6</v>
      </c>
      <c r="D574" s="20"/>
      <c r="E574" s="14">
        <f aca="true" t="shared" si="207" ref="E574:E581">F574+G574+H574+I574+J574+K574+L574+M574+N574+O574+P574+Q574</f>
        <v>5769892.1861000005</v>
      </c>
      <c r="F574" s="14">
        <f aca="true" t="shared" si="208" ref="F574:L574">F575+F576+F577+F578+F579+F581</f>
        <v>1513496.47446</v>
      </c>
      <c r="G574" s="14">
        <f t="shared" si="208"/>
        <v>1640670.9145499999</v>
      </c>
      <c r="H574" s="14">
        <f t="shared" si="208"/>
        <v>190994.63048</v>
      </c>
      <c r="I574" s="14">
        <f t="shared" si="208"/>
        <v>206220.05248</v>
      </c>
      <c r="J574" s="14">
        <f t="shared" si="208"/>
        <v>213300.82469</v>
      </c>
      <c r="K574" s="14">
        <f t="shared" si="208"/>
        <v>214630.61572</v>
      </c>
      <c r="L574" s="14">
        <f t="shared" si="208"/>
        <v>558767.4854</v>
      </c>
      <c r="M574" s="14">
        <f>M575+M576+M577+M578+M579+M581</f>
        <v>361737.31558000005</v>
      </c>
      <c r="N574" s="14">
        <f>N575+N576+N577+N578+N579+N581</f>
        <v>232966.71473</v>
      </c>
      <c r="O574" s="14">
        <f>O575+O576+O577+O578+O579+O581</f>
        <v>215893.25492</v>
      </c>
      <c r="P574" s="14">
        <f>P575+P576+P577+P578+P579+P581</f>
        <v>216885.61269</v>
      </c>
      <c r="Q574" s="14">
        <f>Q575+Q576+Q577+Q578+Q579+Q581</f>
        <v>204328.29040000003</v>
      </c>
    </row>
    <row r="575" spans="1:17" ht="15" customHeight="1">
      <c r="A575" s="77"/>
      <c r="B575" s="76"/>
      <c r="C575" s="73" t="s">
        <v>3</v>
      </c>
      <c r="D575" s="20">
        <v>814</v>
      </c>
      <c r="E575" s="14">
        <f t="shared" si="207"/>
        <v>242601.76139</v>
      </c>
      <c r="F575" s="14">
        <f aca="true" t="shared" si="209" ref="F575:Q581">F583+F591</f>
        <v>1366.5</v>
      </c>
      <c r="G575" s="14">
        <f t="shared" si="209"/>
        <v>0</v>
      </c>
      <c r="H575" s="14">
        <f t="shared" si="209"/>
        <v>0</v>
      </c>
      <c r="I575" s="14">
        <f t="shared" si="209"/>
        <v>0</v>
      </c>
      <c r="J575" s="14">
        <f t="shared" si="209"/>
        <v>23735</v>
      </c>
      <c r="K575" s="14">
        <f t="shared" si="209"/>
        <v>0</v>
      </c>
      <c r="L575" s="14">
        <f>L583+L591</f>
        <v>210105.86667</v>
      </c>
      <c r="M575" s="14">
        <f t="shared" si="209"/>
        <v>7394.39472</v>
      </c>
      <c r="N575" s="14">
        <f t="shared" si="209"/>
        <v>0</v>
      </c>
      <c r="O575" s="14">
        <f t="shared" si="209"/>
        <v>0</v>
      </c>
      <c r="P575" s="14">
        <f t="shared" si="209"/>
        <v>0</v>
      </c>
      <c r="Q575" s="14">
        <f t="shared" si="209"/>
        <v>0</v>
      </c>
    </row>
    <row r="576" spans="1:17" ht="15" customHeight="1">
      <c r="A576" s="77"/>
      <c r="B576" s="76"/>
      <c r="C576" s="73" t="s">
        <v>7</v>
      </c>
      <c r="D576" s="21" t="s">
        <v>8</v>
      </c>
      <c r="E576" s="14">
        <f t="shared" si="207"/>
        <v>2733797.35471</v>
      </c>
      <c r="F576" s="14">
        <f t="shared" si="209"/>
        <v>188641.33446</v>
      </c>
      <c r="G576" s="14">
        <f t="shared" si="209"/>
        <v>170666.48455</v>
      </c>
      <c r="H576" s="14">
        <f t="shared" si="209"/>
        <v>190994.63048</v>
      </c>
      <c r="I576" s="14">
        <f t="shared" si="209"/>
        <v>206220.05248</v>
      </c>
      <c r="J576" s="14">
        <f t="shared" si="209"/>
        <v>189565.82469</v>
      </c>
      <c r="K576" s="14">
        <f t="shared" si="209"/>
        <v>214630.61572</v>
      </c>
      <c r="L576" s="14">
        <f>L584+L592</f>
        <v>348661.61873</v>
      </c>
      <c r="M576" s="14">
        <f>M584+M592</f>
        <v>354342.9208600001</v>
      </c>
      <c r="N576" s="14">
        <f t="shared" si="209"/>
        <v>232966.71473</v>
      </c>
      <c r="O576" s="14">
        <f t="shared" si="209"/>
        <v>215893.25492</v>
      </c>
      <c r="P576" s="14">
        <f t="shared" si="209"/>
        <v>216885.61269</v>
      </c>
      <c r="Q576" s="14">
        <f t="shared" si="209"/>
        <v>204328.29040000003</v>
      </c>
    </row>
    <row r="577" spans="1:17" ht="15" customHeight="1">
      <c r="A577" s="77"/>
      <c r="B577" s="76"/>
      <c r="C577" s="73" t="s">
        <v>4</v>
      </c>
      <c r="D577" s="21"/>
      <c r="E577" s="14">
        <f t="shared" si="207"/>
        <v>0</v>
      </c>
      <c r="F577" s="14">
        <f t="shared" si="209"/>
        <v>0</v>
      </c>
      <c r="G577" s="14">
        <f t="shared" si="209"/>
        <v>0</v>
      </c>
      <c r="H577" s="14">
        <f t="shared" si="209"/>
        <v>0</v>
      </c>
      <c r="I577" s="14">
        <f t="shared" si="209"/>
        <v>0</v>
      </c>
      <c r="J577" s="14">
        <f t="shared" si="209"/>
        <v>0</v>
      </c>
      <c r="K577" s="14">
        <f t="shared" si="209"/>
        <v>0</v>
      </c>
      <c r="L577" s="14">
        <f t="shared" si="209"/>
        <v>0</v>
      </c>
      <c r="M577" s="14">
        <f t="shared" si="209"/>
        <v>0</v>
      </c>
      <c r="N577" s="14">
        <f t="shared" si="209"/>
        <v>0</v>
      </c>
      <c r="O577" s="14">
        <f t="shared" si="209"/>
        <v>0</v>
      </c>
      <c r="P577" s="14">
        <f t="shared" si="209"/>
        <v>0</v>
      </c>
      <c r="Q577" s="14">
        <f t="shared" si="209"/>
        <v>0</v>
      </c>
    </row>
    <row r="578" spans="1:17" ht="30" customHeight="1">
      <c r="A578" s="77"/>
      <c r="B578" s="76"/>
      <c r="C578" s="73" t="s">
        <v>96</v>
      </c>
      <c r="D578" s="21"/>
      <c r="E578" s="14">
        <f t="shared" si="207"/>
        <v>2793493.07</v>
      </c>
      <c r="F578" s="14">
        <f t="shared" si="209"/>
        <v>1323488.64</v>
      </c>
      <c r="G578" s="14">
        <f t="shared" si="209"/>
        <v>1470004.43</v>
      </c>
      <c r="H578" s="14">
        <f t="shared" si="209"/>
        <v>0</v>
      </c>
      <c r="I578" s="14">
        <f t="shared" si="209"/>
        <v>0</v>
      </c>
      <c r="J578" s="14">
        <f t="shared" si="209"/>
        <v>0</v>
      </c>
      <c r="K578" s="14">
        <f t="shared" si="209"/>
        <v>0</v>
      </c>
      <c r="L578" s="14">
        <f t="shared" si="209"/>
        <v>0</v>
      </c>
      <c r="M578" s="14">
        <f t="shared" si="209"/>
        <v>0</v>
      </c>
      <c r="N578" s="14">
        <f t="shared" si="209"/>
        <v>0</v>
      </c>
      <c r="O578" s="14">
        <f t="shared" si="209"/>
        <v>0</v>
      </c>
      <c r="P578" s="14">
        <f t="shared" si="209"/>
        <v>0</v>
      </c>
      <c r="Q578" s="14">
        <f t="shared" si="209"/>
        <v>0</v>
      </c>
    </row>
    <row r="579" spans="1:17" ht="15" customHeight="1">
      <c r="A579" s="77"/>
      <c r="B579" s="76"/>
      <c r="C579" s="73" t="s">
        <v>5</v>
      </c>
      <c r="D579" s="21"/>
      <c r="E579" s="14">
        <f t="shared" si="207"/>
        <v>0</v>
      </c>
      <c r="F579" s="14">
        <f t="shared" si="209"/>
        <v>0</v>
      </c>
      <c r="G579" s="14">
        <f t="shared" si="209"/>
        <v>0</v>
      </c>
      <c r="H579" s="14">
        <f t="shared" si="209"/>
        <v>0</v>
      </c>
      <c r="I579" s="14">
        <f t="shared" si="209"/>
        <v>0</v>
      </c>
      <c r="J579" s="14">
        <f t="shared" si="209"/>
        <v>0</v>
      </c>
      <c r="K579" s="14">
        <f t="shared" si="209"/>
        <v>0</v>
      </c>
      <c r="L579" s="14">
        <f t="shared" si="209"/>
        <v>0</v>
      </c>
      <c r="M579" s="14">
        <f t="shared" si="209"/>
        <v>0</v>
      </c>
      <c r="N579" s="14">
        <f t="shared" si="209"/>
        <v>0</v>
      </c>
      <c r="O579" s="14">
        <f t="shared" si="209"/>
        <v>0</v>
      </c>
      <c r="P579" s="14">
        <f t="shared" si="209"/>
        <v>0</v>
      </c>
      <c r="Q579" s="14">
        <f t="shared" si="209"/>
        <v>0</v>
      </c>
    </row>
    <row r="580" spans="1:17" ht="30" customHeight="1">
      <c r="A580" s="77"/>
      <c r="B580" s="76"/>
      <c r="C580" s="73" t="s">
        <v>97</v>
      </c>
      <c r="D580" s="21"/>
      <c r="E580" s="14">
        <f t="shared" si="207"/>
        <v>0</v>
      </c>
      <c r="F580" s="14">
        <f t="shared" si="209"/>
        <v>0</v>
      </c>
      <c r="G580" s="14">
        <f t="shared" si="209"/>
        <v>0</v>
      </c>
      <c r="H580" s="14">
        <f t="shared" si="209"/>
        <v>0</v>
      </c>
      <c r="I580" s="14">
        <f t="shared" si="209"/>
        <v>0</v>
      </c>
      <c r="J580" s="14">
        <f t="shared" si="209"/>
        <v>0</v>
      </c>
      <c r="K580" s="14">
        <f t="shared" si="209"/>
        <v>0</v>
      </c>
      <c r="L580" s="14">
        <f t="shared" si="209"/>
        <v>0</v>
      </c>
      <c r="M580" s="14">
        <f t="shared" si="209"/>
        <v>0</v>
      </c>
      <c r="N580" s="14">
        <f t="shared" si="209"/>
        <v>0</v>
      </c>
      <c r="O580" s="14">
        <f t="shared" si="209"/>
        <v>0</v>
      </c>
      <c r="P580" s="14">
        <f t="shared" si="209"/>
        <v>0</v>
      </c>
      <c r="Q580" s="14">
        <f t="shared" si="209"/>
        <v>0</v>
      </c>
    </row>
    <row r="581" spans="1:17" ht="30" customHeight="1">
      <c r="A581" s="77"/>
      <c r="B581" s="76"/>
      <c r="C581" s="73" t="s">
        <v>17</v>
      </c>
      <c r="D581" s="21"/>
      <c r="E581" s="14">
        <f t="shared" si="207"/>
        <v>0</v>
      </c>
      <c r="F581" s="14">
        <f t="shared" si="209"/>
        <v>0</v>
      </c>
      <c r="G581" s="14">
        <f t="shared" si="209"/>
        <v>0</v>
      </c>
      <c r="H581" s="14">
        <f t="shared" si="209"/>
        <v>0</v>
      </c>
      <c r="I581" s="14">
        <f t="shared" si="209"/>
        <v>0</v>
      </c>
      <c r="J581" s="14">
        <f t="shared" si="209"/>
        <v>0</v>
      </c>
      <c r="K581" s="14">
        <f t="shared" si="209"/>
        <v>0</v>
      </c>
      <c r="L581" s="14">
        <f t="shared" si="209"/>
        <v>0</v>
      </c>
      <c r="M581" s="14">
        <f t="shared" si="209"/>
        <v>0</v>
      </c>
      <c r="N581" s="14">
        <f t="shared" si="209"/>
        <v>0</v>
      </c>
      <c r="O581" s="14">
        <f t="shared" si="209"/>
        <v>0</v>
      </c>
      <c r="P581" s="14">
        <f t="shared" si="209"/>
        <v>0</v>
      </c>
      <c r="Q581" s="14">
        <f t="shared" si="209"/>
        <v>0</v>
      </c>
    </row>
    <row r="582" spans="1:17" ht="15" customHeight="1">
      <c r="A582" s="77" t="s">
        <v>60</v>
      </c>
      <c r="B582" s="76" t="s">
        <v>247</v>
      </c>
      <c r="C582" s="73" t="s">
        <v>6</v>
      </c>
      <c r="D582" s="20"/>
      <c r="E582" s="14">
        <f aca="true" t="shared" si="210" ref="E582:E589">F582+G582+H582+I582+J582+K582+L582+M582+N582+O582+P582+Q582</f>
        <v>6809.5354800000005</v>
      </c>
      <c r="F582" s="14">
        <f aca="true" t="shared" si="211" ref="F582:L582">F583+F584+F585+F586+F587+F589</f>
        <v>2269.7354800000003</v>
      </c>
      <c r="G582" s="14">
        <f t="shared" si="211"/>
        <v>1445.8</v>
      </c>
      <c r="H582" s="14">
        <f t="shared" si="211"/>
        <v>1547</v>
      </c>
      <c r="I582" s="14">
        <f t="shared" si="211"/>
        <v>1547</v>
      </c>
      <c r="J582" s="14">
        <f t="shared" si="211"/>
        <v>0</v>
      </c>
      <c r="K582" s="14">
        <f t="shared" si="211"/>
        <v>0</v>
      </c>
      <c r="L582" s="14">
        <f t="shared" si="211"/>
        <v>0</v>
      </c>
      <c r="M582" s="14">
        <f>M583+M584+M585+M586+M587+M589</f>
        <v>0</v>
      </c>
      <c r="N582" s="14">
        <f>N583+N584+N585+N586+N587+N589</f>
        <v>0</v>
      </c>
      <c r="O582" s="14">
        <f>O583+O584+O585+O586+O587+O589</f>
        <v>0</v>
      </c>
      <c r="P582" s="14">
        <f>P583+P584+P585+P586+P587+P589</f>
        <v>0</v>
      </c>
      <c r="Q582" s="14">
        <f>Q583+Q584+Q585+Q586+Q587+Q589</f>
        <v>0</v>
      </c>
    </row>
    <row r="583" spans="1:17" ht="15" customHeight="1">
      <c r="A583" s="77"/>
      <c r="B583" s="86"/>
      <c r="C583" s="73" t="s">
        <v>3</v>
      </c>
      <c r="D583" s="20">
        <v>814</v>
      </c>
      <c r="E583" s="14">
        <f t="shared" si="210"/>
        <v>1366.5</v>
      </c>
      <c r="F583" s="14">
        <v>1366.5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</row>
    <row r="584" spans="1:17" ht="15" customHeight="1">
      <c r="A584" s="77"/>
      <c r="B584" s="86"/>
      <c r="C584" s="73" t="s">
        <v>7</v>
      </c>
      <c r="D584" s="20">
        <v>814</v>
      </c>
      <c r="E584" s="14">
        <f t="shared" si="210"/>
        <v>5443.0354800000005</v>
      </c>
      <c r="F584" s="14">
        <v>903.23548</v>
      </c>
      <c r="G584" s="14">
        <v>1445.8</v>
      </c>
      <c r="H584" s="14">
        <v>1547</v>
      </c>
      <c r="I584" s="14">
        <v>1547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</row>
    <row r="585" spans="1:17" ht="15" customHeight="1">
      <c r="A585" s="77"/>
      <c r="B585" s="86"/>
      <c r="C585" s="73" t="s">
        <v>4</v>
      </c>
      <c r="D585" s="21"/>
      <c r="E585" s="14">
        <f t="shared" si="210"/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</row>
    <row r="586" spans="1:17" ht="30" customHeight="1">
      <c r="A586" s="77"/>
      <c r="B586" s="86"/>
      <c r="C586" s="73" t="s">
        <v>96</v>
      </c>
      <c r="D586" s="21"/>
      <c r="E586" s="14">
        <f t="shared" si="210"/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</row>
    <row r="587" spans="1:17" ht="15" customHeight="1">
      <c r="A587" s="77"/>
      <c r="B587" s="86"/>
      <c r="C587" s="73" t="s">
        <v>5</v>
      </c>
      <c r="D587" s="21"/>
      <c r="E587" s="14">
        <f t="shared" si="210"/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</row>
    <row r="588" spans="1:17" ht="30" customHeight="1">
      <c r="A588" s="77"/>
      <c r="B588" s="86"/>
      <c r="C588" s="73" t="s">
        <v>97</v>
      </c>
      <c r="D588" s="21"/>
      <c r="E588" s="14">
        <f t="shared" si="210"/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</row>
    <row r="589" spans="1:17" ht="30" customHeight="1">
      <c r="A589" s="77"/>
      <c r="B589" s="86"/>
      <c r="C589" s="73" t="s">
        <v>17</v>
      </c>
      <c r="D589" s="21"/>
      <c r="E589" s="14">
        <f t="shared" si="210"/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</row>
    <row r="590" spans="1:17" ht="15" customHeight="1">
      <c r="A590" s="77" t="s">
        <v>61</v>
      </c>
      <c r="B590" s="76" t="s">
        <v>248</v>
      </c>
      <c r="C590" s="73" t="s">
        <v>6</v>
      </c>
      <c r="D590" s="20"/>
      <c r="E590" s="14">
        <f aca="true" t="shared" si="212" ref="E590:E597">F590+G590+H590+I590+J590+K590+L590+M590+N590+O590+P590+Q590</f>
        <v>5763082.65062</v>
      </c>
      <c r="F590" s="14">
        <f aca="true" t="shared" si="213" ref="F590:L590">F591+F592+F593+F594+F595+F597</f>
        <v>1511226.73898</v>
      </c>
      <c r="G590" s="14">
        <f t="shared" si="213"/>
        <v>1639225.11455</v>
      </c>
      <c r="H590" s="14">
        <f t="shared" si="213"/>
        <v>189447.63048</v>
      </c>
      <c r="I590" s="14">
        <f t="shared" si="213"/>
        <v>204673.05248</v>
      </c>
      <c r="J590" s="14">
        <f t="shared" si="213"/>
        <v>213300.82469</v>
      </c>
      <c r="K590" s="14">
        <f t="shared" si="213"/>
        <v>214630.61572</v>
      </c>
      <c r="L590" s="14">
        <f t="shared" si="213"/>
        <v>558767.4854</v>
      </c>
      <c r="M590" s="14">
        <f>M591+M592+M593+M594+M595+M597</f>
        <v>361737.31558000005</v>
      </c>
      <c r="N590" s="14">
        <f>N591+N592+N593+N594+N595+N597</f>
        <v>232966.71473</v>
      </c>
      <c r="O590" s="14">
        <f>O591+O592+O593+O594+O595+O597</f>
        <v>215893.25492</v>
      </c>
      <c r="P590" s="14">
        <f>P591+P592+P593+P594+P595+P597</f>
        <v>216885.61269</v>
      </c>
      <c r="Q590" s="14">
        <f>Q591+Q592+Q593+Q594+Q595+Q597</f>
        <v>204328.29040000003</v>
      </c>
    </row>
    <row r="591" spans="1:17" ht="15" customHeight="1">
      <c r="A591" s="77"/>
      <c r="B591" s="76"/>
      <c r="C591" s="73" t="s">
        <v>3</v>
      </c>
      <c r="D591" s="20"/>
      <c r="E591" s="14">
        <f t="shared" si="212"/>
        <v>241235.26139</v>
      </c>
      <c r="F591" s="14">
        <v>0</v>
      </c>
      <c r="G591" s="14">
        <v>0</v>
      </c>
      <c r="H591" s="14">
        <v>0</v>
      </c>
      <c r="I591" s="14">
        <v>0</v>
      </c>
      <c r="J591" s="14">
        <v>23735</v>
      </c>
      <c r="K591" s="14">
        <v>0</v>
      </c>
      <c r="L591" s="14">
        <v>210105.86667</v>
      </c>
      <c r="M591" s="14">
        <v>7394.39472</v>
      </c>
      <c r="N591" s="14">
        <v>0</v>
      </c>
      <c r="O591" s="14">
        <v>0</v>
      </c>
      <c r="P591" s="14">
        <v>0</v>
      </c>
      <c r="Q591" s="14">
        <v>0</v>
      </c>
    </row>
    <row r="592" spans="1:17" ht="15" customHeight="1">
      <c r="A592" s="77"/>
      <c r="B592" s="76"/>
      <c r="C592" s="73" t="s">
        <v>7</v>
      </c>
      <c r="D592" s="21" t="s">
        <v>8</v>
      </c>
      <c r="E592" s="14">
        <f t="shared" si="212"/>
        <v>2728354.31923</v>
      </c>
      <c r="F592" s="14">
        <v>187738.09898</v>
      </c>
      <c r="G592" s="14">
        <v>169220.68455</v>
      </c>
      <c r="H592" s="14">
        <v>189447.63048</v>
      </c>
      <c r="I592" s="14">
        <v>204673.05248</v>
      </c>
      <c r="J592" s="14">
        <v>189565.82469</v>
      </c>
      <c r="K592" s="14">
        <v>214630.61572</v>
      </c>
      <c r="L592" s="14">
        <v>348661.61873</v>
      </c>
      <c r="M592" s="14">
        <f>361711.25459+26.06099-7394.39472</f>
        <v>354342.9208600001</v>
      </c>
      <c r="N592" s="14">
        <v>232966.71473</v>
      </c>
      <c r="O592" s="14">
        <v>215893.25492</v>
      </c>
      <c r="P592" s="14">
        <v>216885.61269</v>
      </c>
      <c r="Q592" s="14">
        <v>204328.29040000003</v>
      </c>
    </row>
    <row r="593" spans="1:17" ht="15" customHeight="1">
      <c r="A593" s="77"/>
      <c r="B593" s="76"/>
      <c r="C593" s="73" t="s">
        <v>4</v>
      </c>
      <c r="D593" s="21"/>
      <c r="E593" s="14">
        <f t="shared" si="212"/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</row>
    <row r="594" spans="1:17" ht="30" customHeight="1">
      <c r="A594" s="77"/>
      <c r="B594" s="76"/>
      <c r="C594" s="73" t="s">
        <v>96</v>
      </c>
      <c r="D594" s="21"/>
      <c r="E594" s="14">
        <f t="shared" si="212"/>
        <v>2793493.07</v>
      </c>
      <c r="F594" s="14">
        <v>1323488.64</v>
      </c>
      <c r="G594" s="14">
        <v>1470004.43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</row>
    <row r="595" spans="1:17" ht="15" customHeight="1">
      <c r="A595" s="77"/>
      <c r="B595" s="76"/>
      <c r="C595" s="73" t="s">
        <v>5</v>
      </c>
      <c r="D595" s="21"/>
      <c r="E595" s="14">
        <f t="shared" si="212"/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</row>
    <row r="596" spans="1:17" ht="30" customHeight="1">
      <c r="A596" s="77"/>
      <c r="B596" s="76"/>
      <c r="C596" s="73" t="s">
        <v>97</v>
      </c>
      <c r="D596" s="21"/>
      <c r="E596" s="14">
        <f t="shared" si="212"/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</row>
    <row r="597" spans="1:17" ht="30" customHeight="1">
      <c r="A597" s="77"/>
      <c r="B597" s="76"/>
      <c r="C597" s="73" t="s">
        <v>17</v>
      </c>
      <c r="D597" s="21"/>
      <c r="E597" s="14">
        <f t="shared" si="212"/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</row>
    <row r="598" spans="1:17" ht="15" customHeight="1">
      <c r="A598" s="77" t="s">
        <v>156</v>
      </c>
      <c r="B598" s="76" t="s">
        <v>179</v>
      </c>
      <c r="C598" s="73" t="s">
        <v>6</v>
      </c>
      <c r="D598" s="20"/>
      <c r="E598" s="14">
        <f aca="true" t="shared" si="214" ref="E598:E605">F598+G598+H598+I598+J598+K598+L598+M598+N598+O598+P598+Q598</f>
        <v>39174.36557</v>
      </c>
      <c r="F598" s="14">
        <f aca="true" t="shared" si="215" ref="F598:L598">F599+F600+F601+F602+F603+F605</f>
        <v>0</v>
      </c>
      <c r="G598" s="14">
        <f t="shared" si="215"/>
        <v>0</v>
      </c>
      <c r="H598" s="14">
        <f t="shared" si="215"/>
        <v>0</v>
      </c>
      <c r="I598" s="14">
        <f t="shared" si="215"/>
        <v>0</v>
      </c>
      <c r="J598" s="14">
        <f t="shared" si="215"/>
        <v>38725.31557</v>
      </c>
      <c r="K598" s="14">
        <f t="shared" si="215"/>
        <v>449.05</v>
      </c>
      <c r="L598" s="14">
        <f t="shared" si="215"/>
        <v>0</v>
      </c>
      <c r="M598" s="14">
        <f>M599+M600+M601+M602+M603+M605</f>
        <v>0</v>
      </c>
      <c r="N598" s="14">
        <f>N599+N600+N601+N602+N603+N605</f>
        <v>0</v>
      </c>
      <c r="O598" s="14">
        <f>O599+O600+O601+O602+O603+O605</f>
        <v>0</v>
      </c>
      <c r="P598" s="14">
        <f>P599+P600+P601+P602+P603+P605</f>
        <v>0</v>
      </c>
      <c r="Q598" s="14">
        <f>Q599+Q600+Q601+Q602+Q603+Q605</f>
        <v>0</v>
      </c>
    </row>
    <row r="599" spans="1:17" ht="15" customHeight="1">
      <c r="A599" s="77"/>
      <c r="B599" s="76"/>
      <c r="C599" s="73" t="s">
        <v>3</v>
      </c>
      <c r="D599" s="20">
        <v>814</v>
      </c>
      <c r="E599" s="14">
        <f t="shared" si="214"/>
        <v>25152.1</v>
      </c>
      <c r="F599" s="14">
        <f aca="true" t="shared" si="216" ref="F599:Q599">F607+F647</f>
        <v>0</v>
      </c>
      <c r="G599" s="14">
        <f t="shared" si="216"/>
        <v>0</v>
      </c>
      <c r="H599" s="14">
        <f t="shared" si="216"/>
        <v>0</v>
      </c>
      <c r="I599" s="14">
        <f t="shared" si="216"/>
        <v>0</v>
      </c>
      <c r="J599" s="14">
        <f t="shared" si="216"/>
        <v>25152.1</v>
      </c>
      <c r="K599" s="14">
        <f t="shared" si="216"/>
        <v>0</v>
      </c>
      <c r="L599" s="14">
        <f>L607</f>
        <v>0</v>
      </c>
      <c r="M599" s="14">
        <f t="shared" si="216"/>
        <v>0</v>
      </c>
      <c r="N599" s="14">
        <f>N607</f>
        <v>0</v>
      </c>
      <c r="O599" s="14">
        <f t="shared" si="216"/>
        <v>0</v>
      </c>
      <c r="P599" s="14">
        <f t="shared" si="216"/>
        <v>0</v>
      </c>
      <c r="Q599" s="14">
        <f t="shared" si="216"/>
        <v>0</v>
      </c>
    </row>
    <row r="600" spans="1:17" ht="15" customHeight="1">
      <c r="A600" s="77"/>
      <c r="B600" s="76"/>
      <c r="C600" s="73" t="s">
        <v>7</v>
      </c>
      <c r="D600" s="21" t="s">
        <v>8</v>
      </c>
      <c r="E600" s="14">
        <f t="shared" si="214"/>
        <v>14022.26557</v>
      </c>
      <c r="F600" s="14">
        <f>F608</f>
        <v>0</v>
      </c>
      <c r="G600" s="14">
        <f>G608</f>
        <v>0</v>
      </c>
      <c r="H600" s="14">
        <f>H608</f>
        <v>0</v>
      </c>
      <c r="I600" s="14">
        <f>I608</f>
        <v>0</v>
      </c>
      <c r="J600" s="14">
        <f aca="true" t="shared" si="217" ref="J600:Q600">J608</f>
        <v>13573.21557</v>
      </c>
      <c r="K600" s="14">
        <f t="shared" si="217"/>
        <v>449.05</v>
      </c>
      <c r="L600" s="14">
        <f t="shared" si="217"/>
        <v>0</v>
      </c>
      <c r="M600" s="14">
        <f t="shared" si="217"/>
        <v>0</v>
      </c>
      <c r="N600" s="14">
        <f t="shared" si="217"/>
        <v>0</v>
      </c>
      <c r="O600" s="14">
        <f t="shared" si="217"/>
        <v>0</v>
      </c>
      <c r="P600" s="14">
        <f t="shared" si="217"/>
        <v>0</v>
      </c>
      <c r="Q600" s="14">
        <f t="shared" si="217"/>
        <v>0</v>
      </c>
    </row>
    <row r="601" spans="1:17" ht="15" customHeight="1">
      <c r="A601" s="77"/>
      <c r="B601" s="76"/>
      <c r="C601" s="73" t="s">
        <v>4</v>
      </c>
      <c r="D601" s="21"/>
      <c r="E601" s="14">
        <f t="shared" si="214"/>
        <v>0</v>
      </c>
      <c r="F601" s="14">
        <f aca="true" t="shared" si="218" ref="F601:Q605">F609+F649</f>
        <v>0</v>
      </c>
      <c r="G601" s="14">
        <f t="shared" si="218"/>
        <v>0</v>
      </c>
      <c r="H601" s="14">
        <f t="shared" si="218"/>
        <v>0</v>
      </c>
      <c r="I601" s="14">
        <f t="shared" si="218"/>
        <v>0</v>
      </c>
      <c r="J601" s="14">
        <f t="shared" si="218"/>
        <v>0</v>
      </c>
      <c r="K601" s="14">
        <f t="shared" si="218"/>
        <v>0</v>
      </c>
      <c r="L601" s="14">
        <f t="shared" si="218"/>
        <v>0</v>
      </c>
      <c r="M601" s="14">
        <f t="shared" si="218"/>
        <v>0</v>
      </c>
      <c r="N601" s="14">
        <f t="shared" si="218"/>
        <v>0</v>
      </c>
      <c r="O601" s="14">
        <f t="shared" si="218"/>
        <v>0</v>
      </c>
      <c r="P601" s="14">
        <f t="shared" si="218"/>
        <v>0</v>
      </c>
      <c r="Q601" s="14">
        <f t="shared" si="218"/>
        <v>0</v>
      </c>
    </row>
    <row r="602" spans="1:17" ht="30" customHeight="1">
      <c r="A602" s="77"/>
      <c r="B602" s="76"/>
      <c r="C602" s="73" t="s">
        <v>96</v>
      </c>
      <c r="D602" s="21"/>
      <c r="E602" s="14">
        <f t="shared" si="214"/>
        <v>0</v>
      </c>
      <c r="F602" s="14">
        <f t="shared" si="218"/>
        <v>0</v>
      </c>
      <c r="G602" s="14">
        <f t="shared" si="218"/>
        <v>0</v>
      </c>
      <c r="H602" s="14">
        <f t="shared" si="218"/>
        <v>0</v>
      </c>
      <c r="I602" s="14">
        <f t="shared" si="218"/>
        <v>0</v>
      </c>
      <c r="J602" s="14">
        <f t="shared" si="218"/>
        <v>0</v>
      </c>
      <c r="K602" s="14">
        <f t="shared" si="218"/>
        <v>0</v>
      </c>
      <c r="L602" s="14">
        <f t="shared" si="218"/>
        <v>0</v>
      </c>
      <c r="M602" s="14">
        <f t="shared" si="218"/>
        <v>0</v>
      </c>
      <c r="N602" s="14">
        <f t="shared" si="218"/>
        <v>0</v>
      </c>
      <c r="O602" s="14">
        <f t="shared" si="218"/>
        <v>0</v>
      </c>
      <c r="P602" s="14">
        <f t="shared" si="218"/>
        <v>0</v>
      </c>
      <c r="Q602" s="14">
        <f t="shared" si="218"/>
        <v>0</v>
      </c>
    </row>
    <row r="603" spans="1:17" ht="15" customHeight="1">
      <c r="A603" s="77"/>
      <c r="B603" s="76"/>
      <c r="C603" s="73" t="s">
        <v>5</v>
      </c>
      <c r="D603" s="21"/>
      <c r="E603" s="14">
        <f t="shared" si="214"/>
        <v>0</v>
      </c>
      <c r="F603" s="14">
        <f t="shared" si="218"/>
        <v>0</v>
      </c>
      <c r="G603" s="14">
        <f t="shared" si="218"/>
        <v>0</v>
      </c>
      <c r="H603" s="14">
        <f t="shared" si="218"/>
        <v>0</v>
      </c>
      <c r="I603" s="14">
        <f t="shared" si="218"/>
        <v>0</v>
      </c>
      <c r="J603" s="14">
        <f t="shared" si="218"/>
        <v>0</v>
      </c>
      <c r="K603" s="14">
        <f t="shared" si="218"/>
        <v>0</v>
      </c>
      <c r="L603" s="14">
        <f t="shared" si="218"/>
        <v>0</v>
      </c>
      <c r="M603" s="14">
        <f t="shared" si="218"/>
        <v>0</v>
      </c>
      <c r="N603" s="14">
        <f t="shared" si="218"/>
        <v>0</v>
      </c>
      <c r="O603" s="14">
        <f t="shared" si="218"/>
        <v>0</v>
      </c>
      <c r="P603" s="14">
        <f t="shared" si="218"/>
        <v>0</v>
      </c>
      <c r="Q603" s="14">
        <f t="shared" si="218"/>
        <v>0</v>
      </c>
    </row>
    <row r="604" spans="1:17" ht="28.5" customHeight="1">
      <c r="A604" s="77"/>
      <c r="B604" s="76"/>
      <c r="C604" s="73" t="s">
        <v>97</v>
      </c>
      <c r="D604" s="21"/>
      <c r="E604" s="14">
        <f t="shared" si="214"/>
        <v>0</v>
      </c>
      <c r="F604" s="14">
        <f t="shared" si="218"/>
        <v>0</v>
      </c>
      <c r="G604" s="14">
        <f t="shared" si="218"/>
        <v>0</v>
      </c>
      <c r="H604" s="14">
        <f t="shared" si="218"/>
        <v>0</v>
      </c>
      <c r="I604" s="14">
        <f t="shared" si="218"/>
        <v>0</v>
      </c>
      <c r="J604" s="14">
        <f t="shared" si="218"/>
        <v>0</v>
      </c>
      <c r="K604" s="14">
        <f t="shared" si="218"/>
        <v>0</v>
      </c>
      <c r="L604" s="14">
        <f t="shared" si="218"/>
        <v>0</v>
      </c>
      <c r="M604" s="14">
        <f t="shared" si="218"/>
        <v>0</v>
      </c>
      <c r="N604" s="14">
        <f t="shared" si="218"/>
        <v>0</v>
      </c>
      <c r="O604" s="14">
        <f t="shared" si="218"/>
        <v>0</v>
      </c>
      <c r="P604" s="14">
        <f t="shared" si="218"/>
        <v>0</v>
      </c>
      <c r="Q604" s="14">
        <f t="shared" si="218"/>
        <v>0</v>
      </c>
    </row>
    <row r="605" spans="1:17" ht="30" customHeight="1">
      <c r="A605" s="77"/>
      <c r="B605" s="76"/>
      <c r="C605" s="73" t="s">
        <v>17</v>
      </c>
      <c r="D605" s="21"/>
      <c r="E605" s="14">
        <f t="shared" si="214"/>
        <v>0</v>
      </c>
      <c r="F605" s="14">
        <f t="shared" si="218"/>
        <v>0</v>
      </c>
      <c r="G605" s="14">
        <f t="shared" si="218"/>
        <v>0</v>
      </c>
      <c r="H605" s="14">
        <f t="shared" si="218"/>
        <v>0</v>
      </c>
      <c r="I605" s="14">
        <f t="shared" si="218"/>
        <v>0</v>
      </c>
      <c r="J605" s="14">
        <f t="shared" si="218"/>
        <v>0</v>
      </c>
      <c r="K605" s="14">
        <f t="shared" si="218"/>
        <v>0</v>
      </c>
      <c r="L605" s="14">
        <f t="shared" si="218"/>
        <v>0</v>
      </c>
      <c r="M605" s="14">
        <f t="shared" si="218"/>
        <v>0</v>
      </c>
      <c r="N605" s="14">
        <f t="shared" si="218"/>
        <v>0</v>
      </c>
      <c r="O605" s="14">
        <f t="shared" si="218"/>
        <v>0</v>
      </c>
      <c r="P605" s="14">
        <f t="shared" si="218"/>
        <v>0</v>
      </c>
      <c r="Q605" s="14">
        <f t="shared" si="218"/>
        <v>0</v>
      </c>
    </row>
    <row r="606" spans="1:17" ht="15" customHeight="1">
      <c r="A606" s="77" t="s">
        <v>157</v>
      </c>
      <c r="B606" s="76" t="s">
        <v>185</v>
      </c>
      <c r="C606" s="73" t="s">
        <v>6</v>
      </c>
      <c r="D606" s="20"/>
      <c r="E606" s="14">
        <f>F606+G606+H606+I606+J606+K606+L606+M606+N606+O606+P606+Q606</f>
        <v>39174.36557</v>
      </c>
      <c r="F606" s="14">
        <f aca="true" t="shared" si="219" ref="F606:L606">F607+F608+F609+F610+F611+F613</f>
        <v>0</v>
      </c>
      <c r="G606" s="14">
        <f t="shared" si="219"/>
        <v>0</v>
      </c>
      <c r="H606" s="14">
        <f t="shared" si="219"/>
        <v>0</v>
      </c>
      <c r="I606" s="14">
        <f t="shared" si="219"/>
        <v>0</v>
      </c>
      <c r="J606" s="14">
        <f t="shared" si="219"/>
        <v>38725.31557</v>
      </c>
      <c r="K606" s="14">
        <f t="shared" si="219"/>
        <v>449.05</v>
      </c>
      <c r="L606" s="14">
        <f t="shared" si="219"/>
        <v>0</v>
      </c>
      <c r="M606" s="14">
        <f>M607+M608+M609+M610+M611+M613</f>
        <v>0</v>
      </c>
      <c r="N606" s="14">
        <f>N607+N608+N609+N610+N611+N613</f>
        <v>0</v>
      </c>
      <c r="O606" s="14">
        <f>O607+O608+O609+O610+O611+O613</f>
        <v>0</v>
      </c>
      <c r="P606" s="14">
        <f>P607+P608+P609+P610+P611+P613</f>
        <v>0</v>
      </c>
      <c r="Q606" s="14">
        <f>Q607+Q608+Q609+Q610+Q611+Q613</f>
        <v>0</v>
      </c>
    </row>
    <row r="607" spans="1:17" ht="15" customHeight="1">
      <c r="A607" s="77"/>
      <c r="B607" s="76"/>
      <c r="C607" s="73" t="s">
        <v>3</v>
      </c>
      <c r="D607" s="20"/>
      <c r="E607" s="14">
        <f aca="true" t="shared" si="220" ref="E607:E621">F607+G607+H607+I607+J607+K607+L607+M607+N607+O607+P607+Q607</f>
        <v>25152.1</v>
      </c>
      <c r="F607" s="14">
        <v>0</v>
      </c>
      <c r="G607" s="14">
        <v>0</v>
      </c>
      <c r="H607" s="14">
        <v>0</v>
      </c>
      <c r="I607" s="14">
        <v>0</v>
      </c>
      <c r="J607" s="14">
        <v>25152.1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</row>
    <row r="608" spans="1:17" ht="15" customHeight="1">
      <c r="A608" s="77"/>
      <c r="B608" s="76"/>
      <c r="C608" s="73" t="s">
        <v>7</v>
      </c>
      <c r="D608" s="21" t="s">
        <v>8</v>
      </c>
      <c r="E608" s="14">
        <f t="shared" si="220"/>
        <v>14022.26557</v>
      </c>
      <c r="F608" s="14">
        <v>0</v>
      </c>
      <c r="G608" s="14">
        <v>0</v>
      </c>
      <c r="H608" s="14">
        <v>0</v>
      </c>
      <c r="I608" s="14">
        <v>0</v>
      </c>
      <c r="J608" s="14">
        <v>13573.21557</v>
      </c>
      <c r="K608" s="14">
        <v>449.05</v>
      </c>
      <c r="L608" s="14">
        <f>54639.63-54639.63</f>
        <v>0</v>
      </c>
      <c r="M608" s="14">
        <f>54639.63-54639.63</f>
        <v>0</v>
      </c>
      <c r="N608" s="14">
        <f>M608*1.04</f>
        <v>0</v>
      </c>
      <c r="O608" s="14">
        <f>N608</f>
        <v>0</v>
      </c>
      <c r="P608" s="14">
        <f>O608</f>
        <v>0</v>
      </c>
      <c r="Q608" s="14">
        <f>P608</f>
        <v>0</v>
      </c>
    </row>
    <row r="609" spans="1:17" ht="15" customHeight="1">
      <c r="A609" s="77"/>
      <c r="B609" s="76"/>
      <c r="C609" s="73" t="s">
        <v>4</v>
      </c>
      <c r="D609" s="21"/>
      <c r="E609" s="14">
        <f t="shared" si="220"/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</row>
    <row r="610" spans="1:17" ht="30" customHeight="1">
      <c r="A610" s="77"/>
      <c r="B610" s="76"/>
      <c r="C610" s="73" t="s">
        <v>96</v>
      </c>
      <c r="D610" s="21"/>
      <c r="E610" s="14">
        <f t="shared" si="220"/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</row>
    <row r="611" spans="1:17" ht="15" customHeight="1">
      <c r="A611" s="77"/>
      <c r="B611" s="76"/>
      <c r="C611" s="73" t="s">
        <v>5</v>
      </c>
      <c r="D611" s="21"/>
      <c r="E611" s="14">
        <f t="shared" si="220"/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</row>
    <row r="612" spans="1:17" ht="30" customHeight="1">
      <c r="A612" s="77"/>
      <c r="B612" s="76"/>
      <c r="C612" s="73" t="s">
        <v>97</v>
      </c>
      <c r="D612" s="21"/>
      <c r="E612" s="14">
        <f t="shared" si="220"/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</row>
    <row r="613" spans="1:17" ht="30" customHeight="1">
      <c r="A613" s="77"/>
      <c r="B613" s="76"/>
      <c r="C613" s="73" t="s">
        <v>17</v>
      </c>
      <c r="D613" s="21"/>
      <c r="E613" s="14">
        <f t="shared" si="220"/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</row>
    <row r="614" spans="1:17" ht="15" customHeight="1">
      <c r="A614" s="77" t="s">
        <v>168</v>
      </c>
      <c r="B614" s="76" t="s">
        <v>270</v>
      </c>
      <c r="C614" s="73" t="s">
        <v>6</v>
      </c>
      <c r="D614" s="20"/>
      <c r="E614" s="14">
        <f t="shared" si="220"/>
        <v>157917.60606000002</v>
      </c>
      <c r="F614" s="14">
        <f aca="true" t="shared" si="221" ref="F614:L614">F615+F616+F617+F618+F619+F621</f>
        <v>0</v>
      </c>
      <c r="G614" s="14">
        <f t="shared" si="221"/>
        <v>0</v>
      </c>
      <c r="H614" s="14">
        <f t="shared" si="221"/>
        <v>0</v>
      </c>
      <c r="I614" s="14">
        <f t="shared" si="221"/>
        <v>0</v>
      </c>
      <c r="J614" s="14">
        <f t="shared" si="221"/>
        <v>0</v>
      </c>
      <c r="K614" s="14">
        <f t="shared" si="221"/>
        <v>82499.03001</v>
      </c>
      <c r="L614" s="14">
        <f t="shared" si="221"/>
        <v>75418.57605</v>
      </c>
      <c r="M614" s="14">
        <f>M615+M616+M617+M618+M619+M621</f>
        <v>0</v>
      </c>
      <c r="N614" s="14">
        <f>N615+N616+N617+N618+N619+N621</f>
        <v>0</v>
      </c>
      <c r="O614" s="14">
        <f>O615+O616+O617+O618+O619+O621</f>
        <v>0</v>
      </c>
      <c r="P614" s="14">
        <f>P615+P616+P617+P618+P619+P621</f>
        <v>0</v>
      </c>
      <c r="Q614" s="14">
        <f>Q615+Q616+Q617+Q618+Q619+Q621</f>
        <v>0</v>
      </c>
    </row>
    <row r="615" spans="1:17" ht="15" customHeight="1">
      <c r="A615" s="77"/>
      <c r="B615" s="76"/>
      <c r="C615" s="73" t="s">
        <v>3</v>
      </c>
      <c r="D615" s="20">
        <v>814</v>
      </c>
      <c r="E615" s="14">
        <f t="shared" si="220"/>
        <v>57183.3</v>
      </c>
      <c r="F615" s="14">
        <f aca="true" t="shared" si="222" ref="F615:Q616">F623+F631</f>
        <v>0</v>
      </c>
      <c r="G615" s="14">
        <f t="shared" si="222"/>
        <v>0</v>
      </c>
      <c r="H615" s="14">
        <f t="shared" si="222"/>
        <v>0</v>
      </c>
      <c r="I615" s="14">
        <f t="shared" si="222"/>
        <v>0</v>
      </c>
      <c r="J615" s="14">
        <f t="shared" si="222"/>
        <v>0</v>
      </c>
      <c r="K615" s="14">
        <f aca="true" t="shared" si="223" ref="K615:M616">K623+K631+K639</f>
        <v>26466.4</v>
      </c>
      <c r="L615" s="14">
        <f t="shared" si="223"/>
        <v>30716.9</v>
      </c>
      <c r="M615" s="14">
        <f t="shared" si="223"/>
        <v>0</v>
      </c>
      <c r="N615" s="14">
        <f t="shared" si="222"/>
        <v>0</v>
      </c>
      <c r="O615" s="14">
        <f t="shared" si="222"/>
        <v>0</v>
      </c>
      <c r="P615" s="14">
        <f t="shared" si="222"/>
        <v>0</v>
      </c>
      <c r="Q615" s="14">
        <f t="shared" si="222"/>
        <v>0</v>
      </c>
    </row>
    <row r="616" spans="1:17" ht="15" customHeight="1">
      <c r="A616" s="77"/>
      <c r="B616" s="76"/>
      <c r="C616" s="73" t="s">
        <v>7</v>
      </c>
      <c r="D616" s="21" t="s">
        <v>8</v>
      </c>
      <c r="E616" s="14">
        <f t="shared" si="220"/>
        <v>100734.30606</v>
      </c>
      <c r="F616" s="14">
        <f t="shared" si="222"/>
        <v>0</v>
      </c>
      <c r="G616" s="14">
        <f t="shared" si="222"/>
        <v>0</v>
      </c>
      <c r="H616" s="14">
        <f t="shared" si="222"/>
        <v>0</v>
      </c>
      <c r="I616" s="14">
        <f t="shared" si="222"/>
        <v>0</v>
      </c>
      <c r="J616" s="14">
        <f t="shared" si="222"/>
        <v>0</v>
      </c>
      <c r="K616" s="14">
        <f t="shared" si="223"/>
        <v>56032.63001</v>
      </c>
      <c r="L616" s="14">
        <f t="shared" si="223"/>
        <v>44701.67605</v>
      </c>
      <c r="M616" s="14">
        <f t="shared" si="223"/>
        <v>0</v>
      </c>
      <c r="N616" s="14">
        <f t="shared" si="222"/>
        <v>0</v>
      </c>
      <c r="O616" s="14">
        <f t="shared" si="222"/>
        <v>0</v>
      </c>
      <c r="P616" s="14">
        <f t="shared" si="222"/>
        <v>0</v>
      </c>
      <c r="Q616" s="14">
        <f t="shared" si="222"/>
        <v>0</v>
      </c>
    </row>
    <row r="617" spans="1:17" ht="15" customHeight="1">
      <c r="A617" s="77"/>
      <c r="B617" s="76"/>
      <c r="C617" s="73" t="s">
        <v>4</v>
      </c>
      <c r="D617" s="21"/>
      <c r="E617" s="14">
        <f t="shared" si="220"/>
        <v>0</v>
      </c>
      <c r="F617" s="14">
        <f aca="true" t="shared" si="224" ref="F617:Q621">F625+F633</f>
        <v>0</v>
      </c>
      <c r="G617" s="14">
        <f t="shared" si="224"/>
        <v>0</v>
      </c>
      <c r="H617" s="14">
        <f t="shared" si="224"/>
        <v>0</v>
      </c>
      <c r="I617" s="14">
        <f t="shared" si="224"/>
        <v>0</v>
      </c>
      <c r="J617" s="14">
        <f t="shared" si="224"/>
        <v>0</v>
      </c>
      <c r="K617" s="14">
        <f t="shared" si="224"/>
        <v>0</v>
      </c>
      <c r="L617" s="14">
        <f t="shared" si="224"/>
        <v>0</v>
      </c>
      <c r="M617" s="14">
        <f t="shared" si="224"/>
        <v>0</v>
      </c>
      <c r="N617" s="14">
        <f t="shared" si="224"/>
        <v>0</v>
      </c>
      <c r="O617" s="14">
        <f t="shared" si="224"/>
        <v>0</v>
      </c>
      <c r="P617" s="14">
        <f t="shared" si="224"/>
        <v>0</v>
      </c>
      <c r="Q617" s="14">
        <f t="shared" si="224"/>
        <v>0</v>
      </c>
    </row>
    <row r="618" spans="1:17" ht="30" customHeight="1">
      <c r="A618" s="77"/>
      <c r="B618" s="76"/>
      <c r="C618" s="73" t="s">
        <v>96</v>
      </c>
      <c r="D618" s="21"/>
      <c r="E618" s="14">
        <f t="shared" si="220"/>
        <v>0</v>
      </c>
      <c r="F618" s="14">
        <f t="shared" si="224"/>
        <v>0</v>
      </c>
      <c r="G618" s="14">
        <f t="shared" si="224"/>
        <v>0</v>
      </c>
      <c r="H618" s="14">
        <f t="shared" si="224"/>
        <v>0</v>
      </c>
      <c r="I618" s="14">
        <f t="shared" si="224"/>
        <v>0</v>
      </c>
      <c r="J618" s="14">
        <f t="shared" si="224"/>
        <v>0</v>
      </c>
      <c r="K618" s="14">
        <f t="shared" si="224"/>
        <v>0</v>
      </c>
      <c r="L618" s="14">
        <f t="shared" si="224"/>
        <v>0</v>
      </c>
      <c r="M618" s="14">
        <f t="shared" si="224"/>
        <v>0</v>
      </c>
      <c r="N618" s="14">
        <f t="shared" si="224"/>
        <v>0</v>
      </c>
      <c r="O618" s="14">
        <f t="shared" si="224"/>
        <v>0</v>
      </c>
      <c r="P618" s="14">
        <f t="shared" si="224"/>
        <v>0</v>
      </c>
      <c r="Q618" s="14">
        <f t="shared" si="224"/>
        <v>0</v>
      </c>
    </row>
    <row r="619" spans="1:17" ht="15" customHeight="1">
      <c r="A619" s="77"/>
      <c r="B619" s="76"/>
      <c r="C619" s="73" t="s">
        <v>5</v>
      </c>
      <c r="D619" s="21"/>
      <c r="E619" s="14">
        <f t="shared" si="220"/>
        <v>0</v>
      </c>
      <c r="F619" s="14">
        <f t="shared" si="224"/>
        <v>0</v>
      </c>
      <c r="G619" s="14">
        <f t="shared" si="224"/>
        <v>0</v>
      </c>
      <c r="H619" s="14">
        <f t="shared" si="224"/>
        <v>0</v>
      </c>
      <c r="I619" s="14">
        <f t="shared" si="224"/>
        <v>0</v>
      </c>
      <c r="J619" s="14">
        <f t="shared" si="224"/>
        <v>0</v>
      </c>
      <c r="K619" s="14">
        <f t="shared" si="224"/>
        <v>0</v>
      </c>
      <c r="L619" s="14">
        <f t="shared" si="224"/>
        <v>0</v>
      </c>
      <c r="M619" s="14">
        <f t="shared" si="224"/>
        <v>0</v>
      </c>
      <c r="N619" s="14">
        <f t="shared" si="224"/>
        <v>0</v>
      </c>
      <c r="O619" s="14">
        <f t="shared" si="224"/>
        <v>0</v>
      </c>
      <c r="P619" s="14">
        <f t="shared" si="224"/>
        <v>0</v>
      </c>
      <c r="Q619" s="14">
        <f t="shared" si="224"/>
        <v>0</v>
      </c>
    </row>
    <row r="620" spans="1:17" ht="30" customHeight="1">
      <c r="A620" s="77"/>
      <c r="B620" s="76"/>
      <c r="C620" s="73" t="s">
        <v>97</v>
      </c>
      <c r="D620" s="21"/>
      <c r="E620" s="14">
        <f t="shared" si="220"/>
        <v>0</v>
      </c>
      <c r="F620" s="14">
        <f t="shared" si="224"/>
        <v>0</v>
      </c>
      <c r="G620" s="14">
        <f t="shared" si="224"/>
        <v>0</v>
      </c>
      <c r="H620" s="14">
        <f t="shared" si="224"/>
        <v>0</v>
      </c>
      <c r="I620" s="14">
        <f t="shared" si="224"/>
        <v>0</v>
      </c>
      <c r="J620" s="14">
        <f t="shared" si="224"/>
        <v>0</v>
      </c>
      <c r="K620" s="14">
        <f t="shared" si="224"/>
        <v>0</v>
      </c>
      <c r="L620" s="14">
        <f t="shared" si="224"/>
        <v>0</v>
      </c>
      <c r="M620" s="14">
        <f t="shared" si="224"/>
        <v>0</v>
      </c>
      <c r="N620" s="14">
        <f t="shared" si="224"/>
        <v>0</v>
      </c>
      <c r="O620" s="14">
        <f t="shared" si="224"/>
        <v>0</v>
      </c>
      <c r="P620" s="14">
        <f t="shared" si="224"/>
        <v>0</v>
      </c>
      <c r="Q620" s="14">
        <f t="shared" si="224"/>
        <v>0</v>
      </c>
    </row>
    <row r="621" spans="1:17" ht="30" customHeight="1">
      <c r="A621" s="77"/>
      <c r="B621" s="76"/>
      <c r="C621" s="73" t="s">
        <v>17</v>
      </c>
      <c r="D621" s="21"/>
      <c r="E621" s="14">
        <f t="shared" si="220"/>
        <v>0</v>
      </c>
      <c r="F621" s="14">
        <f t="shared" si="224"/>
        <v>0</v>
      </c>
      <c r="G621" s="14">
        <f t="shared" si="224"/>
        <v>0</v>
      </c>
      <c r="H621" s="14">
        <f t="shared" si="224"/>
        <v>0</v>
      </c>
      <c r="I621" s="14">
        <f t="shared" si="224"/>
        <v>0</v>
      </c>
      <c r="J621" s="14">
        <f t="shared" si="224"/>
        <v>0</v>
      </c>
      <c r="K621" s="14">
        <f t="shared" si="224"/>
        <v>0</v>
      </c>
      <c r="L621" s="14">
        <f t="shared" si="224"/>
        <v>0</v>
      </c>
      <c r="M621" s="14">
        <f t="shared" si="224"/>
        <v>0</v>
      </c>
      <c r="N621" s="14">
        <f t="shared" si="224"/>
        <v>0</v>
      </c>
      <c r="O621" s="14">
        <f t="shared" si="224"/>
        <v>0</v>
      </c>
      <c r="P621" s="14">
        <f t="shared" si="224"/>
        <v>0</v>
      </c>
      <c r="Q621" s="14">
        <f t="shared" si="224"/>
        <v>0</v>
      </c>
    </row>
    <row r="622" spans="1:17" ht="15" customHeight="1">
      <c r="A622" s="77" t="s">
        <v>169</v>
      </c>
      <c r="B622" s="76" t="s">
        <v>249</v>
      </c>
      <c r="C622" s="73" t="s">
        <v>6</v>
      </c>
      <c r="D622" s="20"/>
      <c r="E622" s="14">
        <f aca="true" t="shared" si="225" ref="E622:E629">F622+G622+H622+I622+J622+K622+L622+M622+N622+O622+P622+Q622</f>
        <v>131232.63001000002</v>
      </c>
      <c r="F622" s="14">
        <f aca="true" t="shared" si="226" ref="F622:L622">F623+F624+F625+F626+F627+F629</f>
        <v>0</v>
      </c>
      <c r="G622" s="14">
        <f t="shared" si="226"/>
        <v>0</v>
      </c>
      <c r="H622" s="14">
        <f t="shared" si="226"/>
        <v>0</v>
      </c>
      <c r="I622" s="14">
        <f t="shared" si="226"/>
        <v>0</v>
      </c>
      <c r="J622" s="14">
        <f t="shared" si="226"/>
        <v>0</v>
      </c>
      <c r="K622" s="14">
        <f t="shared" si="226"/>
        <v>81699.03001</v>
      </c>
      <c r="L622" s="14">
        <f t="shared" si="226"/>
        <v>49533.600000000006</v>
      </c>
      <c r="M622" s="14">
        <f>M623+M624+M625+M626+M627+M629</f>
        <v>0</v>
      </c>
      <c r="N622" s="14">
        <f>N623+N624+N625+N626+N627+N629</f>
        <v>0</v>
      </c>
      <c r="O622" s="14">
        <f>O623+O624+O625+O626+O627+O629</f>
        <v>0</v>
      </c>
      <c r="P622" s="14">
        <f>P623+P624+P625+P626+P627+P629</f>
        <v>0</v>
      </c>
      <c r="Q622" s="14">
        <f>Q623+Q624+Q625+Q626+Q627+Q629</f>
        <v>0</v>
      </c>
    </row>
    <row r="623" spans="1:17" ht="15" customHeight="1">
      <c r="A623" s="77"/>
      <c r="B623" s="86"/>
      <c r="C623" s="73" t="s">
        <v>3</v>
      </c>
      <c r="D623" s="20">
        <v>814</v>
      </c>
      <c r="E623" s="14">
        <f t="shared" si="225"/>
        <v>57183.3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26466.4</v>
      </c>
      <c r="L623" s="14">
        <v>30716.9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</row>
    <row r="624" spans="1:17" ht="15" customHeight="1">
      <c r="A624" s="77"/>
      <c r="B624" s="86"/>
      <c r="C624" s="73" t="s">
        <v>7</v>
      </c>
      <c r="D624" s="20">
        <v>814</v>
      </c>
      <c r="E624" s="14">
        <f t="shared" si="225"/>
        <v>74049.33001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55232.63001</v>
      </c>
      <c r="L624" s="14">
        <v>18816.7</v>
      </c>
      <c r="M624" s="14">
        <v>0</v>
      </c>
      <c r="N624" s="14">
        <v>0</v>
      </c>
      <c r="O624" s="14">
        <v>0</v>
      </c>
      <c r="P624" s="14">
        <v>0</v>
      </c>
      <c r="Q624" s="14">
        <v>0</v>
      </c>
    </row>
    <row r="625" spans="1:17" ht="15" customHeight="1">
      <c r="A625" s="77"/>
      <c r="B625" s="86"/>
      <c r="C625" s="73" t="s">
        <v>4</v>
      </c>
      <c r="D625" s="21"/>
      <c r="E625" s="14">
        <f t="shared" si="225"/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</row>
    <row r="626" spans="1:17" ht="30" customHeight="1">
      <c r="A626" s="77"/>
      <c r="B626" s="86"/>
      <c r="C626" s="73" t="s">
        <v>96</v>
      </c>
      <c r="D626" s="21"/>
      <c r="E626" s="14">
        <f t="shared" si="225"/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</row>
    <row r="627" spans="1:17" ht="15" customHeight="1">
      <c r="A627" s="77"/>
      <c r="B627" s="86"/>
      <c r="C627" s="73" t="s">
        <v>5</v>
      </c>
      <c r="D627" s="21"/>
      <c r="E627" s="14">
        <f t="shared" si="225"/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</row>
    <row r="628" spans="1:17" ht="30" customHeight="1">
      <c r="A628" s="77"/>
      <c r="B628" s="86"/>
      <c r="C628" s="73" t="s">
        <v>97</v>
      </c>
      <c r="D628" s="21"/>
      <c r="E628" s="14">
        <f t="shared" si="225"/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</row>
    <row r="629" spans="1:17" ht="30" customHeight="1">
      <c r="A629" s="77"/>
      <c r="B629" s="86"/>
      <c r="C629" s="73" t="s">
        <v>17</v>
      </c>
      <c r="D629" s="21"/>
      <c r="E629" s="14">
        <f t="shared" si="225"/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</row>
    <row r="630" spans="1:17" ht="15" customHeight="1">
      <c r="A630" s="77" t="s">
        <v>170</v>
      </c>
      <c r="B630" s="76" t="s">
        <v>250</v>
      </c>
      <c r="C630" s="73" t="s">
        <v>6</v>
      </c>
      <c r="D630" s="20"/>
      <c r="E630" s="14">
        <f aca="true" t="shared" si="227" ref="E630:E637">F630+G630+H630+I630+J630+K630+L630+M630+N630+O630+P630+Q630</f>
        <v>26684.97605</v>
      </c>
      <c r="F630" s="14">
        <f aca="true" t="shared" si="228" ref="F630:L630">F631+F632+F633+F634+F635+F637</f>
        <v>0</v>
      </c>
      <c r="G630" s="14">
        <f t="shared" si="228"/>
        <v>0</v>
      </c>
      <c r="H630" s="14">
        <f t="shared" si="228"/>
        <v>0</v>
      </c>
      <c r="I630" s="14">
        <f t="shared" si="228"/>
        <v>0</v>
      </c>
      <c r="J630" s="14">
        <f t="shared" si="228"/>
        <v>0</v>
      </c>
      <c r="K630" s="14">
        <f t="shared" si="228"/>
        <v>800</v>
      </c>
      <c r="L630" s="14">
        <f t="shared" si="228"/>
        <v>25884.97605</v>
      </c>
      <c r="M630" s="14">
        <f>M631+M632+M633+M634+M635+M637</f>
        <v>0</v>
      </c>
      <c r="N630" s="14">
        <f>N631+N632+N633+N634+N635+N637</f>
        <v>0</v>
      </c>
      <c r="O630" s="14">
        <f>O631+O632+O633+O634+O635+O637</f>
        <v>0</v>
      </c>
      <c r="P630" s="14">
        <f>P631+P632+P633+P634+P635+P637</f>
        <v>0</v>
      </c>
      <c r="Q630" s="14">
        <f>Q631+Q632+Q633+Q634+Q635+Q637</f>
        <v>0</v>
      </c>
    </row>
    <row r="631" spans="1:17" ht="15" customHeight="1">
      <c r="A631" s="77"/>
      <c r="B631" s="76"/>
      <c r="C631" s="73" t="s">
        <v>3</v>
      </c>
      <c r="D631" s="20"/>
      <c r="E631" s="14">
        <f t="shared" si="227"/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</row>
    <row r="632" spans="1:17" ht="15" customHeight="1">
      <c r="A632" s="77"/>
      <c r="B632" s="76"/>
      <c r="C632" s="73" t="s">
        <v>7</v>
      </c>
      <c r="D632" s="21" t="s">
        <v>8</v>
      </c>
      <c r="E632" s="14">
        <f t="shared" si="227"/>
        <v>26684.97605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800</v>
      </c>
      <c r="L632" s="14">
        <v>25884.97605</v>
      </c>
      <c r="M632" s="14">
        <v>0</v>
      </c>
      <c r="N632" s="14">
        <v>0</v>
      </c>
      <c r="O632" s="14">
        <v>0</v>
      </c>
      <c r="P632" s="14">
        <f>O632</f>
        <v>0</v>
      </c>
      <c r="Q632" s="14">
        <f>P632</f>
        <v>0</v>
      </c>
    </row>
    <row r="633" spans="1:17" ht="15" customHeight="1">
      <c r="A633" s="77"/>
      <c r="B633" s="76"/>
      <c r="C633" s="73" t="s">
        <v>4</v>
      </c>
      <c r="D633" s="21"/>
      <c r="E633" s="14">
        <f t="shared" si="227"/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</row>
    <row r="634" spans="1:17" ht="30" customHeight="1">
      <c r="A634" s="77"/>
      <c r="B634" s="76"/>
      <c r="C634" s="73" t="s">
        <v>96</v>
      </c>
      <c r="D634" s="21"/>
      <c r="E634" s="14">
        <f t="shared" si="227"/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</row>
    <row r="635" spans="1:17" ht="15" customHeight="1">
      <c r="A635" s="77"/>
      <c r="B635" s="76"/>
      <c r="C635" s="73" t="s">
        <v>5</v>
      </c>
      <c r="D635" s="21"/>
      <c r="E635" s="14">
        <f t="shared" si="227"/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</row>
    <row r="636" spans="1:17" ht="30" customHeight="1">
      <c r="A636" s="77"/>
      <c r="B636" s="76"/>
      <c r="C636" s="73" t="s">
        <v>97</v>
      </c>
      <c r="D636" s="21"/>
      <c r="E636" s="14">
        <f t="shared" si="227"/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</row>
    <row r="637" spans="1:17" ht="30" customHeight="1">
      <c r="A637" s="77"/>
      <c r="B637" s="76"/>
      <c r="C637" s="73" t="s">
        <v>17</v>
      </c>
      <c r="D637" s="21"/>
      <c r="E637" s="14">
        <f t="shared" si="227"/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</row>
    <row r="638" spans="1:17" ht="15" customHeight="1">
      <c r="A638" s="77" t="s">
        <v>171</v>
      </c>
      <c r="B638" s="76" t="s">
        <v>257</v>
      </c>
      <c r="C638" s="73" t="s">
        <v>6</v>
      </c>
      <c r="D638" s="20"/>
      <c r="E638" s="14">
        <f aca="true" t="shared" si="229" ref="E638:E645">F638+G638+H638+I638+J638+K638+L638+M638+N638+O638+P638+Q638</f>
        <v>0</v>
      </c>
      <c r="F638" s="14">
        <f aca="true" t="shared" si="230" ref="F638:L638">F639+F640+F641+F642+F643+F645</f>
        <v>0</v>
      </c>
      <c r="G638" s="14">
        <f t="shared" si="230"/>
        <v>0</v>
      </c>
      <c r="H638" s="14">
        <f t="shared" si="230"/>
        <v>0</v>
      </c>
      <c r="I638" s="14">
        <f t="shared" si="230"/>
        <v>0</v>
      </c>
      <c r="J638" s="14">
        <f t="shared" si="230"/>
        <v>0</v>
      </c>
      <c r="K638" s="14">
        <f t="shared" si="230"/>
        <v>0</v>
      </c>
      <c r="L638" s="14">
        <f t="shared" si="230"/>
        <v>0</v>
      </c>
      <c r="M638" s="14">
        <f>M639+M640+M641+M642+M643+M645</f>
        <v>0</v>
      </c>
      <c r="N638" s="14">
        <f>N639+N640+N641+N642+N643+N645</f>
        <v>0</v>
      </c>
      <c r="O638" s="14">
        <f>O639+O640+O641+O642+O643+O645</f>
        <v>0</v>
      </c>
      <c r="P638" s="14">
        <f>P639+P640+P641+P642+P643+P645</f>
        <v>0</v>
      </c>
      <c r="Q638" s="14">
        <f>Q639+Q640+Q641+Q642+Q643+Q645</f>
        <v>0</v>
      </c>
    </row>
    <row r="639" spans="1:17" ht="15" customHeight="1">
      <c r="A639" s="77"/>
      <c r="B639" s="76"/>
      <c r="C639" s="73" t="s">
        <v>3</v>
      </c>
      <c r="D639" s="20"/>
      <c r="E639" s="14">
        <f t="shared" si="229"/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0</v>
      </c>
      <c r="Q639" s="14">
        <v>0</v>
      </c>
    </row>
    <row r="640" spans="1:17" ht="18.75" customHeight="1">
      <c r="A640" s="77"/>
      <c r="B640" s="76"/>
      <c r="C640" s="73" t="s">
        <v>7</v>
      </c>
      <c r="D640" s="21" t="s">
        <v>8</v>
      </c>
      <c r="E640" s="14">
        <f t="shared" si="229"/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f>N640</f>
        <v>0</v>
      </c>
      <c r="P640" s="14">
        <f>O640</f>
        <v>0</v>
      </c>
      <c r="Q640" s="14">
        <f>P640</f>
        <v>0</v>
      </c>
    </row>
    <row r="641" spans="1:17" ht="18.75" customHeight="1">
      <c r="A641" s="77"/>
      <c r="B641" s="76"/>
      <c r="C641" s="73" t="s">
        <v>4</v>
      </c>
      <c r="D641" s="21"/>
      <c r="E641" s="14">
        <f t="shared" si="229"/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</row>
    <row r="642" spans="1:17" ht="30" customHeight="1">
      <c r="A642" s="77"/>
      <c r="B642" s="76"/>
      <c r="C642" s="73" t="s">
        <v>96</v>
      </c>
      <c r="D642" s="21"/>
      <c r="E642" s="14">
        <f t="shared" si="229"/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</row>
    <row r="643" spans="1:17" ht="15" customHeight="1">
      <c r="A643" s="77"/>
      <c r="B643" s="76"/>
      <c r="C643" s="73" t="s">
        <v>5</v>
      </c>
      <c r="D643" s="21"/>
      <c r="E643" s="14">
        <f t="shared" si="229"/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</row>
    <row r="644" spans="1:17" ht="30" customHeight="1">
      <c r="A644" s="77"/>
      <c r="B644" s="76"/>
      <c r="C644" s="73" t="s">
        <v>97</v>
      </c>
      <c r="D644" s="21"/>
      <c r="E644" s="14">
        <f t="shared" si="229"/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</row>
    <row r="645" spans="1:17" ht="30" customHeight="1">
      <c r="A645" s="77"/>
      <c r="B645" s="76"/>
      <c r="C645" s="73" t="s">
        <v>17</v>
      </c>
      <c r="D645" s="21"/>
      <c r="E645" s="14">
        <f t="shared" si="229"/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</row>
    <row r="646" spans="1:17" ht="15">
      <c r="A646" s="120" t="s">
        <v>62</v>
      </c>
      <c r="B646" s="79" t="s">
        <v>271</v>
      </c>
      <c r="C646" s="73" t="s">
        <v>6</v>
      </c>
      <c r="D646" s="20"/>
      <c r="E646" s="14">
        <f aca="true" t="shared" si="231" ref="E646:E653">F646+G646+H646+I646+J646+K646+L646+M646+N646+O646+P646+Q646</f>
        <v>298449.964</v>
      </c>
      <c r="F646" s="14">
        <f aca="true" t="shared" si="232" ref="F646:Q653">F654</f>
        <v>7262.4</v>
      </c>
      <c r="G646" s="14">
        <f t="shared" si="232"/>
        <v>23375.4</v>
      </c>
      <c r="H646" s="14">
        <f t="shared" si="232"/>
        <v>10846.2</v>
      </c>
      <c r="I646" s="14">
        <f t="shared" si="232"/>
        <v>11403</v>
      </c>
      <c r="J646" s="14">
        <f t="shared" si="232"/>
        <v>12935.6</v>
      </c>
      <c r="K646" s="14">
        <f>K647+K648+K649+K650+K651+K652+K653</f>
        <v>13453</v>
      </c>
      <c r="L646" s="14">
        <f aca="true" t="shared" si="233" ref="L646:Q646">L647+L648+L649+L650+L651+L652+L653</f>
        <v>37834</v>
      </c>
      <c r="M646" s="14">
        <f t="shared" si="233"/>
        <v>18283.33</v>
      </c>
      <c r="N646" s="14">
        <f t="shared" si="233"/>
        <v>117330.85</v>
      </c>
      <c r="O646" s="14">
        <f t="shared" si="233"/>
        <v>13601.58</v>
      </c>
      <c r="P646" s="14">
        <f t="shared" si="233"/>
        <v>13601.58</v>
      </c>
      <c r="Q646" s="14">
        <f t="shared" si="233"/>
        <v>18523.024</v>
      </c>
    </row>
    <row r="647" spans="1:17" ht="30">
      <c r="A647" s="120"/>
      <c r="B647" s="79"/>
      <c r="C647" s="73" t="s">
        <v>3</v>
      </c>
      <c r="D647" s="20"/>
      <c r="E647" s="14">
        <f t="shared" si="231"/>
        <v>109610.1</v>
      </c>
      <c r="F647" s="14">
        <f t="shared" si="232"/>
        <v>0</v>
      </c>
      <c r="G647" s="14">
        <f t="shared" si="232"/>
        <v>0</v>
      </c>
      <c r="H647" s="14">
        <f t="shared" si="232"/>
        <v>0</v>
      </c>
      <c r="I647" s="14">
        <f t="shared" si="232"/>
        <v>0</v>
      </c>
      <c r="J647" s="14">
        <f t="shared" si="232"/>
        <v>0</v>
      </c>
      <c r="K647" s="14">
        <f t="shared" si="232"/>
        <v>0</v>
      </c>
      <c r="L647" s="14">
        <f t="shared" si="232"/>
        <v>22200</v>
      </c>
      <c r="M647" s="14">
        <f t="shared" si="232"/>
        <v>0</v>
      </c>
      <c r="N647" s="14">
        <f aca="true" t="shared" si="234" ref="N647:Q648">N655+N687</f>
        <v>87410.1</v>
      </c>
      <c r="O647" s="14">
        <f t="shared" si="234"/>
        <v>0</v>
      </c>
      <c r="P647" s="14">
        <f t="shared" si="234"/>
        <v>0</v>
      </c>
      <c r="Q647" s="14">
        <f t="shared" si="234"/>
        <v>0</v>
      </c>
    </row>
    <row r="648" spans="1:17" ht="30">
      <c r="A648" s="120"/>
      <c r="B648" s="79"/>
      <c r="C648" s="73" t="s">
        <v>7</v>
      </c>
      <c r="D648" s="21" t="s">
        <v>8</v>
      </c>
      <c r="E648" s="14">
        <f t="shared" si="231"/>
        <v>188839.86399999997</v>
      </c>
      <c r="F648" s="14">
        <f t="shared" si="232"/>
        <v>7262.4</v>
      </c>
      <c r="G648" s="14">
        <f t="shared" si="232"/>
        <v>23375.4</v>
      </c>
      <c r="H648" s="14">
        <f t="shared" si="232"/>
        <v>10846.2</v>
      </c>
      <c r="I648" s="14">
        <f t="shared" si="232"/>
        <v>11403</v>
      </c>
      <c r="J648" s="14">
        <f t="shared" si="232"/>
        <v>12935.6</v>
      </c>
      <c r="K648" s="14">
        <f t="shared" si="232"/>
        <v>13453</v>
      </c>
      <c r="L648" s="14">
        <f t="shared" si="232"/>
        <v>15634</v>
      </c>
      <c r="M648" s="14">
        <f t="shared" si="232"/>
        <v>18283.33</v>
      </c>
      <c r="N648" s="14">
        <f t="shared" si="234"/>
        <v>29920.75</v>
      </c>
      <c r="O648" s="14">
        <f t="shared" si="234"/>
        <v>13601.58</v>
      </c>
      <c r="P648" s="14">
        <f t="shared" si="234"/>
        <v>13601.58</v>
      </c>
      <c r="Q648" s="14">
        <f t="shared" si="234"/>
        <v>18523.024</v>
      </c>
    </row>
    <row r="649" spans="1:17" ht="30">
      <c r="A649" s="120"/>
      <c r="B649" s="79"/>
      <c r="C649" s="73" t="s">
        <v>4</v>
      </c>
      <c r="D649" s="21"/>
      <c r="E649" s="14">
        <f t="shared" si="231"/>
        <v>0</v>
      </c>
      <c r="F649" s="14">
        <f t="shared" si="232"/>
        <v>0</v>
      </c>
      <c r="G649" s="14">
        <f t="shared" si="232"/>
        <v>0</v>
      </c>
      <c r="H649" s="14">
        <f t="shared" si="232"/>
        <v>0</v>
      </c>
      <c r="I649" s="14">
        <f t="shared" si="232"/>
        <v>0</v>
      </c>
      <c r="J649" s="14">
        <f t="shared" si="232"/>
        <v>0</v>
      </c>
      <c r="K649" s="14">
        <f t="shared" si="232"/>
        <v>0</v>
      </c>
      <c r="L649" s="14">
        <f t="shared" si="232"/>
        <v>0</v>
      </c>
      <c r="M649" s="14">
        <f t="shared" si="232"/>
        <v>0</v>
      </c>
      <c r="N649" s="14">
        <f t="shared" si="232"/>
        <v>0</v>
      </c>
      <c r="O649" s="14">
        <f t="shared" si="232"/>
        <v>0</v>
      </c>
      <c r="P649" s="14">
        <f t="shared" si="232"/>
        <v>0</v>
      </c>
      <c r="Q649" s="14">
        <f t="shared" si="232"/>
        <v>0</v>
      </c>
    </row>
    <row r="650" spans="1:17" ht="30">
      <c r="A650" s="120"/>
      <c r="B650" s="79"/>
      <c r="C650" s="73" t="s">
        <v>96</v>
      </c>
      <c r="D650" s="21"/>
      <c r="E650" s="14">
        <f t="shared" si="231"/>
        <v>0</v>
      </c>
      <c r="F650" s="14">
        <f t="shared" si="232"/>
        <v>0</v>
      </c>
      <c r="G650" s="14">
        <f t="shared" si="232"/>
        <v>0</v>
      </c>
      <c r="H650" s="14">
        <f t="shared" si="232"/>
        <v>0</v>
      </c>
      <c r="I650" s="14">
        <f t="shared" si="232"/>
        <v>0</v>
      </c>
      <c r="J650" s="14">
        <f t="shared" si="232"/>
        <v>0</v>
      </c>
      <c r="K650" s="14">
        <f t="shared" si="232"/>
        <v>0</v>
      </c>
      <c r="L650" s="14">
        <f t="shared" si="232"/>
        <v>0</v>
      </c>
      <c r="M650" s="14">
        <f t="shared" si="232"/>
        <v>0</v>
      </c>
      <c r="N650" s="14">
        <f t="shared" si="232"/>
        <v>0</v>
      </c>
      <c r="O650" s="14">
        <f t="shared" si="232"/>
        <v>0</v>
      </c>
      <c r="P650" s="14">
        <f t="shared" si="232"/>
        <v>0</v>
      </c>
      <c r="Q650" s="14">
        <f t="shared" si="232"/>
        <v>0</v>
      </c>
    </row>
    <row r="651" spans="1:17" ht="30">
      <c r="A651" s="120"/>
      <c r="B651" s="79"/>
      <c r="C651" s="73" t="s">
        <v>5</v>
      </c>
      <c r="D651" s="21"/>
      <c r="E651" s="14">
        <f t="shared" si="231"/>
        <v>0</v>
      </c>
      <c r="F651" s="14">
        <f t="shared" si="232"/>
        <v>0</v>
      </c>
      <c r="G651" s="14">
        <f t="shared" si="232"/>
        <v>0</v>
      </c>
      <c r="H651" s="14">
        <f t="shared" si="232"/>
        <v>0</v>
      </c>
      <c r="I651" s="14">
        <f t="shared" si="232"/>
        <v>0</v>
      </c>
      <c r="J651" s="14">
        <f t="shared" si="232"/>
        <v>0</v>
      </c>
      <c r="K651" s="14">
        <f t="shared" si="232"/>
        <v>0</v>
      </c>
      <c r="L651" s="14">
        <f t="shared" si="232"/>
        <v>0</v>
      </c>
      <c r="M651" s="14">
        <f t="shared" si="232"/>
        <v>0</v>
      </c>
      <c r="N651" s="14">
        <f t="shared" si="232"/>
        <v>0</v>
      </c>
      <c r="O651" s="14">
        <f t="shared" si="232"/>
        <v>0</v>
      </c>
      <c r="P651" s="14">
        <f t="shared" si="232"/>
        <v>0</v>
      </c>
      <c r="Q651" s="14">
        <f t="shared" si="232"/>
        <v>0</v>
      </c>
    </row>
    <row r="652" spans="1:17" ht="30">
      <c r="A652" s="120"/>
      <c r="B652" s="79"/>
      <c r="C652" s="73" t="s">
        <v>97</v>
      </c>
      <c r="D652" s="21"/>
      <c r="E652" s="14">
        <f t="shared" si="231"/>
        <v>0</v>
      </c>
      <c r="F652" s="14">
        <f t="shared" si="232"/>
        <v>0</v>
      </c>
      <c r="G652" s="14">
        <f t="shared" si="232"/>
        <v>0</v>
      </c>
      <c r="H652" s="14">
        <f t="shared" si="232"/>
        <v>0</v>
      </c>
      <c r="I652" s="14">
        <f t="shared" si="232"/>
        <v>0</v>
      </c>
      <c r="J652" s="14">
        <f t="shared" si="232"/>
        <v>0</v>
      </c>
      <c r="K652" s="14">
        <f t="shared" si="232"/>
        <v>0</v>
      </c>
      <c r="L652" s="14">
        <f t="shared" si="232"/>
        <v>0</v>
      </c>
      <c r="M652" s="14">
        <f t="shared" si="232"/>
        <v>0</v>
      </c>
      <c r="N652" s="14">
        <f t="shared" si="232"/>
        <v>0</v>
      </c>
      <c r="O652" s="14">
        <f t="shared" si="232"/>
        <v>0</v>
      </c>
      <c r="P652" s="14">
        <f t="shared" si="232"/>
        <v>0</v>
      </c>
      <c r="Q652" s="14">
        <f t="shared" si="232"/>
        <v>0</v>
      </c>
    </row>
    <row r="653" spans="1:17" ht="45">
      <c r="A653" s="120"/>
      <c r="B653" s="79"/>
      <c r="C653" s="73" t="s">
        <v>17</v>
      </c>
      <c r="D653" s="21"/>
      <c r="E653" s="14">
        <f t="shared" si="231"/>
        <v>0</v>
      </c>
      <c r="F653" s="14">
        <f t="shared" si="232"/>
        <v>0</v>
      </c>
      <c r="G653" s="14">
        <f t="shared" si="232"/>
        <v>0</v>
      </c>
      <c r="H653" s="14">
        <f t="shared" si="232"/>
        <v>0</v>
      </c>
      <c r="I653" s="14">
        <f t="shared" si="232"/>
        <v>0</v>
      </c>
      <c r="J653" s="14">
        <f t="shared" si="232"/>
        <v>0</v>
      </c>
      <c r="K653" s="14">
        <f t="shared" si="232"/>
        <v>0</v>
      </c>
      <c r="L653" s="14">
        <f t="shared" si="232"/>
        <v>0</v>
      </c>
      <c r="M653" s="14">
        <f t="shared" si="232"/>
        <v>0</v>
      </c>
      <c r="N653" s="14">
        <f t="shared" si="232"/>
        <v>0</v>
      </c>
      <c r="O653" s="14">
        <f t="shared" si="232"/>
        <v>0</v>
      </c>
      <c r="P653" s="14">
        <f t="shared" si="232"/>
        <v>0</v>
      </c>
      <c r="Q653" s="14">
        <f t="shared" si="232"/>
        <v>0</v>
      </c>
    </row>
    <row r="654" spans="1:17" ht="15" customHeight="1">
      <c r="A654" s="77" t="s">
        <v>63</v>
      </c>
      <c r="B654" s="76" t="s">
        <v>116</v>
      </c>
      <c r="C654" s="73" t="s">
        <v>6</v>
      </c>
      <c r="D654" s="20"/>
      <c r="E654" s="14">
        <f aca="true" t="shared" si="235" ref="E654:E661">F654+G654+H654+I654+J654+K654+L654+M654+N654+O654+P654+Q654</f>
        <v>206439.36399999997</v>
      </c>
      <c r="F654" s="14">
        <f aca="true" t="shared" si="236" ref="F654:Q661">F662+F670</f>
        <v>7262.4</v>
      </c>
      <c r="G654" s="14">
        <f t="shared" si="236"/>
        <v>23375.4</v>
      </c>
      <c r="H654" s="14">
        <f t="shared" si="236"/>
        <v>10846.2</v>
      </c>
      <c r="I654" s="14">
        <f aca="true" t="shared" si="237" ref="I654:Q654">I655+I656+I657+I658+I659+I661</f>
        <v>11403</v>
      </c>
      <c r="J654" s="14">
        <f t="shared" si="237"/>
        <v>12935.6</v>
      </c>
      <c r="K654" s="14">
        <f t="shared" si="237"/>
        <v>13453</v>
      </c>
      <c r="L654" s="14">
        <f t="shared" si="237"/>
        <v>37834</v>
      </c>
      <c r="M654" s="14">
        <f t="shared" si="237"/>
        <v>18283.33</v>
      </c>
      <c r="N654" s="14">
        <f t="shared" si="237"/>
        <v>25320.25</v>
      </c>
      <c r="O654" s="14">
        <f t="shared" si="237"/>
        <v>13601.58</v>
      </c>
      <c r="P654" s="14">
        <f t="shared" si="237"/>
        <v>13601.58</v>
      </c>
      <c r="Q654" s="14">
        <f t="shared" si="237"/>
        <v>18523.024</v>
      </c>
    </row>
    <row r="655" spans="1:17" ht="15" customHeight="1">
      <c r="A655" s="77"/>
      <c r="B655" s="76"/>
      <c r="C655" s="73" t="s">
        <v>3</v>
      </c>
      <c r="D655" s="20"/>
      <c r="E655" s="14">
        <f t="shared" si="235"/>
        <v>22200</v>
      </c>
      <c r="F655" s="14">
        <f t="shared" si="236"/>
        <v>0</v>
      </c>
      <c r="G655" s="14">
        <f t="shared" si="236"/>
        <v>0</v>
      </c>
      <c r="H655" s="14">
        <f t="shared" si="236"/>
        <v>0</v>
      </c>
      <c r="I655" s="14">
        <f t="shared" si="236"/>
        <v>0</v>
      </c>
      <c r="J655" s="14">
        <f t="shared" si="236"/>
        <v>0</v>
      </c>
      <c r="K655" s="14">
        <f t="shared" si="236"/>
        <v>0</v>
      </c>
      <c r="L655" s="14">
        <f t="shared" si="236"/>
        <v>22200</v>
      </c>
      <c r="M655" s="14">
        <f t="shared" si="236"/>
        <v>0</v>
      </c>
      <c r="N655" s="14">
        <f t="shared" si="236"/>
        <v>0</v>
      </c>
      <c r="O655" s="14">
        <f t="shared" si="236"/>
        <v>0</v>
      </c>
      <c r="P655" s="14">
        <f t="shared" si="236"/>
        <v>0</v>
      </c>
      <c r="Q655" s="14">
        <f t="shared" si="236"/>
        <v>0</v>
      </c>
    </row>
    <row r="656" spans="1:17" ht="15" customHeight="1">
      <c r="A656" s="77"/>
      <c r="B656" s="76"/>
      <c r="C656" s="73" t="s">
        <v>7</v>
      </c>
      <c r="D656" s="21" t="s">
        <v>8</v>
      </c>
      <c r="E656" s="14">
        <f t="shared" si="235"/>
        <v>184239.36399999997</v>
      </c>
      <c r="F656" s="14">
        <f t="shared" si="236"/>
        <v>7262.4</v>
      </c>
      <c r="G656" s="14">
        <f t="shared" si="236"/>
        <v>23375.4</v>
      </c>
      <c r="H656" s="14">
        <f t="shared" si="236"/>
        <v>10846.2</v>
      </c>
      <c r="I656" s="14">
        <f t="shared" si="236"/>
        <v>11403</v>
      </c>
      <c r="J656" s="14">
        <f t="shared" si="236"/>
        <v>12935.6</v>
      </c>
      <c r="K656" s="14">
        <f t="shared" si="236"/>
        <v>13453</v>
      </c>
      <c r="L656" s="14">
        <f t="shared" si="236"/>
        <v>15634</v>
      </c>
      <c r="M656" s="14">
        <f t="shared" si="236"/>
        <v>18283.33</v>
      </c>
      <c r="N656" s="14">
        <f>N664+N672+N680</f>
        <v>25320.25</v>
      </c>
      <c r="O656" s="14">
        <f>O664+O672+O680</f>
        <v>13601.58</v>
      </c>
      <c r="P656" s="14">
        <f>P664+P672+P680</f>
        <v>13601.58</v>
      </c>
      <c r="Q656" s="14">
        <f>Q664+Q672+Q680</f>
        <v>18523.024</v>
      </c>
    </row>
    <row r="657" spans="1:17" ht="15" customHeight="1">
      <c r="A657" s="77"/>
      <c r="B657" s="76"/>
      <c r="C657" s="73" t="s">
        <v>4</v>
      </c>
      <c r="D657" s="21"/>
      <c r="E657" s="14">
        <f t="shared" si="235"/>
        <v>0</v>
      </c>
      <c r="F657" s="14">
        <f t="shared" si="236"/>
        <v>0</v>
      </c>
      <c r="G657" s="14">
        <f t="shared" si="236"/>
        <v>0</v>
      </c>
      <c r="H657" s="14">
        <f t="shared" si="236"/>
        <v>0</v>
      </c>
      <c r="I657" s="14">
        <f t="shared" si="236"/>
        <v>0</v>
      </c>
      <c r="J657" s="14">
        <f t="shared" si="236"/>
        <v>0</v>
      </c>
      <c r="K657" s="14">
        <f t="shared" si="236"/>
        <v>0</v>
      </c>
      <c r="L657" s="14">
        <f t="shared" si="236"/>
        <v>0</v>
      </c>
      <c r="M657" s="14">
        <f t="shared" si="236"/>
        <v>0</v>
      </c>
      <c r="N657" s="14">
        <f t="shared" si="236"/>
        <v>0</v>
      </c>
      <c r="O657" s="14">
        <f t="shared" si="236"/>
        <v>0</v>
      </c>
      <c r="P657" s="14">
        <f t="shared" si="236"/>
        <v>0</v>
      </c>
      <c r="Q657" s="14">
        <f t="shared" si="236"/>
        <v>0</v>
      </c>
    </row>
    <row r="658" spans="1:17" ht="30" customHeight="1">
      <c r="A658" s="77"/>
      <c r="B658" s="76"/>
      <c r="C658" s="73" t="s">
        <v>96</v>
      </c>
      <c r="D658" s="21"/>
      <c r="E658" s="14">
        <f t="shared" si="235"/>
        <v>0</v>
      </c>
      <c r="F658" s="14">
        <f t="shared" si="236"/>
        <v>0</v>
      </c>
      <c r="G658" s="14">
        <f t="shared" si="236"/>
        <v>0</v>
      </c>
      <c r="H658" s="14">
        <f t="shared" si="236"/>
        <v>0</v>
      </c>
      <c r="I658" s="14">
        <f t="shared" si="236"/>
        <v>0</v>
      </c>
      <c r="J658" s="14">
        <f t="shared" si="236"/>
        <v>0</v>
      </c>
      <c r="K658" s="14">
        <f t="shared" si="236"/>
        <v>0</v>
      </c>
      <c r="L658" s="14">
        <f t="shared" si="236"/>
        <v>0</v>
      </c>
      <c r="M658" s="14">
        <f t="shared" si="236"/>
        <v>0</v>
      </c>
      <c r="N658" s="14">
        <f t="shared" si="236"/>
        <v>0</v>
      </c>
      <c r="O658" s="14">
        <f t="shared" si="236"/>
        <v>0</v>
      </c>
      <c r="P658" s="14">
        <f t="shared" si="236"/>
        <v>0</v>
      </c>
      <c r="Q658" s="14">
        <f t="shared" si="236"/>
        <v>0</v>
      </c>
    </row>
    <row r="659" spans="1:17" ht="15" customHeight="1">
      <c r="A659" s="77"/>
      <c r="B659" s="76"/>
      <c r="C659" s="73" t="s">
        <v>5</v>
      </c>
      <c r="D659" s="21"/>
      <c r="E659" s="14">
        <f t="shared" si="235"/>
        <v>0</v>
      </c>
      <c r="F659" s="14">
        <f t="shared" si="236"/>
        <v>0</v>
      </c>
      <c r="G659" s="14">
        <f t="shared" si="236"/>
        <v>0</v>
      </c>
      <c r="H659" s="14">
        <f t="shared" si="236"/>
        <v>0</v>
      </c>
      <c r="I659" s="14">
        <f t="shared" si="236"/>
        <v>0</v>
      </c>
      <c r="J659" s="14">
        <f t="shared" si="236"/>
        <v>0</v>
      </c>
      <c r="K659" s="14">
        <f t="shared" si="236"/>
        <v>0</v>
      </c>
      <c r="L659" s="14">
        <f t="shared" si="236"/>
        <v>0</v>
      </c>
      <c r="M659" s="14">
        <f t="shared" si="236"/>
        <v>0</v>
      </c>
      <c r="N659" s="14">
        <f t="shared" si="236"/>
        <v>0</v>
      </c>
      <c r="O659" s="14">
        <f t="shared" si="236"/>
        <v>0</v>
      </c>
      <c r="P659" s="14">
        <f t="shared" si="236"/>
        <v>0</v>
      </c>
      <c r="Q659" s="14">
        <f t="shared" si="236"/>
        <v>0</v>
      </c>
    </row>
    <row r="660" spans="1:17" ht="30" customHeight="1">
      <c r="A660" s="77"/>
      <c r="B660" s="76"/>
      <c r="C660" s="73" t="s">
        <v>97</v>
      </c>
      <c r="D660" s="21"/>
      <c r="E660" s="14">
        <f t="shared" si="235"/>
        <v>0</v>
      </c>
      <c r="F660" s="14">
        <f t="shared" si="236"/>
        <v>0</v>
      </c>
      <c r="G660" s="14">
        <f t="shared" si="236"/>
        <v>0</v>
      </c>
      <c r="H660" s="14">
        <f t="shared" si="236"/>
        <v>0</v>
      </c>
      <c r="I660" s="14">
        <f t="shared" si="236"/>
        <v>0</v>
      </c>
      <c r="J660" s="14">
        <f t="shared" si="236"/>
        <v>0</v>
      </c>
      <c r="K660" s="14">
        <f t="shared" si="236"/>
        <v>0</v>
      </c>
      <c r="L660" s="14">
        <f t="shared" si="236"/>
        <v>0</v>
      </c>
      <c r="M660" s="14">
        <f t="shared" si="236"/>
        <v>0</v>
      </c>
      <c r="N660" s="14">
        <f t="shared" si="236"/>
        <v>0</v>
      </c>
      <c r="O660" s="14">
        <f t="shared" si="236"/>
        <v>0</v>
      </c>
      <c r="P660" s="14">
        <f t="shared" si="236"/>
        <v>0</v>
      </c>
      <c r="Q660" s="14">
        <f t="shared" si="236"/>
        <v>0</v>
      </c>
    </row>
    <row r="661" spans="1:17" ht="30" customHeight="1">
      <c r="A661" s="77"/>
      <c r="B661" s="76"/>
      <c r="C661" s="73" t="s">
        <v>17</v>
      </c>
      <c r="D661" s="21"/>
      <c r="E661" s="14">
        <f t="shared" si="235"/>
        <v>0</v>
      </c>
      <c r="F661" s="14">
        <f t="shared" si="236"/>
        <v>0</v>
      </c>
      <c r="G661" s="14">
        <f t="shared" si="236"/>
        <v>0</v>
      </c>
      <c r="H661" s="14">
        <f t="shared" si="236"/>
        <v>0</v>
      </c>
      <c r="I661" s="14">
        <f t="shared" si="236"/>
        <v>0</v>
      </c>
      <c r="J661" s="14">
        <f t="shared" si="236"/>
        <v>0</v>
      </c>
      <c r="K661" s="14">
        <f t="shared" si="236"/>
        <v>0</v>
      </c>
      <c r="L661" s="14">
        <f t="shared" si="236"/>
        <v>0</v>
      </c>
      <c r="M661" s="14">
        <f t="shared" si="236"/>
        <v>0</v>
      </c>
      <c r="N661" s="14">
        <f t="shared" si="236"/>
        <v>0</v>
      </c>
      <c r="O661" s="14">
        <f t="shared" si="236"/>
        <v>0</v>
      </c>
      <c r="P661" s="14">
        <f t="shared" si="236"/>
        <v>0</v>
      </c>
      <c r="Q661" s="14">
        <f t="shared" si="236"/>
        <v>0</v>
      </c>
    </row>
    <row r="662" spans="1:17" ht="15" customHeight="1">
      <c r="A662" s="77" t="s">
        <v>64</v>
      </c>
      <c r="B662" s="76" t="s">
        <v>117</v>
      </c>
      <c r="C662" s="73" t="s">
        <v>6</v>
      </c>
      <c r="D662" s="20"/>
      <c r="E662" s="14">
        <f aca="true" t="shared" si="238" ref="E662:E670">F662+G662+H662+I662+J662+K662+L662+M662+N662+O662+P662+Q662</f>
        <v>110978.4572</v>
      </c>
      <c r="F662" s="14">
        <f aca="true" t="shared" si="239" ref="F662:L662">F663+F664+F665+F666+F667+F669</f>
        <v>7262.4</v>
      </c>
      <c r="G662" s="14">
        <f t="shared" si="239"/>
        <v>21727.66</v>
      </c>
      <c r="H662" s="14">
        <f t="shared" si="239"/>
        <v>8179.5</v>
      </c>
      <c r="I662" s="14">
        <f t="shared" si="239"/>
        <v>8505</v>
      </c>
      <c r="J662" s="14">
        <f t="shared" si="239"/>
        <v>8588.6</v>
      </c>
      <c r="K662" s="14">
        <f t="shared" si="239"/>
        <v>7657</v>
      </c>
      <c r="L662" s="14">
        <f t="shared" si="239"/>
        <v>8852.7</v>
      </c>
      <c r="M662" s="14">
        <f>M663+M664+M665+M666+M667+M669</f>
        <v>5409.6</v>
      </c>
      <c r="N662" s="14">
        <f>N663+N664+N665+N666+N667+N669</f>
        <v>8852.7</v>
      </c>
      <c r="O662" s="14">
        <f>O663+O664+O665+O666+O667+O669</f>
        <v>7701.849</v>
      </c>
      <c r="P662" s="14">
        <f>P663+P664+P665+P666+P667+P669</f>
        <v>7701.849</v>
      </c>
      <c r="Q662" s="14">
        <f>Q663+Q664+Q665+Q666+Q667+Q669</f>
        <v>10539.5992</v>
      </c>
    </row>
    <row r="663" spans="1:17" ht="15" customHeight="1">
      <c r="A663" s="77"/>
      <c r="B663" s="76"/>
      <c r="C663" s="73" t="s">
        <v>3</v>
      </c>
      <c r="D663" s="20"/>
      <c r="E663" s="14">
        <f t="shared" si="238"/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</row>
    <row r="664" spans="1:17" ht="15" customHeight="1">
      <c r="A664" s="77"/>
      <c r="B664" s="76"/>
      <c r="C664" s="73" t="s">
        <v>7</v>
      </c>
      <c r="D664" s="21" t="s">
        <v>8</v>
      </c>
      <c r="E664" s="14">
        <f t="shared" si="238"/>
        <v>110978.4572</v>
      </c>
      <c r="F664" s="14">
        <v>7262.4</v>
      </c>
      <c r="G664" s="14">
        <v>21727.66</v>
      </c>
      <c r="H664" s="14">
        <v>8179.5</v>
      </c>
      <c r="I664" s="14">
        <v>8505</v>
      </c>
      <c r="J664" s="14">
        <v>8588.6</v>
      </c>
      <c r="K664" s="14">
        <v>7657</v>
      </c>
      <c r="L664" s="14">
        <v>8852.7</v>
      </c>
      <c r="M664" s="14">
        <v>5409.6</v>
      </c>
      <c r="N664" s="14">
        <v>8852.7</v>
      </c>
      <c r="O664" s="14">
        <v>7701.849</v>
      </c>
      <c r="P664" s="14">
        <v>7701.849</v>
      </c>
      <c r="Q664" s="14">
        <v>10539.5992</v>
      </c>
    </row>
    <row r="665" spans="1:17" ht="15" customHeight="1">
      <c r="A665" s="77"/>
      <c r="B665" s="76"/>
      <c r="C665" s="73" t="s">
        <v>4</v>
      </c>
      <c r="D665" s="21"/>
      <c r="E665" s="14">
        <f t="shared" si="238"/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0</v>
      </c>
    </row>
    <row r="666" spans="1:17" ht="30" customHeight="1">
      <c r="A666" s="77"/>
      <c r="B666" s="76"/>
      <c r="C666" s="73" t="s">
        <v>96</v>
      </c>
      <c r="D666" s="21"/>
      <c r="E666" s="14">
        <f t="shared" si="238"/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</row>
    <row r="667" spans="1:17" ht="19.5" customHeight="1">
      <c r="A667" s="77"/>
      <c r="B667" s="76"/>
      <c r="C667" s="73" t="s">
        <v>5</v>
      </c>
      <c r="D667" s="21"/>
      <c r="E667" s="14">
        <f t="shared" si="238"/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</row>
    <row r="668" spans="1:17" ht="30" customHeight="1">
      <c r="A668" s="77"/>
      <c r="B668" s="76"/>
      <c r="C668" s="73" t="s">
        <v>97</v>
      </c>
      <c r="D668" s="21"/>
      <c r="E668" s="14">
        <f t="shared" si="238"/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</row>
    <row r="669" spans="1:17" ht="30" customHeight="1">
      <c r="A669" s="77"/>
      <c r="B669" s="76"/>
      <c r="C669" s="73" t="s">
        <v>17</v>
      </c>
      <c r="D669" s="21"/>
      <c r="E669" s="14">
        <f t="shared" si="238"/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</row>
    <row r="670" spans="1:17" ht="15" customHeight="1">
      <c r="A670" s="77" t="s">
        <v>65</v>
      </c>
      <c r="B670" s="76" t="s">
        <v>118</v>
      </c>
      <c r="C670" s="73" t="s">
        <v>6</v>
      </c>
      <c r="D670" s="20"/>
      <c r="E670" s="14">
        <f t="shared" si="238"/>
        <v>85774.6568</v>
      </c>
      <c r="F670" s="14">
        <f aca="true" t="shared" si="240" ref="F670:L670">F671+F672+F673+F674+F675+F677</f>
        <v>0</v>
      </c>
      <c r="G670" s="14">
        <f t="shared" si="240"/>
        <v>1647.74</v>
      </c>
      <c r="H670" s="14">
        <f t="shared" si="240"/>
        <v>2666.7</v>
      </c>
      <c r="I670" s="14">
        <f t="shared" si="240"/>
        <v>2898</v>
      </c>
      <c r="J670" s="14">
        <f t="shared" si="240"/>
        <v>4347</v>
      </c>
      <c r="K670" s="14">
        <f t="shared" si="240"/>
        <v>5796</v>
      </c>
      <c r="L670" s="14">
        <f t="shared" si="240"/>
        <v>28981.3</v>
      </c>
      <c r="M670" s="14">
        <f>M671+M672+M673+M674+M675+M677</f>
        <v>12873.73</v>
      </c>
      <c r="N670" s="14">
        <f>N671+N672+N673+N674+N675+N677</f>
        <v>6781.3</v>
      </c>
      <c r="O670" s="14">
        <f>O671+O672+O673+O674+O675+O677</f>
        <v>5899.731</v>
      </c>
      <c r="P670" s="14">
        <f>P671+P672+P673+P674+P675+P677</f>
        <v>5899.731</v>
      </c>
      <c r="Q670" s="14">
        <f>Q671+Q672+Q673+Q674+Q675+Q677</f>
        <v>7983.4248</v>
      </c>
    </row>
    <row r="671" spans="1:17" ht="15" customHeight="1">
      <c r="A671" s="77"/>
      <c r="B671" s="76"/>
      <c r="C671" s="73" t="s">
        <v>3</v>
      </c>
      <c r="D671" s="20"/>
      <c r="E671" s="14">
        <f aca="true" t="shared" si="241" ref="E671:E693">F671+G671+H671+I671+J671+K671+L671+M671+N671+O671+P671+Q671</f>
        <v>22200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22200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</row>
    <row r="672" spans="1:17" ht="15" customHeight="1">
      <c r="A672" s="77"/>
      <c r="B672" s="76"/>
      <c r="C672" s="73" t="s">
        <v>7</v>
      </c>
      <c r="D672" s="21" t="s">
        <v>8</v>
      </c>
      <c r="E672" s="14">
        <f t="shared" si="241"/>
        <v>63574.656800000004</v>
      </c>
      <c r="F672" s="14">
        <v>0</v>
      </c>
      <c r="G672" s="14">
        <v>1647.74</v>
      </c>
      <c r="H672" s="14">
        <v>2666.7</v>
      </c>
      <c r="I672" s="14">
        <v>2898</v>
      </c>
      <c r="J672" s="14">
        <v>4347</v>
      </c>
      <c r="K672" s="14">
        <v>5796</v>
      </c>
      <c r="L672" s="14">
        <v>6781.3</v>
      </c>
      <c r="M672" s="14">
        <v>12873.73</v>
      </c>
      <c r="N672" s="14">
        <v>6781.3</v>
      </c>
      <c r="O672" s="14">
        <v>5899.731</v>
      </c>
      <c r="P672" s="14">
        <v>5899.731</v>
      </c>
      <c r="Q672" s="14">
        <v>7983.4248</v>
      </c>
    </row>
    <row r="673" spans="1:17" ht="15" customHeight="1">
      <c r="A673" s="77"/>
      <c r="B673" s="76"/>
      <c r="C673" s="73" t="s">
        <v>4</v>
      </c>
      <c r="D673" s="21"/>
      <c r="E673" s="14">
        <f t="shared" si="241"/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</row>
    <row r="674" spans="1:17" ht="30" customHeight="1">
      <c r="A674" s="77"/>
      <c r="B674" s="76"/>
      <c r="C674" s="73" t="s">
        <v>96</v>
      </c>
      <c r="D674" s="21"/>
      <c r="E674" s="14">
        <f t="shared" si="241"/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</row>
    <row r="675" spans="1:17" ht="15" customHeight="1">
      <c r="A675" s="77"/>
      <c r="B675" s="76"/>
      <c r="C675" s="73" t="s">
        <v>5</v>
      </c>
      <c r="D675" s="21"/>
      <c r="E675" s="14">
        <f t="shared" si="241"/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</row>
    <row r="676" spans="1:17" ht="30" customHeight="1">
      <c r="A676" s="77"/>
      <c r="B676" s="76"/>
      <c r="C676" s="73" t="s">
        <v>97</v>
      </c>
      <c r="D676" s="21"/>
      <c r="E676" s="14">
        <f t="shared" si="241"/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</row>
    <row r="677" spans="1:17" ht="30" customHeight="1">
      <c r="A677" s="77"/>
      <c r="B677" s="76"/>
      <c r="C677" s="73" t="s">
        <v>17</v>
      </c>
      <c r="D677" s="21"/>
      <c r="E677" s="14">
        <f t="shared" si="241"/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</row>
    <row r="678" spans="1:17" ht="19.5" customHeight="1">
      <c r="A678" s="90" t="s">
        <v>287</v>
      </c>
      <c r="B678" s="87" t="s">
        <v>293</v>
      </c>
      <c r="C678" s="73" t="s">
        <v>6</v>
      </c>
      <c r="D678" s="21"/>
      <c r="E678" s="14">
        <f t="shared" si="241"/>
        <v>9686.25</v>
      </c>
      <c r="F678" s="14">
        <f aca="true" t="shared" si="242" ref="F678:L678">F679+F680+F681+F682+F683+F685</f>
        <v>0</v>
      </c>
      <c r="G678" s="14">
        <f t="shared" si="242"/>
        <v>0</v>
      </c>
      <c r="H678" s="14">
        <f t="shared" si="242"/>
        <v>0</v>
      </c>
      <c r="I678" s="14">
        <f t="shared" si="242"/>
        <v>0</v>
      </c>
      <c r="J678" s="14">
        <f t="shared" si="242"/>
        <v>0</v>
      </c>
      <c r="K678" s="14">
        <f t="shared" si="242"/>
        <v>0</v>
      </c>
      <c r="L678" s="14">
        <f t="shared" si="242"/>
        <v>0</v>
      </c>
      <c r="M678" s="14">
        <f>M679+M680+M681+M682+M683+M685</f>
        <v>0</v>
      </c>
      <c r="N678" s="14">
        <f>N679+N680+N681+N682+N683+N685</f>
        <v>9686.25</v>
      </c>
      <c r="O678" s="14">
        <f>O679+O680+O681+O682+O683+O685</f>
        <v>0</v>
      </c>
      <c r="P678" s="14">
        <f>P679+P680+P681+P682+P683+P685</f>
        <v>0</v>
      </c>
      <c r="Q678" s="14">
        <f>Q679+Q680+Q681+Q682+Q683+Q685</f>
        <v>0</v>
      </c>
    </row>
    <row r="679" spans="1:17" ht="19.5" customHeight="1">
      <c r="A679" s="91"/>
      <c r="B679" s="88"/>
      <c r="C679" s="73" t="s">
        <v>3</v>
      </c>
      <c r="D679" s="21"/>
      <c r="E679" s="14">
        <f t="shared" si="241"/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</row>
    <row r="680" spans="1:17" ht="19.5" customHeight="1">
      <c r="A680" s="91"/>
      <c r="B680" s="88"/>
      <c r="C680" s="73" t="s">
        <v>7</v>
      </c>
      <c r="D680" s="21"/>
      <c r="E680" s="14">
        <f t="shared" si="241"/>
        <v>9686.25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9686.25</v>
      </c>
      <c r="O680" s="14">
        <v>0</v>
      </c>
      <c r="P680" s="14">
        <v>0</v>
      </c>
      <c r="Q680" s="14">
        <v>0</v>
      </c>
    </row>
    <row r="681" spans="1:17" ht="19.5" customHeight="1">
      <c r="A681" s="91"/>
      <c r="B681" s="88"/>
      <c r="C681" s="73" t="s">
        <v>4</v>
      </c>
      <c r="D681" s="21"/>
      <c r="E681" s="14">
        <f t="shared" si="241"/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</row>
    <row r="682" spans="1:17" ht="28.5" customHeight="1">
      <c r="A682" s="91"/>
      <c r="B682" s="88"/>
      <c r="C682" s="73" t="s">
        <v>96</v>
      </c>
      <c r="D682" s="21"/>
      <c r="E682" s="14">
        <f t="shared" si="241"/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</row>
    <row r="683" spans="1:17" ht="19.5" customHeight="1">
      <c r="A683" s="91"/>
      <c r="B683" s="88"/>
      <c r="C683" s="73" t="s">
        <v>5</v>
      </c>
      <c r="D683" s="21"/>
      <c r="E683" s="14">
        <f t="shared" si="241"/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</row>
    <row r="684" spans="1:17" ht="28.5" customHeight="1">
      <c r="A684" s="91"/>
      <c r="B684" s="88"/>
      <c r="C684" s="73" t="s">
        <v>97</v>
      </c>
      <c r="D684" s="21"/>
      <c r="E684" s="14">
        <f t="shared" si="241"/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</row>
    <row r="685" spans="1:17" ht="28.5" customHeight="1">
      <c r="A685" s="92"/>
      <c r="B685" s="89"/>
      <c r="C685" s="73" t="s">
        <v>17</v>
      </c>
      <c r="D685" s="21"/>
      <c r="E685" s="14">
        <f t="shared" si="241"/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</row>
    <row r="686" spans="1:19" ht="20.25" customHeight="1">
      <c r="A686" s="128" t="s">
        <v>300</v>
      </c>
      <c r="B686" s="76" t="s">
        <v>303</v>
      </c>
      <c r="C686" s="73" t="s">
        <v>6</v>
      </c>
      <c r="D686" s="21"/>
      <c r="E686" s="14">
        <f t="shared" si="241"/>
        <v>92010.6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f>N687+N688</f>
        <v>92010.6</v>
      </c>
      <c r="O686" s="14">
        <v>0</v>
      </c>
      <c r="P686" s="14">
        <v>0</v>
      </c>
      <c r="Q686" s="14">
        <v>0</v>
      </c>
      <c r="S686" s="1" t="s">
        <v>305</v>
      </c>
    </row>
    <row r="687" spans="1:17" ht="20.25" customHeight="1">
      <c r="A687" s="129"/>
      <c r="B687" s="76"/>
      <c r="C687" s="73" t="s">
        <v>3</v>
      </c>
      <c r="D687" s="21"/>
      <c r="E687" s="14">
        <f t="shared" si="241"/>
        <v>87410.1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87410.1</v>
      </c>
      <c r="O687" s="14">
        <v>0</v>
      </c>
      <c r="P687" s="14">
        <v>0</v>
      </c>
      <c r="Q687" s="14">
        <v>0</v>
      </c>
    </row>
    <row r="688" spans="1:17" ht="20.25" customHeight="1">
      <c r="A688" s="129"/>
      <c r="B688" s="76"/>
      <c r="C688" s="73" t="s">
        <v>7</v>
      </c>
      <c r="D688" s="21"/>
      <c r="E688" s="14">
        <f t="shared" si="241"/>
        <v>4600.5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4600.5</v>
      </c>
      <c r="O688" s="14">
        <v>0</v>
      </c>
      <c r="P688" s="14">
        <v>0</v>
      </c>
      <c r="Q688" s="14">
        <v>0</v>
      </c>
    </row>
    <row r="689" spans="1:17" ht="21" customHeight="1">
      <c r="A689" s="129"/>
      <c r="B689" s="76"/>
      <c r="C689" s="73" t="s">
        <v>4</v>
      </c>
      <c r="D689" s="21"/>
      <c r="E689" s="14">
        <f t="shared" si="241"/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</row>
    <row r="690" spans="1:17" ht="28.5" customHeight="1">
      <c r="A690" s="129"/>
      <c r="B690" s="76"/>
      <c r="C690" s="73" t="s">
        <v>96</v>
      </c>
      <c r="D690" s="21"/>
      <c r="E690" s="14">
        <f t="shared" si="241"/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</row>
    <row r="691" spans="1:17" ht="20.25" customHeight="1">
      <c r="A691" s="129"/>
      <c r="B691" s="76"/>
      <c r="C691" s="73" t="s">
        <v>5</v>
      </c>
      <c r="D691" s="21"/>
      <c r="E691" s="14">
        <f t="shared" si="241"/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</row>
    <row r="692" spans="1:17" ht="28.5" customHeight="1">
      <c r="A692" s="129"/>
      <c r="B692" s="76"/>
      <c r="C692" s="73" t="s">
        <v>97</v>
      </c>
      <c r="D692" s="21"/>
      <c r="E692" s="14">
        <f t="shared" si="241"/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</row>
    <row r="693" spans="1:17" ht="28.5" customHeight="1">
      <c r="A693" s="130"/>
      <c r="B693" s="76"/>
      <c r="C693" s="73" t="s">
        <v>17</v>
      </c>
      <c r="D693" s="21"/>
      <c r="E693" s="14">
        <f t="shared" si="241"/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</row>
    <row r="694" spans="1:17" ht="15">
      <c r="A694" s="120" t="s">
        <v>66</v>
      </c>
      <c r="B694" s="79" t="s">
        <v>272</v>
      </c>
      <c r="C694" s="73" t="s">
        <v>6</v>
      </c>
      <c r="D694" s="20"/>
      <c r="E694" s="14">
        <f aca="true" t="shared" si="243" ref="E694:E701">F694+G694+H694+I694+J694+K694+L694+M694+N694+O694+P694+Q694</f>
        <v>1817566.7056200001</v>
      </c>
      <c r="F694" s="14">
        <f aca="true" t="shared" si="244" ref="F694:Q701">F702+F734</f>
        <v>94257.31996</v>
      </c>
      <c r="G694" s="14">
        <f t="shared" si="244"/>
        <v>106158.96099</v>
      </c>
      <c r="H694" s="14">
        <f t="shared" si="244"/>
        <v>111760.01777</v>
      </c>
      <c r="I694" s="14">
        <f t="shared" si="244"/>
        <v>121315.13</v>
      </c>
      <c r="J694" s="14">
        <f t="shared" si="244"/>
        <v>153212.7897</v>
      </c>
      <c r="K694" s="14">
        <f>K695+K696+K697+K698+K699+K700+K701</f>
        <v>160521.26</v>
      </c>
      <c r="L694" s="14">
        <f aca="true" t="shared" si="245" ref="L694:Q694">L695+L696+L697+L698+L699+L700+L701</f>
        <v>182528.40253999998</v>
      </c>
      <c r="M694" s="14">
        <f t="shared" si="245"/>
        <v>184023.11044999998</v>
      </c>
      <c r="N694" s="14">
        <f t="shared" si="245"/>
        <v>180801.415</v>
      </c>
      <c r="O694" s="14">
        <f t="shared" si="245"/>
        <v>182325.34000000003</v>
      </c>
      <c r="P694" s="14">
        <f t="shared" si="245"/>
        <v>183520.74000000002</v>
      </c>
      <c r="Q694" s="14">
        <f t="shared" si="245"/>
        <v>157142.21921</v>
      </c>
    </row>
    <row r="695" spans="1:17" ht="30">
      <c r="A695" s="120"/>
      <c r="B695" s="79"/>
      <c r="C695" s="73" t="s">
        <v>3</v>
      </c>
      <c r="D695" s="20"/>
      <c r="E695" s="14">
        <f t="shared" si="243"/>
        <v>88904.04212</v>
      </c>
      <c r="F695" s="14">
        <f t="shared" si="244"/>
        <v>0</v>
      </c>
      <c r="G695" s="14">
        <f t="shared" si="244"/>
        <v>0</v>
      </c>
      <c r="H695" s="14">
        <f t="shared" si="244"/>
        <v>0</v>
      </c>
      <c r="I695" s="14">
        <f t="shared" si="244"/>
        <v>0</v>
      </c>
      <c r="J695" s="14">
        <f t="shared" si="244"/>
        <v>11587.8</v>
      </c>
      <c r="K695" s="14">
        <f t="shared" si="244"/>
        <v>10111.6</v>
      </c>
      <c r="L695" s="14">
        <f t="shared" si="244"/>
        <v>30497.732880000003</v>
      </c>
      <c r="M695" s="14">
        <f t="shared" si="244"/>
        <v>9772.309239999999</v>
      </c>
      <c r="N695" s="14">
        <f t="shared" si="244"/>
        <v>8978.2</v>
      </c>
      <c r="O695" s="14">
        <f t="shared" si="244"/>
        <v>8978.2</v>
      </c>
      <c r="P695" s="14">
        <f t="shared" si="244"/>
        <v>8978.2</v>
      </c>
      <c r="Q695" s="14">
        <f t="shared" si="244"/>
        <v>0</v>
      </c>
    </row>
    <row r="696" spans="1:17" ht="30">
      <c r="A696" s="120"/>
      <c r="B696" s="79"/>
      <c r="C696" s="73" t="s">
        <v>7</v>
      </c>
      <c r="D696" s="21" t="s">
        <v>8</v>
      </c>
      <c r="E696" s="14">
        <f t="shared" si="243"/>
        <v>1728662.6635</v>
      </c>
      <c r="F696" s="14">
        <f t="shared" si="244"/>
        <v>94257.31996</v>
      </c>
      <c r="G696" s="14">
        <f t="shared" si="244"/>
        <v>106158.96099</v>
      </c>
      <c r="H696" s="14">
        <f t="shared" si="244"/>
        <v>111760.01777</v>
      </c>
      <c r="I696" s="14">
        <f t="shared" si="244"/>
        <v>121315.13</v>
      </c>
      <c r="J696" s="14">
        <f t="shared" si="244"/>
        <v>141624.9897</v>
      </c>
      <c r="K696" s="14">
        <f t="shared" si="244"/>
        <v>150409.66</v>
      </c>
      <c r="L696" s="14">
        <f t="shared" si="244"/>
        <v>152030.66965999999</v>
      </c>
      <c r="M696" s="14">
        <f t="shared" si="244"/>
        <v>174250.80120999998</v>
      </c>
      <c r="N696" s="14">
        <f t="shared" si="244"/>
        <v>171823.215</v>
      </c>
      <c r="O696" s="14">
        <f t="shared" si="244"/>
        <v>173347.14</v>
      </c>
      <c r="P696" s="14">
        <f t="shared" si="244"/>
        <v>174542.54</v>
      </c>
      <c r="Q696" s="14">
        <f t="shared" si="244"/>
        <v>157142.21921</v>
      </c>
    </row>
    <row r="697" spans="1:17" ht="30">
      <c r="A697" s="120"/>
      <c r="B697" s="79"/>
      <c r="C697" s="73" t="s">
        <v>4</v>
      </c>
      <c r="D697" s="21"/>
      <c r="E697" s="14">
        <f t="shared" si="243"/>
        <v>0</v>
      </c>
      <c r="F697" s="14">
        <f t="shared" si="244"/>
        <v>0</v>
      </c>
      <c r="G697" s="14">
        <f t="shared" si="244"/>
        <v>0</v>
      </c>
      <c r="H697" s="14">
        <f t="shared" si="244"/>
        <v>0</v>
      </c>
      <c r="I697" s="14">
        <f t="shared" si="244"/>
        <v>0</v>
      </c>
      <c r="J697" s="14">
        <f t="shared" si="244"/>
        <v>0</v>
      </c>
      <c r="K697" s="14">
        <f t="shared" si="244"/>
        <v>0</v>
      </c>
      <c r="L697" s="14">
        <f t="shared" si="244"/>
        <v>0</v>
      </c>
      <c r="M697" s="14">
        <f t="shared" si="244"/>
        <v>0</v>
      </c>
      <c r="N697" s="14">
        <f t="shared" si="244"/>
        <v>0</v>
      </c>
      <c r="O697" s="14">
        <f t="shared" si="244"/>
        <v>0</v>
      </c>
      <c r="P697" s="14">
        <f t="shared" si="244"/>
        <v>0</v>
      </c>
      <c r="Q697" s="14">
        <f t="shared" si="244"/>
        <v>0</v>
      </c>
    </row>
    <row r="698" spans="1:17" ht="30">
      <c r="A698" s="120"/>
      <c r="B698" s="79"/>
      <c r="C698" s="73" t="s">
        <v>96</v>
      </c>
      <c r="D698" s="21"/>
      <c r="E698" s="14">
        <f t="shared" si="243"/>
        <v>0</v>
      </c>
      <c r="F698" s="14">
        <f t="shared" si="244"/>
        <v>0</v>
      </c>
      <c r="G698" s="14">
        <f t="shared" si="244"/>
        <v>0</v>
      </c>
      <c r="H698" s="14">
        <f t="shared" si="244"/>
        <v>0</v>
      </c>
      <c r="I698" s="14">
        <f t="shared" si="244"/>
        <v>0</v>
      </c>
      <c r="J698" s="14">
        <f t="shared" si="244"/>
        <v>0</v>
      </c>
      <c r="K698" s="14">
        <f t="shared" si="244"/>
        <v>0</v>
      </c>
      <c r="L698" s="14">
        <f t="shared" si="244"/>
        <v>0</v>
      </c>
      <c r="M698" s="14">
        <f t="shared" si="244"/>
        <v>0</v>
      </c>
      <c r="N698" s="14">
        <f t="shared" si="244"/>
        <v>0</v>
      </c>
      <c r="O698" s="14">
        <f t="shared" si="244"/>
        <v>0</v>
      </c>
      <c r="P698" s="14">
        <f t="shared" si="244"/>
        <v>0</v>
      </c>
      <c r="Q698" s="14">
        <f t="shared" si="244"/>
        <v>0</v>
      </c>
    </row>
    <row r="699" spans="1:17" ht="18.75" customHeight="1">
      <c r="A699" s="120"/>
      <c r="B699" s="79"/>
      <c r="C699" s="73" t="s">
        <v>5</v>
      </c>
      <c r="D699" s="21"/>
      <c r="E699" s="14">
        <f t="shared" si="243"/>
        <v>0</v>
      </c>
      <c r="F699" s="14">
        <f t="shared" si="244"/>
        <v>0</v>
      </c>
      <c r="G699" s="14">
        <f t="shared" si="244"/>
        <v>0</v>
      </c>
      <c r="H699" s="14">
        <f t="shared" si="244"/>
        <v>0</v>
      </c>
      <c r="I699" s="14">
        <f t="shared" si="244"/>
        <v>0</v>
      </c>
      <c r="J699" s="14">
        <f t="shared" si="244"/>
        <v>0</v>
      </c>
      <c r="K699" s="14">
        <f t="shared" si="244"/>
        <v>0</v>
      </c>
      <c r="L699" s="14">
        <f t="shared" si="244"/>
        <v>0</v>
      </c>
      <c r="M699" s="14">
        <f t="shared" si="244"/>
        <v>0</v>
      </c>
      <c r="N699" s="14">
        <f t="shared" si="244"/>
        <v>0</v>
      </c>
      <c r="O699" s="14">
        <f t="shared" si="244"/>
        <v>0</v>
      </c>
      <c r="P699" s="14">
        <f t="shared" si="244"/>
        <v>0</v>
      </c>
      <c r="Q699" s="14">
        <f t="shared" si="244"/>
        <v>0</v>
      </c>
    </row>
    <row r="700" spans="1:17" ht="30">
      <c r="A700" s="120"/>
      <c r="B700" s="79"/>
      <c r="C700" s="73" t="s">
        <v>97</v>
      </c>
      <c r="D700" s="21"/>
      <c r="E700" s="14">
        <f t="shared" si="243"/>
        <v>0</v>
      </c>
      <c r="F700" s="14">
        <f t="shared" si="244"/>
        <v>0</v>
      </c>
      <c r="G700" s="14">
        <f t="shared" si="244"/>
        <v>0</v>
      </c>
      <c r="H700" s="14">
        <f t="shared" si="244"/>
        <v>0</v>
      </c>
      <c r="I700" s="14">
        <f t="shared" si="244"/>
        <v>0</v>
      </c>
      <c r="J700" s="14">
        <f t="shared" si="244"/>
        <v>0</v>
      </c>
      <c r="K700" s="14">
        <f t="shared" si="244"/>
        <v>0</v>
      </c>
      <c r="L700" s="14">
        <f t="shared" si="244"/>
        <v>0</v>
      </c>
      <c r="M700" s="14">
        <f t="shared" si="244"/>
        <v>0</v>
      </c>
      <c r="N700" s="14">
        <f t="shared" si="244"/>
        <v>0</v>
      </c>
      <c r="O700" s="14">
        <f t="shared" si="244"/>
        <v>0</v>
      </c>
      <c r="P700" s="14">
        <f t="shared" si="244"/>
        <v>0</v>
      </c>
      <c r="Q700" s="14">
        <f t="shared" si="244"/>
        <v>0</v>
      </c>
    </row>
    <row r="701" spans="1:17" ht="45">
      <c r="A701" s="120"/>
      <c r="B701" s="79"/>
      <c r="C701" s="73" t="s">
        <v>17</v>
      </c>
      <c r="D701" s="21"/>
      <c r="E701" s="14">
        <f t="shared" si="243"/>
        <v>0</v>
      </c>
      <c r="F701" s="14">
        <f t="shared" si="244"/>
        <v>0</v>
      </c>
      <c r="G701" s="14">
        <f t="shared" si="244"/>
        <v>0</v>
      </c>
      <c r="H701" s="14">
        <f t="shared" si="244"/>
        <v>0</v>
      </c>
      <c r="I701" s="14">
        <f t="shared" si="244"/>
        <v>0</v>
      </c>
      <c r="J701" s="14">
        <f t="shared" si="244"/>
        <v>0</v>
      </c>
      <c r="K701" s="14">
        <f t="shared" si="244"/>
        <v>0</v>
      </c>
      <c r="L701" s="14">
        <f t="shared" si="244"/>
        <v>0</v>
      </c>
      <c r="M701" s="14">
        <f t="shared" si="244"/>
        <v>0</v>
      </c>
      <c r="N701" s="14">
        <f t="shared" si="244"/>
        <v>0</v>
      </c>
      <c r="O701" s="14">
        <f t="shared" si="244"/>
        <v>0</v>
      </c>
      <c r="P701" s="14">
        <f t="shared" si="244"/>
        <v>0</v>
      </c>
      <c r="Q701" s="14">
        <f t="shared" si="244"/>
        <v>0</v>
      </c>
    </row>
    <row r="702" spans="1:17" ht="15" customHeight="1">
      <c r="A702" s="77" t="s">
        <v>67</v>
      </c>
      <c r="B702" s="76" t="s">
        <v>119</v>
      </c>
      <c r="C702" s="73" t="s">
        <v>6</v>
      </c>
      <c r="D702" s="20"/>
      <c r="E702" s="14">
        <f aca="true" t="shared" si="246" ref="E702:E709">F702+G702+H702+I702+J702+K702+L702+M702+N702+O702+P702+Q702</f>
        <v>1803264.06862</v>
      </c>
      <c r="F702" s="14">
        <f aca="true" t="shared" si="247" ref="F702:Q702">F703+F704+F705+F706+F707+F709</f>
        <v>92857.31996</v>
      </c>
      <c r="G702" s="14">
        <f t="shared" si="247"/>
        <v>94158.96099</v>
      </c>
      <c r="H702" s="14">
        <f t="shared" si="247"/>
        <v>110857.38077</v>
      </c>
      <c r="I702" s="14">
        <f t="shared" si="247"/>
        <v>121315.13</v>
      </c>
      <c r="J702" s="14">
        <f t="shared" si="247"/>
        <v>153212.7897</v>
      </c>
      <c r="K702" s="14">
        <f t="shared" si="247"/>
        <v>160521.26</v>
      </c>
      <c r="L702" s="14">
        <f t="shared" si="247"/>
        <v>182528.40253999998</v>
      </c>
      <c r="M702" s="14">
        <f t="shared" si="247"/>
        <v>184023.11044999998</v>
      </c>
      <c r="N702" s="14">
        <f t="shared" si="247"/>
        <v>180801.415</v>
      </c>
      <c r="O702" s="14">
        <f t="shared" si="247"/>
        <v>182325.34000000003</v>
      </c>
      <c r="P702" s="14">
        <f t="shared" si="247"/>
        <v>183520.74000000002</v>
      </c>
      <c r="Q702" s="14">
        <f t="shared" si="247"/>
        <v>157142.21921</v>
      </c>
    </row>
    <row r="703" spans="1:17" ht="15" customHeight="1">
      <c r="A703" s="77"/>
      <c r="B703" s="76"/>
      <c r="C703" s="73" t="s">
        <v>3</v>
      </c>
      <c r="D703" s="20"/>
      <c r="E703" s="14">
        <f t="shared" si="246"/>
        <v>88904.04212</v>
      </c>
      <c r="F703" s="14">
        <f aca="true" t="shared" si="248" ref="F703:Q703">F711+F719+F727</f>
        <v>0</v>
      </c>
      <c r="G703" s="14">
        <f t="shared" si="248"/>
        <v>0</v>
      </c>
      <c r="H703" s="14">
        <f t="shared" si="248"/>
        <v>0</v>
      </c>
      <c r="I703" s="14">
        <f t="shared" si="248"/>
        <v>0</v>
      </c>
      <c r="J703" s="14">
        <f t="shared" si="248"/>
        <v>11587.8</v>
      </c>
      <c r="K703" s="14">
        <f t="shared" si="248"/>
        <v>10111.6</v>
      </c>
      <c r="L703" s="14">
        <f t="shared" si="248"/>
        <v>30497.732880000003</v>
      </c>
      <c r="M703" s="14">
        <f t="shared" si="248"/>
        <v>9772.309239999999</v>
      </c>
      <c r="N703" s="14">
        <f t="shared" si="248"/>
        <v>8978.2</v>
      </c>
      <c r="O703" s="14">
        <f t="shared" si="248"/>
        <v>8978.2</v>
      </c>
      <c r="P703" s="14">
        <f t="shared" si="248"/>
        <v>8978.2</v>
      </c>
      <c r="Q703" s="14">
        <f t="shared" si="248"/>
        <v>0</v>
      </c>
    </row>
    <row r="704" spans="1:17" ht="15" customHeight="1">
      <c r="A704" s="77"/>
      <c r="B704" s="76"/>
      <c r="C704" s="73" t="s">
        <v>7</v>
      </c>
      <c r="D704" s="21" t="s">
        <v>8</v>
      </c>
      <c r="E704" s="14">
        <f t="shared" si="246"/>
        <v>1714360.0265</v>
      </c>
      <c r="F704" s="14">
        <f aca="true" t="shared" si="249" ref="F704:Q709">F712+F720+F728</f>
        <v>92857.31996</v>
      </c>
      <c r="G704" s="14">
        <f t="shared" si="249"/>
        <v>94158.96099</v>
      </c>
      <c r="H704" s="14">
        <f t="shared" si="249"/>
        <v>110857.38077</v>
      </c>
      <c r="I704" s="14">
        <f t="shared" si="249"/>
        <v>121315.13</v>
      </c>
      <c r="J704" s="14">
        <f t="shared" si="249"/>
        <v>141624.9897</v>
      </c>
      <c r="K704" s="14">
        <f t="shared" si="249"/>
        <v>150409.66</v>
      </c>
      <c r="L704" s="14">
        <f t="shared" si="249"/>
        <v>152030.66965999999</v>
      </c>
      <c r="M704" s="14">
        <f>M712+M720+M728</f>
        <v>174250.80120999998</v>
      </c>
      <c r="N704" s="14">
        <f>N712+N720+N728</f>
        <v>171823.215</v>
      </c>
      <c r="O704" s="14">
        <f t="shared" si="249"/>
        <v>173347.14</v>
      </c>
      <c r="P704" s="14">
        <f t="shared" si="249"/>
        <v>174542.54</v>
      </c>
      <c r="Q704" s="14">
        <f t="shared" si="249"/>
        <v>157142.21921</v>
      </c>
    </row>
    <row r="705" spans="1:17" ht="15" customHeight="1">
      <c r="A705" s="77"/>
      <c r="B705" s="76"/>
      <c r="C705" s="73" t="s">
        <v>4</v>
      </c>
      <c r="D705" s="21"/>
      <c r="E705" s="34">
        <f t="shared" si="246"/>
        <v>0</v>
      </c>
      <c r="F705" s="14">
        <f t="shared" si="249"/>
        <v>0</v>
      </c>
      <c r="G705" s="14">
        <f t="shared" si="249"/>
        <v>0</v>
      </c>
      <c r="H705" s="14">
        <f t="shared" si="249"/>
        <v>0</v>
      </c>
      <c r="I705" s="14">
        <f t="shared" si="249"/>
        <v>0</v>
      </c>
      <c r="J705" s="14">
        <f t="shared" si="249"/>
        <v>0</v>
      </c>
      <c r="K705" s="14">
        <f t="shared" si="249"/>
        <v>0</v>
      </c>
      <c r="L705" s="14">
        <f t="shared" si="249"/>
        <v>0</v>
      </c>
      <c r="M705" s="14">
        <f t="shared" si="249"/>
        <v>0</v>
      </c>
      <c r="N705" s="14">
        <f t="shared" si="249"/>
        <v>0</v>
      </c>
      <c r="O705" s="14">
        <f t="shared" si="249"/>
        <v>0</v>
      </c>
      <c r="P705" s="14">
        <f t="shared" si="249"/>
        <v>0</v>
      </c>
      <c r="Q705" s="14">
        <f t="shared" si="249"/>
        <v>0</v>
      </c>
    </row>
    <row r="706" spans="1:17" ht="30" customHeight="1">
      <c r="A706" s="77"/>
      <c r="B706" s="76"/>
      <c r="C706" s="73" t="s">
        <v>96</v>
      </c>
      <c r="D706" s="21"/>
      <c r="E706" s="34">
        <f t="shared" si="246"/>
        <v>0</v>
      </c>
      <c r="F706" s="14">
        <f t="shared" si="249"/>
        <v>0</v>
      </c>
      <c r="G706" s="14">
        <f t="shared" si="249"/>
        <v>0</v>
      </c>
      <c r="H706" s="14">
        <f t="shared" si="249"/>
        <v>0</v>
      </c>
      <c r="I706" s="14">
        <f t="shared" si="249"/>
        <v>0</v>
      </c>
      <c r="J706" s="14">
        <f t="shared" si="249"/>
        <v>0</v>
      </c>
      <c r="K706" s="14">
        <f t="shared" si="249"/>
        <v>0</v>
      </c>
      <c r="L706" s="14">
        <f t="shared" si="249"/>
        <v>0</v>
      </c>
      <c r="M706" s="14">
        <f t="shared" si="249"/>
        <v>0</v>
      </c>
      <c r="N706" s="14">
        <f t="shared" si="249"/>
        <v>0</v>
      </c>
      <c r="O706" s="14">
        <f t="shared" si="249"/>
        <v>0</v>
      </c>
      <c r="P706" s="14">
        <f t="shared" si="249"/>
        <v>0</v>
      </c>
      <c r="Q706" s="14">
        <f t="shared" si="249"/>
        <v>0</v>
      </c>
    </row>
    <row r="707" spans="1:17" ht="15" customHeight="1">
      <c r="A707" s="77"/>
      <c r="B707" s="76"/>
      <c r="C707" s="73" t="s">
        <v>5</v>
      </c>
      <c r="D707" s="21"/>
      <c r="E707" s="34">
        <f t="shared" si="246"/>
        <v>0</v>
      </c>
      <c r="F707" s="14">
        <f t="shared" si="249"/>
        <v>0</v>
      </c>
      <c r="G707" s="14">
        <f t="shared" si="249"/>
        <v>0</v>
      </c>
      <c r="H707" s="14">
        <f t="shared" si="249"/>
        <v>0</v>
      </c>
      <c r="I707" s="14">
        <f t="shared" si="249"/>
        <v>0</v>
      </c>
      <c r="J707" s="14">
        <f t="shared" si="249"/>
        <v>0</v>
      </c>
      <c r="K707" s="14">
        <f t="shared" si="249"/>
        <v>0</v>
      </c>
      <c r="L707" s="14">
        <f t="shared" si="249"/>
        <v>0</v>
      </c>
      <c r="M707" s="14">
        <f t="shared" si="249"/>
        <v>0</v>
      </c>
      <c r="N707" s="14">
        <f t="shared" si="249"/>
        <v>0</v>
      </c>
      <c r="O707" s="14">
        <f t="shared" si="249"/>
        <v>0</v>
      </c>
      <c r="P707" s="14">
        <f t="shared" si="249"/>
        <v>0</v>
      </c>
      <c r="Q707" s="14">
        <f t="shared" si="249"/>
        <v>0</v>
      </c>
    </row>
    <row r="708" spans="1:17" ht="30" customHeight="1">
      <c r="A708" s="77"/>
      <c r="B708" s="76"/>
      <c r="C708" s="73" t="s">
        <v>97</v>
      </c>
      <c r="D708" s="21"/>
      <c r="E708" s="34">
        <f t="shared" si="246"/>
        <v>0</v>
      </c>
      <c r="F708" s="14">
        <f t="shared" si="249"/>
        <v>0</v>
      </c>
      <c r="G708" s="14">
        <f t="shared" si="249"/>
        <v>0</v>
      </c>
      <c r="H708" s="14">
        <f t="shared" si="249"/>
        <v>0</v>
      </c>
      <c r="I708" s="14">
        <f t="shared" si="249"/>
        <v>0</v>
      </c>
      <c r="J708" s="14">
        <f t="shared" si="249"/>
        <v>0</v>
      </c>
      <c r="K708" s="14">
        <f t="shared" si="249"/>
        <v>0</v>
      </c>
      <c r="L708" s="14">
        <f t="shared" si="249"/>
        <v>0</v>
      </c>
      <c r="M708" s="14">
        <f t="shared" si="249"/>
        <v>0</v>
      </c>
      <c r="N708" s="14">
        <f t="shared" si="249"/>
        <v>0</v>
      </c>
      <c r="O708" s="14">
        <f t="shared" si="249"/>
        <v>0</v>
      </c>
      <c r="P708" s="14">
        <f t="shared" si="249"/>
        <v>0</v>
      </c>
      <c r="Q708" s="14">
        <f t="shared" si="249"/>
        <v>0</v>
      </c>
    </row>
    <row r="709" spans="1:17" ht="30" customHeight="1">
      <c r="A709" s="77"/>
      <c r="B709" s="76"/>
      <c r="C709" s="73" t="s">
        <v>17</v>
      </c>
      <c r="D709" s="21"/>
      <c r="E709" s="34">
        <f t="shared" si="246"/>
        <v>0</v>
      </c>
      <c r="F709" s="14">
        <f t="shared" si="249"/>
        <v>0</v>
      </c>
      <c r="G709" s="14">
        <f t="shared" si="249"/>
        <v>0</v>
      </c>
      <c r="H709" s="14">
        <f t="shared" si="249"/>
        <v>0</v>
      </c>
      <c r="I709" s="14">
        <f t="shared" si="249"/>
        <v>0</v>
      </c>
      <c r="J709" s="14">
        <f t="shared" si="249"/>
        <v>0</v>
      </c>
      <c r="K709" s="14">
        <f t="shared" si="249"/>
        <v>0</v>
      </c>
      <c r="L709" s="14">
        <f t="shared" si="249"/>
        <v>0</v>
      </c>
      <c r="M709" s="14">
        <f t="shared" si="249"/>
        <v>0</v>
      </c>
      <c r="N709" s="14">
        <f t="shared" si="249"/>
        <v>0</v>
      </c>
      <c r="O709" s="14">
        <f t="shared" si="249"/>
        <v>0</v>
      </c>
      <c r="P709" s="14">
        <f t="shared" si="249"/>
        <v>0</v>
      </c>
      <c r="Q709" s="14">
        <f t="shared" si="249"/>
        <v>0</v>
      </c>
    </row>
    <row r="710" spans="1:17" ht="15" customHeight="1">
      <c r="A710" s="77" t="s">
        <v>68</v>
      </c>
      <c r="B710" s="76" t="s">
        <v>120</v>
      </c>
      <c r="C710" s="73" t="s">
        <v>6</v>
      </c>
      <c r="D710" s="20"/>
      <c r="E710" s="14">
        <f aca="true" t="shared" si="250" ref="E710:E717">F710+G710+H710+I710+J710+K710+L710+M710+N710+O710+P710+Q710</f>
        <v>1753750.29341</v>
      </c>
      <c r="F710" s="14">
        <f aca="true" t="shared" si="251" ref="F710:L710">F711+F712+F713+F714+F715+F717</f>
        <v>92857.31996</v>
      </c>
      <c r="G710" s="14">
        <f t="shared" si="251"/>
        <v>94158.96099</v>
      </c>
      <c r="H710" s="14">
        <f t="shared" si="251"/>
        <v>110857.38077</v>
      </c>
      <c r="I710" s="14">
        <f t="shared" si="251"/>
        <v>121315.13</v>
      </c>
      <c r="J710" s="14">
        <f t="shared" si="251"/>
        <v>153212.7897</v>
      </c>
      <c r="K710" s="14">
        <f t="shared" si="251"/>
        <v>149877.46</v>
      </c>
      <c r="L710" s="14">
        <f t="shared" si="251"/>
        <v>171691.45254</v>
      </c>
      <c r="M710" s="14">
        <f>M711+M712+M713+M714+M715+M717</f>
        <v>174387.84045</v>
      </c>
      <c r="N710" s="14">
        <f>N711+N712+N713+N714+N715+N717</f>
        <v>174955.675</v>
      </c>
      <c r="O710" s="14">
        <f>O711+O712+O713+O714+O715+O717</f>
        <v>176479.6</v>
      </c>
      <c r="P710" s="14">
        <f>P711+P712+P713+P714+P715+P717</f>
        <v>177675</v>
      </c>
      <c r="Q710" s="14">
        <f>Q711+Q712+Q713+Q714+Q715+Q717</f>
        <v>156281.684</v>
      </c>
    </row>
    <row r="711" spans="1:17" ht="15" customHeight="1">
      <c r="A711" s="77"/>
      <c r="B711" s="86"/>
      <c r="C711" s="73" t="s">
        <v>3</v>
      </c>
      <c r="D711" s="20"/>
      <c r="E711" s="14">
        <f t="shared" si="250"/>
        <v>42683.4887</v>
      </c>
      <c r="F711" s="14">
        <v>0</v>
      </c>
      <c r="G711" s="14">
        <v>0</v>
      </c>
      <c r="H711" s="14">
        <v>0</v>
      </c>
      <c r="I711" s="14">
        <v>0</v>
      </c>
      <c r="J711" s="14">
        <v>11587.8</v>
      </c>
      <c r="K711" s="14">
        <v>0</v>
      </c>
      <c r="L711" s="14">
        <v>20202.63288</v>
      </c>
      <c r="M711" s="14">
        <v>618.80924</v>
      </c>
      <c r="N711" s="14">
        <v>3424.74886</v>
      </c>
      <c r="O711" s="14">
        <v>3424.74886</v>
      </c>
      <c r="P711" s="14">
        <v>3424.74886</v>
      </c>
      <c r="Q711" s="14">
        <v>0</v>
      </c>
    </row>
    <row r="712" spans="1:17" ht="15" customHeight="1">
      <c r="A712" s="77"/>
      <c r="B712" s="86"/>
      <c r="C712" s="73" t="s">
        <v>7</v>
      </c>
      <c r="D712" s="21" t="s">
        <v>8</v>
      </c>
      <c r="E712" s="14">
        <f t="shared" si="250"/>
        <v>1711066.8047100003</v>
      </c>
      <c r="F712" s="14">
        <v>92857.31996</v>
      </c>
      <c r="G712" s="14">
        <v>94158.96099</v>
      </c>
      <c r="H712" s="14">
        <v>110857.38077</v>
      </c>
      <c r="I712" s="14">
        <v>121315.13</v>
      </c>
      <c r="J712" s="14">
        <v>141624.9897</v>
      </c>
      <c r="K712" s="14">
        <v>149877.46</v>
      </c>
      <c r="L712" s="14">
        <v>151488.81966</v>
      </c>
      <c r="M712" s="14">
        <f>174387.84045-618.80924</f>
        <v>173769.03121</v>
      </c>
      <c r="N712" s="14">
        <v>171530.92614</v>
      </c>
      <c r="O712" s="14">
        <v>173054.85114</v>
      </c>
      <c r="P712" s="14">
        <v>174250.25114</v>
      </c>
      <c r="Q712" s="14">
        <v>156281.684</v>
      </c>
    </row>
    <row r="713" spans="1:17" ht="15" customHeight="1">
      <c r="A713" s="77"/>
      <c r="B713" s="86"/>
      <c r="C713" s="73" t="s">
        <v>4</v>
      </c>
      <c r="D713" s="21"/>
      <c r="E713" s="14">
        <f t="shared" si="250"/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</row>
    <row r="714" spans="1:17" ht="30" customHeight="1">
      <c r="A714" s="77"/>
      <c r="B714" s="86"/>
      <c r="C714" s="73" t="s">
        <v>96</v>
      </c>
      <c r="D714" s="21"/>
      <c r="E714" s="14">
        <f t="shared" si="250"/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</row>
    <row r="715" spans="1:17" ht="15" customHeight="1">
      <c r="A715" s="77"/>
      <c r="B715" s="86"/>
      <c r="C715" s="73" t="s">
        <v>5</v>
      </c>
      <c r="D715" s="21"/>
      <c r="E715" s="14">
        <f t="shared" si="250"/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</row>
    <row r="716" spans="1:17" ht="30" customHeight="1">
      <c r="A716" s="77"/>
      <c r="B716" s="86"/>
      <c r="C716" s="73" t="s">
        <v>97</v>
      </c>
      <c r="D716" s="21"/>
      <c r="E716" s="14">
        <f t="shared" si="250"/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</row>
    <row r="717" spans="1:17" ht="30" customHeight="1">
      <c r="A717" s="77"/>
      <c r="B717" s="86"/>
      <c r="C717" s="73" t="s">
        <v>17</v>
      </c>
      <c r="D717" s="21"/>
      <c r="E717" s="14">
        <f t="shared" si="250"/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</row>
    <row r="718" spans="1:17" ht="15" customHeight="1">
      <c r="A718" s="77" t="s">
        <v>172</v>
      </c>
      <c r="B718" s="76" t="s">
        <v>174</v>
      </c>
      <c r="C718" s="73" t="s">
        <v>6</v>
      </c>
      <c r="D718" s="20"/>
      <c r="E718" s="14">
        <f>F718+G718+H718+I718+J718+K718+L718+M718+N718+O718+P718+Q718</f>
        <v>26304.801690000004</v>
      </c>
      <c r="F718" s="14">
        <f aca="true" t="shared" si="252" ref="F718:L718">F719+F720+F721+F722+F723+F725</f>
        <v>0</v>
      </c>
      <c r="G718" s="14">
        <f t="shared" si="252"/>
        <v>0</v>
      </c>
      <c r="H718" s="14">
        <f t="shared" si="252"/>
        <v>0</v>
      </c>
      <c r="I718" s="14">
        <f t="shared" si="252"/>
        <v>0</v>
      </c>
      <c r="J718" s="14">
        <f t="shared" si="252"/>
        <v>0</v>
      </c>
      <c r="K718" s="14">
        <f t="shared" si="252"/>
        <v>9258.800000000001</v>
      </c>
      <c r="L718" s="14">
        <f t="shared" si="252"/>
        <v>4267.38</v>
      </c>
      <c r="M718" s="14">
        <f>M719+M720+M721+M722+M723+M725</f>
        <v>3794.1818</v>
      </c>
      <c r="N718" s="14">
        <f>N719+N720+N721+N722+N723+N725</f>
        <v>2805.0306299999997</v>
      </c>
      <c r="O718" s="14">
        <f>O719+O720+O721+O722+O723+O725</f>
        <v>2805.0306299999997</v>
      </c>
      <c r="P718" s="14">
        <f>P719+P720+P721+P722+P723+P725</f>
        <v>2805.0306299999997</v>
      </c>
      <c r="Q718" s="14">
        <f>Q719+Q720+Q721+Q722+Q723+Q725</f>
        <v>569.3480000000001</v>
      </c>
    </row>
    <row r="719" spans="1:17" ht="15" customHeight="1">
      <c r="A719" s="77"/>
      <c r="B719" s="86"/>
      <c r="C719" s="73" t="s">
        <v>3</v>
      </c>
      <c r="D719" s="20"/>
      <c r="E719" s="14">
        <f aca="true" t="shared" si="253" ref="E719:E733">F719+G719+H719+I719+J719+K719+L719+M719+N719+O719+P719+Q719</f>
        <v>24448.666110000002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f>10111.6-K727</f>
        <v>8795.8513</v>
      </c>
      <c r="L719" s="14">
        <v>4054.01002</v>
      </c>
      <c r="M719" s="14">
        <v>3604.47016</v>
      </c>
      <c r="N719" s="14">
        <v>2664.77821</v>
      </c>
      <c r="O719" s="14">
        <v>2664.77821</v>
      </c>
      <c r="P719" s="14">
        <v>2664.77821</v>
      </c>
      <c r="Q719" s="14">
        <v>0</v>
      </c>
    </row>
    <row r="720" spans="1:17" ht="15" customHeight="1">
      <c r="A720" s="77"/>
      <c r="B720" s="86"/>
      <c r="C720" s="73" t="s">
        <v>7</v>
      </c>
      <c r="D720" s="21" t="s">
        <v>8</v>
      </c>
      <c r="E720" s="14">
        <f t="shared" si="253"/>
        <v>1856.1355800000001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f>532.2-K728</f>
        <v>462.94870000000003</v>
      </c>
      <c r="L720" s="14">
        <v>213.36998</v>
      </c>
      <c r="M720" s="14">
        <v>189.71164</v>
      </c>
      <c r="N720" s="14">
        <v>140.25242</v>
      </c>
      <c r="O720" s="14">
        <v>140.25242</v>
      </c>
      <c r="P720" s="14">
        <v>140.25242</v>
      </c>
      <c r="Q720" s="14">
        <v>569.3480000000001</v>
      </c>
    </row>
    <row r="721" spans="1:17" ht="15" customHeight="1">
      <c r="A721" s="77"/>
      <c r="B721" s="86"/>
      <c r="C721" s="73" t="s">
        <v>4</v>
      </c>
      <c r="D721" s="21"/>
      <c r="E721" s="14">
        <f t="shared" si="253"/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</row>
    <row r="722" spans="1:17" ht="30" customHeight="1">
      <c r="A722" s="77"/>
      <c r="B722" s="86"/>
      <c r="C722" s="73" t="s">
        <v>96</v>
      </c>
      <c r="D722" s="21"/>
      <c r="E722" s="14">
        <f t="shared" si="253"/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</row>
    <row r="723" spans="1:17" ht="15" customHeight="1">
      <c r="A723" s="77"/>
      <c r="B723" s="86"/>
      <c r="C723" s="73" t="s">
        <v>5</v>
      </c>
      <c r="D723" s="21"/>
      <c r="E723" s="14">
        <f t="shared" si="253"/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</row>
    <row r="724" spans="1:17" ht="30" customHeight="1">
      <c r="A724" s="77"/>
      <c r="B724" s="86"/>
      <c r="C724" s="73" t="s">
        <v>97</v>
      </c>
      <c r="D724" s="21"/>
      <c r="E724" s="14">
        <f t="shared" si="253"/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</row>
    <row r="725" spans="1:17" ht="30" customHeight="1">
      <c r="A725" s="77"/>
      <c r="B725" s="86"/>
      <c r="C725" s="73" t="s">
        <v>17</v>
      </c>
      <c r="D725" s="21"/>
      <c r="E725" s="14">
        <f t="shared" si="253"/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</row>
    <row r="726" spans="1:17" ht="15" customHeight="1">
      <c r="A726" s="77" t="s">
        <v>173</v>
      </c>
      <c r="B726" s="76" t="s">
        <v>180</v>
      </c>
      <c r="C726" s="73" t="s">
        <v>6</v>
      </c>
      <c r="D726" s="20"/>
      <c r="E726" s="14">
        <f t="shared" si="253"/>
        <v>23208.97352</v>
      </c>
      <c r="F726" s="14">
        <f aca="true" t="shared" si="254" ref="F726:L726">F727+F728+F729+F730+F731+F733</f>
        <v>0</v>
      </c>
      <c r="G726" s="14">
        <f t="shared" si="254"/>
        <v>0</v>
      </c>
      <c r="H726" s="14">
        <f t="shared" si="254"/>
        <v>0</v>
      </c>
      <c r="I726" s="14">
        <f t="shared" si="254"/>
        <v>0</v>
      </c>
      <c r="J726" s="14">
        <f t="shared" si="254"/>
        <v>0</v>
      </c>
      <c r="K726" s="14">
        <f t="shared" si="254"/>
        <v>1385</v>
      </c>
      <c r="L726" s="14">
        <f t="shared" si="254"/>
        <v>6569.57</v>
      </c>
      <c r="M726" s="14">
        <f>M727+M728+M729+M730+M731+M733</f>
        <v>5841.0882</v>
      </c>
      <c r="N726" s="14">
        <f>N727+N728+N729+N730+N731+N733</f>
        <v>3040.70937</v>
      </c>
      <c r="O726" s="14">
        <f>O727+O728+O729+O730+O731+O733</f>
        <v>3040.70937</v>
      </c>
      <c r="P726" s="14">
        <f>P727+P728+P729+P730+P731+P733</f>
        <v>3040.70937</v>
      </c>
      <c r="Q726" s="14">
        <f>Q727+Q728+Q729+Q730+Q731+Q733</f>
        <v>291.18721</v>
      </c>
    </row>
    <row r="727" spans="1:17" ht="15" customHeight="1">
      <c r="A727" s="77"/>
      <c r="B727" s="86"/>
      <c r="C727" s="73" t="s">
        <v>3</v>
      </c>
      <c r="D727" s="20"/>
      <c r="E727" s="14">
        <f t="shared" si="253"/>
        <v>21771.887310000002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1315.7487</v>
      </c>
      <c r="L727" s="14">
        <v>6241.08998</v>
      </c>
      <c r="M727" s="14">
        <v>5549.02984</v>
      </c>
      <c r="N727" s="14">
        <v>2888.67293</v>
      </c>
      <c r="O727" s="14">
        <v>2888.67293</v>
      </c>
      <c r="P727" s="14">
        <v>2888.67293</v>
      </c>
      <c r="Q727" s="14">
        <v>0</v>
      </c>
    </row>
    <row r="728" spans="1:17" ht="15" customHeight="1">
      <c r="A728" s="77"/>
      <c r="B728" s="86"/>
      <c r="C728" s="73" t="s">
        <v>7</v>
      </c>
      <c r="D728" s="21" t="s">
        <v>8</v>
      </c>
      <c r="E728" s="14">
        <f t="shared" si="253"/>
        <v>1437.0862100000002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69.2513</v>
      </c>
      <c r="L728" s="14">
        <v>328.48002</v>
      </c>
      <c r="M728" s="14">
        <v>292.05836</v>
      </c>
      <c r="N728" s="14">
        <v>152.03644</v>
      </c>
      <c r="O728" s="14">
        <v>152.03644</v>
      </c>
      <c r="P728" s="14">
        <v>152.03644</v>
      </c>
      <c r="Q728" s="14">
        <v>291.18721</v>
      </c>
    </row>
    <row r="729" spans="1:17" ht="15" customHeight="1">
      <c r="A729" s="77"/>
      <c r="B729" s="86"/>
      <c r="C729" s="73" t="s">
        <v>4</v>
      </c>
      <c r="D729" s="21"/>
      <c r="E729" s="14">
        <f t="shared" si="253"/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</row>
    <row r="730" spans="1:17" ht="30" customHeight="1">
      <c r="A730" s="77"/>
      <c r="B730" s="86"/>
      <c r="C730" s="73" t="s">
        <v>96</v>
      </c>
      <c r="D730" s="21"/>
      <c r="E730" s="14">
        <f t="shared" si="253"/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</row>
    <row r="731" spans="1:17" ht="15" customHeight="1">
      <c r="A731" s="77"/>
      <c r="B731" s="86"/>
      <c r="C731" s="73" t="s">
        <v>5</v>
      </c>
      <c r="D731" s="21"/>
      <c r="E731" s="14">
        <f t="shared" si="253"/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</row>
    <row r="732" spans="1:17" ht="30" customHeight="1">
      <c r="A732" s="77"/>
      <c r="B732" s="86"/>
      <c r="C732" s="73" t="s">
        <v>97</v>
      </c>
      <c r="D732" s="21"/>
      <c r="E732" s="14">
        <f t="shared" si="253"/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</row>
    <row r="733" spans="1:17" ht="29.25" customHeight="1">
      <c r="A733" s="77"/>
      <c r="B733" s="86"/>
      <c r="C733" s="73" t="s">
        <v>17</v>
      </c>
      <c r="D733" s="21"/>
      <c r="E733" s="14">
        <f t="shared" si="253"/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</row>
    <row r="734" spans="1:17" ht="15" customHeight="1">
      <c r="A734" s="77" t="s">
        <v>147</v>
      </c>
      <c r="B734" s="76" t="s">
        <v>148</v>
      </c>
      <c r="C734" s="73" t="s">
        <v>6</v>
      </c>
      <c r="D734" s="20"/>
      <c r="E734" s="14">
        <f aca="true" t="shared" si="255" ref="E734:E741">F734+G734+H734+I734+J734+K734+L734+M734+N734+O734+P734+Q734</f>
        <v>14302.637</v>
      </c>
      <c r="F734" s="14">
        <f aca="true" t="shared" si="256" ref="F734:L734">F735+F736+F737+F738+F739+F741</f>
        <v>1400</v>
      </c>
      <c r="G734" s="14">
        <f t="shared" si="256"/>
        <v>12000</v>
      </c>
      <c r="H734" s="14">
        <f t="shared" si="256"/>
        <v>902.637</v>
      </c>
      <c r="I734" s="14">
        <f t="shared" si="256"/>
        <v>0</v>
      </c>
      <c r="J734" s="14">
        <f t="shared" si="256"/>
        <v>0</v>
      </c>
      <c r="K734" s="14">
        <f t="shared" si="256"/>
        <v>0</v>
      </c>
      <c r="L734" s="14">
        <f t="shared" si="256"/>
        <v>0</v>
      </c>
      <c r="M734" s="14">
        <f>M735+M736+M737+M738+M739+M741</f>
        <v>0</v>
      </c>
      <c r="N734" s="14">
        <f>N735+N736+N737+N738+N739+N741</f>
        <v>0</v>
      </c>
      <c r="O734" s="14">
        <f>O735+O736+O737+O738+O739+O741</f>
        <v>0</v>
      </c>
      <c r="P734" s="14">
        <f>P735+P736+P737+P738+P739+P741</f>
        <v>0</v>
      </c>
      <c r="Q734" s="14">
        <f>Q735+Q736+Q737+Q738+Q739+Q741</f>
        <v>0</v>
      </c>
    </row>
    <row r="735" spans="1:17" ht="15" customHeight="1">
      <c r="A735" s="77"/>
      <c r="B735" s="76"/>
      <c r="C735" s="73" t="s">
        <v>3</v>
      </c>
      <c r="D735" s="20"/>
      <c r="E735" s="14">
        <f t="shared" si="255"/>
        <v>0</v>
      </c>
      <c r="F735" s="14">
        <f aca="true" t="shared" si="257" ref="F735:Q741">F743</f>
        <v>0</v>
      </c>
      <c r="G735" s="14">
        <f t="shared" si="257"/>
        <v>0</v>
      </c>
      <c r="H735" s="14">
        <f t="shared" si="257"/>
        <v>0</v>
      </c>
      <c r="I735" s="14">
        <f t="shared" si="257"/>
        <v>0</v>
      </c>
      <c r="J735" s="14">
        <f t="shared" si="257"/>
        <v>0</v>
      </c>
      <c r="K735" s="14">
        <f t="shared" si="257"/>
        <v>0</v>
      </c>
      <c r="L735" s="14">
        <f t="shared" si="257"/>
        <v>0</v>
      </c>
      <c r="M735" s="14">
        <f t="shared" si="257"/>
        <v>0</v>
      </c>
      <c r="N735" s="14">
        <f t="shared" si="257"/>
        <v>0</v>
      </c>
      <c r="O735" s="14">
        <f t="shared" si="257"/>
        <v>0</v>
      </c>
      <c r="P735" s="14">
        <f t="shared" si="257"/>
        <v>0</v>
      </c>
      <c r="Q735" s="14">
        <f t="shared" si="257"/>
        <v>0</v>
      </c>
    </row>
    <row r="736" spans="1:19" ht="15" customHeight="1">
      <c r="A736" s="77"/>
      <c r="B736" s="76"/>
      <c r="C736" s="73" t="s">
        <v>7</v>
      </c>
      <c r="D736" s="21" t="s">
        <v>150</v>
      </c>
      <c r="E736" s="14">
        <f t="shared" si="255"/>
        <v>14302.637</v>
      </c>
      <c r="F736" s="14">
        <f t="shared" si="257"/>
        <v>1400</v>
      </c>
      <c r="G736" s="14">
        <f t="shared" si="257"/>
        <v>12000</v>
      </c>
      <c r="H736" s="14">
        <f t="shared" si="257"/>
        <v>902.637</v>
      </c>
      <c r="I736" s="14">
        <f t="shared" si="257"/>
        <v>0</v>
      </c>
      <c r="J736" s="14">
        <f t="shared" si="257"/>
        <v>0</v>
      </c>
      <c r="K736" s="14">
        <f t="shared" si="257"/>
        <v>0</v>
      </c>
      <c r="L736" s="14">
        <f t="shared" si="257"/>
        <v>0</v>
      </c>
      <c r="M736" s="14">
        <f t="shared" si="257"/>
        <v>0</v>
      </c>
      <c r="N736" s="14">
        <f t="shared" si="257"/>
        <v>0</v>
      </c>
      <c r="O736" s="14">
        <f t="shared" si="257"/>
        <v>0</v>
      </c>
      <c r="P736" s="14">
        <f t="shared" si="257"/>
        <v>0</v>
      </c>
      <c r="Q736" s="14">
        <f t="shared" si="257"/>
        <v>0</v>
      </c>
      <c r="S736" s="12"/>
    </row>
    <row r="737" spans="1:17" ht="15" customHeight="1">
      <c r="A737" s="77"/>
      <c r="B737" s="76"/>
      <c r="C737" s="73" t="s">
        <v>4</v>
      </c>
      <c r="D737" s="21"/>
      <c r="E737" s="14">
        <f t="shared" si="255"/>
        <v>0</v>
      </c>
      <c r="F737" s="14">
        <f t="shared" si="257"/>
        <v>0</v>
      </c>
      <c r="G737" s="14">
        <f t="shared" si="257"/>
        <v>0</v>
      </c>
      <c r="H737" s="14">
        <f t="shared" si="257"/>
        <v>0</v>
      </c>
      <c r="I737" s="14">
        <f t="shared" si="257"/>
        <v>0</v>
      </c>
      <c r="J737" s="14">
        <f t="shared" si="257"/>
        <v>0</v>
      </c>
      <c r="K737" s="14">
        <f t="shared" si="257"/>
        <v>0</v>
      </c>
      <c r="L737" s="14">
        <f t="shared" si="257"/>
        <v>0</v>
      </c>
      <c r="M737" s="14">
        <f t="shared" si="257"/>
        <v>0</v>
      </c>
      <c r="N737" s="14">
        <f t="shared" si="257"/>
        <v>0</v>
      </c>
      <c r="O737" s="14">
        <f t="shared" si="257"/>
        <v>0</v>
      </c>
      <c r="P737" s="14">
        <f t="shared" si="257"/>
        <v>0</v>
      </c>
      <c r="Q737" s="14">
        <f t="shared" si="257"/>
        <v>0</v>
      </c>
    </row>
    <row r="738" spans="1:17" ht="28.5" customHeight="1">
      <c r="A738" s="77"/>
      <c r="B738" s="76"/>
      <c r="C738" s="73" t="s">
        <v>96</v>
      </c>
      <c r="D738" s="21"/>
      <c r="E738" s="14">
        <f t="shared" si="255"/>
        <v>0</v>
      </c>
      <c r="F738" s="14">
        <f aca="true" t="shared" si="258" ref="F738:L741">F746</f>
        <v>0</v>
      </c>
      <c r="G738" s="14">
        <f t="shared" si="258"/>
        <v>0</v>
      </c>
      <c r="H738" s="14">
        <f t="shared" si="258"/>
        <v>0</v>
      </c>
      <c r="I738" s="14">
        <f t="shared" si="258"/>
        <v>0</v>
      </c>
      <c r="J738" s="14">
        <f t="shared" si="258"/>
        <v>0</v>
      </c>
      <c r="K738" s="14">
        <f t="shared" si="258"/>
        <v>0</v>
      </c>
      <c r="L738" s="14">
        <f t="shared" si="258"/>
        <v>0</v>
      </c>
      <c r="M738" s="14">
        <f t="shared" si="257"/>
        <v>0</v>
      </c>
      <c r="N738" s="14">
        <f t="shared" si="257"/>
        <v>0</v>
      </c>
      <c r="O738" s="14">
        <f t="shared" si="257"/>
        <v>0</v>
      </c>
      <c r="P738" s="14">
        <f t="shared" si="257"/>
        <v>0</v>
      </c>
      <c r="Q738" s="14">
        <f t="shared" si="257"/>
        <v>0</v>
      </c>
    </row>
    <row r="739" spans="1:17" ht="15" customHeight="1">
      <c r="A739" s="77"/>
      <c r="B739" s="76"/>
      <c r="C739" s="73" t="s">
        <v>5</v>
      </c>
      <c r="D739" s="21"/>
      <c r="E739" s="14">
        <f t="shared" si="255"/>
        <v>0</v>
      </c>
      <c r="F739" s="14">
        <f t="shared" si="258"/>
        <v>0</v>
      </c>
      <c r="G739" s="14">
        <f t="shared" si="258"/>
        <v>0</v>
      </c>
      <c r="H739" s="14">
        <f t="shared" si="258"/>
        <v>0</v>
      </c>
      <c r="I739" s="14">
        <f t="shared" si="258"/>
        <v>0</v>
      </c>
      <c r="J739" s="14">
        <f t="shared" si="258"/>
        <v>0</v>
      </c>
      <c r="K739" s="14">
        <f t="shared" si="258"/>
        <v>0</v>
      </c>
      <c r="L739" s="14">
        <f t="shared" si="258"/>
        <v>0</v>
      </c>
      <c r="M739" s="14">
        <f t="shared" si="257"/>
        <v>0</v>
      </c>
      <c r="N739" s="14">
        <f t="shared" si="257"/>
        <v>0</v>
      </c>
      <c r="O739" s="14">
        <f t="shared" si="257"/>
        <v>0</v>
      </c>
      <c r="P739" s="14">
        <f t="shared" si="257"/>
        <v>0</v>
      </c>
      <c r="Q739" s="14">
        <f t="shared" si="257"/>
        <v>0</v>
      </c>
    </row>
    <row r="740" spans="1:17" ht="30" customHeight="1">
      <c r="A740" s="77"/>
      <c r="B740" s="76"/>
      <c r="C740" s="73" t="s">
        <v>97</v>
      </c>
      <c r="D740" s="21"/>
      <c r="E740" s="14">
        <f t="shared" si="255"/>
        <v>0</v>
      </c>
      <c r="F740" s="14">
        <f t="shared" si="258"/>
        <v>0</v>
      </c>
      <c r="G740" s="14">
        <f t="shared" si="258"/>
        <v>0</v>
      </c>
      <c r="H740" s="14">
        <f t="shared" si="258"/>
        <v>0</v>
      </c>
      <c r="I740" s="14">
        <f t="shared" si="258"/>
        <v>0</v>
      </c>
      <c r="J740" s="14">
        <f t="shared" si="258"/>
        <v>0</v>
      </c>
      <c r="K740" s="14">
        <f t="shared" si="258"/>
        <v>0</v>
      </c>
      <c r="L740" s="14">
        <f t="shared" si="258"/>
        <v>0</v>
      </c>
      <c r="M740" s="14">
        <f t="shared" si="257"/>
        <v>0</v>
      </c>
      <c r="N740" s="14">
        <f t="shared" si="257"/>
        <v>0</v>
      </c>
      <c r="O740" s="14">
        <f t="shared" si="257"/>
        <v>0</v>
      </c>
      <c r="P740" s="14">
        <f t="shared" si="257"/>
        <v>0</v>
      </c>
      <c r="Q740" s="14">
        <f t="shared" si="257"/>
        <v>0</v>
      </c>
    </row>
    <row r="741" spans="1:17" ht="28.5" customHeight="1">
      <c r="A741" s="77"/>
      <c r="B741" s="76"/>
      <c r="C741" s="73" t="s">
        <v>17</v>
      </c>
      <c r="D741" s="21"/>
      <c r="E741" s="14">
        <f t="shared" si="255"/>
        <v>0</v>
      </c>
      <c r="F741" s="14">
        <f t="shared" si="258"/>
        <v>0</v>
      </c>
      <c r="G741" s="14">
        <f t="shared" si="258"/>
        <v>0</v>
      </c>
      <c r="H741" s="14">
        <f t="shared" si="258"/>
        <v>0</v>
      </c>
      <c r="I741" s="14">
        <f t="shared" si="258"/>
        <v>0</v>
      </c>
      <c r="J741" s="14">
        <f t="shared" si="258"/>
        <v>0</v>
      </c>
      <c r="K741" s="14">
        <f t="shared" si="258"/>
        <v>0</v>
      </c>
      <c r="L741" s="14">
        <f t="shared" si="258"/>
        <v>0</v>
      </c>
      <c r="M741" s="14">
        <f t="shared" si="257"/>
        <v>0</v>
      </c>
      <c r="N741" s="14">
        <f t="shared" si="257"/>
        <v>0</v>
      </c>
      <c r="O741" s="14">
        <f t="shared" si="257"/>
        <v>0</v>
      </c>
      <c r="P741" s="14">
        <f t="shared" si="257"/>
        <v>0</v>
      </c>
      <c r="Q741" s="14">
        <f t="shared" si="257"/>
        <v>0</v>
      </c>
    </row>
    <row r="742" spans="1:17" ht="15" customHeight="1">
      <c r="A742" s="77" t="s">
        <v>149</v>
      </c>
      <c r="B742" s="76" t="s">
        <v>152</v>
      </c>
      <c r="C742" s="73" t="s">
        <v>6</v>
      </c>
      <c r="D742" s="20"/>
      <c r="E742" s="14">
        <f aca="true" t="shared" si="259" ref="E742:E749">F742+G742+H742+I742+J742+K742+L742+M742+N742+O742+P742+Q742</f>
        <v>14302.637</v>
      </c>
      <c r="F742" s="14">
        <f aca="true" t="shared" si="260" ref="F742:L742">F743+F744+F745+F746+F747+F749</f>
        <v>1400</v>
      </c>
      <c r="G742" s="14">
        <f t="shared" si="260"/>
        <v>12000</v>
      </c>
      <c r="H742" s="14">
        <f t="shared" si="260"/>
        <v>902.637</v>
      </c>
      <c r="I742" s="14">
        <f t="shared" si="260"/>
        <v>0</v>
      </c>
      <c r="J742" s="14">
        <f t="shared" si="260"/>
        <v>0</v>
      </c>
      <c r="K742" s="14">
        <f t="shared" si="260"/>
        <v>0</v>
      </c>
      <c r="L742" s="14">
        <f t="shared" si="260"/>
        <v>0</v>
      </c>
      <c r="M742" s="14">
        <f>M743+M744+M745+M746+M747+M749</f>
        <v>0</v>
      </c>
      <c r="N742" s="14">
        <f>N743+N744+N745+N746+N747+N749</f>
        <v>0</v>
      </c>
      <c r="O742" s="14">
        <f>O743+O744+O745+O746+O747+O749</f>
        <v>0</v>
      </c>
      <c r="P742" s="14">
        <f>P743+P744+P745+P746+P747+P749</f>
        <v>0</v>
      </c>
      <c r="Q742" s="14">
        <f>Q743+Q744+Q745+Q746+Q747+Q749</f>
        <v>0</v>
      </c>
    </row>
    <row r="743" spans="1:17" ht="15" customHeight="1">
      <c r="A743" s="77"/>
      <c r="B743" s="76"/>
      <c r="C743" s="73" t="s">
        <v>3</v>
      </c>
      <c r="D743" s="20"/>
      <c r="E743" s="14">
        <f t="shared" si="259"/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</row>
    <row r="744" spans="1:17" ht="15" customHeight="1">
      <c r="A744" s="77"/>
      <c r="B744" s="76"/>
      <c r="C744" s="73" t="s">
        <v>7</v>
      </c>
      <c r="D744" s="21" t="s">
        <v>150</v>
      </c>
      <c r="E744" s="14">
        <f t="shared" si="259"/>
        <v>14302.637</v>
      </c>
      <c r="F744" s="14">
        <v>1400</v>
      </c>
      <c r="G744" s="14">
        <v>12000</v>
      </c>
      <c r="H744" s="14">
        <v>902.637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0</v>
      </c>
      <c r="P744" s="14">
        <v>0</v>
      </c>
      <c r="Q744" s="14">
        <v>0</v>
      </c>
    </row>
    <row r="745" spans="1:17" ht="15" customHeight="1">
      <c r="A745" s="77"/>
      <c r="B745" s="76"/>
      <c r="C745" s="73" t="s">
        <v>4</v>
      </c>
      <c r="D745" s="21"/>
      <c r="E745" s="14">
        <f t="shared" si="259"/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</row>
    <row r="746" spans="1:17" ht="30" customHeight="1">
      <c r="A746" s="77"/>
      <c r="B746" s="76"/>
      <c r="C746" s="73" t="s">
        <v>96</v>
      </c>
      <c r="D746" s="21"/>
      <c r="E746" s="14">
        <f t="shared" si="259"/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</row>
    <row r="747" spans="1:17" ht="15" customHeight="1">
      <c r="A747" s="77"/>
      <c r="B747" s="76"/>
      <c r="C747" s="73" t="s">
        <v>5</v>
      </c>
      <c r="D747" s="21"/>
      <c r="E747" s="14">
        <f t="shared" si="259"/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</row>
    <row r="748" spans="1:17" ht="27.75" customHeight="1">
      <c r="A748" s="77"/>
      <c r="B748" s="76"/>
      <c r="C748" s="73" t="s">
        <v>97</v>
      </c>
      <c r="D748" s="21"/>
      <c r="E748" s="14">
        <f t="shared" si="259"/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</row>
    <row r="749" spans="1:17" ht="28.5" customHeight="1">
      <c r="A749" s="77"/>
      <c r="B749" s="76"/>
      <c r="C749" s="73" t="s">
        <v>17</v>
      </c>
      <c r="D749" s="21"/>
      <c r="E749" s="14">
        <f t="shared" si="259"/>
        <v>0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</row>
    <row r="750" spans="1:18" ht="15">
      <c r="A750" s="120" t="s">
        <v>69</v>
      </c>
      <c r="B750" s="76" t="s">
        <v>273</v>
      </c>
      <c r="C750" s="73" t="s">
        <v>6</v>
      </c>
      <c r="D750" s="20"/>
      <c r="E750" s="14">
        <f aca="true" t="shared" si="261" ref="E750:E757">F750+G750+H750+I750+J750+K750+L750+M750+N750+O750+P750+Q750</f>
        <v>4062831.2251</v>
      </c>
      <c r="F750" s="14">
        <f aca="true" t="shared" si="262" ref="F750:Q756">F758+F790+F814</f>
        <v>271983.6321</v>
      </c>
      <c r="G750" s="14">
        <f t="shared" si="262"/>
        <v>300593.20811999997</v>
      </c>
      <c r="H750" s="14">
        <f t="shared" si="262"/>
        <v>400546.2369</v>
      </c>
      <c r="I750" s="14">
        <f t="shared" si="262"/>
        <v>369607.6751</v>
      </c>
      <c r="J750" s="14">
        <f t="shared" si="262"/>
        <v>369691.77534000005</v>
      </c>
      <c r="K750" s="14">
        <f t="shared" si="262"/>
        <v>393391.82999999996</v>
      </c>
      <c r="L750" s="14">
        <f t="shared" si="262"/>
        <v>484987.4495</v>
      </c>
      <c r="M750" s="14">
        <f t="shared" si="262"/>
        <v>306509.17</v>
      </c>
      <c r="N750" s="14">
        <f t="shared" si="262"/>
        <v>309838.623</v>
      </c>
      <c r="O750" s="14">
        <f t="shared" si="262"/>
        <v>284932.7</v>
      </c>
      <c r="P750" s="14">
        <f t="shared" si="262"/>
        <v>286158.8</v>
      </c>
      <c r="Q750" s="14">
        <f t="shared" si="262"/>
        <v>284590.12504</v>
      </c>
      <c r="R750" s="12"/>
    </row>
    <row r="751" spans="1:19" ht="30">
      <c r="A751" s="120"/>
      <c r="B751" s="76"/>
      <c r="C751" s="73" t="s">
        <v>3</v>
      </c>
      <c r="D751" s="20"/>
      <c r="E751" s="14">
        <f t="shared" si="261"/>
        <v>236588.13</v>
      </c>
      <c r="F751" s="14">
        <f t="shared" si="262"/>
        <v>0</v>
      </c>
      <c r="G751" s="14">
        <f t="shared" si="262"/>
        <v>0</v>
      </c>
      <c r="H751" s="14">
        <f t="shared" si="262"/>
        <v>0</v>
      </c>
      <c r="I751" s="14">
        <f t="shared" si="262"/>
        <v>0</v>
      </c>
      <c r="J751" s="14">
        <f t="shared" si="262"/>
        <v>9888.13</v>
      </c>
      <c r="K751" s="14">
        <f t="shared" si="262"/>
        <v>12000</v>
      </c>
      <c r="L751" s="14">
        <f t="shared" si="262"/>
        <v>47500</v>
      </c>
      <c r="M751" s="14">
        <f t="shared" si="262"/>
        <v>41800</v>
      </c>
      <c r="N751" s="14">
        <f t="shared" si="262"/>
        <v>41800</v>
      </c>
      <c r="O751" s="14">
        <f t="shared" si="262"/>
        <v>41800</v>
      </c>
      <c r="P751" s="14">
        <f t="shared" si="262"/>
        <v>41800</v>
      </c>
      <c r="Q751" s="14">
        <f t="shared" si="262"/>
        <v>0</v>
      </c>
      <c r="S751" s="12"/>
    </row>
    <row r="752" spans="1:20" ht="30">
      <c r="A752" s="120"/>
      <c r="B752" s="76"/>
      <c r="C752" s="73" t="s">
        <v>7</v>
      </c>
      <c r="D752" s="21" t="s">
        <v>10</v>
      </c>
      <c r="E752" s="14">
        <f t="shared" si="261"/>
        <v>3783896.5951</v>
      </c>
      <c r="F752" s="14">
        <f t="shared" si="262"/>
        <v>266483.6321</v>
      </c>
      <c r="G752" s="14">
        <f t="shared" si="262"/>
        <v>293593.20811999997</v>
      </c>
      <c r="H752" s="14">
        <f t="shared" si="262"/>
        <v>386746.2369</v>
      </c>
      <c r="I752" s="14">
        <f t="shared" si="262"/>
        <v>355487.1751</v>
      </c>
      <c r="J752" s="14">
        <f t="shared" si="262"/>
        <v>358803.64534000005</v>
      </c>
      <c r="K752" s="14">
        <f t="shared" si="262"/>
        <v>380591.82999999996</v>
      </c>
      <c r="L752" s="14">
        <f>L760+L792+L816</f>
        <v>437461.4495</v>
      </c>
      <c r="M752" s="14">
        <f t="shared" si="262"/>
        <v>264659.17</v>
      </c>
      <c r="N752" s="14">
        <f t="shared" si="262"/>
        <v>267988.623</v>
      </c>
      <c r="O752" s="14">
        <f t="shared" si="262"/>
        <v>243132.7</v>
      </c>
      <c r="P752" s="14">
        <f t="shared" si="262"/>
        <v>244358.8</v>
      </c>
      <c r="Q752" s="14">
        <f t="shared" si="262"/>
        <v>284590.12504</v>
      </c>
      <c r="R752" s="12">
        <f>M752-R824</f>
        <v>264659.17</v>
      </c>
      <c r="S752" s="12"/>
      <c r="T752" s="12"/>
    </row>
    <row r="753" spans="1:20" ht="30">
      <c r="A753" s="120"/>
      <c r="B753" s="76"/>
      <c r="C753" s="73" t="s">
        <v>4</v>
      </c>
      <c r="D753" s="21"/>
      <c r="E753" s="14">
        <f t="shared" si="261"/>
        <v>0</v>
      </c>
      <c r="F753" s="14">
        <f t="shared" si="262"/>
        <v>0</v>
      </c>
      <c r="G753" s="14">
        <f t="shared" si="262"/>
        <v>0</v>
      </c>
      <c r="H753" s="14">
        <f t="shared" si="262"/>
        <v>0</v>
      </c>
      <c r="I753" s="14">
        <f t="shared" si="262"/>
        <v>0</v>
      </c>
      <c r="J753" s="14">
        <f t="shared" si="262"/>
        <v>0</v>
      </c>
      <c r="K753" s="14">
        <f t="shared" si="262"/>
        <v>0</v>
      </c>
      <c r="L753" s="14">
        <f t="shared" si="262"/>
        <v>0</v>
      </c>
      <c r="M753" s="14">
        <f t="shared" si="262"/>
        <v>0</v>
      </c>
      <c r="N753" s="14">
        <f t="shared" si="262"/>
        <v>0</v>
      </c>
      <c r="O753" s="14">
        <f t="shared" si="262"/>
        <v>0</v>
      </c>
      <c r="P753" s="14">
        <f t="shared" si="262"/>
        <v>0</v>
      </c>
      <c r="Q753" s="14">
        <f t="shared" si="262"/>
        <v>0</v>
      </c>
      <c r="S753" s="12"/>
      <c r="T753" s="12"/>
    </row>
    <row r="754" spans="1:17" ht="30">
      <c r="A754" s="120"/>
      <c r="B754" s="76"/>
      <c r="C754" s="73" t="s">
        <v>96</v>
      </c>
      <c r="D754" s="21" t="s">
        <v>13</v>
      </c>
      <c r="E754" s="14">
        <f t="shared" si="261"/>
        <v>42346.5</v>
      </c>
      <c r="F754" s="14">
        <f t="shared" si="262"/>
        <v>5500</v>
      </c>
      <c r="G754" s="14">
        <f t="shared" si="262"/>
        <v>7000</v>
      </c>
      <c r="H754" s="14">
        <f t="shared" si="262"/>
        <v>13800</v>
      </c>
      <c r="I754" s="14">
        <f t="shared" si="262"/>
        <v>14120.5</v>
      </c>
      <c r="J754" s="14">
        <f t="shared" si="262"/>
        <v>1000</v>
      </c>
      <c r="K754" s="14">
        <f t="shared" si="262"/>
        <v>800</v>
      </c>
      <c r="L754" s="14">
        <v>26</v>
      </c>
      <c r="M754" s="14">
        <f t="shared" si="262"/>
        <v>50</v>
      </c>
      <c r="N754" s="14">
        <f t="shared" si="262"/>
        <v>50</v>
      </c>
      <c r="O754" s="14">
        <f t="shared" si="262"/>
        <v>0</v>
      </c>
      <c r="P754" s="14">
        <f t="shared" si="262"/>
        <v>0</v>
      </c>
      <c r="Q754" s="14">
        <f t="shared" si="262"/>
        <v>0</v>
      </c>
    </row>
    <row r="755" spans="1:17" ht="30">
      <c r="A755" s="120"/>
      <c r="B755" s="76"/>
      <c r="C755" s="73" t="s">
        <v>5</v>
      </c>
      <c r="D755" s="21"/>
      <c r="E755" s="14">
        <f t="shared" si="261"/>
        <v>0</v>
      </c>
      <c r="F755" s="14">
        <f t="shared" si="262"/>
        <v>0</v>
      </c>
      <c r="G755" s="14">
        <f t="shared" si="262"/>
        <v>0</v>
      </c>
      <c r="H755" s="14">
        <f t="shared" si="262"/>
        <v>0</v>
      </c>
      <c r="I755" s="14">
        <f t="shared" si="262"/>
        <v>0</v>
      </c>
      <c r="J755" s="14">
        <f t="shared" si="262"/>
        <v>0</v>
      </c>
      <c r="K755" s="14">
        <f t="shared" si="262"/>
        <v>0</v>
      </c>
      <c r="L755" s="14">
        <f t="shared" si="262"/>
        <v>0</v>
      </c>
      <c r="M755" s="14">
        <f t="shared" si="262"/>
        <v>0</v>
      </c>
      <c r="N755" s="14">
        <f t="shared" si="262"/>
        <v>0</v>
      </c>
      <c r="O755" s="14">
        <f t="shared" si="262"/>
        <v>0</v>
      </c>
      <c r="P755" s="14">
        <f t="shared" si="262"/>
        <v>0</v>
      </c>
      <c r="Q755" s="14">
        <f t="shared" si="262"/>
        <v>0</v>
      </c>
    </row>
    <row r="756" spans="1:17" ht="30">
      <c r="A756" s="120"/>
      <c r="B756" s="76"/>
      <c r="C756" s="73" t="s">
        <v>97</v>
      </c>
      <c r="D756" s="21"/>
      <c r="E756" s="14">
        <f t="shared" si="261"/>
        <v>0</v>
      </c>
      <c r="F756" s="14">
        <f t="shared" si="262"/>
        <v>0</v>
      </c>
      <c r="G756" s="14">
        <f t="shared" si="262"/>
        <v>0</v>
      </c>
      <c r="H756" s="14">
        <f t="shared" si="262"/>
        <v>0</v>
      </c>
      <c r="I756" s="14">
        <f t="shared" si="262"/>
        <v>0</v>
      </c>
      <c r="J756" s="14">
        <f t="shared" si="262"/>
        <v>0</v>
      </c>
      <c r="K756" s="14">
        <f t="shared" si="262"/>
        <v>0</v>
      </c>
      <c r="L756" s="14">
        <f t="shared" si="262"/>
        <v>0</v>
      </c>
      <c r="M756" s="14">
        <f t="shared" si="262"/>
        <v>0</v>
      </c>
      <c r="N756" s="14">
        <f t="shared" si="262"/>
        <v>0</v>
      </c>
      <c r="O756" s="14">
        <f t="shared" si="262"/>
        <v>0</v>
      </c>
      <c r="P756" s="14">
        <f t="shared" si="262"/>
        <v>0</v>
      </c>
      <c r="Q756" s="14">
        <f t="shared" si="262"/>
        <v>0</v>
      </c>
    </row>
    <row r="757" spans="1:17" ht="45">
      <c r="A757" s="120"/>
      <c r="B757" s="76"/>
      <c r="C757" s="73" t="s">
        <v>17</v>
      </c>
      <c r="D757" s="21"/>
      <c r="E757" s="14">
        <f t="shared" si="261"/>
        <v>0</v>
      </c>
      <c r="F757" s="14">
        <f aca="true" t="shared" si="263" ref="F757:Q757">F765+F797</f>
        <v>0</v>
      </c>
      <c r="G757" s="14">
        <f t="shared" si="263"/>
        <v>0</v>
      </c>
      <c r="H757" s="14">
        <f t="shared" si="263"/>
        <v>0</v>
      </c>
      <c r="I757" s="14">
        <f t="shared" si="263"/>
        <v>0</v>
      </c>
      <c r="J757" s="14">
        <f t="shared" si="263"/>
        <v>0</v>
      </c>
      <c r="K757" s="14">
        <f t="shared" si="263"/>
        <v>0</v>
      </c>
      <c r="L757" s="14">
        <f t="shared" si="263"/>
        <v>0</v>
      </c>
      <c r="M757" s="14">
        <f t="shared" si="263"/>
        <v>0</v>
      </c>
      <c r="N757" s="14">
        <f t="shared" si="263"/>
        <v>0</v>
      </c>
      <c r="O757" s="14">
        <f t="shared" si="263"/>
        <v>0</v>
      </c>
      <c r="P757" s="14">
        <f t="shared" si="263"/>
        <v>0</v>
      </c>
      <c r="Q757" s="14">
        <f t="shared" si="263"/>
        <v>0</v>
      </c>
    </row>
    <row r="758" spans="1:17" ht="15" customHeight="1">
      <c r="A758" s="77" t="s">
        <v>70</v>
      </c>
      <c r="B758" s="76" t="s">
        <v>153</v>
      </c>
      <c r="C758" s="73" t="s">
        <v>6</v>
      </c>
      <c r="D758" s="20"/>
      <c r="E758" s="14">
        <f aca="true" t="shared" si="264" ref="E758:E765">F758+G758+H758+I758+J758+K758+L758+M758+N758+O758+P758+Q758</f>
        <v>2061331.60182</v>
      </c>
      <c r="F758" s="14">
        <f aca="true" t="shared" si="265" ref="F758:L758">F759+F760+F761+F762+F763+F765</f>
        <v>121563.15437999999</v>
      </c>
      <c r="G758" s="14">
        <f t="shared" si="265"/>
        <v>129336.01233</v>
      </c>
      <c r="H758" s="14">
        <f t="shared" si="265"/>
        <v>141464.6</v>
      </c>
      <c r="I758" s="14">
        <f t="shared" si="265"/>
        <v>144777.52518</v>
      </c>
      <c r="J758" s="14">
        <f t="shared" si="265"/>
        <v>152735.81009</v>
      </c>
      <c r="K758" s="14">
        <f t="shared" si="265"/>
        <v>165925.4</v>
      </c>
      <c r="L758" s="14">
        <f t="shared" si="265"/>
        <v>159871.61653</v>
      </c>
      <c r="M758" s="14">
        <f>M759+M760+M761+M762+M763+M765</f>
        <v>184125.02187</v>
      </c>
      <c r="N758" s="14">
        <f>N759+N760+N761+N762+N763+N765</f>
        <v>228184.95</v>
      </c>
      <c r="O758" s="14">
        <f>O759+O760+O761+O762+O763+O765</f>
        <v>229604.2</v>
      </c>
      <c r="P758" s="14">
        <f>P759+P760+P761+P762+P763+P765</f>
        <v>230830.3</v>
      </c>
      <c r="Q758" s="14">
        <f>Q759+Q760+Q761+Q762+Q763+Q765</f>
        <v>172913.01144</v>
      </c>
    </row>
    <row r="759" spans="1:17" ht="15" customHeight="1">
      <c r="A759" s="77"/>
      <c r="B759" s="76"/>
      <c r="C759" s="73" t="s">
        <v>3</v>
      </c>
      <c r="D759" s="20"/>
      <c r="E759" s="14">
        <f t="shared" si="264"/>
        <v>125400</v>
      </c>
      <c r="F759" s="14">
        <f aca="true" t="shared" si="266" ref="F759:Q765">F767+F775+F783</f>
        <v>0</v>
      </c>
      <c r="G759" s="14">
        <f t="shared" si="266"/>
        <v>0</v>
      </c>
      <c r="H759" s="14">
        <f t="shared" si="266"/>
        <v>0</v>
      </c>
      <c r="I759" s="14">
        <f t="shared" si="266"/>
        <v>0</v>
      </c>
      <c r="J759" s="14">
        <f t="shared" si="266"/>
        <v>0</v>
      </c>
      <c r="K759" s="14">
        <f t="shared" si="266"/>
        <v>0</v>
      </c>
      <c r="L759" s="14">
        <f t="shared" si="266"/>
        <v>0</v>
      </c>
      <c r="M759" s="14">
        <f t="shared" si="266"/>
        <v>0</v>
      </c>
      <c r="N759" s="14">
        <f t="shared" si="266"/>
        <v>41800</v>
      </c>
      <c r="O759" s="14">
        <f t="shared" si="266"/>
        <v>41800</v>
      </c>
      <c r="P759" s="14">
        <f t="shared" si="266"/>
        <v>41800</v>
      </c>
      <c r="Q759" s="14">
        <f t="shared" si="266"/>
        <v>0</v>
      </c>
    </row>
    <row r="760" spans="1:17" ht="15" customHeight="1">
      <c r="A760" s="77"/>
      <c r="B760" s="76"/>
      <c r="C760" s="73" t="s">
        <v>7</v>
      </c>
      <c r="D760" s="21" t="s">
        <v>8</v>
      </c>
      <c r="E760" s="14">
        <f t="shared" si="264"/>
        <v>1933685.10182</v>
      </c>
      <c r="F760" s="14">
        <f t="shared" si="266"/>
        <v>121563.15437999999</v>
      </c>
      <c r="G760" s="14">
        <f t="shared" si="266"/>
        <v>129336.01233</v>
      </c>
      <c r="H760" s="14">
        <f t="shared" si="266"/>
        <v>141464.6</v>
      </c>
      <c r="I760" s="14">
        <f t="shared" si="266"/>
        <v>144457.02518</v>
      </c>
      <c r="J760" s="14">
        <f t="shared" si="266"/>
        <v>151735.81009</v>
      </c>
      <c r="K760" s="14">
        <f t="shared" si="266"/>
        <v>165125.4</v>
      </c>
      <c r="L760" s="14">
        <f t="shared" si="266"/>
        <v>159845.61653</v>
      </c>
      <c r="M760" s="14">
        <f>M768+M776+M784</f>
        <v>184075.02187</v>
      </c>
      <c r="N760" s="14">
        <f>N768+N776+N784</f>
        <v>186334.95</v>
      </c>
      <c r="O760" s="14">
        <f>O768+O776+O784</f>
        <v>187804.2</v>
      </c>
      <c r="P760" s="14">
        <f t="shared" si="266"/>
        <v>189030.3</v>
      </c>
      <c r="Q760" s="14">
        <f t="shared" si="266"/>
        <v>172913.01144</v>
      </c>
    </row>
    <row r="761" spans="1:17" ht="15" customHeight="1">
      <c r="A761" s="77"/>
      <c r="B761" s="76"/>
      <c r="C761" s="73" t="s">
        <v>4</v>
      </c>
      <c r="D761" s="21"/>
      <c r="E761" s="14">
        <f t="shared" si="264"/>
        <v>0</v>
      </c>
      <c r="F761" s="14">
        <f t="shared" si="266"/>
        <v>0</v>
      </c>
      <c r="G761" s="14">
        <f t="shared" si="266"/>
        <v>0</v>
      </c>
      <c r="H761" s="14">
        <f t="shared" si="266"/>
        <v>0</v>
      </c>
      <c r="I761" s="14">
        <f t="shared" si="266"/>
        <v>0</v>
      </c>
      <c r="J761" s="14">
        <f t="shared" si="266"/>
        <v>0</v>
      </c>
      <c r="K761" s="14">
        <f t="shared" si="266"/>
        <v>0</v>
      </c>
      <c r="L761" s="14">
        <f t="shared" si="266"/>
        <v>0</v>
      </c>
      <c r="M761" s="14">
        <f t="shared" si="266"/>
        <v>0</v>
      </c>
      <c r="N761" s="14">
        <f t="shared" si="266"/>
        <v>0</v>
      </c>
      <c r="O761" s="14">
        <f t="shared" si="266"/>
        <v>0</v>
      </c>
      <c r="P761" s="14">
        <f t="shared" si="266"/>
        <v>0</v>
      </c>
      <c r="Q761" s="14">
        <f t="shared" si="266"/>
        <v>0</v>
      </c>
    </row>
    <row r="762" spans="1:17" ht="30" customHeight="1">
      <c r="A762" s="77"/>
      <c r="B762" s="76"/>
      <c r="C762" s="73" t="s">
        <v>96</v>
      </c>
      <c r="D762" s="21"/>
      <c r="E762" s="14">
        <f t="shared" si="264"/>
        <v>2246.5</v>
      </c>
      <c r="F762" s="14">
        <f t="shared" si="266"/>
        <v>0</v>
      </c>
      <c r="G762" s="14">
        <f t="shared" si="266"/>
        <v>0</v>
      </c>
      <c r="H762" s="14">
        <f t="shared" si="266"/>
        <v>0</v>
      </c>
      <c r="I762" s="14">
        <f t="shared" si="266"/>
        <v>320.5</v>
      </c>
      <c r="J762" s="14">
        <f t="shared" si="266"/>
        <v>1000</v>
      </c>
      <c r="K762" s="14">
        <f t="shared" si="266"/>
        <v>800</v>
      </c>
      <c r="L762" s="14">
        <f t="shared" si="266"/>
        <v>26</v>
      </c>
      <c r="M762" s="14">
        <f t="shared" si="266"/>
        <v>50</v>
      </c>
      <c r="N762" s="14">
        <f t="shared" si="266"/>
        <v>50</v>
      </c>
      <c r="O762" s="14">
        <f t="shared" si="266"/>
        <v>0</v>
      </c>
      <c r="P762" s="14">
        <f t="shared" si="266"/>
        <v>0</v>
      </c>
      <c r="Q762" s="14">
        <f t="shared" si="266"/>
        <v>0</v>
      </c>
    </row>
    <row r="763" spans="1:17" ht="15" customHeight="1">
      <c r="A763" s="77"/>
      <c r="B763" s="76"/>
      <c r="C763" s="73" t="s">
        <v>5</v>
      </c>
      <c r="D763" s="21"/>
      <c r="E763" s="14">
        <f t="shared" si="264"/>
        <v>0</v>
      </c>
      <c r="F763" s="14">
        <f t="shared" si="266"/>
        <v>0</v>
      </c>
      <c r="G763" s="14">
        <f t="shared" si="266"/>
        <v>0</v>
      </c>
      <c r="H763" s="14">
        <f t="shared" si="266"/>
        <v>0</v>
      </c>
      <c r="I763" s="14">
        <f t="shared" si="266"/>
        <v>0</v>
      </c>
      <c r="J763" s="14">
        <f t="shared" si="266"/>
        <v>0</v>
      </c>
      <c r="K763" s="14">
        <f t="shared" si="266"/>
        <v>0</v>
      </c>
      <c r="L763" s="14">
        <f t="shared" si="266"/>
        <v>0</v>
      </c>
      <c r="M763" s="14">
        <f t="shared" si="266"/>
        <v>0</v>
      </c>
      <c r="N763" s="14">
        <f t="shared" si="266"/>
        <v>0</v>
      </c>
      <c r="O763" s="14">
        <f t="shared" si="266"/>
        <v>0</v>
      </c>
      <c r="P763" s="14">
        <f t="shared" si="266"/>
        <v>0</v>
      </c>
      <c r="Q763" s="14">
        <f t="shared" si="266"/>
        <v>0</v>
      </c>
    </row>
    <row r="764" spans="1:17" ht="30" customHeight="1">
      <c r="A764" s="77"/>
      <c r="B764" s="76"/>
      <c r="C764" s="73" t="s">
        <v>97</v>
      </c>
      <c r="D764" s="21"/>
      <c r="E764" s="14">
        <f t="shared" si="264"/>
        <v>0</v>
      </c>
      <c r="F764" s="14">
        <f t="shared" si="266"/>
        <v>0</v>
      </c>
      <c r="G764" s="14">
        <f t="shared" si="266"/>
        <v>0</v>
      </c>
      <c r="H764" s="14">
        <f t="shared" si="266"/>
        <v>0</v>
      </c>
      <c r="I764" s="14">
        <f t="shared" si="266"/>
        <v>0</v>
      </c>
      <c r="J764" s="14">
        <f t="shared" si="266"/>
        <v>0</v>
      </c>
      <c r="K764" s="14">
        <f t="shared" si="266"/>
        <v>0</v>
      </c>
      <c r="L764" s="14">
        <f t="shared" si="266"/>
        <v>0</v>
      </c>
      <c r="M764" s="14">
        <f t="shared" si="266"/>
        <v>0</v>
      </c>
      <c r="N764" s="14">
        <f t="shared" si="266"/>
        <v>0</v>
      </c>
      <c r="O764" s="14">
        <f t="shared" si="266"/>
        <v>0</v>
      </c>
      <c r="P764" s="14">
        <f t="shared" si="266"/>
        <v>0</v>
      </c>
      <c r="Q764" s="14">
        <f t="shared" si="266"/>
        <v>0</v>
      </c>
    </row>
    <row r="765" spans="1:17" ht="30" customHeight="1">
      <c r="A765" s="77"/>
      <c r="B765" s="76"/>
      <c r="C765" s="73" t="s">
        <v>17</v>
      </c>
      <c r="D765" s="21"/>
      <c r="E765" s="14">
        <f t="shared" si="264"/>
        <v>0</v>
      </c>
      <c r="F765" s="14">
        <f t="shared" si="266"/>
        <v>0</v>
      </c>
      <c r="G765" s="14">
        <f t="shared" si="266"/>
        <v>0</v>
      </c>
      <c r="H765" s="14">
        <f t="shared" si="266"/>
        <v>0</v>
      </c>
      <c r="I765" s="14">
        <f t="shared" si="266"/>
        <v>0</v>
      </c>
      <c r="J765" s="14">
        <f t="shared" si="266"/>
        <v>0</v>
      </c>
      <c r="K765" s="14">
        <f t="shared" si="266"/>
        <v>0</v>
      </c>
      <c r="L765" s="14">
        <f t="shared" si="266"/>
        <v>0</v>
      </c>
      <c r="M765" s="14">
        <f t="shared" si="266"/>
        <v>0</v>
      </c>
      <c r="N765" s="14">
        <f t="shared" si="266"/>
        <v>0</v>
      </c>
      <c r="O765" s="14">
        <f t="shared" si="266"/>
        <v>0</v>
      </c>
      <c r="P765" s="14">
        <f t="shared" si="266"/>
        <v>0</v>
      </c>
      <c r="Q765" s="14">
        <f t="shared" si="266"/>
        <v>0</v>
      </c>
    </row>
    <row r="766" spans="1:17" ht="15" customHeight="1">
      <c r="A766" s="77" t="s">
        <v>71</v>
      </c>
      <c r="B766" s="76" t="s">
        <v>251</v>
      </c>
      <c r="C766" s="73" t="s">
        <v>6</v>
      </c>
      <c r="D766" s="20"/>
      <c r="E766" s="14">
        <f>F766+G766+H766+I766+J766+K766+L766+M766+N766+O766+P766+Q766</f>
        <v>2041402.3668700003</v>
      </c>
      <c r="F766" s="14">
        <f aca="true" t="shared" si="267" ref="F766:L766">F767+F768+F769+F770+F771+F773</f>
        <v>120361.15238</v>
      </c>
      <c r="G766" s="14">
        <f t="shared" si="267"/>
        <v>128584.51233</v>
      </c>
      <c r="H766" s="14">
        <f t="shared" si="267"/>
        <v>137427.6</v>
      </c>
      <c r="I766" s="14">
        <f t="shared" si="267"/>
        <v>140076.06967</v>
      </c>
      <c r="J766" s="14">
        <f t="shared" si="267"/>
        <v>147415.81009</v>
      </c>
      <c r="K766" s="14">
        <f t="shared" si="267"/>
        <v>164725.4</v>
      </c>
      <c r="L766" s="14">
        <f t="shared" si="267"/>
        <v>159750.39653</v>
      </c>
      <c r="M766" s="14">
        <f>M767+M768+M769+M770+M771+M773</f>
        <v>183975.02187</v>
      </c>
      <c r="N766" s="14">
        <f>N767+N768+N769+N770+N771+N773</f>
        <v>227253.6</v>
      </c>
      <c r="O766" s="14">
        <f>O767+O768+O769+O770+O771+O773</f>
        <v>229104.2</v>
      </c>
      <c r="P766" s="14">
        <f>P767+P768+P769+P770+P771+P773</f>
        <v>230330.3</v>
      </c>
      <c r="Q766" s="14">
        <f>Q767+Q768+Q769+Q770+Q771+Q773</f>
        <v>172398.304</v>
      </c>
    </row>
    <row r="767" spans="1:17" ht="15" customHeight="1">
      <c r="A767" s="77"/>
      <c r="B767" s="76"/>
      <c r="C767" s="73" t="s">
        <v>3</v>
      </c>
      <c r="D767" s="20"/>
      <c r="E767" s="14">
        <f aca="true" t="shared" si="268" ref="E767:E773">F767+G767+H767+I767+J767+K767+L767+M767+N767+O767+P767+Q767</f>
        <v>125400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41800</v>
      </c>
      <c r="O767" s="14">
        <v>41800</v>
      </c>
      <c r="P767" s="14">
        <v>41800</v>
      </c>
      <c r="Q767" s="14">
        <v>0</v>
      </c>
    </row>
    <row r="768" spans="1:17" ht="15" customHeight="1">
      <c r="A768" s="77"/>
      <c r="B768" s="76"/>
      <c r="C768" s="73" t="s">
        <v>7</v>
      </c>
      <c r="D768" s="21" t="s">
        <v>8</v>
      </c>
      <c r="E768" s="14">
        <f t="shared" si="268"/>
        <v>1913755.8668700003</v>
      </c>
      <c r="F768" s="14">
        <v>120361.15238</v>
      </c>
      <c r="G768" s="14">
        <v>128584.51233</v>
      </c>
      <c r="H768" s="14">
        <v>137427.6</v>
      </c>
      <c r="I768" s="14">
        <v>139755.56967</v>
      </c>
      <c r="J768" s="14">
        <v>146415.81009</v>
      </c>
      <c r="K768" s="14">
        <v>163925.4</v>
      </c>
      <c r="L768" s="14">
        <v>159724.39653</v>
      </c>
      <c r="M768" s="14">
        <v>183925.02187</v>
      </c>
      <c r="N768" s="14">
        <v>185403.6</v>
      </c>
      <c r="O768" s="14">
        <v>187304.2</v>
      </c>
      <c r="P768" s="14">
        <v>188530.3</v>
      </c>
      <c r="Q768" s="14">
        <v>172398.304</v>
      </c>
    </row>
    <row r="769" spans="1:17" ht="15" customHeight="1">
      <c r="A769" s="77"/>
      <c r="B769" s="76"/>
      <c r="C769" s="73" t="s">
        <v>4</v>
      </c>
      <c r="D769" s="21"/>
      <c r="E769" s="14">
        <f t="shared" si="268"/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</row>
    <row r="770" spans="1:17" ht="30" customHeight="1">
      <c r="A770" s="77"/>
      <c r="B770" s="76"/>
      <c r="C770" s="73" t="s">
        <v>96</v>
      </c>
      <c r="D770" s="21" t="s">
        <v>13</v>
      </c>
      <c r="E770" s="14">
        <f t="shared" si="268"/>
        <v>2246.5</v>
      </c>
      <c r="F770" s="14">
        <v>0</v>
      </c>
      <c r="G770" s="14">
        <v>0</v>
      </c>
      <c r="H770" s="14">
        <v>0</v>
      </c>
      <c r="I770" s="14">
        <v>320.5</v>
      </c>
      <c r="J770" s="14">
        <v>1000</v>
      </c>
      <c r="K770" s="14">
        <v>800</v>
      </c>
      <c r="L770" s="14">
        <v>26</v>
      </c>
      <c r="M770" s="14">
        <v>50</v>
      </c>
      <c r="N770" s="14">
        <v>50</v>
      </c>
      <c r="O770" s="14">
        <v>0</v>
      </c>
      <c r="P770" s="14">
        <v>0</v>
      </c>
      <c r="Q770" s="14">
        <v>0</v>
      </c>
    </row>
    <row r="771" spans="1:17" ht="15" customHeight="1">
      <c r="A771" s="77"/>
      <c r="B771" s="76"/>
      <c r="C771" s="73" t="s">
        <v>5</v>
      </c>
      <c r="D771" s="21"/>
      <c r="E771" s="14">
        <f t="shared" si="268"/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0</v>
      </c>
    </row>
    <row r="772" spans="1:17" ht="28.5" customHeight="1">
      <c r="A772" s="77"/>
      <c r="B772" s="76"/>
      <c r="C772" s="73" t="s">
        <v>97</v>
      </c>
      <c r="D772" s="21"/>
      <c r="E772" s="14">
        <f t="shared" si="268"/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0</v>
      </c>
    </row>
    <row r="773" spans="1:17" ht="30" customHeight="1">
      <c r="A773" s="77"/>
      <c r="B773" s="76"/>
      <c r="C773" s="73" t="s">
        <v>17</v>
      </c>
      <c r="D773" s="21"/>
      <c r="E773" s="14">
        <f t="shared" si="268"/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</row>
    <row r="774" spans="1:17" ht="15" customHeight="1">
      <c r="A774" s="77" t="s">
        <v>72</v>
      </c>
      <c r="B774" s="76" t="s">
        <v>252</v>
      </c>
      <c r="C774" s="73" t="s">
        <v>6</v>
      </c>
      <c r="D774" s="20"/>
      <c r="E774" s="14">
        <f aca="true" t="shared" si="269" ref="E774:E781">F774+G774+H774+I774+J774+K774+L774+M774+N774+O774+P774+Q774</f>
        <v>10702.02</v>
      </c>
      <c r="F774" s="14">
        <f aca="true" t="shared" si="270" ref="F774:L774">F775+F776+F777+F778+F779+F781</f>
        <v>0</v>
      </c>
      <c r="G774" s="14">
        <f t="shared" si="270"/>
        <v>0</v>
      </c>
      <c r="H774" s="14">
        <f t="shared" si="270"/>
        <v>2877</v>
      </c>
      <c r="I774" s="14">
        <f t="shared" si="270"/>
        <v>3825.02</v>
      </c>
      <c r="J774" s="14">
        <f t="shared" si="270"/>
        <v>4000</v>
      </c>
      <c r="K774" s="14">
        <f t="shared" si="270"/>
        <v>0</v>
      </c>
      <c r="L774" s="14">
        <f t="shared" si="270"/>
        <v>0</v>
      </c>
      <c r="M774" s="14">
        <f>M775+M776+M777+M778+M779+M781</f>
        <v>0</v>
      </c>
      <c r="N774" s="14">
        <f>N775+N776+N777+N778+N779+N781</f>
        <v>0</v>
      </c>
      <c r="O774" s="14">
        <f>O775+O776+O777+O778+O779+O781</f>
        <v>0</v>
      </c>
      <c r="P774" s="14">
        <f>P775+P776+P777+P778+P779+P781</f>
        <v>0</v>
      </c>
      <c r="Q774" s="14">
        <f>Q775+Q776+Q777+Q778+Q779+Q781</f>
        <v>0</v>
      </c>
    </row>
    <row r="775" spans="1:17" ht="15" customHeight="1">
      <c r="A775" s="77"/>
      <c r="B775" s="86"/>
      <c r="C775" s="73" t="s">
        <v>3</v>
      </c>
      <c r="D775" s="20"/>
      <c r="E775" s="14">
        <f t="shared" si="269"/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</row>
    <row r="776" spans="1:17" ht="15" customHeight="1">
      <c r="A776" s="77"/>
      <c r="B776" s="86"/>
      <c r="C776" s="73" t="s">
        <v>7</v>
      </c>
      <c r="D776" s="21" t="s">
        <v>8</v>
      </c>
      <c r="E776" s="14">
        <f t="shared" si="269"/>
        <v>10702.02</v>
      </c>
      <c r="F776" s="14">
        <v>0</v>
      </c>
      <c r="G776" s="14">
        <v>0</v>
      </c>
      <c r="H776" s="14">
        <v>2877</v>
      </c>
      <c r="I776" s="14">
        <v>3825.02</v>
      </c>
      <c r="J776" s="14">
        <v>4000</v>
      </c>
      <c r="K776" s="14">
        <f>4000-4000</f>
        <v>0</v>
      </c>
      <c r="L776" s="14">
        <f>4000-4000</f>
        <v>0</v>
      </c>
      <c r="M776" s="14">
        <f>4000-4000</f>
        <v>0</v>
      </c>
      <c r="N776" s="14">
        <f>M776*1.04</f>
        <v>0</v>
      </c>
      <c r="O776" s="14">
        <f>N776</f>
        <v>0</v>
      </c>
      <c r="P776" s="14">
        <f>O776</f>
        <v>0</v>
      </c>
      <c r="Q776" s="14">
        <f>P776</f>
        <v>0</v>
      </c>
    </row>
    <row r="777" spans="1:17" ht="15" customHeight="1">
      <c r="A777" s="77"/>
      <c r="B777" s="86"/>
      <c r="C777" s="73" t="s">
        <v>4</v>
      </c>
      <c r="D777" s="21"/>
      <c r="E777" s="14">
        <f t="shared" si="269"/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</row>
    <row r="778" spans="1:17" ht="30" customHeight="1">
      <c r="A778" s="77"/>
      <c r="B778" s="86"/>
      <c r="C778" s="73" t="s">
        <v>96</v>
      </c>
      <c r="D778" s="21"/>
      <c r="E778" s="14">
        <f t="shared" si="269"/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</row>
    <row r="779" spans="1:17" ht="15" customHeight="1">
      <c r="A779" s="77"/>
      <c r="B779" s="86"/>
      <c r="C779" s="73" t="s">
        <v>5</v>
      </c>
      <c r="D779" s="21"/>
      <c r="E779" s="14">
        <f t="shared" si="269"/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</row>
    <row r="780" spans="1:17" ht="30" customHeight="1">
      <c r="A780" s="77"/>
      <c r="B780" s="86"/>
      <c r="C780" s="73" t="s">
        <v>97</v>
      </c>
      <c r="D780" s="21"/>
      <c r="E780" s="14">
        <f t="shared" si="269"/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</row>
    <row r="781" spans="1:17" ht="30" customHeight="1">
      <c r="A781" s="77"/>
      <c r="B781" s="86"/>
      <c r="C781" s="73" t="s">
        <v>17</v>
      </c>
      <c r="D781" s="21"/>
      <c r="E781" s="14">
        <f t="shared" si="269"/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</row>
    <row r="782" spans="1:17" ht="15" customHeight="1">
      <c r="A782" s="77" t="s">
        <v>73</v>
      </c>
      <c r="B782" s="76" t="s">
        <v>121</v>
      </c>
      <c r="C782" s="73" t="s">
        <v>6</v>
      </c>
      <c r="D782" s="20"/>
      <c r="E782" s="14">
        <f aca="true" t="shared" si="271" ref="E782:L782">E783+E784+E785+E786+E787+E789</f>
        <v>9227.21495</v>
      </c>
      <c r="F782" s="14">
        <f t="shared" si="271"/>
        <v>1202.002</v>
      </c>
      <c r="G782" s="14">
        <f t="shared" si="271"/>
        <v>751.5</v>
      </c>
      <c r="H782" s="14">
        <f t="shared" si="271"/>
        <v>1160</v>
      </c>
      <c r="I782" s="14">
        <f t="shared" si="271"/>
        <v>876.43551</v>
      </c>
      <c r="J782" s="14">
        <f t="shared" si="271"/>
        <v>1320</v>
      </c>
      <c r="K782" s="14">
        <f t="shared" si="271"/>
        <v>1200</v>
      </c>
      <c r="L782" s="14">
        <f t="shared" si="271"/>
        <v>121.22</v>
      </c>
      <c r="M782" s="14">
        <f>M783+M784+M785+M786+M787+M789</f>
        <v>150</v>
      </c>
      <c r="N782" s="14">
        <f>N783+N784+N785+N786+N787+N789</f>
        <v>931.35</v>
      </c>
      <c r="O782" s="14">
        <f>O783+O784+O785+O786+O787+O789</f>
        <v>500</v>
      </c>
      <c r="P782" s="14">
        <f>P783+P784+P785+P786+P787+P789</f>
        <v>500</v>
      </c>
      <c r="Q782" s="14">
        <f>Q783+Q784+Q785+Q786+Q787+Q789</f>
        <v>514.70744</v>
      </c>
    </row>
    <row r="783" spans="1:17" ht="15" customHeight="1">
      <c r="A783" s="77"/>
      <c r="B783" s="76"/>
      <c r="C783" s="73" t="s">
        <v>3</v>
      </c>
      <c r="D783" s="20"/>
      <c r="E783" s="14">
        <f aca="true" t="shared" si="272" ref="E783:E797">F783+G783+H783+I783+J783+K783+L783+M783+N783+O783+P783+Q783</f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</row>
    <row r="784" spans="1:17" ht="15" customHeight="1">
      <c r="A784" s="77"/>
      <c r="B784" s="76"/>
      <c r="C784" s="73" t="s">
        <v>7</v>
      </c>
      <c r="D784" s="21" t="s">
        <v>8</v>
      </c>
      <c r="E784" s="14">
        <f t="shared" si="272"/>
        <v>9227.21495</v>
      </c>
      <c r="F784" s="14">
        <v>1202.002</v>
      </c>
      <c r="G784" s="14">
        <v>751.5</v>
      </c>
      <c r="H784" s="14">
        <v>1160</v>
      </c>
      <c r="I784" s="14">
        <v>876.43551</v>
      </c>
      <c r="J784" s="14">
        <v>1320</v>
      </c>
      <c r="K784" s="14">
        <v>1200</v>
      </c>
      <c r="L784" s="14">
        <v>121.22</v>
      </c>
      <c r="M784" s="14">
        <v>150</v>
      </c>
      <c r="N784" s="14">
        <v>931.35</v>
      </c>
      <c r="O784" s="14">
        <v>500</v>
      </c>
      <c r="P784" s="14">
        <v>500</v>
      </c>
      <c r="Q784" s="14">
        <v>514.70744</v>
      </c>
    </row>
    <row r="785" spans="1:17" ht="15" customHeight="1">
      <c r="A785" s="77"/>
      <c r="B785" s="76"/>
      <c r="C785" s="73" t="s">
        <v>4</v>
      </c>
      <c r="D785" s="21"/>
      <c r="E785" s="14">
        <f t="shared" si="272"/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</row>
    <row r="786" spans="1:17" ht="30" customHeight="1">
      <c r="A786" s="77"/>
      <c r="B786" s="76"/>
      <c r="C786" s="73" t="s">
        <v>96</v>
      </c>
      <c r="D786" s="21"/>
      <c r="E786" s="14">
        <f t="shared" si="272"/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</row>
    <row r="787" spans="1:17" ht="15" customHeight="1">
      <c r="A787" s="77"/>
      <c r="B787" s="76"/>
      <c r="C787" s="73" t="s">
        <v>5</v>
      </c>
      <c r="D787" s="21"/>
      <c r="E787" s="14">
        <f t="shared" si="272"/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</row>
    <row r="788" spans="1:17" ht="30" customHeight="1">
      <c r="A788" s="77"/>
      <c r="B788" s="76"/>
      <c r="C788" s="73" t="s">
        <v>97</v>
      </c>
      <c r="D788" s="21"/>
      <c r="E788" s="14">
        <f t="shared" si="272"/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</row>
    <row r="789" spans="1:17" ht="30" customHeight="1">
      <c r="A789" s="77"/>
      <c r="B789" s="76"/>
      <c r="C789" s="73" t="s">
        <v>17</v>
      </c>
      <c r="D789" s="21"/>
      <c r="E789" s="14">
        <f t="shared" si="272"/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</row>
    <row r="790" spans="1:17" ht="15" customHeight="1">
      <c r="A790" s="77" t="s">
        <v>74</v>
      </c>
      <c r="B790" s="76" t="s">
        <v>122</v>
      </c>
      <c r="C790" s="73" t="s">
        <v>6</v>
      </c>
      <c r="D790" s="20"/>
      <c r="E790" s="14">
        <f t="shared" si="272"/>
        <v>1288279.65028</v>
      </c>
      <c r="F790" s="14">
        <f aca="true" t="shared" si="273" ref="F790:L790">F791+F792+F793+F794+F795+F797</f>
        <v>150420.47772</v>
      </c>
      <c r="G790" s="14">
        <f t="shared" si="273"/>
        <v>171257.19579</v>
      </c>
      <c r="H790" s="14">
        <f t="shared" si="273"/>
        <v>259081.63689999998</v>
      </c>
      <c r="I790" s="14">
        <f t="shared" si="273"/>
        <v>224830.14992</v>
      </c>
      <c r="J790" s="14">
        <f t="shared" si="273"/>
        <v>216955.96525</v>
      </c>
      <c r="K790" s="14">
        <f t="shared" si="273"/>
        <v>113433.83</v>
      </c>
      <c r="L790" s="14">
        <f t="shared" si="273"/>
        <v>7019.63297</v>
      </c>
      <c r="M790" s="14">
        <f>M791+M792+M793+M794+M795+M797</f>
        <v>6984.64813</v>
      </c>
      <c r="N790" s="14">
        <f>N791+N792+N793+N794+N795+N797</f>
        <v>8873</v>
      </c>
      <c r="O790" s="14">
        <f>O791+O792+O793+O794+O795+O797</f>
        <v>8873</v>
      </c>
      <c r="P790" s="14">
        <f>P791+P792+P793+P794+P795+P797</f>
        <v>8873</v>
      </c>
      <c r="Q790" s="14">
        <f>Q791+Q792+Q793+Q794+Q795+Q797</f>
        <v>111677.1136</v>
      </c>
    </row>
    <row r="791" spans="1:17" ht="15" customHeight="1">
      <c r="A791" s="77"/>
      <c r="B791" s="76"/>
      <c r="C791" s="73" t="s">
        <v>3</v>
      </c>
      <c r="D791" s="20"/>
      <c r="E791" s="14">
        <f t="shared" si="272"/>
        <v>9888.13</v>
      </c>
      <c r="F791" s="14">
        <f aca="true" t="shared" si="274" ref="F791:Q797">F799+F807</f>
        <v>0</v>
      </c>
      <c r="G791" s="14">
        <f t="shared" si="274"/>
        <v>0</v>
      </c>
      <c r="H791" s="14">
        <f t="shared" si="274"/>
        <v>0</v>
      </c>
      <c r="I791" s="14">
        <f t="shared" si="274"/>
        <v>0</v>
      </c>
      <c r="J791" s="14">
        <f t="shared" si="274"/>
        <v>9888.13</v>
      </c>
      <c r="K791" s="14">
        <f t="shared" si="274"/>
        <v>0</v>
      </c>
      <c r="L791" s="14">
        <f t="shared" si="274"/>
        <v>0</v>
      </c>
      <c r="M791" s="14">
        <f t="shared" si="274"/>
        <v>0</v>
      </c>
      <c r="N791" s="14">
        <f t="shared" si="274"/>
        <v>0</v>
      </c>
      <c r="O791" s="14">
        <f t="shared" si="274"/>
        <v>0</v>
      </c>
      <c r="P791" s="14">
        <f t="shared" si="274"/>
        <v>0</v>
      </c>
      <c r="Q791" s="14">
        <f t="shared" si="274"/>
        <v>0</v>
      </c>
    </row>
    <row r="792" spans="1:17" ht="15" customHeight="1">
      <c r="A792" s="77"/>
      <c r="B792" s="76"/>
      <c r="C792" s="73" t="s">
        <v>7</v>
      </c>
      <c r="D792" s="21" t="s">
        <v>8</v>
      </c>
      <c r="E792" s="14">
        <f t="shared" si="272"/>
        <v>1238291.52028</v>
      </c>
      <c r="F792" s="14">
        <f t="shared" si="274"/>
        <v>144920.47772</v>
      </c>
      <c r="G792" s="14">
        <f t="shared" si="274"/>
        <v>164257.19579</v>
      </c>
      <c r="H792" s="14">
        <f t="shared" si="274"/>
        <v>245281.63689999998</v>
      </c>
      <c r="I792" s="14">
        <f t="shared" si="274"/>
        <v>211030.14992</v>
      </c>
      <c r="J792" s="14">
        <f t="shared" si="274"/>
        <v>207067.83525</v>
      </c>
      <c r="K792" s="14">
        <f t="shared" si="274"/>
        <v>113433.83</v>
      </c>
      <c r="L792" s="14">
        <f t="shared" si="274"/>
        <v>7019.63297</v>
      </c>
      <c r="M792" s="14">
        <f t="shared" si="274"/>
        <v>6984.64813</v>
      </c>
      <c r="N792" s="14">
        <f t="shared" si="274"/>
        <v>8873</v>
      </c>
      <c r="O792" s="14">
        <f t="shared" si="274"/>
        <v>8873</v>
      </c>
      <c r="P792" s="14">
        <f t="shared" si="274"/>
        <v>8873</v>
      </c>
      <c r="Q792" s="14">
        <f t="shared" si="274"/>
        <v>111677.1136</v>
      </c>
    </row>
    <row r="793" spans="1:17" ht="15" customHeight="1">
      <c r="A793" s="77"/>
      <c r="B793" s="76"/>
      <c r="C793" s="73" t="s">
        <v>4</v>
      </c>
      <c r="D793" s="21"/>
      <c r="E793" s="14">
        <f t="shared" si="272"/>
        <v>0</v>
      </c>
      <c r="F793" s="14">
        <f t="shared" si="274"/>
        <v>0</v>
      </c>
      <c r="G793" s="14">
        <f t="shared" si="274"/>
        <v>0</v>
      </c>
      <c r="H793" s="14">
        <f t="shared" si="274"/>
        <v>0</v>
      </c>
      <c r="I793" s="14">
        <f t="shared" si="274"/>
        <v>0</v>
      </c>
      <c r="J793" s="14">
        <f t="shared" si="274"/>
        <v>0</v>
      </c>
      <c r="K793" s="14">
        <f t="shared" si="274"/>
        <v>0</v>
      </c>
      <c r="L793" s="14">
        <f t="shared" si="274"/>
        <v>0</v>
      </c>
      <c r="M793" s="14">
        <f t="shared" si="274"/>
        <v>0</v>
      </c>
      <c r="N793" s="14">
        <f t="shared" si="274"/>
        <v>0</v>
      </c>
      <c r="O793" s="14">
        <f t="shared" si="274"/>
        <v>0</v>
      </c>
      <c r="P793" s="14">
        <f t="shared" si="274"/>
        <v>0</v>
      </c>
      <c r="Q793" s="14">
        <f t="shared" si="274"/>
        <v>0</v>
      </c>
    </row>
    <row r="794" spans="1:17" ht="30" customHeight="1">
      <c r="A794" s="77"/>
      <c r="B794" s="76"/>
      <c r="C794" s="73" t="s">
        <v>96</v>
      </c>
      <c r="D794" s="21"/>
      <c r="E794" s="14">
        <f t="shared" si="272"/>
        <v>40100</v>
      </c>
      <c r="F794" s="14">
        <f t="shared" si="274"/>
        <v>5500</v>
      </c>
      <c r="G794" s="14">
        <f t="shared" si="274"/>
        <v>7000</v>
      </c>
      <c r="H794" s="14">
        <f t="shared" si="274"/>
        <v>13800</v>
      </c>
      <c r="I794" s="14">
        <f t="shared" si="274"/>
        <v>13800</v>
      </c>
      <c r="J794" s="14">
        <f t="shared" si="274"/>
        <v>0</v>
      </c>
      <c r="K794" s="14">
        <f t="shared" si="274"/>
        <v>0</v>
      </c>
      <c r="L794" s="14">
        <f t="shared" si="274"/>
        <v>0</v>
      </c>
      <c r="M794" s="14">
        <f t="shared" si="274"/>
        <v>0</v>
      </c>
      <c r="N794" s="14">
        <f t="shared" si="274"/>
        <v>0</v>
      </c>
      <c r="O794" s="14">
        <f t="shared" si="274"/>
        <v>0</v>
      </c>
      <c r="P794" s="14">
        <f t="shared" si="274"/>
        <v>0</v>
      </c>
      <c r="Q794" s="14">
        <f t="shared" si="274"/>
        <v>0</v>
      </c>
    </row>
    <row r="795" spans="1:17" ht="15" customHeight="1">
      <c r="A795" s="77"/>
      <c r="B795" s="76"/>
      <c r="C795" s="73" t="s">
        <v>5</v>
      </c>
      <c r="D795" s="21"/>
      <c r="E795" s="14">
        <f t="shared" si="272"/>
        <v>0</v>
      </c>
      <c r="F795" s="14">
        <f t="shared" si="274"/>
        <v>0</v>
      </c>
      <c r="G795" s="14">
        <f t="shared" si="274"/>
        <v>0</v>
      </c>
      <c r="H795" s="14">
        <f t="shared" si="274"/>
        <v>0</v>
      </c>
      <c r="I795" s="14">
        <f t="shared" si="274"/>
        <v>0</v>
      </c>
      <c r="J795" s="14">
        <f t="shared" si="274"/>
        <v>0</v>
      </c>
      <c r="K795" s="14">
        <f t="shared" si="274"/>
        <v>0</v>
      </c>
      <c r="L795" s="14">
        <f t="shared" si="274"/>
        <v>0</v>
      </c>
      <c r="M795" s="14">
        <f t="shared" si="274"/>
        <v>0</v>
      </c>
      <c r="N795" s="14">
        <f t="shared" si="274"/>
        <v>0</v>
      </c>
      <c r="O795" s="14">
        <f t="shared" si="274"/>
        <v>0</v>
      </c>
      <c r="P795" s="14">
        <f t="shared" si="274"/>
        <v>0</v>
      </c>
      <c r="Q795" s="14">
        <f t="shared" si="274"/>
        <v>0</v>
      </c>
    </row>
    <row r="796" spans="1:17" ht="30" customHeight="1">
      <c r="A796" s="77"/>
      <c r="B796" s="76"/>
      <c r="C796" s="73" t="s">
        <v>97</v>
      </c>
      <c r="D796" s="21"/>
      <c r="E796" s="14">
        <f t="shared" si="272"/>
        <v>0</v>
      </c>
      <c r="F796" s="14">
        <f t="shared" si="274"/>
        <v>0</v>
      </c>
      <c r="G796" s="14">
        <f t="shared" si="274"/>
        <v>0</v>
      </c>
      <c r="H796" s="14">
        <f t="shared" si="274"/>
        <v>0</v>
      </c>
      <c r="I796" s="14">
        <f t="shared" si="274"/>
        <v>0</v>
      </c>
      <c r="J796" s="14">
        <f t="shared" si="274"/>
        <v>0</v>
      </c>
      <c r="K796" s="14">
        <f t="shared" si="274"/>
        <v>0</v>
      </c>
      <c r="L796" s="14">
        <f t="shared" si="274"/>
        <v>0</v>
      </c>
      <c r="M796" s="14">
        <f t="shared" si="274"/>
        <v>0</v>
      </c>
      <c r="N796" s="14">
        <f t="shared" si="274"/>
        <v>0</v>
      </c>
      <c r="O796" s="14">
        <f t="shared" si="274"/>
        <v>0</v>
      </c>
      <c r="P796" s="14">
        <f t="shared" si="274"/>
        <v>0</v>
      </c>
      <c r="Q796" s="14">
        <f t="shared" si="274"/>
        <v>0</v>
      </c>
    </row>
    <row r="797" spans="1:17" ht="30" customHeight="1">
      <c r="A797" s="77"/>
      <c r="B797" s="76"/>
      <c r="C797" s="73" t="s">
        <v>17</v>
      </c>
      <c r="D797" s="21"/>
      <c r="E797" s="14">
        <f t="shared" si="272"/>
        <v>0</v>
      </c>
      <c r="F797" s="14">
        <f t="shared" si="274"/>
        <v>0</v>
      </c>
      <c r="G797" s="14">
        <f t="shared" si="274"/>
        <v>0</v>
      </c>
      <c r="H797" s="14">
        <f t="shared" si="274"/>
        <v>0</v>
      </c>
      <c r="I797" s="14">
        <f t="shared" si="274"/>
        <v>0</v>
      </c>
      <c r="J797" s="14">
        <f t="shared" si="274"/>
        <v>0</v>
      </c>
      <c r="K797" s="14">
        <f t="shared" si="274"/>
        <v>0</v>
      </c>
      <c r="L797" s="14">
        <f t="shared" si="274"/>
        <v>0</v>
      </c>
      <c r="M797" s="14">
        <f t="shared" si="274"/>
        <v>0</v>
      </c>
      <c r="N797" s="14">
        <f t="shared" si="274"/>
        <v>0</v>
      </c>
      <c r="O797" s="14">
        <f t="shared" si="274"/>
        <v>0</v>
      </c>
      <c r="P797" s="14">
        <f t="shared" si="274"/>
        <v>0</v>
      </c>
      <c r="Q797" s="14">
        <f t="shared" si="274"/>
        <v>0</v>
      </c>
    </row>
    <row r="798" spans="1:17" ht="15" customHeight="1">
      <c r="A798" s="77" t="s">
        <v>75</v>
      </c>
      <c r="B798" s="76" t="s">
        <v>253</v>
      </c>
      <c r="C798" s="73" t="s">
        <v>6</v>
      </c>
      <c r="D798" s="20"/>
      <c r="E798" s="14">
        <f>F798+G798+H798+I798+J798+K798+L798+M798+N798+O798+P798+Q798</f>
        <v>731008.17983</v>
      </c>
      <c r="F798" s="14">
        <f aca="true" t="shared" si="275" ref="F798:L798">F799+F800+F801+F802+F803+F805</f>
        <v>96098.54372</v>
      </c>
      <c r="G798" s="14">
        <f t="shared" si="275"/>
        <v>91481.72579</v>
      </c>
      <c r="H798" s="14">
        <f t="shared" si="275"/>
        <v>90636.48679</v>
      </c>
      <c r="I798" s="14">
        <f t="shared" si="275"/>
        <v>92340.60012</v>
      </c>
      <c r="J798" s="14">
        <f t="shared" si="275"/>
        <v>94716.59871</v>
      </c>
      <c r="K798" s="14">
        <f t="shared" si="275"/>
        <v>113433.83</v>
      </c>
      <c r="L798" s="14">
        <f t="shared" si="275"/>
        <v>7019.63297</v>
      </c>
      <c r="M798" s="14">
        <f>M799+M800+M801+M802+M803+M805</f>
        <v>6984.64813</v>
      </c>
      <c r="N798" s="14">
        <f>N799+N800+N801+N802+N803+N805</f>
        <v>8873</v>
      </c>
      <c r="O798" s="14">
        <f>O799+O800+O801+O802+O803+O805</f>
        <v>8873</v>
      </c>
      <c r="P798" s="14">
        <f>P799+P800+P801+P802+P803+P805</f>
        <v>8873</v>
      </c>
      <c r="Q798" s="14">
        <f>Q799+Q800+Q801+Q802+Q803+Q805</f>
        <v>111677.1136</v>
      </c>
    </row>
    <row r="799" spans="1:17" ht="15" customHeight="1">
      <c r="A799" s="77"/>
      <c r="B799" s="86"/>
      <c r="C799" s="73" t="s">
        <v>3</v>
      </c>
      <c r="D799" s="20"/>
      <c r="E799" s="14">
        <f aca="true" t="shared" si="276" ref="E799:E806">F799+G799+H799+I799+J799+K799+L799+M799+N799+O799+P799+Q799</f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</row>
    <row r="800" spans="1:17" ht="15" customHeight="1">
      <c r="A800" s="77"/>
      <c r="B800" s="86"/>
      <c r="C800" s="73" t="s">
        <v>7</v>
      </c>
      <c r="D800" s="21" t="s">
        <v>8</v>
      </c>
      <c r="E800" s="14">
        <f t="shared" si="276"/>
        <v>731008.17983</v>
      </c>
      <c r="F800" s="14">
        <v>96098.54372</v>
      </c>
      <c r="G800" s="14">
        <v>91481.72579</v>
      </c>
      <c r="H800" s="14">
        <v>90636.48679</v>
      </c>
      <c r="I800" s="14">
        <v>92340.60012</v>
      </c>
      <c r="J800" s="14">
        <v>94716.59871</v>
      </c>
      <c r="K800" s="14">
        <v>113433.83</v>
      </c>
      <c r="L800" s="14">
        <v>7019.63297</v>
      </c>
      <c r="M800" s="14">
        <v>6984.64813</v>
      </c>
      <c r="N800" s="14">
        <v>8873</v>
      </c>
      <c r="O800" s="14">
        <v>8873</v>
      </c>
      <c r="P800" s="14">
        <v>8873</v>
      </c>
      <c r="Q800" s="14">
        <v>111677.1136</v>
      </c>
    </row>
    <row r="801" spans="1:17" ht="15" customHeight="1">
      <c r="A801" s="77"/>
      <c r="B801" s="86"/>
      <c r="C801" s="73" t="s">
        <v>4</v>
      </c>
      <c r="D801" s="21"/>
      <c r="E801" s="14">
        <f t="shared" si="276"/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</row>
    <row r="802" spans="1:17" ht="30" customHeight="1">
      <c r="A802" s="77"/>
      <c r="B802" s="86"/>
      <c r="C802" s="73" t="s">
        <v>96</v>
      </c>
      <c r="D802" s="21"/>
      <c r="E802" s="14">
        <f t="shared" si="276"/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</row>
    <row r="803" spans="1:17" ht="15" customHeight="1">
      <c r="A803" s="77"/>
      <c r="B803" s="86"/>
      <c r="C803" s="73" t="s">
        <v>5</v>
      </c>
      <c r="D803" s="21"/>
      <c r="E803" s="14">
        <f t="shared" si="276"/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</row>
    <row r="804" spans="1:17" ht="30" customHeight="1">
      <c r="A804" s="77"/>
      <c r="B804" s="86"/>
      <c r="C804" s="73" t="s">
        <v>97</v>
      </c>
      <c r="D804" s="21"/>
      <c r="E804" s="14">
        <f t="shared" si="276"/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</row>
    <row r="805" spans="1:17" ht="30" customHeight="1">
      <c r="A805" s="77"/>
      <c r="B805" s="86"/>
      <c r="C805" s="73" t="s">
        <v>17</v>
      </c>
      <c r="D805" s="62"/>
      <c r="E805" s="14">
        <f t="shared" si="276"/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</row>
    <row r="806" spans="1:17" ht="15" customHeight="1">
      <c r="A806" s="77" t="s">
        <v>76</v>
      </c>
      <c r="B806" s="79" t="s">
        <v>123</v>
      </c>
      <c r="C806" s="73" t="s">
        <v>6</v>
      </c>
      <c r="D806" s="20"/>
      <c r="E806" s="14">
        <f t="shared" si="276"/>
        <v>557271.47045</v>
      </c>
      <c r="F806" s="14">
        <f aca="true" t="shared" si="277" ref="F806:L806">F807+F808+F809+F810+F811+F813</f>
        <v>54321.934</v>
      </c>
      <c r="G806" s="14">
        <f t="shared" si="277"/>
        <v>79775.47</v>
      </c>
      <c r="H806" s="14">
        <f t="shared" si="277"/>
        <v>168445.15011</v>
      </c>
      <c r="I806" s="14">
        <f t="shared" si="277"/>
        <v>132489.5498</v>
      </c>
      <c r="J806" s="14">
        <f t="shared" si="277"/>
        <v>122239.36654</v>
      </c>
      <c r="K806" s="14">
        <f t="shared" si="277"/>
        <v>0</v>
      </c>
      <c r="L806" s="14">
        <f t="shared" si="277"/>
        <v>0</v>
      </c>
      <c r="M806" s="14">
        <f>M807+M808+M809+M810+M811+M813</f>
        <v>0</v>
      </c>
      <c r="N806" s="14">
        <f>N807+N808+N809+N810+N811+N813</f>
        <v>0</v>
      </c>
      <c r="O806" s="14">
        <f>O807+O808+O809+O810+O811+O813</f>
        <v>0</v>
      </c>
      <c r="P806" s="14">
        <f>P807+P808+P809+P810+P811+P813</f>
        <v>0</v>
      </c>
      <c r="Q806" s="14">
        <f>Q807+Q808+Q809+Q810+Q811+Q813</f>
        <v>0</v>
      </c>
    </row>
    <row r="807" spans="1:17" ht="15" customHeight="1">
      <c r="A807" s="77"/>
      <c r="B807" s="79"/>
      <c r="C807" s="73" t="s">
        <v>3</v>
      </c>
      <c r="D807" s="20"/>
      <c r="E807" s="14">
        <f aca="true" t="shared" si="278" ref="E807:E821">F807+G807+H807+I807+J807+K807+L807+M807+N807+O807+P807+Q807</f>
        <v>9888.13</v>
      </c>
      <c r="F807" s="14">
        <v>0</v>
      </c>
      <c r="G807" s="14">
        <v>0</v>
      </c>
      <c r="H807" s="14">
        <v>0</v>
      </c>
      <c r="I807" s="14">
        <v>0</v>
      </c>
      <c r="J807" s="14">
        <v>9888.13</v>
      </c>
      <c r="K807" s="14">
        <f>12000-12000</f>
        <v>0</v>
      </c>
      <c r="L807" s="14">
        <f>12000-12000</f>
        <v>0</v>
      </c>
      <c r="M807" s="14">
        <f>12000-12000</f>
        <v>0</v>
      </c>
      <c r="N807" s="14">
        <f>M807*1.04</f>
        <v>0</v>
      </c>
      <c r="O807" s="14">
        <f aca="true" t="shared" si="279" ref="O807:Q808">N807</f>
        <v>0</v>
      </c>
      <c r="P807" s="14">
        <f t="shared" si="279"/>
        <v>0</v>
      </c>
      <c r="Q807" s="14">
        <f t="shared" si="279"/>
        <v>0</v>
      </c>
    </row>
    <row r="808" spans="1:17" ht="15" customHeight="1">
      <c r="A808" s="77"/>
      <c r="B808" s="79"/>
      <c r="C808" s="73" t="s">
        <v>7</v>
      </c>
      <c r="D808" s="22" t="s">
        <v>158</v>
      </c>
      <c r="E808" s="14">
        <f t="shared" si="278"/>
        <v>507283.3404500001</v>
      </c>
      <c r="F808" s="14">
        <v>48821.934</v>
      </c>
      <c r="G808" s="14">
        <v>72775.47</v>
      </c>
      <c r="H808" s="14">
        <v>154645.15011</v>
      </c>
      <c r="I808" s="14">
        <f>76758.9998+41930.55</f>
        <v>118689.54980000001</v>
      </c>
      <c r="J808" s="14">
        <v>112351.23654</v>
      </c>
      <c r="K808" s="14">
        <v>0</v>
      </c>
      <c r="L808" s="14">
        <f>33059.8+12600-12600-8000-25059.8</f>
        <v>0</v>
      </c>
      <c r="M808" s="14">
        <f>34066.1+12600-12600-8000-26066.1</f>
        <v>0</v>
      </c>
      <c r="N808" s="14">
        <f>M808*1.04</f>
        <v>0</v>
      </c>
      <c r="O808" s="14">
        <f t="shared" si="279"/>
        <v>0</v>
      </c>
      <c r="P808" s="14">
        <f t="shared" si="279"/>
        <v>0</v>
      </c>
      <c r="Q808" s="14">
        <f t="shared" si="279"/>
        <v>0</v>
      </c>
    </row>
    <row r="809" spans="1:17" ht="15" customHeight="1">
      <c r="A809" s="77"/>
      <c r="B809" s="79"/>
      <c r="C809" s="73" t="s">
        <v>4</v>
      </c>
      <c r="D809" s="21"/>
      <c r="E809" s="14">
        <f t="shared" si="278"/>
        <v>0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</row>
    <row r="810" spans="1:17" ht="30" customHeight="1">
      <c r="A810" s="77"/>
      <c r="B810" s="79"/>
      <c r="C810" s="73" t="s">
        <v>96</v>
      </c>
      <c r="D810" s="21" t="s">
        <v>8</v>
      </c>
      <c r="E810" s="14">
        <f t="shared" si="278"/>
        <v>40100</v>
      </c>
      <c r="F810" s="14">
        <v>5500</v>
      </c>
      <c r="G810" s="14">
        <v>7000</v>
      </c>
      <c r="H810" s="14">
        <v>13800</v>
      </c>
      <c r="I810" s="14">
        <v>13800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</row>
    <row r="811" spans="1:17" ht="15" customHeight="1">
      <c r="A811" s="77"/>
      <c r="B811" s="79"/>
      <c r="C811" s="73" t="s">
        <v>5</v>
      </c>
      <c r="D811" s="21"/>
      <c r="E811" s="14">
        <f t="shared" si="278"/>
        <v>0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</row>
    <row r="812" spans="1:17" ht="30" customHeight="1">
      <c r="A812" s="77"/>
      <c r="B812" s="79"/>
      <c r="C812" s="73" t="s">
        <v>97</v>
      </c>
      <c r="D812" s="21"/>
      <c r="E812" s="14">
        <f t="shared" si="278"/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</row>
    <row r="813" spans="1:17" ht="30" customHeight="1">
      <c r="A813" s="77"/>
      <c r="B813" s="79"/>
      <c r="C813" s="73" t="s">
        <v>17</v>
      </c>
      <c r="D813" s="21"/>
      <c r="E813" s="14">
        <f t="shared" si="278"/>
        <v>0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</row>
    <row r="814" spans="1:17" ht="15" customHeight="1">
      <c r="A814" s="77" t="s">
        <v>175</v>
      </c>
      <c r="B814" s="87" t="s">
        <v>274</v>
      </c>
      <c r="C814" s="73" t="s">
        <v>6</v>
      </c>
      <c r="D814" s="20"/>
      <c r="E814" s="14">
        <f t="shared" si="278"/>
        <v>713219.973</v>
      </c>
      <c r="F814" s="14">
        <f aca="true" t="shared" si="280" ref="F814:L814">F815+F816+F817+F818+F819+F821</f>
        <v>0</v>
      </c>
      <c r="G814" s="14">
        <f t="shared" si="280"/>
        <v>0</v>
      </c>
      <c r="H814" s="14">
        <f t="shared" si="280"/>
        <v>0</v>
      </c>
      <c r="I814" s="14">
        <f t="shared" si="280"/>
        <v>0</v>
      </c>
      <c r="J814" s="14">
        <f t="shared" si="280"/>
        <v>0</v>
      </c>
      <c r="K814" s="14">
        <f t="shared" si="280"/>
        <v>114032.6</v>
      </c>
      <c r="L814" s="14">
        <f t="shared" si="280"/>
        <v>318096.2</v>
      </c>
      <c r="M814" s="14">
        <f>M815+M816+M817+M818+M819+M821</f>
        <v>115399.5</v>
      </c>
      <c r="N814" s="14">
        <f>N815+N816+N817+N818+N819+N821</f>
        <v>72780.673</v>
      </c>
      <c r="O814" s="14">
        <f>O815+O816+O817+O818+O819+O821</f>
        <v>46455.5</v>
      </c>
      <c r="P814" s="14">
        <f>P815+P816+P817+P818+P819+P821</f>
        <v>46455.5</v>
      </c>
      <c r="Q814" s="14">
        <f>Q815+Q816+Q817+Q818+Q819+Q821</f>
        <v>0</v>
      </c>
    </row>
    <row r="815" spans="1:17" ht="15" customHeight="1">
      <c r="A815" s="77"/>
      <c r="B815" s="93"/>
      <c r="C815" s="73" t="s">
        <v>3</v>
      </c>
      <c r="D815" s="20"/>
      <c r="E815" s="14">
        <f t="shared" si="278"/>
        <v>101300</v>
      </c>
      <c r="F815" s="14">
        <f aca="true" t="shared" si="281" ref="F815:Q815">F823+F833</f>
        <v>0</v>
      </c>
      <c r="G815" s="14">
        <f t="shared" si="281"/>
        <v>0</v>
      </c>
      <c r="H815" s="14">
        <f t="shared" si="281"/>
        <v>0</v>
      </c>
      <c r="I815" s="14">
        <f t="shared" si="281"/>
        <v>0</v>
      </c>
      <c r="J815" s="14">
        <f t="shared" si="281"/>
        <v>0</v>
      </c>
      <c r="K815" s="14">
        <f t="shared" si="281"/>
        <v>12000</v>
      </c>
      <c r="L815" s="14">
        <f t="shared" si="281"/>
        <v>47500</v>
      </c>
      <c r="M815" s="14">
        <f t="shared" si="281"/>
        <v>41800</v>
      </c>
      <c r="N815" s="14">
        <f t="shared" si="281"/>
        <v>0</v>
      </c>
      <c r="O815" s="14">
        <f t="shared" si="281"/>
        <v>0</v>
      </c>
      <c r="P815" s="14">
        <f t="shared" si="281"/>
        <v>0</v>
      </c>
      <c r="Q815" s="14">
        <f t="shared" si="281"/>
        <v>0</v>
      </c>
    </row>
    <row r="816" spans="1:20" ht="15" customHeight="1">
      <c r="A816" s="77"/>
      <c r="B816" s="93"/>
      <c r="C816" s="73" t="s">
        <v>7</v>
      </c>
      <c r="D816" s="21" t="s">
        <v>158</v>
      </c>
      <c r="E816" s="14">
        <f t="shared" si="278"/>
        <v>611919.973</v>
      </c>
      <c r="F816" s="14">
        <f aca="true" t="shared" si="282" ref="F816:Q816">F824+F834</f>
        <v>0</v>
      </c>
      <c r="G816" s="14">
        <f t="shared" si="282"/>
        <v>0</v>
      </c>
      <c r="H816" s="14">
        <f t="shared" si="282"/>
        <v>0</v>
      </c>
      <c r="I816" s="14">
        <f t="shared" si="282"/>
        <v>0</v>
      </c>
      <c r="J816" s="14">
        <f t="shared" si="282"/>
        <v>0</v>
      </c>
      <c r="K816" s="14">
        <f t="shared" si="282"/>
        <v>102032.6</v>
      </c>
      <c r="L816" s="14">
        <f t="shared" si="282"/>
        <v>270596.2</v>
      </c>
      <c r="M816" s="14">
        <f t="shared" si="282"/>
        <v>73599.5</v>
      </c>
      <c r="N816" s="14">
        <f t="shared" si="282"/>
        <v>72780.673</v>
      </c>
      <c r="O816" s="14">
        <f t="shared" si="282"/>
        <v>46455.5</v>
      </c>
      <c r="P816" s="14">
        <f t="shared" si="282"/>
        <v>46455.5</v>
      </c>
      <c r="Q816" s="14">
        <f t="shared" si="282"/>
        <v>0</v>
      </c>
      <c r="R816" s="12"/>
      <c r="S816" s="12"/>
      <c r="T816" s="12"/>
    </row>
    <row r="817" spans="1:17" ht="15" customHeight="1">
      <c r="A817" s="77"/>
      <c r="B817" s="93"/>
      <c r="C817" s="73" t="s">
        <v>4</v>
      </c>
      <c r="D817" s="21"/>
      <c r="E817" s="14">
        <f t="shared" si="278"/>
        <v>0</v>
      </c>
      <c r="F817" s="14">
        <f aca="true" t="shared" si="283" ref="F817:Q817">F827+F835</f>
        <v>0</v>
      </c>
      <c r="G817" s="14">
        <f t="shared" si="283"/>
        <v>0</v>
      </c>
      <c r="H817" s="14">
        <f t="shared" si="283"/>
        <v>0</v>
      </c>
      <c r="I817" s="14">
        <f t="shared" si="283"/>
        <v>0</v>
      </c>
      <c r="J817" s="14">
        <f t="shared" si="283"/>
        <v>0</v>
      </c>
      <c r="K817" s="14">
        <f t="shared" si="283"/>
        <v>0</v>
      </c>
      <c r="L817" s="14">
        <f t="shared" si="283"/>
        <v>0</v>
      </c>
      <c r="M817" s="14">
        <f t="shared" si="283"/>
        <v>0</v>
      </c>
      <c r="N817" s="14">
        <f t="shared" si="283"/>
        <v>0</v>
      </c>
      <c r="O817" s="14">
        <f t="shared" si="283"/>
        <v>0</v>
      </c>
      <c r="P817" s="14">
        <f t="shared" si="283"/>
        <v>0</v>
      </c>
      <c r="Q817" s="14">
        <f t="shared" si="283"/>
        <v>0</v>
      </c>
    </row>
    <row r="818" spans="1:17" ht="30" customHeight="1">
      <c r="A818" s="77"/>
      <c r="B818" s="93"/>
      <c r="C818" s="73" t="s">
        <v>96</v>
      </c>
      <c r="D818" s="21"/>
      <c r="E818" s="14">
        <f t="shared" si="278"/>
        <v>0</v>
      </c>
      <c r="F818" s="14">
        <f aca="true" t="shared" si="284" ref="F818:Q818">F828+F836</f>
        <v>0</v>
      </c>
      <c r="G818" s="14">
        <f t="shared" si="284"/>
        <v>0</v>
      </c>
      <c r="H818" s="14">
        <f t="shared" si="284"/>
        <v>0</v>
      </c>
      <c r="I818" s="14">
        <f t="shared" si="284"/>
        <v>0</v>
      </c>
      <c r="J818" s="14">
        <f t="shared" si="284"/>
        <v>0</v>
      </c>
      <c r="K818" s="14">
        <f t="shared" si="284"/>
        <v>0</v>
      </c>
      <c r="L818" s="14">
        <f t="shared" si="284"/>
        <v>0</v>
      </c>
      <c r="M818" s="14">
        <f t="shared" si="284"/>
        <v>0</v>
      </c>
      <c r="N818" s="14">
        <f t="shared" si="284"/>
        <v>0</v>
      </c>
      <c r="O818" s="14">
        <f t="shared" si="284"/>
        <v>0</v>
      </c>
      <c r="P818" s="14">
        <f t="shared" si="284"/>
        <v>0</v>
      </c>
      <c r="Q818" s="14">
        <f t="shared" si="284"/>
        <v>0</v>
      </c>
    </row>
    <row r="819" spans="1:17" ht="15" customHeight="1">
      <c r="A819" s="77"/>
      <c r="B819" s="93"/>
      <c r="C819" s="73" t="s">
        <v>5</v>
      </c>
      <c r="D819" s="21"/>
      <c r="E819" s="14">
        <f t="shared" si="278"/>
        <v>0</v>
      </c>
      <c r="F819" s="14">
        <f aca="true" t="shared" si="285" ref="F819:Q819">F829+F837</f>
        <v>0</v>
      </c>
      <c r="G819" s="14">
        <f t="shared" si="285"/>
        <v>0</v>
      </c>
      <c r="H819" s="14">
        <f t="shared" si="285"/>
        <v>0</v>
      </c>
      <c r="I819" s="14">
        <f t="shared" si="285"/>
        <v>0</v>
      </c>
      <c r="J819" s="14">
        <f t="shared" si="285"/>
        <v>0</v>
      </c>
      <c r="K819" s="14">
        <f t="shared" si="285"/>
        <v>0</v>
      </c>
      <c r="L819" s="14">
        <f t="shared" si="285"/>
        <v>0</v>
      </c>
      <c r="M819" s="14">
        <f t="shared" si="285"/>
        <v>0</v>
      </c>
      <c r="N819" s="14">
        <f t="shared" si="285"/>
        <v>0</v>
      </c>
      <c r="O819" s="14">
        <f t="shared" si="285"/>
        <v>0</v>
      </c>
      <c r="P819" s="14">
        <f t="shared" si="285"/>
        <v>0</v>
      </c>
      <c r="Q819" s="14">
        <f t="shared" si="285"/>
        <v>0</v>
      </c>
    </row>
    <row r="820" spans="1:17" ht="30" customHeight="1">
      <c r="A820" s="77"/>
      <c r="B820" s="93"/>
      <c r="C820" s="73" t="s">
        <v>97</v>
      </c>
      <c r="D820" s="21"/>
      <c r="E820" s="14">
        <f t="shared" si="278"/>
        <v>0</v>
      </c>
      <c r="F820" s="14">
        <f aca="true" t="shared" si="286" ref="F820:Q820">F830+F838</f>
        <v>0</v>
      </c>
      <c r="G820" s="14">
        <f t="shared" si="286"/>
        <v>0</v>
      </c>
      <c r="H820" s="14">
        <f t="shared" si="286"/>
        <v>0</v>
      </c>
      <c r="I820" s="14">
        <f t="shared" si="286"/>
        <v>0</v>
      </c>
      <c r="J820" s="14">
        <f t="shared" si="286"/>
        <v>0</v>
      </c>
      <c r="K820" s="14">
        <f t="shared" si="286"/>
        <v>0</v>
      </c>
      <c r="L820" s="14">
        <f t="shared" si="286"/>
        <v>0</v>
      </c>
      <c r="M820" s="14">
        <f t="shared" si="286"/>
        <v>0</v>
      </c>
      <c r="N820" s="14">
        <f t="shared" si="286"/>
        <v>0</v>
      </c>
      <c r="O820" s="14">
        <f t="shared" si="286"/>
        <v>0</v>
      </c>
      <c r="P820" s="14">
        <f t="shared" si="286"/>
        <v>0</v>
      </c>
      <c r="Q820" s="14">
        <f t="shared" si="286"/>
        <v>0</v>
      </c>
    </row>
    <row r="821" spans="1:17" ht="30" customHeight="1">
      <c r="A821" s="77"/>
      <c r="B821" s="94"/>
      <c r="C821" s="73" t="s">
        <v>17</v>
      </c>
      <c r="D821" s="21"/>
      <c r="E821" s="14">
        <f t="shared" si="278"/>
        <v>0</v>
      </c>
      <c r="F821" s="14">
        <f aca="true" t="shared" si="287" ref="F821:Q821">F831+F839</f>
        <v>0</v>
      </c>
      <c r="G821" s="14">
        <f t="shared" si="287"/>
        <v>0</v>
      </c>
      <c r="H821" s="14">
        <f t="shared" si="287"/>
        <v>0</v>
      </c>
      <c r="I821" s="14">
        <f t="shared" si="287"/>
        <v>0</v>
      </c>
      <c r="J821" s="14">
        <f t="shared" si="287"/>
        <v>0</v>
      </c>
      <c r="K821" s="14">
        <f t="shared" si="287"/>
        <v>0</v>
      </c>
      <c r="L821" s="14">
        <f t="shared" si="287"/>
        <v>0</v>
      </c>
      <c r="M821" s="14">
        <f t="shared" si="287"/>
        <v>0</v>
      </c>
      <c r="N821" s="14">
        <f t="shared" si="287"/>
        <v>0</v>
      </c>
      <c r="O821" s="14">
        <f t="shared" si="287"/>
        <v>0</v>
      </c>
      <c r="P821" s="14">
        <f t="shared" si="287"/>
        <v>0</v>
      </c>
      <c r="Q821" s="14">
        <f t="shared" si="287"/>
        <v>0</v>
      </c>
    </row>
    <row r="822" spans="1:17" ht="15" customHeight="1">
      <c r="A822" s="77" t="s">
        <v>176</v>
      </c>
      <c r="B822" s="76" t="s">
        <v>254</v>
      </c>
      <c r="C822" s="73" t="s">
        <v>6</v>
      </c>
      <c r="D822" s="20"/>
      <c r="E822" s="14">
        <f>F822+G822+H822+I822+J822+K822+L822+M822+N822+O822+P822+Q822</f>
        <v>708219.973</v>
      </c>
      <c r="F822" s="14">
        <f aca="true" t="shared" si="288" ref="F822:L822">F823+F824+F827+F828+F829+F831</f>
        <v>0</v>
      </c>
      <c r="G822" s="14">
        <f t="shared" si="288"/>
        <v>0</v>
      </c>
      <c r="H822" s="14">
        <f t="shared" si="288"/>
        <v>0</v>
      </c>
      <c r="I822" s="14">
        <f t="shared" si="288"/>
        <v>0</v>
      </c>
      <c r="J822" s="14">
        <f t="shared" si="288"/>
        <v>0</v>
      </c>
      <c r="K822" s="14">
        <f t="shared" si="288"/>
        <v>109032.6</v>
      </c>
      <c r="L822" s="14">
        <f t="shared" si="288"/>
        <v>318096.2</v>
      </c>
      <c r="M822" s="14">
        <f>M823+M824+M827+M828+M829+M831</f>
        <v>115399.5</v>
      </c>
      <c r="N822" s="14">
        <f>N823+N824+N827+N828+N829+N831</f>
        <v>72780.673</v>
      </c>
      <c r="O822" s="14">
        <f>O823+O824+O827+O828+O829+O831</f>
        <v>46455.5</v>
      </c>
      <c r="P822" s="14">
        <f>P823+P824+P827+P828+P829+P831</f>
        <v>46455.5</v>
      </c>
      <c r="Q822" s="14">
        <f>Q823+Q824+Q827+Q828+Q829+Q831</f>
        <v>0</v>
      </c>
    </row>
    <row r="823" spans="1:17" ht="15" customHeight="1">
      <c r="A823" s="77"/>
      <c r="B823" s="86"/>
      <c r="C823" s="73" t="s">
        <v>3</v>
      </c>
      <c r="D823" s="20"/>
      <c r="E823" s="14">
        <f aca="true" t="shared" si="289" ref="E823:E832">F823+G823+H823+I823+J823+K823+L823+M823+N823+O823+P823+Q823</f>
        <v>101300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12000</v>
      </c>
      <c r="L823" s="14">
        <v>47500</v>
      </c>
      <c r="M823" s="14">
        <v>41800</v>
      </c>
      <c r="N823" s="14">
        <v>0</v>
      </c>
      <c r="O823" s="14">
        <v>0</v>
      </c>
      <c r="P823" s="14">
        <v>0</v>
      </c>
      <c r="Q823" s="14">
        <v>0</v>
      </c>
    </row>
    <row r="824" spans="1:20" ht="15" customHeight="1">
      <c r="A824" s="77"/>
      <c r="B824" s="86"/>
      <c r="C824" s="115" t="s">
        <v>7</v>
      </c>
      <c r="D824" s="21" t="s">
        <v>158</v>
      </c>
      <c r="E824" s="14">
        <f t="shared" si="289"/>
        <v>606919.973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97032.6</v>
      </c>
      <c r="L824" s="14">
        <f>48630+221966.2</f>
        <v>270596.2</v>
      </c>
      <c r="M824" s="14">
        <f>M825+M826</f>
        <v>73599.5</v>
      </c>
      <c r="N824" s="14">
        <f>N825+N826</f>
        <v>72780.673</v>
      </c>
      <c r="O824" s="14">
        <f>O825+O826</f>
        <v>46455.5</v>
      </c>
      <c r="P824" s="14">
        <f>P825+P826</f>
        <v>46455.5</v>
      </c>
      <c r="Q824" s="42">
        <v>0</v>
      </c>
      <c r="R824" s="53"/>
      <c r="S824" s="43"/>
      <c r="T824" s="44"/>
    </row>
    <row r="825" spans="1:20" ht="15" customHeight="1">
      <c r="A825" s="77"/>
      <c r="B825" s="86"/>
      <c r="C825" s="116"/>
      <c r="D825" s="35" t="s">
        <v>8</v>
      </c>
      <c r="E825" s="36">
        <f t="shared" si="289"/>
        <v>557544.8</v>
      </c>
      <c r="F825" s="36">
        <v>0</v>
      </c>
      <c r="G825" s="36">
        <v>0</v>
      </c>
      <c r="H825" s="36">
        <v>0</v>
      </c>
      <c r="I825" s="36">
        <v>0</v>
      </c>
      <c r="J825" s="36">
        <v>0</v>
      </c>
      <c r="K825" s="34">
        <v>97032.6</v>
      </c>
      <c r="L825" s="36">
        <v>270596.2</v>
      </c>
      <c r="M825" s="36">
        <f>51225-1440</f>
        <v>49785</v>
      </c>
      <c r="N825" s="64">
        <v>47220</v>
      </c>
      <c r="O825" s="64">
        <v>46455.5</v>
      </c>
      <c r="P825" s="64">
        <v>46455.5</v>
      </c>
      <c r="Q825" s="48">
        <v>0</v>
      </c>
      <c r="R825" s="53"/>
      <c r="S825" s="43"/>
      <c r="T825" s="44"/>
    </row>
    <row r="826" spans="1:20" ht="18" customHeight="1">
      <c r="A826" s="77"/>
      <c r="B826" s="86"/>
      <c r="C826" s="117"/>
      <c r="D826" s="35" t="s">
        <v>222</v>
      </c>
      <c r="E826" s="36">
        <f t="shared" si="289"/>
        <v>49375.172999999995</v>
      </c>
      <c r="F826" s="36">
        <v>0</v>
      </c>
      <c r="G826" s="36">
        <v>0</v>
      </c>
      <c r="H826" s="36">
        <v>0</v>
      </c>
      <c r="I826" s="36">
        <v>0</v>
      </c>
      <c r="J826" s="36">
        <v>0</v>
      </c>
      <c r="K826" s="36">
        <v>0</v>
      </c>
      <c r="L826" s="36">
        <v>0</v>
      </c>
      <c r="M826" s="36">
        <v>23814.5</v>
      </c>
      <c r="N826" s="64">
        <v>25560.673</v>
      </c>
      <c r="O826" s="64">
        <v>0</v>
      </c>
      <c r="P826" s="64">
        <v>0</v>
      </c>
      <c r="Q826" s="48">
        <v>0</v>
      </c>
      <c r="R826" s="53"/>
      <c r="S826" s="43"/>
      <c r="T826" s="44"/>
    </row>
    <row r="827" spans="1:20" ht="15" customHeight="1">
      <c r="A827" s="77"/>
      <c r="B827" s="86"/>
      <c r="C827" s="73" t="s">
        <v>4</v>
      </c>
      <c r="D827" s="21"/>
      <c r="E827" s="14">
        <f t="shared" si="289"/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42">
        <v>0</v>
      </c>
      <c r="R827" s="9"/>
      <c r="S827" s="45"/>
      <c r="T827" s="45"/>
    </row>
    <row r="828" spans="1:17" ht="30" customHeight="1">
      <c r="A828" s="77"/>
      <c r="B828" s="86"/>
      <c r="C828" s="73" t="s">
        <v>96</v>
      </c>
      <c r="D828" s="21"/>
      <c r="E828" s="14">
        <f t="shared" si="289"/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</row>
    <row r="829" spans="1:17" ht="15" customHeight="1">
      <c r="A829" s="77"/>
      <c r="B829" s="86"/>
      <c r="C829" s="73" t="s">
        <v>5</v>
      </c>
      <c r="D829" s="21"/>
      <c r="E829" s="14">
        <f t="shared" si="289"/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</row>
    <row r="830" spans="1:17" ht="30" customHeight="1">
      <c r="A830" s="77"/>
      <c r="B830" s="86"/>
      <c r="C830" s="73" t="s">
        <v>97</v>
      </c>
      <c r="D830" s="21"/>
      <c r="E830" s="14">
        <f t="shared" si="289"/>
        <v>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</row>
    <row r="831" spans="1:17" ht="30" customHeight="1">
      <c r="A831" s="77"/>
      <c r="B831" s="86"/>
      <c r="C831" s="73" t="s">
        <v>17</v>
      </c>
      <c r="D831" s="62"/>
      <c r="E831" s="14">
        <f t="shared" si="289"/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</row>
    <row r="832" spans="1:17" ht="15" customHeight="1">
      <c r="A832" s="77" t="s">
        <v>177</v>
      </c>
      <c r="B832" s="79" t="s">
        <v>255</v>
      </c>
      <c r="C832" s="73" t="s">
        <v>6</v>
      </c>
      <c r="D832" s="20"/>
      <c r="E832" s="14">
        <f t="shared" si="289"/>
        <v>5000</v>
      </c>
      <c r="F832" s="14">
        <f aca="true" t="shared" si="290" ref="F832:L832">F833+F834+F835+F836+F837+F839</f>
        <v>0</v>
      </c>
      <c r="G832" s="14">
        <f t="shared" si="290"/>
        <v>0</v>
      </c>
      <c r="H832" s="14">
        <f t="shared" si="290"/>
        <v>0</v>
      </c>
      <c r="I832" s="14">
        <f t="shared" si="290"/>
        <v>0</v>
      </c>
      <c r="J832" s="14">
        <f t="shared" si="290"/>
        <v>0</v>
      </c>
      <c r="K832" s="14">
        <f t="shared" si="290"/>
        <v>5000</v>
      </c>
      <c r="L832" s="14">
        <f t="shared" si="290"/>
        <v>0</v>
      </c>
      <c r="M832" s="14">
        <f>M833+M834+M835+M836+M837+M839</f>
        <v>0</v>
      </c>
      <c r="N832" s="14">
        <f>N833+N834+N835+N836+N837+N839</f>
        <v>0</v>
      </c>
      <c r="O832" s="14">
        <f>O833+O834+O835+O836+O837+O839</f>
        <v>0</v>
      </c>
      <c r="P832" s="14">
        <f>P833+P834+P835+P836+P837+P839</f>
        <v>0</v>
      </c>
      <c r="Q832" s="14">
        <f>Q833+Q834+Q835+Q836+Q837+Q839</f>
        <v>0</v>
      </c>
    </row>
    <row r="833" spans="1:17" ht="15" customHeight="1">
      <c r="A833" s="77"/>
      <c r="B833" s="79"/>
      <c r="C833" s="73" t="s">
        <v>3</v>
      </c>
      <c r="D833" s="20"/>
      <c r="E833" s="14">
        <f aca="true" t="shared" si="291" ref="E833:E839">F833+G833+H833+I833+J833+K833+L833+M833+N833+O833+P833+Q833</f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f>12000-12000</f>
        <v>0</v>
      </c>
      <c r="L833" s="14">
        <f>12000-12000</f>
        <v>0</v>
      </c>
      <c r="M833" s="14">
        <f>12000-12000</f>
        <v>0</v>
      </c>
      <c r="N833" s="14">
        <f>M833*1.04</f>
        <v>0</v>
      </c>
      <c r="O833" s="14">
        <f aca="true" t="shared" si="292" ref="O833:Q834">N833</f>
        <v>0</v>
      </c>
      <c r="P833" s="14">
        <f t="shared" si="292"/>
        <v>0</v>
      </c>
      <c r="Q833" s="14">
        <f t="shared" si="292"/>
        <v>0</v>
      </c>
    </row>
    <row r="834" spans="1:17" ht="15" customHeight="1">
      <c r="A834" s="77"/>
      <c r="B834" s="79"/>
      <c r="C834" s="73" t="s">
        <v>7</v>
      </c>
      <c r="D834" s="22" t="s">
        <v>8</v>
      </c>
      <c r="E834" s="14">
        <f t="shared" si="291"/>
        <v>5000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5000</v>
      </c>
      <c r="L834" s="14">
        <v>0</v>
      </c>
      <c r="M834" s="14">
        <v>0</v>
      </c>
      <c r="N834" s="14">
        <f>M834*1.04</f>
        <v>0</v>
      </c>
      <c r="O834" s="14">
        <f t="shared" si="292"/>
        <v>0</v>
      </c>
      <c r="P834" s="14">
        <f t="shared" si="292"/>
        <v>0</v>
      </c>
      <c r="Q834" s="14">
        <f t="shared" si="292"/>
        <v>0</v>
      </c>
    </row>
    <row r="835" spans="1:17" ht="15" customHeight="1">
      <c r="A835" s="77"/>
      <c r="B835" s="79"/>
      <c r="C835" s="73" t="s">
        <v>4</v>
      </c>
      <c r="D835" s="21"/>
      <c r="E835" s="14">
        <f t="shared" si="291"/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</row>
    <row r="836" spans="1:17" ht="30" customHeight="1">
      <c r="A836" s="77"/>
      <c r="B836" s="79"/>
      <c r="C836" s="73" t="s">
        <v>96</v>
      </c>
      <c r="D836" s="21" t="s">
        <v>8</v>
      </c>
      <c r="E836" s="14">
        <f t="shared" si="291"/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</row>
    <row r="837" spans="1:17" ht="15" customHeight="1">
      <c r="A837" s="77"/>
      <c r="B837" s="79"/>
      <c r="C837" s="73" t="s">
        <v>5</v>
      </c>
      <c r="D837" s="21"/>
      <c r="E837" s="14">
        <f t="shared" si="291"/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</row>
    <row r="838" spans="1:17" ht="30" customHeight="1">
      <c r="A838" s="77"/>
      <c r="B838" s="79"/>
      <c r="C838" s="73" t="s">
        <v>97</v>
      </c>
      <c r="D838" s="21"/>
      <c r="E838" s="14">
        <f t="shared" si="291"/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</row>
    <row r="839" spans="1:17" ht="30" customHeight="1">
      <c r="A839" s="77"/>
      <c r="B839" s="79"/>
      <c r="C839" s="73" t="s">
        <v>17</v>
      </c>
      <c r="D839" s="21"/>
      <c r="E839" s="14">
        <f t="shared" si="291"/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</row>
    <row r="840" spans="1:17" ht="25.5" customHeight="1">
      <c r="A840" s="120" t="s">
        <v>77</v>
      </c>
      <c r="B840" s="79" t="s">
        <v>275</v>
      </c>
      <c r="C840" s="73" t="s">
        <v>6</v>
      </c>
      <c r="D840" s="20"/>
      <c r="E840" s="14">
        <f>F840+G840+H840+I840+J840+K840+L840+M840+N840+O840+P840+Q840</f>
        <v>10438586.196100002</v>
      </c>
      <c r="F840" s="14">
        <f aca="true" t="shared" si="293" ref="E840:F847">F848+F880</f>
        <v>471053.7626</v>
      </c>
      <c r="G840" s="14">
        <f aca="true" t="shared" si="294" ref="G840:Q840">G848+G880</f>
        <v>616617.54573</v>
      </c>
      <c r="H840" s="14">
        <f t="shared" si="294"/>
        <v>708340.4133499999</v>
      </c>
      <c r="I840" s="14">
        <f t="shared" si="294"/>
        <v>751660.65008</v>
      </c>
      <c r="J840" s="14">
        <f t="shared" si="294"/>
        <v>810239.75307</v>
      </c>
      <c r="K840" s="14">
        <f t="shared" si="294"/>
        <v>853991.7</v>
      </c>
      <c r="L840" s="14">
        <f t="shared" si="294"/>
        <v>1023840.03382</v>
      </c>
      <c r="M840" s="14">
        <f t="shared" si="294"/>
        <v>1061097.3170500002</v>
      </c>
      <c r="N840" s="14">
        <f t="shared" si="294"/>
        <v>1067851.41504</v>
      </c>
      <c r="O840" s="14">
        <f t="shared" si="294"/>
        <v>1049691.50268</v>
      </c>
      <c r="P840" s="14">
        <f t="shared" si="294"/>
        <v>1049691.50268</v>
      </c>
      <c r="Q840" s="14">
        <f t="shared" si="294"/>
        <v>974510.6000000001</v>
      </c>
    </row>
    <row r="841" spans="1:17" ht="30">
      <c r="A841" s="120"/>
      <c r="B841" s="79"/>
      <c r="C841" s="73" t="s">
        <v>3</v>
      </c>
      <c r="D841" s="20">
        <v>814</v>
      </c>
      <c r="E841" s="14">
        <f>F841+G841+H841+I841+J841+K841+L841+M841+N841+O841+P841+Q841</f>
        <v>388771.11150000006</v>
      </c>
      <c r="F841" s="14">
        <f t="shared" si="293"/>
        <v>20802.8555</v>
      </c>
      <c r="G841" s="14">
        <f aca="true" t="shared" si="295" ref="G841:Q841">G849+G881</f>
        <v>64677.6</v>
      </c>
      <c r="H841" s="14">
        <f t="shared" si="295"/>
        <v>16183.1</v>
      </c>
      <c r="I841" s="14">
        <f t="shared" si="295"/>
        <v>4816.7</v>
      </c>
      <c r="J841" s="14">
        <f t="shared" si="295"/>
        <v>5418.7</v>
      </c>
      <c r="K841" s="14">
        <f t="shared" si="295"/>
        <v>5963.9</v>
      </c>
      <c r="L841" s="14">
        <f t="shared" si="295"/>
        <v>40127.1</v>
      </c>
      <c r="M841" s="14">
        <f t="shared" si="295"/>
        <v>129192.40000000001</v>
      </c>
      <c r="N841" s="14">
        <f t="shared" si="295"/>
        <v>29671.899999999998</v>
      </c>
      <c r="O841" s="14">
        <f t="shared" si="295"/>
        <v>21951.199999999997</v>
      </c>
      <c r="P841" s="14">
        <f t="shared" si="295"/>
        <v>21951.199999999997</v>
      </c>
      <c r="Q841" s="14">
        <f t="shared" si="295"/>
        <v>28014.456</v>
      </c>
    </row>
    <row r="842" spans="1:17" ht="30">
      <c r="A842" s="120"/>
      <c r="B842" s="79"/>
      <c r="C842" s="73" t="s">
        <v>7</v>
      </c>
      <c r="D842" s="21" t="s">
        <v>8</v>
      </c>
      <c r="E842" s="14">
        <f>F842+G842+H842+I842+J842+K842+L842+M842+N842+O842+P842+Q842</f>
        <v>10049815.0846</v>
      </c>
      <c r="F842" s="14">
        <f t="shared" si="293"/>
        <v>450250.9071</v>
      </c>
      <c r="G842" s="14">
        <f aca="true" t="shared" si="296" ref="G842:Q842">G850+G882</f>
        <v>551939.94573</v>
      </c>
      <c r="H842" s="14">
        <f t="shared" si="296"/>
        <v>692157.31335</v>
      </c>
      <c r="I842" s="14">
        <f t="shared" si="296"/>
        <v>746843.9500800001</v>
      </c>
      <c r="J842" s="14">
        <f t="shared" si="296"/>
        <v>804821.05307</v>
      </c>
      <c r="K842" s="14">
        <f t="shared" si="296"/>
        <v>848027.7999999999</v>
      </c>
      <c r="L842" s="14">
        <f t="shared" si="296"/>
        <v>983712.93382</v>
      </c>
      <c r="M842" s="14">
        <f t="shared" si="296"/>
        <v>931904.91705</v>
      </c>
      <c r="N842" s="14">
        <f t="shared" si="296"/>
        <v>1038179.5150400001</v>
      </c>
      <c r="O842" s="14">
        <f t="shared" si="296"/>
        <v>1027740.30268</v>
      </c>
      <c r="P842" s="14">
        <f t="shared" si="296"/>
        <v>1027740.30268</v>
      </c>
      <c r="Q842" s="14">
        <f t="shared" si="296"/>
        <v>946496.1440000001</v>
      </c>
    </row>
    <row r="843" spans="1:17" ht="30">
      <c r="A843" s="120"/>
      <c r="B843" s="79"/>
      <c r="C843" s="73" t="s">
        <v>4</v>
      </c>
      <c r="D843" s="21"/>
      <c r="E843" s="14">
        <f t="shared" si="293"/>
        <v>0</v>
      </c>
      <c r="F843" s="14">
        <f t="shared" si="293"/>
        <v>0</v>
      </c>
      <c r="G843" s="14">
        <f aca="true" t="shared" si="297" ref="G843:Q843">G851+G883</f>
        <v>0</v>
      </c>
      <c r="H843" s="14">
        <f t="shared" si="297"/>
        <v>0</v>
      </c>
      <c r="I843" s="14">
        <f t="shared" si="297"/>
        <v>0</v>
      </c>
      <c r="J843" s="14">
        <f t="shared" si="297"/>
        <v>0</v>
      </c>
      <c r="K843" s="14">
        <f t="shared" si="297"/>
        <v>0</v>
      </c>
      <c r="L843" s="14">
        <f t="shared" si="297"/>
        <v>0</v>
      </c>
      <c r="M843" s="14">
        <f t="shared" si="297"/>
        <v>0</v>
      </c>
      <c r="N843" s="14">
        <f t="shared" si="297"/>
        <v>0</v>
      </c>
      <c r="O843" s="14">
        <f t="shared" si="297"/>
        <v>0</v>
      </c>
      <c r="P843" s="14">
        <f t="shared" si="297"/>
        <v>0</v>
      </c>
      <c r="Q843" s="14">
        <f t="shared" si="297"/>
        <v>0</v>
      </c>
    </row>
    <row r="844" spans="1:17" ht="30">
      <c r="A844" s="120"/>
      <c r="B844" s="79"/>
      <c r="C844" s="73" t="s">
        <v>96</v>
      </c>
      <c r="D844" s="21"/>
      <c r="E844" s="14">
        <f t="shared" si="293"/>
        <v>0</v>
      </c>
      <c r="F844" s="14">
        <f t="shared" si="293"/>
        <v>0</v>
      </c>
      <c r="G844" s="14">
        <f aca="true" t="shared" si="298" ref="G844:Q844">G852+G884</f>
        <v>0</v>
      </c>
      <c r="H844" s="14">
        <f t="shared" si="298"/>
        <v>0</v>
      </c>
      <c r="I844" s="14">
        <f t="shared" si="298"/>
        <v>0</v>
      </c>
      <c r="J844" s="14">
        <f t="shared" si="298"/>
        <v>0</v>
      </c>
      <c r="K844" s="14">
        <f t="shared" si="298"/>
        <v>0</v>
      </c>
      <c r="L844" s="14">
        <f t="shared" si="298"/>
        <v>0</v>
      </c>
      <c r="M844" s="14">
        <f t="shared" si="298"/>
        <v>0</v>
      </c>
      <c r="N844" s="14">
        <f t="shared" si="298"/>
        <v>0</v>
      </c>
      <c r="O844" s="14">
        <f t="shared" si="298"/>
        <v>0</v>
      </c>
      <c r="P844" s="14">
        <f t="shared" si="298"/>
        <v>0</v>
      </c>
      <c r="Q844" s="14">
        <f t="shared" si="298"/>
        <v>0</v>
      </c>
    </row>
    <row r="845" spans="1:17" ht="30">
      <c r="A845" s="120"/>
      <c r="B845" s="79"/>
      <c r="C845" s="73" t="s">
        <v>5</v>
      </c>
      <c r="D845" s="21"/>
      <c r="E845" s="14">
        <f t="shared" si="293"/>
        <v>0</v>
      </c>
      <c r="F845" s="14">
        <f t="shared" si="293"/>
        <v>0</v>
      </c>
      <c r="G845" s="14">
        <f aca="true" t="shared" si="299" ref="G845:Q845">G853+G885</f>
        <v>0</v>
      </c>
      <c r="H845" s="14">
        <f t="shared" si="299"/>
        <v>0</v>
      </c>
      <c r="I845" s="14">
        <f t="shared" si="299"/>
        <v>0</v>
      </c>
      <c r="J845" s="14">
        <f t="shared" si="299"/>
        <v>0</v>
      </c>
      <c r="K845" s="14">
        <f t="shared" si="299"/>
        <v>0</v>
      </c>
      <c r="L845" s="14">
        <f t="shared" si="299"/>
        <v>0</v>
      </c>
      <c r="M845" s="14">
        <f t="shared" si="299"/>
        <v>0</v>
      </c>
      <c r="N845" s="14">
        <f t="shared" si="299"/>
        <v>0</v>
      </c>
      <c r="O845" s="14">
        <f t="shared" si="299"/>
        <v>0</v>
      </c>
      <c r="P845" s="14">
        <f t="shared" si="299"/>
        <v>0</v>
      </c>
      <c r="Q845" s="14">
        <f t="shared" si="299"/>
        <v>0</v>
      </c>
    </row>
    <row r="846" spans="1:17" ht="30">
      <c r="A846" s="120"/>
      <c r="B846" s="79"/>
      <c r="C846" s="73" t="s">
        <v>97</v>
      </c>
      <c r="D846" s="21"/>
      <c r="E846" s="14">
        <f t="shared" si="293"/>
        <v>0</v>
      </c>
      <c r="F846" s="14">
        <f t="shared" si="293"/>
        <v>0</v>
      </c>
      <c r="G846" s="14">
        <f aca="true" t="shared" si="300" ref="G846:Q846">G854+G886</f>
        <v>0</v>
      </c>
      <c r="H846" s="14">
        <f t="shared" si="300"/>
        <v>0</v>
      </c>
      <c r="I846" s="14">
        <f t="shared" si="300"/>
        <v>0</v>
      </c>
      <c r="J846" s="14">
        <f t="shared" si="300"/>
        <v>0</v>
      </c>
      <c r="K846" s="14">
        <f t="shared" si="300"/>
        <v>0</v>
      </c>
      <c r="L846" s="14">
        <f t="shared" si="300"/>
        <v>0</v>
      </c>
      <c r="M846" s="14">
        <f t="shared" si="300"/>
        <v>0</v>
      </c>
      <c r="N846" s="14">
        <f t="shared" si="300"/>
        <v>0</v>
      </c>
      <c r="O846" s="14">
        <f t="shared" si="300"/>
        <v>0</v>
      </c>
      <c r="P846" s="14">
        <f t="shared" si="300"/>
        <v>0</v>
      </c>
      <c r="Q846" s="14">
        <f t="shared" si="300"/>
        <v>0</v>
      </c>
    </row>
    <row r="847" spans="1:17" ht="45">
      <c r="A847" s="120"/>
      <c r="B847" s="79"/>
      <c r="C847" s="73" t="s">
        <v>17</v>
      </c>
      <c r="D847" s="21"/>
      <c r="E847" s="14">
        <f t="shared" si="293"/>
        <v>0</v>
      </c>
      <c r="F847" s="14">
        <f t="shared" si="293"/>
        <v>0</v>
      </c>
      <c r="G847" s="14">
        <f aca="true" t="shared" si="301" ref="G847:Q847">G855+G887</f>
        <v>0</v>
      </c>
      <c r="H847" s="14">
        <f t="shared" si="301"/>
        <v>0</v>
      </c>
      <c r="I847" s="14">
        <f t="shared" si="301"/>
        <v>0</v>
      </c>
      <c r="J847" s="14">
        <f t="shared" si="301"/>
        <v>0</v>
      </c>
      <c r="K847" s="14">
        <f t="shared" si="301"/>
        <v>0</v>
      </c>
      <c r="L847" s="14">
        <f t="shared" si="301"/>
        <v>0</v>
      </c>
      <c r="M847" s="14">
        <f t="shared" si="301"/>
        <v>0</v>
      </c>
      <c r="N847" s="14">
        <f t="shared" si="301"/>
        <v>0</v>
      </c>
      <c r="O847" s="14">
        <f t="shared" si="301"/>
        <v>0</v>
      </c>
      <c r="P847" s="14">
        <f t="shared" si="301"/>
        <v>0</v>
      </c>
      <c r="Q847" s="14">
        <f t="shared" si="301"/>
        <v>0</v>
      </c>
    </row>
    <row r="848" spans="1:17" ht="25.5" customHeight="1">
      <c r="A848" s="77" t="s">
        <v>78</v>
      </c>
      <c r="B848" s="79" t="s">
        <v>154</v>
      </c>
      <c r="C848" s="73" t="s">
        <v>6</v>
      </c>
      <c r="D848" s="20"/>
      <c r="E848" s="14">
        <f>F848+G848+H848+I848+J848+K848+L848+M848+N848+O848+P848+Q848</f>
        <v>10309562.6791</v>
      </c>
      <c r="F848" s="14">
        <f aca="true" t="shared" si="302" ref="F848:L848">F849+F850+F851+F852+F853+F855</f>
        <v>471053.7626</v>
      </c>
      <c r="G848" s="14">
        <f t="shared" si="302"/>
        <v>616617.54573</v>
      </c>
      <c r="H848" s="14">
        <f t="shared" si="302"/>
        <v>708340.4133499999</v>
      </c>
      <c r="I848" s="14">
        <f t="shared" si="302"/>
        <v>751660.65008</v>
      </c>
      <c r="J848" s="14">
        <f>J849+J850+J851+J852+J853+J855</f>
        <v>810239.75307</v>
      </c>
      <c r="K848" s="14">
        <f t="shared" si="302"/>
        <v>853991.7</v>
      </c>
      <c r="L848" s="14">
        <f t="shared" si="302"/>
        <v>1000880.03382</v>
      </c>
      <c r="M848" s="14">
        <f>M849+M850+M851+M852+M853+M855</f>
        <v>1030093.3170500001</v>
      </c>
      <c r="N848" s="14">
        <f>N849+N850+N851+N852+N853+N855</f>
        <v>1050359.6980400002</v>
      </c>
      <c r="O848" s="14">
        <f>O849+O850+O851+O852+O853+O855</f>
        <v>1032387.60268</v>
      </c>
      <c r="P848" s="14">
        <f>P849+P850+P851+P852+P853+P855</f>
        <v>1032387.60268</v>
      </c>
      <c r="Q848" s="14">
        <f>Q849+Q850+Q851+Q852+Q853+Q855</f>
        <v>951550.6000000001</v>
      </c>
    </row>
    <row r="849" spans="1:17" ht="15" customHeight="1">
      <c r="A849" s="77"/>
      <c r="B849" s="79"/>
      <c r="C849" s="73" t="s">
        <v>3</v>
      </c>
      <c r="D849" s="20">
        <v>814</v>
      </c>
      <c r="E849" s="14">
        <f>F849+G849+H849+I849+J849+K849+L849+M849+N849+O849+P849+Q849</f>
        <v>264684.9115</v>
      </c>
      <c r="F849" s="14">
        <f>F857+F865+F873</f>
        <v>20802.8555</v>
      </c>
      <c r="G849" s="14">
        <f aca="true" t="shared" si="303" ref="G849:Q849">G857+G865+G873</f>
        <v>64677.6</v>
      </c>
      <c r="H849" s="14">
        <f t="shared" si="303"/>
        <v>16183.1</v>
      </c>
      <c r="I849" s="14">
        <f t="shared" si="303"/>
        <v>4816.7</v>
      </c>
      <c r="J849" s="14">
        <f t="shared" si="303"/>
        <v>5418.7</v>
      </c>
      <c r="K849" s="14">
        <f t="shared" si="303"/>
        <v>5963.9</v>
      </c>
      <c r="L849" s="14">
        <f t="shared" si="303"/>
        <v>18315.1</v>
      </c>
      <c r="M849" s="14">
        <f t="shared" si="303"/>
        <v>100308.6</v>
      </c>
      <c r="N849" s="14">
        <f t="shared" si="303"/>
        <v>12355.099999999999</v>
      </c>
      <c r="O849" s="14">
        <f t="shared" si="303"/>
        <v>4820.4</v>
      </c>
      <c r="P849" s="14">
        <f t="shared" si="303"/>
        <v>4820.4</v>
      </c>
      <c r="Q849" s="14">
        <f t="shared" si="303"/>
        <v>6202.456</v>
      </c>
    </row>
    <row r="850" spans="1:17" ht="15" customHeight="1">
      <c r="A850" s="77"/>
      <c r="B850" s="79"/>
      <c r="C850" s="73" t="s">
        <v>7</v>
      </c>
      <c r="D850" s="21" t="s">
        <v>8</v>
      </c>
      <c r="E850" s="14">
        <f>F850+G850+H850+I850+J850+K850+L850+M850+N850+O850+P850+Q850</f>
        <v>10044877.7676</v>
      </c>
      <c r="F850" s="14">
        <f>F858+F866+F874</f>
        <v>450250.9071</v>
      </c>
      <c r="G850" s="14">
        <f aca="true" t="shared" si="304" ref="G850:Q850">G858+G866+G874</f>
        <v>551939.94573</v>
      </c>
      <c r="H850" s="14">
        <f t="shared" si="304"/>
        <v>692157.31335</v>
      </c>
      <c r="I850" s="14">
        <f t="shared" si="304"/>
        <v>746843.9500800001</v>
      </c>
      <c r="J850" s="14">
        <f t="shared" si="304"/>
        <v>804821.05307</v>
      </c>
      <c r="K850" s="14">
        <f t="shared" si="304"/>
        <v>848027.7999999999</v>
      </c>
      <c r="L850" s="14">
        <f t="shared" si="304"/>
        <v>982564.93382</v>
      </c>
      <c r="M850" s="14">
        <f t="shared" si="304"/>
        <v>929784.7170500001</v>
      </c>
      <c r="N850" s="14">
        <f t="shared" si="304"/>
        <v>1038004.5980400001</v>
      </c>
      <c r="O850" s="14">
        <f t="shared" si="304"/>
        <v>1027567.20268</v>
      </c>
      <c r="P850" s="14">
        <f t="shared" si="304"/>
        <v>1027567.20268</v>
      </c>
      <c r="Q850" s="14">
        <f t="shared" si="304"/>
        <v>945348.1440000001</v>
      </c>
    </row>
    <row r="851" spans="1:17" ht="15" customHeight="1">
      <c r="A851" s="77"/>
      <c r="B851" s="79"/>
      <c r="C851" s="73" t="s">
        <v>4</v>
      </c>
      <c r="D851" s="21"/>
      <c r="E851" s="14">
        <f aca="true" t="shared" si="305" ref="E851:Q855">E859+E867</f>
        <v>0</v>
      </c>
      <c r="F851" s="14">
        <f t="shared" si="305"/>
        <v>0</v>
      </c>
      <c r="G851" s="14">
        <f t="shared" si="305"/>
        <v>0</v>
      </c>
      <c r="H851" s="14">
        <f t="shared" si="305"/>
        <v>0</v>
      </c>
      <c r="I851" s="14">
        <f t="shared" si="305"/>
        <v>0</v>
      </c>
      <c r="J851" s="14">
        <f t="shared" si="305"/>
        <v>0</v>
      </c>
      <c r="K851" s="14">
        <f t="shared" si="305"/>
        <v>0</v>
      </c>
      <c r="L851" s="14">
        <f t="shared" si="305"/>
        <v>0</v>
      </c>
      <c r="M851" s="14">
        <f t="shared" si="305"/>
        <v>0</v>
      </c>
      <c r="N851" s="14">
        <f t="shared" si="305"/>
        <v>0</v>
      </c>
      <c r="O851" s="14">
        <f t="shared" si="305"/>
        <v>0</v>
      </c>
      <c r="P851" s="14">
        <f t="shared" si="305"/>
        <v>0</v>
      </c>
      <c r="Q851" s="14">
        <f t="shared" si="305"/>
        <v>0</v>
      </c>
    </row>
    <row r="852" spans="1:17" ht="30" customHeight="1">
      <c r="A852" s="77"/>
      <c r="B852" s="79"/>
      <c r="C852" s="73" t="s">
        <v>96</v>
      </c>
      <c r="D852" s="21"/>
      <c r="E852" s="14">
        <f t="shared" si="305"/>
        <v>0</v>
      </c>
      <c r="F852" s="14">
        <f t="shared" si="305"/>
        <v>0</v>
      </c>
      <c r="G852" s="14">
        <f t="shared" si="305"/>
        <v>0</v>
      </c>
      <c r="H852" s="14">
        <f t="shared" si="305"/>
        <v>0</v>
      </c>
      <c r="I852" s="14">
        <f t="shared" si="305"/>
        <v>0</v>
      </c>
      <c r="J852" s="14">
        <f t="shared" si="305"/>
        <v>0</v>
      </c>
      <c r="K852" s="14">
        <f t="shared" si="305"/>
        <v>0</v>
      </c>
      <c r="L852" s="14">
        <f t="shared" si="305"/>
        <v>0</v>
      </c>
      <c r="M852" s="14">
        <f t="shared" si="305"/>
        <v>0</v>
      </c>
      <c r="N852" s="14">
        <f t="shared" si="305"/>
        <v>0</v>
      </c>
      <c r="O852" s="14">
        <f t="shared" si="305"/>
        <v>0</v>
      </c>
      <c r="P852" s="14">
        <f t="shared" si="305"/>
        <v>0</v>
      </c>
      <c r="Q852" s="14">
        <f t="shared" si="305"/>
        <v>0</v>
      </c>
    </row>
    <row r="853" spans="1:17" ht="15" customHeight="1">
      <c r="A853" s="77"/>
      <c r="B853" s="79"/>
      <c r="C853" s="73" t="s">
        <v>5</v>
      </c>
      <c r="D853" s="21"/>
      <c r="E853" s="14">
        <f t="shared" si="305"/>
        <v>0</v>
      </c>
      <c r="F853" s="14">
        <f t="shared" si="305"/>
        <v>0</v>
      </c>
      <c r="G853" s="14">
        <f t="shared" si="305"/>
        <v>0</v>
      </c>
      <c r="H853" s="14">
        <f t="shared" si="305"/>
        <v>0</v>
      </c>
      <c r="I853" s="14">
        <f t="shared" si="305"/>
        <v>0</v>
      </c>
      <c r="J853" s="14">
        <f t="shared" si="305"/>
        <v>0</v>
      </c>
      <c r="K853" s="14">
        <f t="shared" si="305"/>
        <v>0</v>
      </c>
      <c r="L853" s="14">
        <f t="shared" si="305"/>
        <v>0</v>
      </c>
      <c r="M853" s="14">
        <f t="shared" si="305"/>
        <v>0</v>
      </c>
      <c r="N853" s="14">
        <f t="shared" si="305"/>
        <v>0</v>
      </c>
      <c r="O853" s="14">
        <f t="shared" si="305"/>
        <v>0</v>
      </c>
      <c r="P853" s="14">
        <f t="shared" si="305"/>
        <v>0</v>
      </c>
      <c r="Q853" s="14">
        <f t="shared" si="305"/>
        <v>0</v>
      </c>
    </row>
    <row r="854" spans="1:17" ht="30" customHeight="1">
      <c r="A854" s="77"/>
      <c r="B854" s="79"/>
      <c r="C854" s="73" t="s">
        <v>97</v>
      </c>
      <c r="D854" s="21"/>
      <c r="E854" s="14">
        <f t="shared" si="305"/>
        <v>0</v>
      </c>
      <c r="F854" s="14">
        <f t="shared" si="305"/>
        <v>0</v>
      </c>
      <c r="G854" s="14">
        <f t="shared" si="305"/>
        <v>0</v>
      </c>
      <c r="H854" s="14">
        <f t="shared" si="305"/>
        <v>0</v>
      </c>
      <c r="I854" s="14">
        <f t="shared" si="305"/>
        <v>0</v>
      </c>
      <c r="J854" s="14">
        <f t="shared" si="305"/>
        <v>0</v>
      </c>
      <c r="K854" s="14">
        <f t="shared" si="305"/>
        <v>0</v>
      </c>
      <c r="L854" s="14">
        <f t="shared" si="305"/>
        <v>0</v>
      </c>
      <c r="M854" s="14">
        <f t="shared" si="305"/>
        <v>0</v>
      </c>
      <c r="N854" s="14">
        <f t="shared" si="305"/>
        <v>0</v>
      </c>
      <c r="O854" s="14">
        <f t="shared" si="305"/>
        <v>0</v>
      </c>
      <c r="P854" s="14">
        <f t="shared" si="305"/>
        <v>0</v>
      </c>
      <c r="Q854" s="14">
        <f t="shared" si="305"/>
        <v>0</v>
      </c>
    </row>
    <row r="855" spans="1:17" ht="30" customHeight="1">
      <c r="A855" s="77"/>
      <c r="B855" s="79"/>
      <c r="C855" s="73" t="s">
        <v>17</v>
      </c>
      <c r="D855" s="21"/>
      <c r="E855" s="14">
        <f t="shared" si="305"/>
        <v>0</v>
      </c>
      <c r="F855" s="14">
        <f t="shared" si="305"/>
        <v>0</v>
      </c>
      <c r="G855" s="14">
        <f t="shared" si="305"/>
        <v>0</v>
      </c>
      <c r="H855" s="14">
        <f t="shared" si="305"/>
        <v>0</v>
      </c>
      <c r="I855" s="14">
        <f t="shared" si="305"/>
        <v>0</v>
      </c>
      <c r="J855" s="14">
        <f t="shared" si="305"/>
        <v>0</v>
      </c>
      <c r="K855" s="14">
        <f t="shared" si="305"/>
        <v>0</v>
      </c>
      <c r="L855" s="14">
        <f t="shared" si="305"/>
        <v>0</v>
      </c>
      <c r="M855" s="14">
        <f t="shared" si="305"/>
        <v>0</v>
      </c>
      <c r="N855" s="14">
        <f t="shared" si="305"/>
        <v>0</v>
      </c>
      <c r="O855" s="14">
        <f t="shared" si="305"/>
        <v>0</v>
      </c>
      <c r="P855" s="14">
        <f t="shared" si="305"/>
        <v>0</v>
      </c>
      <c r="Q855" s="14">
        <f t="shared" si="305"/>
        <v>0</v>
      </c>
    </row>
    <row r="856" spans="1:17" ht="15" customHeight="1">
      <c r="A856" s="77" t="s">
        <v>79</v>
      </c>
      <c r="B856" s="76" t="s">
        <v>138</v>
      </c>
      <c r="C856" s="73" t="s">
        <v>6</v>
      </c>
      <c r="D856" s="21"/>
      <c r="E856" s="14">
        <f aca="true" t="shared" si="306" ref="E856:E864">F856+G856+H856+I856+J856+K856+L856+M856+N856+O856+P856+Q856</f>
        <v>8778171.234949999</v>
      </c>
      <c r="F856" s="14">
        <f aca="true" t="shared" si="307" ref="F856:L856">F857+F858+F859+F860+F861+F863</f>
        <v>419422.1081</v>
      </c>
      <c r="G856" s="14">
        <f t="shared" si="307"/>
        <v>529416.05073</v>
      </c>
      <c r="H856" s="14">
        <f t="shared" si="307"/>
        <v>599626.86029</v>
      </c>
      <c r="I856" s="14">
        <f t="shared" si="307"/>
        <v>657881.46871</v>
      </c>
      <c r="J856" s="14">
        <f t="shared" si="307"/>
        <v>698898.76876</v>
      </c>
      <c r="K856" s="14">
        <f t="shared" si="307"/>
        <v>739068.7</v>
      </c>
      <c r="L856" s="14">
        <f t="shared" si="307"/>
        <v>833445.74759</v>
      </c>
      <c r="M856" s="14">
        <f>M857+M858+M859+M860+M861+M863</f>
        <v>797532.81203</v>
      </c>
      <c r="N856" s="14">
        <f>N857+N858+N859+N860+N861+N863</f>
        <v>876655.77154</v>
      </c>
      <c r="O856" s="14">
        <f>O857+O858+O859+O860+O861+O863</f>
        <v>897435.6</v>
      </c>
      <c r="P856" s="14">
        <f>P857+P858+P859+P860+P861+P863</f>
        <v>897435.6</v>
      </c>
      <c r="Q856" s="14">
        <f>Q857+Q858+Q859+Q860+Q861+Q863</f>
        <v>831351.7472000001</v>
      </c>
    </row>
    <row r="857" spans="1:18" ht="15" customHeight="1">
      <c r="A857" s="77"/>
      <c r="B857" s="86"/>
      <c r="C857" s="73" t="s">
        <v>3</v>
      </c>
      <c r="D857" s="21" t="s">
        <v>8</v>
      </c>
      <c r="E857" s="14">
        <f t="shared" si="306"/>
        <v>44224.6</v>
      </c>
      <c r="F857" s="14">
        <v>0</v>
      </c>
      <c r="G857" s="14">
        <v>44224.6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2"/>
    </row>
    <row r="858" spans="1:19" ht="15" customHeight="1">
      <c r="A858" s="77"/>
      <c r="B858" s="86"/>
      <c r="C858" s="73" t="s">
        <v>7</v>
      </c>
      <c r="D858" s="21" t="s">
        <v>8</v>
      </c>
      <c r="E858" s="14">
        <f t="shared" si="306"/>
        <v>8733946.634949999</v>
      </c>
      <c r="F858" s="14">
        <v>419422.1081</v>
      </c>
      <c r="G858" s="14">
        <v>485191.45073</v>
      </c>
      <c r="H858" s="14">
        <v>599626.86029</v>
      </c>
      <c r="I858" s="14">
        <v>657881.46871</v>
      </c>
      <c r="J858" s="14">
        <v>698898.76876</v>
      </c>
      <c r="K858" s="14">
        <v>739068.7</v>
      </c>
      <c r="L858" s="14">
        <v>833445.74759</v>
      </c>
      <c r="M858" s="14">
        <v>797532.81203</v>
      </c>
      <c r="N858" s="14">
        <v>876655.77154</v>
      </c>
      <c r="O858" s="14">
        <f>684435.6+213000</f>
        <v>897435.6</v>
      </c>
      <c r="P858" s="14">
        <f>684435.6+213000</f>
        <v>897435.6</v>
      </c>
      <c r="Q858" s="14">
        <v>831351.7472000001</v>
      </c>
      <c r="S858" s="13"/>
    </row>
    <row r="859" spans="1:18" ht="15" customHeight="1">
      <c r="A859" s="77"/>
      <c r="B859" s="86"/>
      <c r="C859" s="73" t="s">
        <v>4</v>
      </c>
      <c r="D859" s="21"/>
      <c r="E859" s="14">
        <f t="shared" si="306"/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2"/>
    </row>
    <row r="860" spans="1:17" ht="30" customHeight="1">
      <c r="A860" s="77"/>
      <c r="B860" s="86"/>
      <c r="C860" s="73" t="s">
        <v>96</v>
      </c>
      <c r="D860" s="21"/>
      <c r="E860" s="14">
        <f t="shared" si="306"/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</row>
    <row r="861" spans="1:17" ht="15" customHeight="1">
      <c r="A861" s="77"/>
      <c r="B861" s="86"/>
      <c r="C861" s="73" t="s">
        <v>5</v>
      </c>
      <c r="D861" s="21"/>
      <c r="E861" s="14">
        <f t="shared" si="306"/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</row>
    <row r="862" spans="1:17" ht="30" customHeight="1">
      <c r="A862" s="77"/>
      <c r="B862" s="86"/>
      <c r="C862" s="73" t="s">
        <v>97</v>
      </c>
      <c r="D862" s="21"/>
      <c r="E862" s="14">
        <f t="shared" si="306"/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</row>
    <row r="863" spans="1:17" ht="30" customHeight="1">
      <c r="A863" s="77"/>
      <c r="B863" s="86"/>
      <c r="C863" s="73" t="s">
        <v>17</v>
      </c>
      <c r="D863" s="21"/>
      <c r="E863" s="14">
        <f t="shared" si="306"/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</row>
    <row r="864" spans="1:17" ht="15" customHeight="1">
      <c r="A864" s="77" t="s">
        <v>80</v>
      </c>
      <c r="B864" s="76" t="s">
        <v>155</v>
      </c>
      <c r="C864" s="73" t="s">
        <v>6</v>
      </c>
      <c r="D864" s="21"/>
      <c r="E864" s="14">
        <f t="shared" si="306"/>
        <v>1401337.86765</v>
      </c>
      <c r="F864" s="14">
        <f aca="true" t="shared" si="308" ref="F864:L864">F865+F866+F867+F868+F869+F871</f>
        <v>51631.654500000004</v>
      </c>
      <c r="G864" s="14">
        <f t="shared" si="308"/>
        <v>87201.495</v>
      </c>
      <c r="H864" s="14">
        <f t="shared" si="308"/>
        <v>108713.55306</v>
      </c>
      <c r="I864" s="14">
        <f t="shared" si="308"/>
        <v>93779.18136999999</v>
      </c>
      <c r="J864" s="14">
        <f t="shared" si="308"/>
        <v>111340.98431</v>
      </c>
      <c r="K864" s="14">
        <f t="shared" si="308"/>
        <v>114923</v>
      </c>
      <c r="L864" s="14">
        <f t="shared" si="308"/>
        <v>167434.28623</v>
      </c>
      <c r="M864" s="14">
        <f>M865+M866+M867+M868+M869+M871</f>
        <v>138349.50502</v>
      </c>
      <c r="N864" s="14">
        <f>N865+N866+N867+N868+N869+N871</f>
        <v>137861.35</v>
      </c>
      <c r="O864" s="14">
        <f>O865+O866+O867+O868+O869+O871</f>
        <v>134952.00268</v>
      </c>
      <c r="P864" s="14">
        <f>P865+P866+P867+P868+P869+P871</f>
        <v>134952.00268</v>
      </c>
      <c r="Q864" s="14">
        <f>Q865+Q866+Q867+Q868+Q869+Q871</f>
        <v>120198.85280000001</v>
      </c>
    </row>
    <row r="865" spans="1:17" ht="15" customHeight="1">
      <c r="A865" s="77"/>
      <c r="B865" s="76"/>
      <c r="C865" s="73" t="s">
        <v>3</v>
      </c>
      <c r="D865" s="20">
        <v>814</v>
      </c>
      <c r="E865" s="14">
        <f aca="true" t="shared" si="309" ref="E865:E879">F865+G865+H865+I865+J865+K865+L865+M865+N865+O865+P865+Q865</f>
        <v>119314.6115</v>
      </c>
      <c r="F865" s="14">
        <v>20802.8555</v>
      </c>
      <c r="G865" s="14">
        <v>20453</v>
      </c>
      <c r="H865" s="14">
        <v>16183.1</v>
      </c>
      <c r="I865" s="14">
        <v>4816.7</v>
      </c>
      <c r="J865" s="14">
        <v>5418.7</v>
      </c>
      <c r="K865" s="14">
        <v>5963.9</v>
      </c>
      <c r="L865" s="14">
        <v>18315.1</v>
      </c>
      <c r="M865" s="14">
        <v>6697.6</v>
      </c>
      <c r="N865" s="14">
        <v>4820.4</v>
      </c>
      <c r="O865" s="14">
        <v>4820.4</v>
      </c>
      <c r="P865" s="14">
        <v>4820.4</v>
      </c>
      <c r="Q865" s="14">
        <v>6202.456</v>
      </c>
    </row>
    <row r="866" spans="1:17" ht="15" customHeight="1">
      <c r="A866" s="77"/>
      <c r="B866" s="76"/>
      <c r="C866" s="73" t="s">
        <v>7</v>
      </c>
      <c r="D866" s="21" t="s">
        <v>8</v>
      </c>
      <c r="E866" s="14">
        <f t="shared" si="309"/>
        <v>1282023.25615</v>
      </c>
      <c r="F866" s="14">
        <v>30828.799</v>
      </c>
      <c r="G866" s="14">
        <v>66748.495</v>
      </c>
      <c r="H866" s="14">
        <v>92530.45306</v>
      </c>
      <c r="I866" s="14">
        <v>88962.48137</v>
      </c>
      <c r="J866" s="14">
        <v>105922.28431</v>
      </c>
      <c r="K866" s="14">
        <v>108959.1</v>
      </c>
      <c r="L866" s="14">
        <v>149119.18623</v>
      </c>
      <c r="M866" s="14">
        <v>131651.90502</v>
      </c>
      <c r="N866" s="14">
        <v>133040.95</v>
      </c>
      <c r="O866" s="14">
        <f>123077.80268+7053.8</f>
        <v>130131.60268</v>
      </c>
      <c r="P866" s="14">
        <f>123077.80268+7053.8</f>
        <v>130131.60268</v>
      </c>
      <c r="Q866" s="14">
        <v>113996.3968</v>
      </c>
    </row>
    <row r="867" spans="1:17" ht="21" customHeight="1">
      <c r="A867" s="77"/>
      <c r="B867" s="76"/>
      <c r="C867" s="73" t="s">
        <v>4</v>
      </c>
      <c r="D867" s="21"/>
      <c r="E867" s="14">
        <f t="shared" si="309"/>
        <v>0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</row>
    <row r="868" spans="1:17" ht="36.75" customHeight="1">
      <c r="A868" s="77"/>
      <c r="B868" s="76"/>
      <c r="C868" s="73" t="s">
        <v>96</v>
      </c>
      <c r="D868" s="21"/>
      <c r="E868" s="14">
        <f t="shared" si="309"/>
        <v>0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</row>
    <row r="869" spans="1:17" ht="22.5" customHeight="1">
      <c r="A869" s="77"/>
      <c r="B869" s="76"/>
      <c r="C869" s="73" t="s">
        <v>5</v>
      </c>
      <c r="D869" s="21"/>
      <c r="E869" s="14">
        <f t="shared" si="309"/>
        <v>0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</row>
    <row r="870" spans="1:17" ht="36" customHeight="1">
      <c r="A870" s="77"/>
      <c r="B870" s="76"/>
      <c r="C870" s="73" t="s">
        <v>97</v>
      </c>
      <c r="D870" s="21"/>
      <c r="E870" s="14">
        <f t="shared" si="309"/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</row>
    <row r="871" spans="1:17" ht="48" customHeight="1">
      <c r="A871" s="77"/>
      <c r="B871" s="76"/>
      <c r="C871" s="73" t="s">
        <v>17</v>
      </c>
      <c r="D871" s="21"/>
      <c r="E871" s="14">
        <f t="shared" si="309"/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</row>
    <row r="872" spans="1:17" ht="15.75" customHeight="1">
      <c r="A872" s="77" t="s">
        <v>208</v>
      </c>
      <c r="B872" s="87" t="s">
        <v>218</v>
      </c>
      <c r="C872" s="73" t="s">
        <v>6</v>
      </c>
      <c r="D872" s="21"/>
      <c r="E872" s="14">
        <f t="shared" si="309"/>
        <v>130053.5765</v>
      </c>
      <c r="F872" s="14">
        <f aca="true" t="shared" si="310" ref="F872:L872">F873+F874+F875+F876+F877+F879</f>
        <v>0</v>
      </c>
      <c r="G872" s="14">
        <f t="shared" si="310"/>
        <v>0</v>
      </c>
      <c r="H872" s="14">
        <f t="shared" si="310"/>
        <v>0</v>
      </c>
      <c r="I872" s="14">
        <f t="shared" si="310"/>
        <v>0</v>
      </c>
      <c r="J872" s="14">
        <f t="shared" si="310"/>
        <v>0</v>
      </c>
      <c r="K872" s="14">
        <f t="shared" si="310"/>
        <v>0</v>
      </c>
      <c r="L872" s="14">
        <f t="shared" si="310"/>
        <v>0</v>
      </c>
      <c r="M872" s="14">
        <f>M873+M874+M875+M876+M877+M879</f>
        <v>94211</v>
      </c>
      <c r="N872" s="14">
        <f>N873+N874+N875+N876+N877+N879</f>
        <v>35842.576499999996</v>
      </c>
      <c r="O872" s="14">
        <f>O873+O874+O875+O876+O877+O879</f>
        <v>0</v>
      </c>
      <c r="P872" s="14">
        <f>P873+P874+P875+P876+P877+P879</f>
        <v>0</v>
      </c>
      <c r="Q872" s="14">
        <f>Q873+Q874+Q875+Q876+Q877+Q879</f>
        <v>0</v>
      </c>
    </row>
    <row r="873" spans="1:17" ht="15" customHeight="1">
      <c r="A873" s="77"/>
      <c r="B873" s="88"/>
      <c r="C873" s="73" t="s">
        <v>3</v>
      </c>
      <c r="D873" s="20">
        <v>814</v>
      </c>
      <c r="E873" s="14">
        <f t="shared" si="309"/>
        <v>101145.7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93611</v>
      </c>
      <c r="N873" s="14">
        <v>7534.7</v>
      </c>
      <c r="O873" s="14">
        <v>0</v>
      </c>
      <c r="P873" s="14">
        <v>0</v>
      </c>
      <c r="Q873" s="14">
        <v>0</v>
      </c>
    </row>
    <row r="874" spans="1:17" ht="15" customHeight="1">
      <c r="A874" s="77"/>
      <c r="B874" s="88"/>
      <c r="C874" s="73" t="s">
        <v>7</v>
      </c>
      <c r="D874" s="21" t="s">
        <v>8</v>
      </c>
      <c r="E874" s="14">
        <f t="shared" si="309"/>
        <v>28907.8765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f>94211-93611</f>
        <v>600</v>
      </c>
      <c r="N874" s="14">
        <v>28307.8765</v>
      </c>
      <c r="O874" s="14">
        <v>0</v>
      </c>
      <c r="P874" s="14">
        <v>0</v>
      </c>
      <c r="Q874" s="14">
        <v>0</v>
      </c>
    </row>
    <row r="875" spans="1:17" ht="14.25" customHeight="1">
      <c r="A875" s="77"/>
      <c r="B875" s="88"/>
      <c r="C875" s="73" t="s">
        <v>4</v>
      </c>
      <c r="D875" s="21"/>
      <c r="E875" s="14">
        <f t="shared" si="309"/>
        <v>0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</row>
    <row r="876" spans="1:17" ht="16.5" customHeight="1">
      <c r="A876" s="77"/>
      <c r="B876" s="88"/>
      <c r="C876" s="73" t="s">
        <v>96</v>
      </c>
      <c r="D876" s="21"/>
      <c r="E876" s="14">
        <f t="shared" si="309"/>
        <v>0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</row>
    <row r="877" spans="1:17" ht="17.25" customHeight="1">
      <c r="A877" s="77"/>
      <c r="B877" s="88"/>
      <c r="C877" s="73" t="s">
        <v>5</v>
      </c>
      <c r="D877" s="21"/>
      <c r="E877" s="14">
        <f t="shared" si="309"/>
        <v>0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</row>
    <row r="878" spans="1:17" ht="17.25" customHeight="1">
      <c r="A878" s="77"/>
      <c r="B878" s="88"/>
      <c r="C878" s="73" t="s">
        <v>97</v>
      </c>
      <c r="D878" s="21"/>
      <c r="E878" s="14">
        <f t="shared" si="309"/>
        <v>0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</row>
    <row r="879" spans="1:17" ht="27" customHeight="1">
      <c r="A879" s="77"/>
      <c r="B879" s="89"/>
      <c r="C879" s="73" t="s">
        <v>17</v>
      </c>
      <c r="D879" s="21"/>
      <c r="E879" s="14">
        <f t="shared" si="309"/>
        <v>0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</row>
    <row r="880" spans="1:17" ht="15.75" customHeight="1">
      <c r="A880" s="77" t="s">
        <v>190</v>
      </c>
      <c r="B880" s="79" t="s">
        <v>276</v>
      </c>
      <c r="C880" s="73" t="s">
        <v>6</v>
      </c>
      <c r="D880" s="20"/>
      <c r="E880" s="14">
        <f aca="true" t="shared" si="311" ref="E880:E887">F880+G880+H880+I880+J880+K880+L880+M880+N880+O880+P880+Q880</f>
        <v>129023.51699999999</v>
      </c>
      <c r="F880" s="14">
        <f aca="true" t="shared" si="312" ref="F880:Q880">F881+F882+F883+F884+F885+F887</f>
        <v>0</v>
      </c>
      <c r="G880" s="14">
        <f t="shared" si="312"/>
        <v>0</v>
      </c>
      <c r="H880" s="14">
        <f t="shared" si="312"/>
        <v>0</v>
      </c>
      <c r="I880" s="14">
        <f t="shared" si="312"/>
        <v>0</v>
      </c>
      <c r="J880" s="14">
        <f t="shared" si="312"/>
        <v>0</v>
      </c>
      <c r="K880" s="14">
        <f t="shared" si="312"/>
        <v>0</v>
      </c>
      <c r="L880" s="14">
        <f t="shared" si="312"/>
        <v>22960</v>
      </c>
      <c r="M880" s="14">
        <f t="shared" si="312"/>
        <v>31004</v>
      </c>
      <c r="N880" s="14">
        <f t="shared" si="312"/>
        <v>17491.717</v>
      </c>
      <c r="O880" s="14">
        <f t="shared" si="312"/>
        <v>17303.899999999998</v>
      </c>
      <c r="P880" s="14">
        <f t="shared" si="312"/>
        <v>17303.899999999998</v>
      </c>
      <c r="Q880" s="14">
        <f t="shared" si="312"/>
        <v>22960</v>
      </c>
    </row>
    <row r="881" spans="1:17" ht="15.75" customHeight="1">
      <c r="A881" s="77"/>
      <c r="B881" s="79"/>
      <c r="C881" s="73" t="s">
        <v>3</v>
      </c>
      <c r="D881" s="20">
        <v>814</v>
      </c>
      <c r="E881" s="14">
        <f t="shared" si="311"/>
        <v>124086.20000000001</v>
      </c>
      <c r="F881" s="14">
        <f>F889</f>
        <v>0</v>
      </c>
      <c r="G881" s="14">
        <f aca="true" t="shared" si="313" ref="G881:Q882">G889</f>
        <v>0</v>
      </c>
      <c r="H881" s="14">
        <f t="shared" si="313"/>
        <v>0</v>
      </c>
      <c r="I881" s="14">
        <f t="shared" si="313"/>
        <v>0</v>
      </c>
      <c r="J881" s="14">
        <f t="shared" si="313"/>
        <v>0</v>
      </c>
      <c r="K881" s="14">
        <f t="shared" si="313"/>
        <v>0</v>
      </c>
      <c r="L881" s="14">
        <f t="shared" si="313"/>
        <v>21812</v>
      </c>
      <c r="M881" s="14">
        <f t="shared" si="313"/>
        <v>28883.8</v>
      </c>
      <c r="N881" s="14">
        <f t="shared" si="313"/>
        <v>17316.8</v>
      </c>
      <c r="O881" s="14">
        <f t="shared" si="313"/>
        <v>17130.8</v>
      </c>
      <c r="P881" s="14">
        <f t="shared" si="313"/>
        <v>17130.8</v>
      </c>
      <c r="Q881" s="14">
        <f t="shared" si="313"/>
        <v>21812</v>
      </c>
    </row>
    <row r="882" spans="1:17" ht="15.75" customHeight="1">
      <c r="A882" s="77"/>
      <c r="B882" s="79"/>
      <c r="C882" s="73" t="s">
        <v>7</v>
      </c>
      <c r="D882" s="21" t="s">
        <v>8</v>
      </c>
      <c r="E882" s="14">
        <f t="shared" si="311"/>
        <v>4937.316999999999</v>
      </c>
      <c r="F882" s="14">
        <f>F890</f>
        <v>0</v>
      </c>
      <c r="G882" s="14">
        <f t="shared" si="313"/>
        <v>0</v>
      </c>
      <c r="H882" s="14">
        <f t="shared" si="313"/>
        <v>0</v>
      </c>
      <c r="I882" s="14">
        <f t="shared" si="313"/>
        <v>0</v>
      </c>
      <c r="J882" s="14">
        <f t="shared" si="313"/>
        <v>0</v>
      </c>
      <c r="K882" s="14">
        <f t="shared" si="313"/>
        <v>0</v>
      </c>
      <c r="L882" s="14">
        <f t="shared" si="313"/>
        <v>1148</v>
      </c>
      <c r="M882" s="14">
        <f t="shared" si="313"/>
        <v>2120.2</v>
      </c>
      <c r="N882" s="14">
        <f t="shared" si="313"/>
        <v>174.917</v>
      </c>
      <c r="O882" s="14">
        <f t="shared" si="313"/>
        <v>173.1</v>
      </c>
      <c r="P882" s="14">
        <f t="shared" si="313"/>
        <v>173.1</v>
      </c>
      <c r="Q882" s="14">
        <f t="shared" si="313"/>
        <v>1148</v>
      </c>
    </row>
    <row r="883" spans="1:17" ht="15.75" customHeight="1">
      <c r="A883" s="77"/>
      <c r="B883" s="79"/>
      <c r="C883" s="73" t="s">
        <v>4</v>
      </c>
      <c r="D883" s="21"/>
      <c r="E883" s="14">
        <f t="shared" si="311"/>
        <v>0</v>
      </c>
      <c r="F883" s="14">
        <f aca="true" t="shared" si="314" ref="F883:Q884">F891+F899</f>
        <v>0</v>
      </c>
      <c r="G883" s="14">
        <f t="shared" si="314"/>
        <v>0</v>
      </c>
      <c r="H883" s="14">
        <f t="shared" si="314"/>
        <v>0</v>
      </c>
      <c r="I883" s="14">
        <f t="shared" si="314"/>
        <v>0</v>
      </c>
      <c r="J883" s="14">
        <f t="shared" si="314"/>
        <v>0</v>
      </c>
      <c r="K883" s="14">
        <f t="shared" si="314"/>
        <v>0</v>
      </c>
      <c r="L883" s="14">
        <f t="shared" si="314"/>
        <v>0</v>
      </c>
      <c r="M883" s="14">
        <f t="shared" si="314"/>
        <v>0</v>
      </c>
      <c r="N883" s="14">
        <f t="shared" si="314"/>
        <v>0</v>
      </c>
      <c r="O883" s="14">
        <f t="shared" si="314"/>
        <v>0</v>
      </c>
      <c r="P883" s="14">
        <f t="shared" si="314"/>
        <v>0</v>
      </c>
      <c r="Q883" s="14">
        <f t="shared" si="314"/>
        <v>0</v>
      </c>
    </row>
    <row r="884" spans="1:17" ht="30" customHeight="1">
      <c r="A884" s="77"/>
      <c r="B884" s="79"/>
      <c r="C884" s="73" t="s">
        <v>96</v>
      </c>
      <c r="D884" s="21"/>
      <c r="E884" s="14">
        <f t="shared" si="311"/>
        <v>0</v>
      </c>
      <c r="F884" s="14">
        <v>0</v>
      </c>
      <c r="G884" s="14">
        <v>0</v>
      </c>
      <c r="H884" s="14">
        <f t="shared" si="314"/>
        <v>0</v>
      </c>
      <c r="I884" s="14">
        <f t="shared" si="314"/>
        <v>0</v>
      </c>
      <c r="J884" s="14">
        <f t="shared" si="314"/>
        <v>0</v>
      </c>
      <c r="K884" s="14">
        <f t="shared" si="314"/>
        <v>0</v>
      </c>
      <c r="L884" s="14">
        <f t="shared" si="314"/>
        <v>0</v>
      </c>
      <c r="M884" s="14">
        <f t="shared" si="314"/>
        <v>0</v>
      </c>
      <c r="N884" s="14">
        <f t="shared" si="314"/>
        <v>0</v>
      </c>
      <c r="O884" s="14">
        <f t="shared" si="314"/>
        <v>0</v>
      </c>
      <c r="P884" s="14">
        <f t="shared" si="314"/>
        <v>0</v>
      </c>
      <c r="Q884" s="14">
        <f t="shared" si="314"/>
        <v>0</v>
      </c>
    </row>
    <row r="885" spans="1:17" ht="15" customHeight="1">
      <c r="A885" s="77"/>
      <c r="B885" s="79"/>
      <c r="C885" s="73" t="s">
        <v>5</v>
      </c>
      <c r="D885" s="21"/>
      <c r="E885" s="14">
        <f t="shared" si="311"/>
        <v>0</v>
      </c>
      <c r="F885" s="14">
        <f aca="true" t="shared" si="315" ref="F885:Q887">F893+F901</f>
        <v>0</v>
      </c>
      <c r="G885" s="14">
        <f t="shared" si="315"/>
        <v>0</v>
      </c>
      <c r="H885" s="14">
        <f t="shared" si="315"/>
        <v>0</v>
      </c>
      <c r="I885" s="14">
        <f t="shared" si="315"/>
        <v>0</v>
      </c>
      <c r="J885" s="14">
        <f t="shared" si="315"/>
        <v>0</v>
      </c>
      <c r="K885" s="14">
        <f t="shared" si="315"/>
        <v>0</v>
      </c>
      <c r="L885" s="14">
        <f t="shared" si="315"/>
        <v>0</v>
      </c>
      <c r="M885" s="14">
        <f t="shared" si="315"/>
        <v>0</v>
      </c>
      <c r="N885" s="14">
        <f t="shared" si="315"/>
        <v>0</v>
      </c>
      <c r="O885" s="14">
        <f t="shared" si="315"/>
        <v>0</v>
      </c>
      <c r="P885" s="14">
        <f t="shared" si="315"/>
        <v>0</v>
      </c>
      <c r="Q885" s="14">
        <f t="shared" si="315"/>
        <v>0</v>
      </c>
    </row>
    <row r="886" spans="1:17" ht="27.75" customHeight="1">
      <c r="A886" s="77"/>
      <c r="B886" s="79"/>
      <c r="C886" s="73" t="s">
        <v>97</v>
      </c>
      <c r="D886" s="21"/>
      <c r="E886" s="14">
        <f t="shared" si="311"/>
        <v>0</v>
      </c>
      <c r="F886" s="14">
        <f t="shared" si="315"/>
        <v>0</v>
      </c>
      <c r="G886" s="14">
        <f t="shared" si="315"/>
        <v>0</v>
      </c>
      <c r="H886" s="14">
        <f t="shared" si="315"/>
        <v>0</v>
      </c>
      <c r="I886" s="14">
        <f t="shared" si="315"/>
        <v>0</v>
      </c>
      <c r="J886" s="14">
        <f t="shared" si="315"/>
        <v>0</v>
      </c>
      <c r="K886" s="14">
        <f t="shared" si="315"/>
        <v>0</v>
      </c>
      <c r="L886" s="14">
        <f>L894+L902</f>
        <v>0</v>
      </c>
      <c r="M886" s="14">
        <f t="shared" si="315"/>
        <v>0</v>
      </c>
      <c r="N886" s="14">
        <f t="shared" si="315"/>
        <v>0</v>
      </c>
      <c r="O886" s="14">
        <f t="shared" si="315"/>
        <v>0</v>
      </c>
      <c r="P886" s="14">
        <f t="shared" si="315"/>
        <v>0</v>
      </c>
      <c r="Q886" s="14">
        <f t="shared" si="315"/>
        <v>0</v>
      </c>
    </row>
    <row r="887" spans="1:17" ht="30" customHeight="1">
      <c r="A887" s="77"/>
      <c r="B887" s="79"/>
      <c r="C887" s="73" t="s">
        <v>17</v>
      </c>
      <c r="D887" s="21"/>
      <c r="E887" s="14">
        <f t="shared" si="311"/>
        <v>0</v>
      </c>
      <c r="F887" s="14">
        <f t="shared" si="315"/>
        <v>0</v>
      </c>
      <c r="G887" s="14">
        <f t="shared" si="315"/>
        <v>0</v>
      </c>
      <c r="H887" s="14">
        <f t="shared" si="315"/>
        <v>0</v>
      </c>
      <c r="I887" s="14">
        <f t="shared" si="315"/>
        <v>0</v>
      </c>
      <c r="J887" s="14">
        <f t="shared" si="315"/>
        <v>0</v>
      </c>
      <c r="K887" s="14">
        <f t="shared" si="315"/>
        <v>0</v>
      </c>
      <c r="L887" s="14">
        <f t="shared" si="315"/>
        <v>0</v>
      </c>
      <c r="M887" s="14">
        <f t="shared" si="315"/>
        <v>0</v>
      </c>
      <c r="N887" s="14">
        <f t="shared" si="315"/>
        <v>0</v>
      </c>
      <c r="O887" s="14">
        <f t="shared" si="315"/>
        <v>0</v>
      </c>
      <c r="P887" s="14">
        <f t="shared" si="315"/>
        <v>0</v>
      </c>
      <c r="Q887" s="14">
        <f t="shared" si="315"/>
        <v>0</v>
      </c>
    </row>
    <row r="888" spans="1:17" ht="15" customHeight="1">
      <c r="A888" s="77" t="s">
        <v>191</v>
      </c>
      <c r="B888" s="76" t="s">
        <v>282</v>
      </c>
      <c r="C888" s="73" t="s">
        <v>6</v>
      </c>
      <c r="D888" s="21"/>
      <c r="E888" s="14">
        <f aca="true" t="shared" si="316" ref="E888:E896">F888+G888+H888+I888+J888+K888+L888+M888+N888+O888+P888+Q888</f>
        <v>129023.51699999999</v>
      </c>
      <c r="F888" s="14">
        <f aca="true" t="shared" si="317" ref="F888:L888">F889+F890+F891+F892+F893+F895</f>
        <v>0</v>
      </c>
      <c r="G888" s="14">
        <f t="shared" si="317"/>
        <v>0</v>
      </c>
      <c r="H888" s="14">
        <f t="shared" si="317"/>
        <v>0</v>
      </c>
      <c r="I888" s="14">
        <f t="shared" si="317"/>
        <v>0</v>
      </c>
      <c r="J888" s="14">
        <f t="shared" si="317"/>
        <v>0</v>
      </c>
      <c r="K888" s="14">
        <f t="shared" si="317"/>
        <v>0</v>
      </c>
      <c r="L888" s="14">
        <f t="shared" si="317"/>
        <v>22960</v>
      </c>
      <c r="M888" s="14">
        <f>M889+M890+M891+M892+M893+M895</f>
        <v>31004</v>
      </c>
      <c r="N888" s="14">
        <f>N889+N890+N891+N892+N893+N895</f>
        <v>17491.717</v>
      </c>
      <c r="O888" s="14">
        <f>O889+O890+O891+O892+O893+O895</f>
        <v>17303.899999999998</v>
      </c>
      <c r="P888" s="14">
        <f>P889+P890+P891+P892+P893+P895</f>
        <v>17303.899999999998</v>
      </c>
      <c r="Q888" s="14">
        <f>Q889+Q890+Q891+Q892+Q893+Q895</f>
        <v>22960</v>
      </c>
    </row>
    <row r="889" spans="1:17" ht="18" customHeight="1">
      <c r="A889" s="77"/>
      <c r="B889" s="86"/>
      <c r="C889" s="73" t="s">
        <v>3</v>
      </c>
      <c r="D889" s="21" t="s">
        <v>8</v>
      </c>
      <c r="E889" s="14">
        <f t="shared" si="316"/>
        <v>124086.20000000001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21812</v>
      </c>
      <c r="M889" s="14">
        <v>28883.8</v>
      </c>
      <c r="N889" s="14">
        <v>17316.8</v>
      </c>
      <c r="O889" s="14">
        <v>17130.8</v>
      </c>
      <c r="P889" s="14">
        <v>17130.8</v>
      </c>
      <c r="Q889" s="14">
        <v>21812</v>
      </c>
    </row>
    <row r="890" spans="1:17" ht="18" customHeight="1">
      <c r="A890" s="77"/>
      <c r="B890" s="86"/>
      <c r="C890" s="73" t="s">
        <v>7</v>
      </c>
      <c r="D890" s="21" t="s">
        <v>8</v>
      </c>
      <c r="E890" s="14">
        <f t="shared" si="316"/>
        <v>4937.316999999999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1148</v>
      </c>
      <c r="M890" s="14">
        <v>2120.2</v>
      </c>
      <c r="N890" s="14">
        <v>174.917</v>
      </c>
      <c r="O890" s="14">
        <v>173.1</v>
      </c>
      <c r="P890" s="14">
        <v>173.1</v>
      </c>
      <c r="Q890" s="14">
        <v>1148</v>
      </c>
    </row>
    <row r="891" spans="1:17" ht="18" customHeight="1">
      <c r="A891" s="77"/>
      <c r="B891" s="86"/>
      <c r="C891" s="73" t="s">
        <v>4</v>
      </c>
      <c r="D891" s="21"/>
      <c r="E891" s="14">
        <f t="shared" si="316"/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</row>
    <row r="892" spans="1:17" ht="35.25" customHeight="1">
      <c r="A892" s="77"/>
      <c r="B892" s="86"/>
      <c r="C892" s="73" t="s">
        <v>96</v>
      </c>
      <c r="D892" s="21"/>
      <c r="E892" s="14">
        <f t="shared" si="316"/>
        <v>0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</row>
    <row r="893" spans="1:17" ht="22.5" customHeight="1">
      <c r="A893" s="77"/>
      <c r="B893" s="86"/>
      <c r="C893" s="73" t="s">
        <v>5</v>
      </c>
      <c r="D893" s="21"/>
      <c r="E893" s="14">
        <f t="shared" si="316"/>
        <v>0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</row>
    <row r="894" spans="1:17" ht="31.5" customHeight="1">
      <c r="A894" s="77"/>
      <c r="B894" s="86"/>
      <c r="C894" s="73" t="s">
        <v>97</v>
      </c>
      <c r="D894" s="21"/>
      <c r="E894" s="14">
        <f t="shared" si="316"/>
        <v>0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</row>
    <row r="895" spans="1:17" ht="33.75" customHeight="1">
      <c r="A895" s="77"/>
      <c r="B895" s="86"/>
      <c r="C895" s="73" t="s">
        <v>17</v>
      </c>
      <c r="D895" s="21"/>
      <c r="E895" s="14">
        <f t="shared" si="316"/>
        <v>0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</row>
    <row r="896" spans="1:17" ht="22.5" customHeight="1">
      <c r="A896" s="120" t="s">
        <v>81</v>
      </c>
      <c r="B896" s="79" t="s">
        <v>277</v>
      </c>
      <c r="C896" s="73" t="s">
        <v>6</v>
      </c>
      <c r="D896" s="20"/>
      <c r="E896" s="14">
        <f t="shared" si="316"/>
        <v>16205499.59699</v>
      </c>
      <c r="F896" s="14">
        <f aca="true" t="shared" si="318" ref="F896:L896">F897+F898+F899+F900+F901+F903</f>
        <v>307458.61230000004</v>
      </c>
      <c r="G896" s="14">
        <f t="shared" si="318"/>
        <v>723756.0475399999</v>
      </c>
      <c r="H896" s="14">
        <f t="shared" si="318"/>
        <v>381496.1815</v>
      </c>
      <c r="I896" s="14">
        <f t="shared" si="318"/>
        <v>146456.88905</v>
      </c>
      <c r="J896" s="14">
        <f t="shared" si="318"/>
        <v>408490.46499999997</v>
      </c>
      <c r="K896" s="14">
        <f t="shared" si="318"/>
        <v>1709673.16087</v>
      </c>
      <c r="L896" s="14">
        <f t="shared" si="318"/>
        <v>11288.2241</v>
      </c>
      <c r="M896" s="14">
        <f>M897+M898+M899+M900+M901+M903</f>
        <v>3442091.1578599997</v>
      </c>
      <c r="N896" s="14">
        <f>N897+N898+N899+N900+N901+N903</f>
        <v>2521080.19394</v>
      </c>
      <c r="O896" s="14">
        <f>O897+O898+O899+O900+O901+O903</f>
        <v>5700313.74842</v>
      </c>
      <c r="P896" s="14">
        <f>P897+P898+P899+P900+P901+P903</f>
        <v>853394.9164100001</v>
      </c>
      <c r="Q896" s="14">
        <f>Q897+Q898+Q899+Q900+Q901+Q903</f>
        <v>0</v>
      </c>
    </row>
    <row r="897" spans="1:17" ht="24" customHeight="1">
      <c r="A897" s="120"/>
      <c r="B897" s="79"/>
      <c r="C897" s="73" t="s">
        <v>3</v>
      </c>
      <c r="D897" s="20">
        <v>812</v>
      </c>
      <c r="E897" s="14">
        <f>F897+G897+H897+I897+J897+K897+L897+M897+N897+O897+P897+Q897</f>
        <v>11370049.258040002</v>
      </c>
      <c r="F897" s="14">
        <f aca="true" t="shared" si="319" ref="F897:M897">F905+F935</f>
        <v>0</v>
      </c>
      <c r="G897" s="14">
        <f t="shared" si="319"/>
        <v>0</v>
      </c>
      <c r="H897" s="14">
        <f t="shared" si="319"/>
        <v>0</v>
      </c>
      <c r="I897" s="14">
        <f t="shared" si="319"/>
        <v>0</v>
      </c>
      <c r="J897" s="14">
        <f t="shared" si="319"/>
        <v>261862.37</v>
      </c>
      <c r="K897" s="14">
        <f t="shared" si="319"/>
        <v>1470000</v>
      </c>
      <c r="L897" s="14">
        <f t="shared" si="319"/>
        <v>0</v>
      </c>
      <c r="M897" s="14">
        <f t="shared" si="319"/>
        <v>2813249.94279</v>
      </c>
      <c r="N897" s="14">
        <f aca="true" t="shared" si="320" ref="N897:Q898">N905+N935+N951</f>
        <v>1572945.8698800001</v>
      </c>
      <c r="O897" s="14">
        <f>O905+O935+O951</f>
        <v>4482880.12596</v>
      </c>
      <c r="P897" s="14">
        <f t="shared" si="320"/>
        <v>769110.94941</v>
      </c>
      <c r="Q897" s="14">
        <f t="shared" si="320"/>
        <v>0</v>
      </c>
    </row>
    <row r="898" spans="1:17" ht="18.75" customHeight="1">
      <c r="A898" s="120"/>
      <c r="B898" s="79"/>
      <c r="C898" s="73" t="s">
        <v>7</v>
      </c>
      <c r="D898" s="22" t="s">
        <v>11</v>
      </c>
      <c r="E898" s="14">
        <f>F898+G898+H898+I898+J898+K898+L898+M898+N898+O898+P898+Q898</f>
        <v>4811030.07895</v>
      </c>
      <c r="F898" s="14">
        <f aca="true" t="shared" si="321" ref="F898:M898">F906+F936</f>
        <v>303162.9723</v>
      </c>
      <c r="G898" s="14">
        <f t="shared" si="321"/>
        <v>703631.42754</v>
      </c>
      <c r="H898" s="14">
        <f t="shared" si="321"/>
        <v>381496.1815</v>
      </c>
      <c r="I898" s="14">
        <f t="shared" si="321"/>
        <v>146456.88905</v>
      </c>
      <c r="J898" s="14">
        <f t="shared" si="321"/>
        <v>146628.095</v>
      </c>
      <c r="K898" s="14">
        <f t="shared" si="321"/>
        <v>239673.16087</v>
      </c>
      <c r="L898" s="14">
        <f t="shared" si="321"/>
        <v>11288.2241</v>
      </c>
      <c r="M898" s="14">
        <f t="shared" si="321"/>
        <v>628841.21507</v>
      </c>
      <c r="N898" s="14">
        <f t="shared" si="320"/>
        <v>948134.32406</v>
      </c>
      <c r="O898" s="14">
        <f t="shared" si="320"/>
        <v>1217433.62246</v>
      </c>
      <c r="P898" s="14">
        <f>P906+P936+P952</f>
        <v>84283.967</v>
      </c>
      <c r="Q898" s="14">
        <f t="shared" si="320"/>
        <v>0</v>
      </c>
    </row>
    <row r="899" spans="1:17" ht="19.5" customHeight="1">
      <c r="A899" s="120"/>
      <c r="B899" s="79"/>
      <c r="C899" s="73" t="s">
        <v>4</v>
      </c>
      <c r="D899" s="21"/>
      <c r="E899" s="14">
        <f aca="true" t="shared" si="322" ref="E899:M899">E907+E937</f>
        <v>0</v>
      </c>
      <c r="F899" s="14">
        <f t="shared" si="322"/>
        <v>0</v>
      </c>
      <c r="G899" s="14">
        <f t="shared" si="322"/>
        <v>0</v>
      </c>
      <c r="H899" s="14">
        <f t="shared" si="322"/>
        <v>0</v>
      </c>
      <c r="I899" s="14">
        <f t="shared" si="322"/>
        <v>0</v>
      </c>
      <c r="J899" s="14">
        <f t="shared" si="322"/>
        <v>0</v>
      </c>
      <c r="K899" s="14">
        <f t="shared" si="322"/>
        <v>0</v>
      </c>
      <c r="L899" s="14">
        <f t="shared" si="322"/>
        <v>0</v>
      </c>
      <c r="M899" s="14">
        <f t="shared" si="322"/>
        <v>0</v>
      </c>
      <c r="N899" s="14">
        <f aca="true" t="shared" si="323" ref="N899:Q903">N907+N937</f>
        <v>0</v>
      </c>
      <c r="O899" s="14">
        <f t="shared" si="323"/>
        <v>0</v>
      </c>
      <c r="P899" s="14">
        <f t="shared" si="323"/>
        <v>0</v>
      </c>
      <c r="Q899" s="14">
        <f t="shared" si="323"/>
        <v>0</v>
      </c>
    </row>
    <row r="900" spans="1:17" ht="30" customHeight="1">
      <c r="A900" s="120"/>
      <c r="B900" s="79"/>
      <c r="C900" s="73" t="s">
        <v>96</v>
      </c>
      <c r="D900" s="21"/>
      <c r="E900" s="14">
        <f aca="true" t="shared" si="324" ref="E900:M900">E908+E938</f>
        <v>24420.26</v>
      </c>
      <c r="F900" s="14">
        <f t="shared" si="324"/>
        <v>4295.64</v>
      </c>
      <c r="G900" s="14">
        <f t="shared" si="324"/>
        <v>20124.62</v>
      </c>
      <c r="H900" s="14">
        <f t="shared" si="324"/>
        <v>0</v>
      </c>
      <c r="I900" s="14">
        <f t="shared" si="324"/>
        <v>0</v>
      </c>
      <c r="J900" s="14">
        <f t="shared" si="324"/>
        <v>0</v>
      </c>
      <c r="K900" s="14">
        <f t="shared" si="324"/>
        <v>0</v>
      </c>
      <c r="L900" s="14">
        <f t="shared" si="324"/>
        <v>0</v>
      </c>
      <c r="M900" s="14">
        <f t="shared" si="324"/>
        <v>0</v>
      </c>
      <c r="N900" s="14">
        <f t="shared" si="323"/>
        <v>0</v>
      </c>
      <c r="O900" s="14">
        <f t="shared" si="323"/>
        <v>0</v>
      </c>
      <c r="P900" s="14">
        <f t="shared" si="323"/>
        <v>0</v>
      </c>
      <c r="Q900" s="14">
        <f t="shared" si="323"/>
        <v>0</v>
      </c>
    </row>
    <row r="901" spans="1:17" ht="24" customHeight="1">
      <c r="A901" s="120"/>
      <c r="B901" s="79"/>
      <c r="C901" s="73" t="s">
        <v>5</v>
      </c>
      <c r="D901" s="21"/>
      <c r="E901" s="14">
        <f aca="true" t="shared" si="325" ref="E901:M901">E909+E939</f>
        <v>0</v>
      </c>
      <c r="F901" s="14">
        <f t="shared" si="325"/>
        <v>0</v>
      </c>
      <c r="G901" s="14">
        <f t="shared" si="325"/>
        <v>0</v>
      </c>
      <c r="H901" s="14">
        <f t="shared" si="325"/>
        <v>0</v>
      </c>
      <c r="I901" s="14">
        <f t="shared" si="325"/>
        <v>0</v>
      </c>
      <c r="J901" s="14">
        <f t="shared" si="325"/>
        <v>0</v>
      </c>
      <c r="K901" s="14">
        <f t="shared" si="325"/>
        <v>0</v>
      </c>
      <c r="L901" s="14">
        <f t="shared" si="325"/>
        <v>0</v>
      </c>
      <c r="M901" s="14">
        <f t="shared" si="325"/>
        <v>0</v>
      </c>
      <c r="N901" s="14">
        <f t="shared" si="323"/>
        <v>0</v>
      </c>
      <c r="O901" s="14">
        <f t="shared" si="323"/>
        <v>0</v>
      </c>
      <c r="P901" s="14">
        <f t="shared" si="323"/>
        <v>0</v>
      </c>
      <c r="Q901" s="14">
        <f t="shared" si="323"/>
        <v>0</v>
      </c>
    </row>
    <row r="902" spans="1:17" ht="30.75" customHeight="1">
      <c r="A902" s="120"/>
      <c r="B902" s="79"/>
      <c r="C902" s="73" t="s">
        <v>97</v>
      </c>
      <c r="D902" s="21"/>
      <c r="E902" s="14">
        <f aca="true" t="shared" si="326" ref="E902:M902">E910+E940</f>
        <v>0</v>
      </c>
      <c r="F902" s="14">
        <f t="shared" si="326"/>
        <v>0</v>
      </c>
      <c r="G902" s="14">
        <f t="shared" si="326"/>
        <v>0</v>
      </c>
      <c r="H902" s="14">
        <f t="shared" si="326"/>
        <v>0</v>
      </c>
      <c r="I902" s="14">
        <f t="shared" si="326"/>
        <v>0</v>
      </c>
      <c r="J902" s="14">
        <f t="shared" si="326"/>
        <v>0</v>
      </c>
      <c r="K902" s="14">
        <f t="shared" si="326"/>
        <v>0</v>
      </c>
      <c r="L902" s="14">
        <f t="shared" si="326"/>
        <v>0</v>
      </c>
      <c r="M902" s="14">
        <f t="shared" si="326"/>
        <v>0</v>
      </c>
      <c r="N902" s="14">
        <f t="shared" si="323"/>
        <v>0</v>
      </c>
      <c r="O902" s="14">
        <f t="shared" si="323"/>
        <v>0</v>
      </c>
      <c r="P902" s="14">
        <f t="shared" si="323"/>
        <v>0</v>
      </c>
      <c r="Q902" s="14">
        <f t="shared" si="323"/>
        <v>0</v>
      </c>
    </row>
    <row r="903" spans="1:17" ht="33" customHeight="1">
      <c r="A903" s="120"/>
      <c r="B903" s="79"/>
      <c r="C903" s="73" t="s">
        <v>17</v>
      </c>
      <c r="D903" s="21"/>
      <c r="E903" s="14">
        <f aca="true" t="shared" si="327" ref="E903:M903">E911+E941</f>
        <v>0</v>
      </c>
      <c r="F903" s="14">
        <f t="shared" si="327"/>
        <v>0</v>
      </c>
      <c r="G903" s="14">
        <f t="shared" si="327"/>
        <v>0</v>
      </c>
      <c r="H903" s="14">
        <f t="shared" si="327"/>
        <v>0</v>
      </c>
      <c r="I903" s="14">
        <f t="shared" si="327"/>
        <v>0</v>
      </c>
      <c r="J903" s="14">
        <f t="shared" si="327"/>
        <v>0</v>
      </c>
      <c r="K903" s="14">
        <f t="shared" si="327"/>
        <v>0</v>
      </c>
      <c r="L903" s="14">
        <f t="shared" si="327"/>
        <v>0</v>
      </c>
      <c r="M903" s="14">
        <f t="shared" si="327"/>
        <v>0</v>
      </c>
      <c r="N903" s="14">
        <f t="shared" si="323"/>
        <v>0</v>
      </c>
      <c r="O903" s="14">
        <f t="shared" si="323"/>
        <v>0</v>
      </c>
      <c r="P903" s="14">
        <f t="shared" si="323"/>
        <v>0</v>
      </c>
      <c r="Q903" s="14">
        <f t="shared" si="323"/>
        <v>0</v>
      </c>
    </row>
    <row r="904" spans="1:17" ht="22.5" customHeight="1">
      <c r="A904" s="77" t="s">
        <v>125</v>
      </c>
      <c r="B904" s="76" t="s">
        <v>124</v>
      </c>
      <c r="C904" s="73" t="s">
        <v>6</v>
      </c>
      <c r="D904" s="20"/>
      <c r="E904" s="14">
        <f aca="true" t="shared" si="328" ref="E904:E911">F904+G904+H904+I904+J904+K904+L904+M904+N904+O904+P904+Q904</f>
        <v>13631987.48928</v>
      </c>
      <c r="F904" s="14">
        <f aca="true" t="shared" si="329" ref="F904:M904">F905+F906+F907+F908+F909+F911</f>
        <v>303162.9723</v>
      </c>
      <c r="G904" s="14">
        <f t="shared" si="329"/>
        <v>703631.42754</v>
      </c>
      <c r="H904" s="14">
        <f t="shared" si="329"/>
        <v>381496.1815</v>
      </c>
      <c r="I904" s="14">
        <f t="shared" si="329"/>
        <v>146456.88905</v>
      </c>
      <c r="J904" s="14">
        <f t="shared" si="329"/>
        <v>408490.46499999997</v>
      </c>
      <c r="K904" s="14">
        <f t="shared" si="329"/>
        <v>1709673.16087</v>
      </c>
      <c r="L904" s="14">
        <f t="shared" si="329"/>
        <v>11288.2241</v>
      </c>
      <c r="M904" s="14">
        <f t="shared" si="329"/>
        <v>3442091.1578599997</v>
      </c>
      <c r="N904" s="14">
        <f>N905+N906+N907+N908+N909+N910+N911</f>
        <v>1718150.07506</v>
      </c>
      <c r="O904" s="14">
        <f>O905+O906+O907+O908+O909+O910+O911</f>
        <v>4783021.401000001</v>
      </c>
      <c r="P904" s="14">
        <f>P905+P906+P907+P908+P909+P910+P911</f>
        <v>24525.535</v>
      </c>
      <c r="Q904" s="14">
        <f>Q905+Q906+Q907+Q908+Q909+Q910+Q911</f>
        <v>0</v>
      </c>
    </row>
    <row r="905" spans="1:17" ht="22.5" customHeight="1">
      <c r="A905" s="77"/>
      <c r="B905" s="76"/>
      <c r="C905" s="73" t="s">
        <v>3</v>
      </c>
      <c r="D905" s="20">
        <v>812</v>
      </c>
      <c r="E905" s="14">
        <f t="shared" si="328"/>
        <v>9381332.41279</v>
      </c>
      <c r="F905" s="14">
        <f aca="true" t="shared" si="330" ref="F905:M905">F913+F923</f>
        <v>0</v>
      </c>
      <c r="G905" s="14">
        <f t="shared" si="330"/>
        <v>0</v>
      </c>
      <c r="H905" s="14">
        <f t="shared" si="330"/>
        <v>0</v>
      </c>
      <c r="I905" s="14">
        <f t="shared" si="330"/>
        <v>0</v>
      </c>
      <c r="J905" s="14">
        <f t="shared" si="330"/>
        <v>261862.37</v>
      </c>
      <c r="K905" s="14">
        <f t="shared" si="330"/>
        <v>1470000</v>
      </c>
      <c r="L905" s="14">
        <f t="shared" si="330"/>
        <v>0</v>
      </c>
      <c r="M905" s="14">
        <f t="shared" si="330"/>
        <v>2813249.94279</v>
      </c>
      <c r="N905" s="14">
        <f>N913+N923</f>
        <v>936220.1</v>
      </c>
      <c r="O905" s="14">
        <f>O913+O923</f>
        <v>3900000</v>
      </c>
      <c r="P905" s="14">
        <f>P913+P923</f>
        <v>0</v>
      </c>
      <c r="Q905" s="14">
        <f>Q913+Q923</f>
        <v>0</v>
      </c>
    </row>
    <row r="906" spans="1:19" ht="21.75" customHeight="1">
      <c r="A906" s="77"/>
      <c r="B906" s="76"/>
      <c r="C906" s="73" t="s">
        <v>7</v>
      </c>
      <c r="D906" s="21" t="s">
        <v>11</v>
      </c>
      <c r="E906" s="14">
        <f t="shared" si="328"/>
        <v>4250655.07649</v>
      </c>
      <c r="F906" s="14">
        <f aca="true" t="shared" si="331" ref="F906:Q906">F914+F926</f>
        <v>303162.9723</v>
      </c>
      <c r="G906" s="14">
        <f t="shared" si="331"/>
        <v>703631.42754</v>
      </c>
      <c r="H906" s="14">
        <f t="shared" si="331"/>
        <v>381496.1815</v>
      </c>
      <c r="I906" s="14">
        <f t="shared" si="331"/>
        <v>146456.88905</v>
      </c>
      <c r="J906" s="14">
        <f t="shared" si="331"/>
        <v>146628.095</v>
      </c>
      <c r="K906" s="14">
        <f t="shared" si="331"/>
        <v>239673.16087</v>
      </c>
      <c r="L906" s="14">
        <f t="shared" si="331"/>
        <v>11288.2241</v>
      </c>
      <c r="M906" s="14">
        <f t="shared" si="331"/>
        <v>628841.21507</v>
      </c>
      <c r="N906" s="14">
        <f t="shared" si="331"/>
        <v>781929.97506</v>
      </c>
      <c r="O906" s="14">
        <f t="shared" si="331"/>
        <v>883021.4010000001</v>
      </c>
      <c r="P906" s="14">
        <f t="shared" si="331"/>
        <v>24525.535</v>
      </c>
      <c r="Q906" s="14">
        <f t="shared" si="331"/>
        <v>0</v>
      </c>
      <c r="S906" s="12"/>
    </row>
    <row r="907" spans="1:17" ht="24.75" customHeight="1">
      <c r="A907" s="77"/>
      <c r="B907" s="76"/>
      <c r="C907" s="73" t="s">
        <v>4</v>
      </c>
      <c r="D907" s="21"/>
      <c r="E907" s="14">
        <f t="shared" si="328"/>
        <v>0</v>
      </c>
      <c r="F907" s="14">
        <f aca="true" t="shared" si="332" ref="F907:Q907">F917+F929</f>
        <v>0</v>
      </c>
      <c r="G907" s="14">
        <f t="shared" si="332"/>
        <v>0</v>
      </c>
      <c r="H907" s="14">
        <f t="shared" si="332"/>
        <v>0</v>
      </c>
      <c r="I907" s="14">
        <f t="shared" si="332"/>
        <v>0</v>
      </c>
      <c r="J907" s="14">
        <f t="shared" si="332"/>
        <v>0</v>
      </c>
      <c r="K907" s="14">
        <f t="shared" si="332"/>
        <v>0</v>
      </c>
      <c r="L907" s="14">
        <f t="shared" si="332"/>
        <v>0</v>
      </c>
      <c r="M907" s="14">
        <f t="shared" si="332"/>
        <v>0</v>
      </c>
      <c r="N907" s="14">
        <f t="shared" si="332"/>
        <v>0</v>
      </c>
      <c r="O907" s="14">
        <f t="shared" si="332"/>
        <v>0</v>
      </c>
      <c r="P907" s="14">
        <f t="shared" si="332"/>
        <v>0</v>
      </c>
      <c r="Q907" s="14">
        <f t="shared" si="332"/>
        <v>0</v>
      </c>
    </row>
    <row r="908" spans="1:17" ht="27.75" customHeight="1">
      <c r="A908" s="77"/>
      <c r="B908" s="76"/>
      <c r="C908" s="73" t="s">
        <v>96</v>
      </c>
      <c r="D908" s="21"/>
      <c r="E908" s="14">
        <f t="shared" si="328"/>
        <v>0</v>
      </c>
      <c r="F908" s="14">
        <f aca="true" t="shared" si="333" ref="F908:Q908">F918+F930</f>
        <v>0</v>
      </c>
      <c r="G908" s="14">
        <f t="shared" si="333"/>
        <v>0</v>
      </c>
      <c r="H908" s="14">
        <f t="shared" si="333"/>
        <v>0</v>
      </c>
      <c r="I908" s="14">
        <f t="shared" si="333"/>
        <v>0</v>
      </c>
      <c r="J908" s="14">
        <f t="shared" si="333"/>
        <v>0</v>
      </c>
      <c r="K908" s="14">
        <f t="shared" si="333"/>
        <v>0</v>
      </c>
      <c r="L908" s="14">
        <f t="shared" si="333"/>
        <v>0</v>
      </c>
      <c r="M908" s="14">
        <f t="shared" si="333"/>
        <v>0</v>
      </c>
      <c r="N908" s="14">
        <f t="shared" si="333"/>
        <v>0</v>
      </c>
      <c r="O908" s="14">
        <f t="shared" si="333"/>
        <v>0</v>
      </c>
      <c r="P908" s="14">
        <f t="shared" si="333"/>
        <v>0</v>
      </c>
      <c r="Q908" s="14">
        <f t="shared" si="333"/>
        <v>0</v>
      </c>
    </row>
    <row r="909" spans="1:17" ht="19.5" customHeight="1">
      <c r="A909" s="77"/>
      <c r="B909" s="76"/>
      <c r="C909" s="73" t="s">
        <v>5</v>
      </c>
      <c r="D909" s="21"/>
      <c r="E909" s="14">
        <f t="shared" si="328"/>
        <v>0</v>
      </c>
      <c r="F909" s="14">
        <f aca="true" t="shared" si="334" ref="F909:Q909">F919+F931</f>
        <v>0</v>
      </c>
      <c r="G909" s="14">
        <f t="shared" si="334"/>
        <v>0</v>
      </c>
      <c r="H909" s="14">
        <f t="shared" si="334"/>
        <v>0</v>
      </c>
      <c r="I909" s="14">
        <f t="shared" si="334"/>
        <v>0</v>
      </c>
      <c r="J909" s="14">
        <f t="shared" si="334"/>
        <v>0</v>
      </c>
      <c r="K909" s="14">
        <f t="shared" si="334"/>
        <v>0</v>
      </c>
      <c r="L909" s="14">
        <f t="shared" si="334"/>
        <v>0</v>
      </c>
      <c r="M909" s="14">
        <f t="shared" si="334"/>
        <v>0</v>
      </c>
      <c r="N909" s="14">
        <f t="shared" si="334"/>
        <v>0</v>
      </c>
      <c r="O909" s="14">
        <f t="shared" si="334"/>
        <v>0</v>
      </c>
      <c r="P909" s="14">
        <f t="shared" si="334"/>
        <v>0</v>
      </c>
      <c r="Q909" s="14">
        <f t="shared" si="334"/>
        <v>0</v>
      </c>
    </row>
    <row r="910" spans="1:17" ht="31.5" customHeight="1">
      <c r="A910" s="77"/>
      <c r="B910" s="76"/>
      <c r="C910" s="73" t="s">
        <v>97</v>
      </c>
      <c r="D910" s="21"/>
      <c r="E910" s="14">
        <f t="shared" si="328"/>
        <v>0</v>
      </c>
      <c r="F910" s="14">
        <f aca="true" t="shared" si="335" ref="F910:Q910">F920+F932</f>
        <v>0</v>
      </c>
      <c r="G910" s="14">
        <f t="shared" si="335"/>
        <v>0</v>
      </c>
      <c r="H910" s="14">
        <f t="shared" si="335"/>
        <v>0</v>
      </c>
      <c r="I910" s="14">
        <f t="shared" si="335"/>
        <v>0</v>
      </c>
      <c r="J910" s="14">
        <f t="shared" si="335"/>
        <v>0</v>
      </c>
      <c r="K910" s="14">
        <f t="shared" si="335"/>
        <v>0</v>
      </c>
      <c r="L910" s="14">
        <f t="shared" si="335"/>
        <v>0</v>
      </c>
      <c r="M910" s="14">
        <f t="shared" si="335"/>
        <v>0</v>
      </c>
      <c r="N910" s="14">
        <f t="shared" si="335"/>
        <v>0</v>
      </c>
      <c r="O910" s="14">
        <f t="shared" si="335"/>
        <v>0</v>
      </c>
      <c r="P910" s="14">
        <f t="shared" si="335"/>
        <v>0</v>
      </c>
      <c r="Q910" s="14">
        <f t="shared" si="335"/>
        <v>0</v>
      </c>
    </row>
    <row r="911" spans="1:17" ht="30" customHeight="1">
      <c r="A911" s="77"/>
      <c r="B911" s="76"/>
      <c r="C911" s="73" t="s">
        <v>17</v>
      </c>
      <c r="D911" s="21"/>
      <c r="E911" s="14">
        <f t="shared" si="328"/>
        <v>0</v>
      </c>
      <c r="F911" s="14">
        <f aca="true" t="shared" si="336" ref="F911:Q911">F921+F933</f>
        <v>0</v>
      </c>
      <c r="G911" s="14">
        <f t="shared" si="336"/>
        <v>0</v>
      </c>
      <c r="H911" s="14">
        <f t="shared" si="336"/>
        <v>0</v>
      </c>
      <c r="I911" s="14">
        <f t="shared" si="336"/>
        <v>0</v>
      </c>
      <c r="J911" s="14">
        <f t="shared" si="336"/>
        <v>0</v>
      </c>
      <c r="K911" s="14">
        <f t="shared" si="336"/>
        <v>0</v>
      </c>
      <c r="L911" s="14">
        <f t="shared" si="336"/>
        <v>0</v>
      </c>
      <c r="M911" s="14">
        <f t="shared" si="336"/>
        <v>0</v>
      </c>
      <c r="N911" s="14">
        <f t="shared" si="336"/>
        <v>0</v>
      </c>
      <c r="O911" s="14">
        <f t="shared" si="336"/>
        <v>0</v>
      </c>
      <c r="P911" s="14">
        <f t="shared" si="336"/>
        <v>0</v>
      </c>
      <c r="Q911" s="14">
        <f t="shared" si="336"/>
        <v>0</v>
      </c>
    </row>
    <row r="912" spans="1:21" ht="20.25" customHeight="1">
      <c r="A912" s="75" t="s">
        <v>82</v>
      </c>
      <c r="B912" s="76" t="s">
        <v>126</v>
      </c>
      <c r="C912" s="73" t="s">
        <v>6</v>
      </c>
      <c r="D912" s="20"/>
      <c r="E912" s="14">
        <f>F912+G912+H912+I912+J912+K912+L912+M912+N912+O912+P912+Q912</f>
        <v>1483246.9797500002</v>
      </c>
      <c r="F912" s="14">
        <f aca="true" t="shared" si="337" ref="F912:L912">F913+F914+F917+F918+F919+F921</f>
        <v>276357.9723</v>
      </c>
      <c r="G912" s="14">
        <f t="shared" si="337"/>
        <v>291456.0414</v>
      </c>
      <c r="H912" s="14">
        <f t="shared" si="337"/>
        <v>125905.83501</v>
      </c>
      <c r="I912" s="14">
        <f>I913+I914+I917+I918+I919+I921</f>
        <v>66850.43605</v>
      </c>
      <c r="J912" s="14">
        <f t="shared" si="337"/>
        <v>3736</v>
      </c>
      <c r="K912" s="14">
        <f t="shared" si="337"/>
        <v>162273.16087</v>
      </c>
      <c r="L912" s="14">
        <f t="shared" si="337"/>
        <v>2653.9601</v>
      </c>
      <c r="M912" s="14">
        <f>M913+M914+M917+M918+M919+M921</f>
        <v>388580.53602</v>
      </c>
      <c r="N912" s="14">
        <f>N913+N914+N917+N918+N919+N921</f>
        <v>144374.997</v>
      </c>
      <c r="O912" s="14">
        <f>O913+O914</f>
        <v>10532.506</v>
      </c>
      <c r="P912" s="14">
        <f>P913+P914+P917+P918+P919+P921</f>
        <v>10525.535</v>
      </c>
      <c r="Q912" s="14">
        <f>Q913+Q914+Q917+Q918+Q919+Q921</f>
        <v>0</v>
      </c>
      <c r="S912" s="12"/>
      <c r="T912" s="12"/>
      <c r="U912" s="12"/>
    </row>
    <row r="913" spans="1:17" s="30" customFormat="1" ht="24" customHeight="1">
      <c r="A913" s="77"/>
      <c r="B913" s="76"/>
      <c r="C913" s="73" t="s">
        <v>3</v>
      </c>
      <c r="D913" s="20">
        <v>812</v>
      </c>
      <c r="E913" s="14">
        <f>F913+G913+H913+I913+J913+K913+L913+M913+N913+O913+P913+Q913</f>
        <v>313249.94279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f>718754.34279-405504.4</f>
        <v>313249.94279</v>
      </c>
      <c r="N913" s="14">
        <v>0</v>
      </c>
      <c r="O913" s="14">
        <v>0</v>
      </c>
      <c r="P913" s="14">
        <v>0</v>
      </c>
      <c r="Q913" s="14">
        <v>0</v>
      </c>
    </row>
    <row r="914" spans="1:19" ht="20.25" customHeight="1">
      <c r="A914" s="77"/>
      <c r="B914" s="76"/>
      <c r="C914" s="80" t="s">
        <v>7</v>
      </c>
      <c r="D914" s="21" t="s">
        <v>11</v>
      </c>
      <c r="E914" s="14">
        <f aca="true" t="shared" si="338" ref="E914:E933">F914+G914+H914+I914+J914+K914+L914+M914+N914+O914+P914+Q914</f>
        <v>1169997.0369600002</v>
      </c>
      <c r="F914" s="14">
        <f>F915+F916</f>
        <v>276357.9723</v>
      </c>
      <c r="G914" s="14">
        <f>G915+G916</f>
        <v>291456.0414</v>
      </c>
      <c r="H914" s="14">
        <f>H915+H916</f>
        <v>125905.83501</v>
      </c>
      <c r="I914" s="14">
        <f>I915+I916</f>
        <v>66850.43605</v>
      </c>
      <c r="J914" s="14">
        <v>3736</v>
      </c>
      <c r="K914" s="14">
        <v>162273.16087</v>
      </c>
      <c r="L914" s="14">
        <f>L915+L916</f>
        <v>2653.9601</v>
      </c>
      <c r="M914" s="14">
        <f>M915+M916</f>
        <v>75330.59323</v>
      </c>
      <c r="N914" s="14">
        <f>N915+N916</f>
        <v>144374.997</v>
      </c>
      <c r="O914" s="14">
        <f>O915+O916</f>
        <v>10532.506</v>
      </c>
      <c r="P914" s="14">
        <f>P915+P916</f>
        <v>10525.535</v>
      </c>
      <c r="Q914" s="14">
        <v>0</v>
      </c>
      <c r="S914" s="12"/>
    </row>
    <row r="915" spans="1:19" ht="15" customHeight="1">
      <c r="A915" s="77"/>
      <c r="B915" s="76"/>
      <c r="C915" s="81"/>
      <c r="D915" s="35" t="s">
        <v>150</v>
      </c>
      <c r="E915" s="36">
        <f t="shared" si="338"/>
        <v>447823.5893</v>
      </c>
      <c r="F915" s="36">
        <v>85621.08963</v>
      </c>
      <c r="G915" s="36">
        <v>0</v>
      </c>
      <c r="H915" s="36">
        <v>0</v>
      </c>
      <c r="I915" s="36">
        <v>0</v>
      </c>
      <c r="J915" s="36">
        <v>0</v>
      </c>
      <c r="K915" s="36">
        <v>119015.98217</v>
      </c>
      <c r="L915" s="36">
        <v>2422.88627</v>
      </c>
      <c r="M915" s="36">
        <v>75330.59323</v>
      </c>
      <c r="N915" s="36">
        <v>144374.997</v>
      </c>
      <c r="O915" s="36">
        <v>10532.506</v>
      </c>
      <c r="P915" s="34">
        <v>10525.535</v>
      </c>
      <c r="Q915" s="34">
        <v>0</v>
      </c>
      <c r="S915" s="12"/>
    </row>
    <row r="916" spans="1:19" ht="15" customHeight="1">
      <c r="A916" s="77"/>
      <c r="B916" s="76"/>
      <c r="C916" s="82"/>
      <c r="D916" s="35" t="s">
        <v>8</v>
      </c>
      <c r="E916" s="36">
        <f t="shared" si="338"/>
        <v>722173.4476600001</v>
      </c>
      <c r="F916" s="36">
        <v>190736.88267</v>
      </c>
      <c r="G916" s="36">
        <v>291456.0414</v>
      </c>
      <c r="H916" s="36">
        <v>125905.83501</v>
      </c>
      <c r="I916" s="36">
        <v>66850.43605</v>
      </c>
      <c r="J916" s="36">
        <v>3736</v>
      </c>
      <c r="K916" s="36">
        <v>43257.1787</v>
      </c>
      <c r="L916" s="36">
        <v>231.07383</v>
      </c>
      <c r="M916" s="36">
        <v>0</v>
      </c>
      <c r="N916" s="36">
        <v>0</v>
      </c>
      <c r="O916" s="36">
        <v>0</v>
      </c>
      <c r="P916" s="34">
        <v>0</v>
      </c>
      <c r="Q916" s="34">
        <v>0</v>
      </c>
      <c r="S916" s="12"/>
    </row>
    <row r="917" spans="1:19" ht="24" customHeight="1">
      <c r="A917" s="77"/>
      <c r="B917" s="76"/>
      <c r="C917" s="73" t="s">
        <v>4</v>
      </c>
      <c r="D917" s="21"/>
      <c r="E917" s="14">
        <f t="shared" si="338"/>
        <v>0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0</v>
      </c>
      <c r="S917" s="12"/>
    </row>
    <row r="918" spans="1:19" ht="30" customHeight="1">
      <c r="A918" s="77"/>
      <c r="B918" s="76"/>
      <c r="C918" s="73" t="s">
        <v>96</v>
      </c>
      <c r="D918" s="21"/>
      <c r="E918" s="14">
        <f t="shared" si="338"/>
        <v>0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0</v>
      </c>
      <c r="O918" s="14">
        <v>0</v>
      </c>
      <c r="P918" s="14">
        <v>0</v>
      </c>
      <c r="Q918" s="14">
        <v>0</v>
      </c>
      <c r="S918" s="12"/>
    </row>
    <row r="919" spans="1:19" ht="22.5" customHeight="1">
      <c r="A919" s="77"/>
      <c r="B919" s="76"/>
      <c r="C919" s="73" t="s">
        <v>5</v>
      </c>
      <c r="D919" s="21"/>
      <c r="E919" s="14">
        <f t="shared" si="338"/>
        <v>0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0</v>
      </c>
      <c r="P919" s="14">
        <v>0</v>
      </c>
      <c r="Q919" s="14">
        <v>0</v>
      </c>
      <c r="S919" s="12"/>
    </row>
    <row r="920" spans="1:19" ht="31.5" customHeight="1">
      <c r="A920" s="77"/>
      <c r="B920" s="76"/>
      <c r="C920" s="73" t="s">
        <v>97</v>
      </c>
      <c r="D920" s="21"/>
      <c r="E920" s="14">
        <f t="shared" si="338"/>
        <v>0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S920" s="12"/>
    </row>
    <row r="921" spans="1:19" ht="33.75" customHeight="1">
      <c r="A921" s="77"/>
      <c r="B921" s="76"/>
      <c r="C921" s="73" t="s">
        <v>17</v>
      </c>
      <c r="D921" s="21"/>
      <c r="E921" s="14">
        <f t="shared" si="338"/>
        <v>0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S921" s="12"/>
    </row>
    <row r="922" spans="1:21" ht="18.75" customHeight="1">
      <c r="A922" s="75" t="s">
        <v>201</v>
      </c>
      <c r="B922" s="76" t="s">
        <v>127</v>
      </c>
      <c r="C922" s="73" t="s">
        <v>6</v>
      </c>
      <c r="D922" s="20"/>
      <c r="E922" s="67">
        <f t="shared" si="338"/>
        <v>12148740.50953</v>
      </c>
      <c r="F922" s="67">
        <f aca="true" t="shared" si="339" ref="F922:L922">F923+F926+F929+F930+F931+F933</f>
        <v>26805</v>
      </c>
      <c r="G922" s="67">
        <f t="shared" si="339"/>
        <v>412175.38613999996</v>
      </c>
      <c r="H922" s="67">
        <f t="shared" si="339"/>
        <v>255590.34649</v>
      </c>
      <c r="I922" s="67">
        <f t="shared" si="339"/>
        <v>79606.453</v>
      </c>
      <c r="J922" s="67">
        <f t="shared" si="339"/>
        <v>404754.46499999997</v>
      </c>
      <c r="K922" s="67">
        <f t="shared" si="339"/>
        <v>1547400</v>
      </c>
      <c r="L922" s="67">
        <f t="shared" si="339"/>
        <v>8634.264</v>
      </c>
      <c r="M922" s="67">
        <f>M923+M926+M929+M930+M931+M933</f>
        <v>3053510.62184</v>
      </c>
      <c r="N922" s="67">
        <f>N923+N926+N929+N930+N931+N933</f>
        <v>1573775.07806</v>
      </c>
      <c r="O922" s="67">
        <f>O923+O926+O929+O930+O931+O933</f>
        <v>4772488.895</v>
      </c>
      <c r="P922" s="67">
        <f>P923+P926+P929+P930+P931+P933</f>
        <v>14000</v>
      </c>
      <c r="Q922" s="67">
        <f>Q923+Q926+Q929+Q930+Q931+Q933</f>
        <v>0</v>
      </c>
      <c r="S922" s="17"/>
      <c r="T922" s="9"/>
      <c r="U922" s="9"/>
    </row>
    <row r="923" spans="1:21" s="30" customFormat="1" ht="24" customHeight="1">
      <c r="A923" s="77"/>
      <c r="B923" s="76"/>
      <c r="C923" s="73" t="s">
        <v>3</v>
      </c>
      <c r="D923" s="70">
        <v>812</v>
      </c>
      <c r="E923" s="67">
        <f t="shared" si="338"/>
        <v>9068082.469999999</v>
      </c>
      <c r="F923" s="67">
        <v>0</v>
      </c>
      <c r="G923" s="67">
        <v>0</v>
      </c>
      <c r="H923" s="67">
        <v>0</v>
      </c>
      <c r="I923" s="67">
        <v>0</v>
      </c>
      <c r="J923" s="67">
        <v>261862.37</v>
      </c>
      <c r="K923" s="67">
        <v>1470000</v>
      </c>
      <c r="L923" s="67">
        <v>0</v>
      </c>
      <c r="M923" s="67">
        <f>M924+M925</f>
        <v>2500000</v>
      </c>
      <c r="N923" s="67">
        <f>N924</f>
        <v>936220.1</v>
      </c>
      <c r="O923" s="67">
        <f>O924</f>
        <v>3900000</v>
      </c>
      <c r="P923" s="67">
        <v>0</v>
      </c>
      <c r="Q923" s="67">
        <v>0</v>
      </c>
      <c r="S923" s="31"/>
      <c r="T923" s="32"/>
      <c r="U923" s="32"/>
    </row>
    <row r="924" spans="1:21" s="30" customFormat="1" ht="15" customHeight="1">
      <c r="A924" s="77"/>
      <c r="B924" s="76"/>
      <c r="C924" s="72"/>
      <c r="D924" s="35" t="s">
        <v>150</v>
      </c>
      <c r="E924" s="36">
        <f t="shared" si="338"/>
        <v>7336220.1</v>
      </c>
      <c r="F924" s="36">
        <v>0</v>
      </c>
      <c r="G924" s="36">
        <v>0</v>
      </c>
      <c r="H924" s="36">
        <v>0</v>
      </c>
      <c r="I924" s="36">
        <v>0</v>
      </c>
      <c r="J924" s="36">
        <v>0</v>
      </c>
      <c r="K924" s="36">
        <v>0</v>
      </c>
      <c r="L924" s="36">
        <v>0</v>
      </c>
      <c r="M924" s="36">
        <v>2500000</v>
      </c>
      <c r="N924" s="36">
        <v>936220.1</v>
      </c>
      <c r="O924" s="36">
        <v>3900000</v>
      </c>
      <c r="P924" s="36">
        <v>0</v>
      </c>
      <c r="Q924" s="36">
        <v>0</v>
      </c>
      <c r="S924" s="31"/>
      <c r="T924" s="32"/>
      <c r="U924" s="32"/>
    </row>
    <row r="925" spans="1:21" s="30" customFormat="1" ht="15" customHeight="1">
      <c r="A925" s="77"/>
      <c r="B925" s="76"/>
      <c r="C925" s="72"/>
      <c r="D925" s="35" t="s">
        <v>8</v>
      </c>
      <c r="E925" s="36">
        <f t="shared" si="338"/>
        <v>1731862.37</v>
      </c>
      <c r="F925" s="36">
        <v>0</v>
      </c>
      <c r="G925" s="36">
        <v>0</v>
      </c>
      <c r="H925" s="36">
        <v>0</v>
      </c>
      <c r="I925" s="36">
        <v>0</v>
      </c>
      <c r="J925" s="36">
        <v>261862.37</v>
      </c>
      <c r="K925" s="36">
        <v>1470000</v>
      </c>
      <c r="L925" s="36">
        <v>0</v>
      </c>
      <c r="M925" s="36">
        <v>0</v>
      </c>
      <c r="N925" s="36">
        <v>0</v>
      </c>
      <c r="O925" s="36">
        <v>0</v>
      </c>
      <c r="P925" s="36">
        <v>0</v>
      </c>
      <c r="Q925" s="36">
        <v>0</v>
      </c>
      <c r="S925" s="31"/>
      <c r="T925" s="32"/>
      <c r="U925" s="32"/>
    </row>
    <row r="926" spans="1:21" ht="15" customHeight="1">
      <c r="A926" s="77"/>
      <c r="B926" s="76"/>
      <c r="C926" s="83" t="s">
        <v>7</v>
      </c>
      <c r="D926" s="69" t="s">
        <v>203</v>
      </c>
      <c r="E926" s="67">
        <f t="shared" si="338"/>
        <v>3080658.03953</v>
      </c>
      <c r="F926" s="67">
        <f aca="true" t="shared" si="340" ref="F926:O926">F927+F928</f>
        <v>26805</v>
      </c>
      <c r="G926" s="67">
        <f t="shared" si="340"/>
        <v>412175.38613999996</v>
      </c>
      <c r="H926" s="67">
        <f t="shared" si="340"/>
        <v>255590.34649</v>
      </c>
      <c r="I926" s="67">
        <f t="shared" si="340"/>
        <v>79606.453</v>
      </c>
      <c r="J926" s="67">
        <f t="shared" si="340"/>
        <v>142892.095</v>
      </c>
      <c r="K926" s="67">
        <f t="shared" si="340"/>
        <v>77400</v>
      </c>
      <c r="L926" s="68">
        <f t="shared" si="340"/>
        <v>8634.264</v>
      </c>
      <c r="M926" s="68">
        <f t="shared" si="340"/>
        <v>553510.62184</v>
      </c>
      <c r="N926" s="68">
        <f t="shared" si="340"/>
        <v>637554.97806</v>
      </c>
      <c r="O926" s="68">
        <f t="shared" si="340"/>
        <v>872488.895</v>
      </c>
      <c r="P926" s="67">
        <f>P927+P928</f>
        <v>14000</v>
      </c>
      <c r="Q926" s="67">
        <v>0</v>
      </c>
      <c r="S926" s="17"/>
      <c r="T926" s="18"/>
      <c r="U926" s="18"/>
    </row>
    <row r="927" spans="1:21" ht="15" customHeight="1">
      <c r="A927" s="77"/>
      <c r="B927" s="76"/>
      <c r="C927" s="84"/>
      <c r="D927" s="35" t="s">
        <v>150</v>
      </c>
      <c r="E927" s="36">
        <f t="shared" si="338"/>
        <v>2311115.91253</v>
      </c>
      <c r="F927" s="36">
        <v>1805</v>
      </c>
      <c r="G927" s="36">
        <v>162175.38614</v>
      </c>
      <c r="H927" s="36">
        <v>14166.03149</v>
      </c>
      <c r="I927" s="36">
        <v>0</v>
      </c>
      <c r="J927" s="36">
        <v>15</v>
      </c>
      <c r="K927" s="36">
        <v>77400</v>
      </c>
      <c r="L927" s="38">
        <v>0</v>
      </c>
      <c r="M927" s="36">
        <v>553510.62184</v>
      </c>
      <c r="N927" s="36">
        <v>629554.97806</v>
      </c>
      <c r="O927" s="36">
        <v>872488.895</v>
      </c>
      <c r="P927" s="36">
        <v>0</v>
      </c>
      <c r="Q927" s="36">
        <v>0</v>
      </c>
      <c r="S927" s="17"/>
      <c r="T927" s="18"/>
      <c r="U927" s="18"/>
    </row>
    <row r="928" spans="1:21" ht="15" customHeight="1">
      <c r="A928" s="77"/>
      <c r="B928" s="76"/>
      <c r="C928" s="85"/>
      <c r="D928" s="35" t="s">
        <v>8</v>
      </c>
      <c r="E928" s="36">
        <f t="shared" si="338"/>
        <v>769542.127</v>
      </c>
      <c r="F928" s="36">
        <v>25000</v>
      </c>
      <c r="G928" s="36">
        <v>250000</v>
      </c>
      <c r="H928" s="36">
        <v>241424.315</v>
      </c>
      <c r="I928" s="36">
        <v>79606.453</v>
      </c>
      <c r="J928" s="36">
        <v>142877.095</v>
      </c>
      <c r="K928" s="36">
        <v>0</v>
      </c>
      <c r="L928" s="38">
        <v>8634.264</v>
      </c>
      <c r="M928" s="36">
        <v>0</v>
      </c>
      <c r="N928" s="36">
        <v>8000</v>
      </c>
      <c r="O928" s="36">
        <v>0</v>
      </c>
      <c r="P928" s="36">
        <v>14000</v>
      </c>
      <c r="Q928" s="36">
        <v>0</v>
      </c>
      <c r="S928" s="17"/>
      <c r="T928" s="18"/>
      <c r="U928" s="18"/>
    </row>
    <row r="929" spans="1:21" ht="23.25" customHeight="1">
      <c r="A929" s="77"/>
      <c r="B929" s="76"/>
      <c r="C929" s="73" t="s">
        <v>4</v>
      </c>
      <c r="D929" s="21"/>
      <c r="E929" s="14">
        <f t="shared" si="338"/>
        <v>0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S929" s="9"/>
      <c r="T929" s="9"/>
      <c r="U929" s="9"/>
    </row>
    <row r="930" spans="1:17" ht="30" customHeight="1">
      <c r="A930" s="77"/>
      <c r="B930" s="76"/>
      <c r="C930" s="73" t="s">
        <v>96</v>
      </c>
      <c r="D930" s="21"/>
      <c r="E930" s="14">
        <f t="shared" si="338"/>
        <v>0</v>
      </c>
      <c r="F930" s="14">
        <v>0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</row>
    <row r="931" spans="1:17" ht="18.75" customHeight="1">
      <c r="A931" s="77"/>
      <c r="B931" s="76"/>
      <c r="C931" s="73" t="s">
        <v>5</v>
      </c>
      <c r="D931" s="21"/>
      <c r="E931" s="14">
        <f t="shared" si="338"/>
        <v>0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</row>
    <row r="932" spans="1:17" ht="31.5" customHeight="1">
      <c r="A932" s="77"/>
      <c r="B932" s="76"/>
      <c r="C932" s="73" t="s">
        <v>97</v>
      </c>
      <c r="D932" s="21"/>
      <c r="E932" s="14">
        <f t="shared" si="338"/>
        <v>0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</row>
    <row r="933" spans="1:17" ht="33.75" customHeight="1">
      <c r="A933" s="77"/>
      <c r="B933" s="76"/>
      <c r="C933" s="73" t="s">
        <v>17</v>
      </c>
      <c r="D933" s="21"/>
      <c r="E933" s="14">
        <f t="shared" si="338"/>
        <v>0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</row>
    <row r="934" spans="1:17" ht="19.5" customHeight="1">
      <c r="A934" s="77" t="s">
        <v>83</v>
      </c>
      <c r="B934" s="79" t="s">
        <v>128</v>
      </c>
      <c r="C934" s="73" t="s">
        <v>6</v>
      </c>
      <c r="D934" s="20"/>
      <c r="E934" s="14">
        <f aca="true" t="shared" si="341" ref="E934:E941">F934+G934+H934+I934+J934+K934+L934+M934+N934+O934+P934+Q934</f>
        <v>24420.26</v>
      </c>
      <c r="F934" s="14">
        <f aca="true" t="shared" si="342" ref="F934:L934">F935+F936+F937+F938+F939+F941</f>
        <v>4295.64</v>
      </c>
      <c r="G934" s="14">
        <f t="shared" si="342"/>
        <v>20124.62</v>
      </c>
      <c r="H934" s="14">
        <f t="shared" si="342"/>
        <v>0</v>
      </c>
      <c r="I934" s="14">
        <f t="shared" si="342"/>
        <v>0</v>
      </c>
      <c r="J934" s="14">
        <f t="shared" si="342"/>
        <v>0</v>
      </c>
      <c r="K934" s="14">
        <f t="shared" si="342"/>
        <v>0</v>
      </c>
      <c r="L934" s="14">
        <f t="shared" si="342"/>
        <v>0</v>
      </c>
      <c r="M934" s="14">
        <f>M935+M936+M937+M938+M939+M941</f>
        <v>0</v>
      </c>
      <c r="N934" s="14">
        <f>N935+N936+N937+N938+N939+N941</f>
        <v>0</v>
      </c>
      <c r="O934" s="14">
        <f>O935+O936+O937+O938+O939+O941</f>
        <v>0</v>
      </c>
      <c r="P934" s="14">
        <f>P935+P936+P937+P938+P939+P941</f>
        <v>0</v>
      </c>
      <c r="Q934" s="14">
        <f>Q935+Q936+Q937+Q938+Q939+Q941</f>
        <v>0</v>
      </c>
    </row>
    <row r="935" spans="1:17" ht="24" customHeight="1">
      <c r="A935" s="77"/>
      <c r="B935" s="79"/>
      <c r="C935" s="73" t="s">
        <v>3</v>
      </c>
      <c r="D935" s="20"/>
      <c r="E935" s="14">
        <f t="shared" si="341"/>
        <v>0</v>
      </c>
      <c r="F935" s="14">
        <f>F943</f>
        <v>0</v>
      </c>
      <c r="G935" s="14">
        <f aca="true" t="shared" si="343" ref="G935:Q941">G943</f>
        <v>0</v>
      </c>
      <c r="H935" s="14">
        <f t="shared" si="343"/>
        <v>0</v>
      </c>
      <c r="I935" s="14">
        <f t="shared" si="343"/>
        <v>0</v>
      </c>
      <c r="J935" s="14">
        <f t="shared" si="343"/>
        <v>0</v>
      </c>
      <c r="K935" s="14">
        <f t="shared" si="343"/>
        <v>0</v>
      </c>
      <c r="L935" s="14">
        <f t="shared" si="343"/>
        <v>0</v>
      </c>
      <c r="M935" s="14">
        <f t="shared" si="343"/>
        <v>0</v>
      </c>
      <c r="N935" s="14">
        <f t="shared" si="343"/>
        <v>0</v>
      </c>
      <c r="O935" s="14">
        <f t="shared" si="343"/>
        <v>0</v>
      </c>
      <c r="P935" s="14">
        <f t="shared" si="343"/>
        <v>0</v>
      </c>
      <c r="Q935" s="14">
        <f t="shared" si="343"/>
        <v>0</v>
      </c>
    </row>
    <row r="936" spans="1:17" ht="21" customHeight="1">
      <c r="A936" s="77"/>
      <c r="B936" s="79"/>
      <c r="C936" s="73" t="s">
        <v>7</v>
      </c>
      <c r="D936" s="21"/>
      <c r="E936" s="14">
        <f t="shared" si="341"/>
        <v>0</v>
      </c>
      <c r="F936" s="14">
        <f aca="true" t="shared" si="344" ref="F936:L941">F944</f>
        <v>0</v>
      </c>
      <c r="G936" s="14">
        <f t="shared" si="344"/>
        <v>0</v>
      </c>
      <c r="H936" s="14">
        <f t="shared" si="344"/>
        <v>0</v>
      </c>
      <c r="I936" s="14">
        <f t="shared" si="344"/>
        <v>0</v>
      </c>
      <c r="J936" s="14">
        <f t="shared" si="344"/>
        <v>0</v>
      </c>
      <c r="K936" s="14">
        <f t="shared" si="344"/>
        <v>0</v>
      </c>
      <c r="L936" s="14">
        <f t="shared" si="344"/>
        <v>0</v>
      </c>
      <c r="M936" s="14">
        <f t="shared" si="343"/>
        <v>0</v>
      </c>
      <c r="N936" s="14">
        <f t="shared" si="343"/>
        <v>0</v>
      </c>
      <c r="O936" s="14">
        <f t="shared" si="343"/>
        <v>0</v>
      </c>
      <c r="P936" s="14">
        <f t="shared" si="343"/>
        <v>0</v>
      </c>
      <c r="Q936" s="14">
        <f t="shared" si="343"/>
        <v>0</v>
      </c>
    </row>
    <row r="937" spans="1:17" ht="22.5" customHeight="1">
      <c r="A937" s="77"/>
      <c r="B937" s="79"/>
      <c r="C937" s="73" t="s">
        <v>4</v>
      </c>
      <c r="D937" s="21"/>
      <c r="E937" s="14">
        <f t="shared" si="341"/>
        <v>0</v>
      </c>
      <c r="F937" s="14">
        <f t="shared" si="344"/>
        <v>0</v>
      </c>
      <c r="G937" s="14">
        <f t="shared" si="344"/>
        <v>0</v>
      </c>
      <c r="H937" s="14">
        <f t="shared" si="344"/>
        <v>0</v>
      </c>
      <c r="I937" s="14">
        <f t="shared" si="344"/>
        <v>0</v>
      </c>
      <c r="J937" s="14">
        <f t="shared" si="344"/>
        <v>0</v>
      </c>
      <c r="K937" s="14">
        <f t="shared" si="344"/>
        <v>0</v>
      </c>
      <c r="L937" s="14">
        <f t="shared" si="344"/>
        <v>0</v>
      </c>
      <c r="M937" s="14">
        <f t="shared" si="343"/>
        <v>0</v>
      </c>
      <c r="N937" s="14">
        <f t="shared" si="343"/>
        <v>0</v>
      </c>
      <c r="O937" s="14">
        <f t="shared" si="343"/>
        <v>0</v>
      </c>
      <c r="P937" s="14">
        <f t="shared" si="343"/>
        <v>0</v>
      </c>
      <c r="Q937" s="14">
        <f t="shared" si="343"/>
        <v>0</v>
      </c>
    </row>
    <row r="938" spans="1:17" ht="30" customHeight="1">
      <c r="A938" s="77"/>
      <c r="B938" s="79"/>
      <c r="C938" s="73" t="s">
        <v>96</v>
      </c>
      <c r="D938" s="21"/>
      <c r="E938" s="14">
        <f t="shared" si="341"/>
        <v>24420.26</v>
      </c>
      <c r="F938" s="14">
        <f t="shared" si="344"/>
        <v>4295.64</v>
      </c>
      <c r="G938" s="14">
        <f t="shared" si="344"/>
        <v>20124.62</v>
      </c>
      <c r="H938" s="14">
        <f t="shared" si="344"/>
        <v>0</v>
      </c>
      <c r="I938" s="14">
        <f t="shared" si="344"/>
        <v>0</v>
      </c>
      <c r="J938" s="14">
        <f t="shared" si="344"/>
        <v>0</v>
      </c>
      <c r="K938" s="14">
        <f t="shared" si="344"/>
        <v>0</v>
      </c>
      <c r="L938" s="14">
        <f t="shared" si="344"/>
        <v>0</v>
      </c>
      <c r="M938" s="14">
        <f t="shared" si="343"/>
        <v>0</v>
      </c>
      <c r="N938" s="14">
        <f t="shared" si="343"/>
        <v>0</v>
      </c>
      <c r="O938" s="14">
        <f t="shared" si="343"/>
        <v>0</v>
      </c>
      <c r="P938" s="14">
        <f t="shared" si="343"/>
        <v>0</v>
      </c>
      <c r="Q938" s="14">
        <f t="shared" si="343"/>
        <v>0</v>
      </c>
    </row>
    <row r="939" spans="1:17" ht="18.75" customHeight="1">
      <c r="A939" s="77"/>
      <c r="B939" s="79"/>
      <c r="C939" s="73" t="s">
        <v>5</v>
      </c>
      <c r="D939" s="21"/>
      <c r="E939" s="14">
        <f t="shared" si="341"/>
        <v>0</v>
      </c>
      <c r="F939" s="14">
        <f t="shared" si="344"/>
        <v>0</v>
      </c>
      <c r="G939" s="14">
        <f t="shared" si="344"/>
        <v>0</v>
      </c>
      <c r="H939" s="14">
        <f t="shared" si="344"/>
        <v>0</v>
      </c>
      <c r="I939" s="14">
        <f t="shared" si="344"/>
        <v>0</v>
      </c>
      <c r="J939" s="14">
        <f t="shared" si="344"/>
        <v>0</v>
      </c>
      <c r="K939" s="14">
        <f t="shared" si="344"/>
        <v>0</v>
      </c>
      <c r="L939" s="14">
        <f t="shared" si="344"/>
        <v>0</v>
      </c>
      <c r="M939" s="14">
        <f t="shared" si="343"/>
        <v>0</v>
      </c>
      <c r="N939" s="14">
        <f t="shared" si="343"/>
        <v>0</v>
      </c>
      <c r="O939" s="14">
        <f t="shared" si="343"/>
        <v>0</v>
      </c>
      <c r="P939" s="14">
        <f t="shared" si="343"/>
        <v>0</v>
      </c>
      <c r="Q939" s="14">
        <f t="shared" si="343"/>
        <v>0</v>
      </c>
    </row>
    <row r="940" spans="1:17" ht="30" customHeight="1">
      <c r="A940" s="77"/>
      <c r="B940" s="79"/>
      <c r="C940" s="73" t="s">
        <v>97</v>
      </c>
      <c r="D940" s="21"/>
      <c r="E940" s="14">
        <f t="shared" si="341"/>
        <v>0</v>
      </c>
      <c r="F940" s="14">
        <f t="shared" si="344"/>
        <v>0</v>
      </c>
      <c r="G940" s="14">
        <f t="shared" si="344"/>
        <v>0</v>
      </c>
      <c r="H940" s="14">
        <f t="shared" si="344"/>
        <v>0</v>
      </c>
      <c r="I940" s="14">
        <f t="shared" si="344"/>
        <v>0</v>
      </c>
      <c r="J940" s="14">
        <f t="shared" si="344"/>
        <v>0</v>
      </c>
      <c r="K940" s="14">
        <f t="shared" si="344"/>
        <v>0</v>
      </c>
      <c r="L940" s="14">
        <f t="shared" si="344"/>
        <v>0</v>
      </c>
      <c r="M940" s="14">
        <f t="shared" si="343"/>
        <v>0</v>
      </c>
      <c r="N940" s="14">
        <f t="shared" si="343"/>
        <v>0</v>
      </c>
      <c r="O940" s="14">
        <f t="shared" si="343"/>
        <v>0</v>
      </c>
      <c r="P940" s="14">
        <f t="shared" si="343"/>
        <v>0</v>
      </c>
      <c r="Q940" s="14">
        <f t="shared" si="343"/>
        <v>0</v>
      </c>
    </row>
    <row r="941" spans="1:17" ht="36" customHeight="1">
      <c r="A941" s="77"/>
      <c r="B941" s="79"/>
      <c r="C941" s="73" t="s">
        <v>17</v>
      </c>
      <c r="D941" s="21"/>
      <c r="E941" s="14">
        <f t="shared" si="341"/>
        <v>0</v>
      </c>
      <c r="F941" s="14">
        <f t="shared" si="344"/>
        <v>0</v>
      </c>
      <c r="G941" s="14">
        <f t="shared" si="344"/>
        <v>0</v>
      </c>
      <c r="H941" s="14">
        <f t="shared" si="344"/>
        <v>0</v>
      </c>
      <c r="I941" s="14">
        <f t="shared" si="344"/>
        <v>0</v>
      </c>
      <c r="J941" s="14">
        <f t="shared" si="344"/>
        <v>0</v>
      </c>
      <c r="K941" s="14">
        <f t="shared" si="344"/>
        <v>0</v>
      </c>
      <c r="L941" s="14">
        <f t="shared" si="344"/>
        <v>0</v>
      </c>
      <c r="M941" s="14">
        <f t="shared" si="343"/>
        <v>0</v>
      </c>
      <c r="N941" s="14">
        <f t="shared" si="343"/>
        <v>0</v>
      </c>
      <c r="O941" s="14">
        <f t="shared" si="343"/>
        <v>0</v>
      </c>
      <c r="P941" s="14">
        <f t="shared" si="343"/>
        <v>0</v>
      </c>
      <c r="Q941" s="14">
        <f t="shared" si="343"/>
        <v>0</v>
      </c>
    </row>
    <row r="942" spans="1:17" ht="19.5" customHeight="1">
      <c r="A942" s="77" t="s">
        <v>84</v>
      </c>
      <c r="B942" s="76" t="s">
        <v>129</v>
      </c>
      <c r="C942" s="73" t="s">
        <v>6</v>
      </c>
      <c r="D942" s="20"/>
      <c r="E942" s="14">
        <f aca="true" t="shared" si="345" ref="E942:E949">F942+G942+H942+I942+J942+K942+L942+M942+N942+O942+P942+Q942</f>
        <v>24420.26</v>
      </c>
      <c r="F942" s="14">
        <f aca="true" t="shared" si="346" ref="F942:L942">F943+F944+F945+F946+F947+F949</f>
        <v>4295.64</v>
      </c>
      <c r="G942" s="14">
        <f t="shared" si="346"/>
        <v>20124.62</v>
      </c>
      <c r="H942" s="14">
        <f t="shared" si="346"/>
        <v>0</v>
      </c>
      <c r="I942" s="14">
        <f t="shared" si="346"/>
        <v>0</v>
      </c>
      <c r="J942" s="14">
        <f t="shared" si="346"/>
        <v>0</v>
      </c>
      <c r="K942" s="14">
        <f t="shared" si="346"/>
        <v>0</v>
      </c>
      <c r="L942" s="14">
        <f t="shared" si="346"/>
        <v>0</v>
      </c>
      <c r="M942" s="14">
        <f>M943+M944+M945+M946+M947+M949</f>
        <v>0</v>
      </c>
      <c r="N942" s="14">
        <f>N943+N944+N945+N946+N947+N949</f>
        <v>0</v>
      </c>
      <c r="O942" s="14">
        <f>O943+O944+O945+O946+O947+O949</f>
        <v>0</v>
      </c>
      <c r="P942" s="14">
        <f>P943+P944+P945+P946+P947+P949</f>
        <v>0</v>
      </c>
      <c r="Q942" s="14">
        <f>Q943+Q944+Q945+Q946+Q947+Q949</f>
        <v>0</v>
      </c>
    </row>
    <row r="943" spans="1:17" ht="21" customHeight="1">
      <c r="A943" s="77"/>
      <c r="B943" s="76"/>
      <c r="C943" s="73" t="s">
        <v>3</v>
      </c>
      <c r="D943" s="20"/>
      <c r="E943" s="14">
        <f t="shared" si="345"/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</row>
    <row r="944" spans="1:17" ht="19.5" customHeight="1">
      <c r="A944" s="77"/>
      <c r="B944" s="76"/>
      <c r="C944" s="73" t="s">
        <v>7</v>
      </c>
      <c r="D944" s="21"/>
      <c r="E944" s="14">
        <f t="shared" si="345"/>
        <v>0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</row>
    <row r="945" spans="1:17" ht="19.5" customHeight="1">
      <c r="A945" s="77"/>
      <c r="B945" s="76"/>
      <c r="C945" s="73" t="s">
        <v>4</v>
      </c>
      <c r="D945" s="21"/>
      <c r="E945" s="14">
        <f t="shared" si="345"/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0</v>
      </c>
    </row>
    <row r="946" spans="1:17" ht="30" customHeight="1">
      <c r="A946" s="77"/>
      <c r="B946" s="76"/>
      <c r="C946" s="73" t="s">
        <v>96</v>
      </c>
      <c r="D946" s="21"/>
      <c r="E946" s="14">
        <f t="shared" si="345"/>
        <v>24420.26</v>
      </c>
      <c r="F946" s="14">
        <v>4295.64</v>
      </c>
      <c r="G946" s="14">
        <v>20124.62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</row>
    <row r="947" spans="1:17" ht="21.75" customHeight="1">
      <c r="A947" s="77"/>
      <c r="B947" s="76"/>
      <c r="C947" s="73" t="s">
        <v>5</v>
      </c>
      <c r="D947" s="21"/>
      <c r="E947" s="14">
        <f t="shared" si="345"/>
        <v>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</row>
    <row r="948" spans="1:17" ht="33" customHeight="1">
      <c r="A948" s="77"/>
      <c r="B948" s="76"/>
      <c r="C948" s="73" t="s">
        <v>97</v>
      </c>
      <c r="D948" s="21"/>
      <c r="E948" s="14">
        <f t="shared" si="345"/>
        <v>0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0</v>
      </c>
    </row>
    <row r="949" spans="1:17" ht="36" customHeight="1">
      <c r="A949" s="77"/>
      <c r="B949" s="76"/>
      <c r="C949" s="73" t="s">
        <v>17</v>
      </c>
      <c r="D949" s="21"/>
      <c r="E949" s="14">
        <f t="shared" si="345"/>
        <v>0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</row>
    <row r="950" spans="1:17" ht="21.75" customHeight="1">
      <c r="A950" s="90" t="s">
        <v>297</v>
      </c>
      <c r="B950" s="87" t="s">
        <v>294</v>
      </c>
      <c r="C950" s="73" t="s">
        <v>6</v>
      </c>
      <c r="D950" s="21"/>
      <c r="E950" s="14">
        <f aca="true" t="shared" si="347" ref="E950:E957">F950+G950+H950+I950+J950+K950+L950+M950+N950+O950+P950+Q950</f>
        <v>2549091.84771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f>N951+N952+N953+N954+N955+N957</f>
        <v>802930.11888</v>
      </c>
      <c r="O950" s="14">
        <f>O951+O952+O953+O954+O955+O957</f>
        <v>917292.34742</v>
      </c>
      <c r="P950" s="14">
        <f>P951+P952+P953+P954+P955+P957</f>
        <v>828869.38141</v>
      </c>
      <c r="Q950" s="14">
        <f>Q951+Q952+Q953+Q954+Q955+Q957</f>
        <v>0</v>
      </c>
    </row>
    <row r="951" spans="1:17" ht="19.5" customHeight="1">
      <c r="A951" s="91"/>
      <c r="B951" s="88"/>
      <c r="C951" s="73" t="s">
        <v>3</v>
      </c>
      <c r="D951" s="21" t="s">
        <v>150</v>
      </c>
      <c r="E951" s="14">
        <f t="shared" si="347"/>
        <v>1988716.8452499998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f aca="true" t="shared" si="348" ref="N951:Q954">N959</f>
        <v>636725.76988</v>
      </c>
      <c r="O951" s="14">
        <f t="shared" si="348"/>
        <v>582880.12596</v>
      </c>
      <c r="P951" s="14">
        <f t="shared" si="348"/>
        <v>769110.94941</v>
      </c>
      <c r="Q951" s="14">
        <f t="shared" si="348"/>
        <v>0</v>
      </c>
    </row>
    <row r="952" spans="1:17" ht="18.75" customHeight="1">
      <c r="A952" s="91"/>
      <c r="B952" s="88"/>
      <c r="C952" s="73" t="s">
        <v>7</v>
      </c>
      <c r="D952" s="21" t="s">
        <v>150</v>
      </c>
      <c r="E952" s="14">
        <f t="shared" si="347"/>
        <v>560375.00246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f t="shared" si="348"/>
        <v>166204.349</v>
      </c>
      <c r="O952" s="14">
        <f t="shared" si="348"/>
        <v>334412.22146</v>
      </c>
      <c r="P952" s="14">
        <f t="shared" si="348"/>
        <v>59758.432</v>
      </c>
      <c r="Q952" s="14">
        <f t="shared" si="348"/>
        <v>0</v>
      </c>
    </row>
    <row r="953" spans="1:17" ht="18.75" customHeight="1">
      <c r="A953" s="91"/>
      <c r="B953" s="88"/>
      <c r="C953" s="73" t="s">
        <v>4</v>
      </c>
      <c r="D953" s="21"/>
      <c r="E953" s="14">
        <f t="shared" si="347"/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f t="shared" si="348"/>
        <v>0</v>
      </c>
      <c r="O953" s="14">
        <f t="shared" si="348"/>
        <v>0</v>
      </c>
      <c r="P953" s="14">
        <f t="shared" si="348"/>
        <v>0</v>
      </c>
      <c r="Q953" s="14">
        <f t="shared" si="348"/>
        <v>0</v>
      </c>
    </row>
    <row r="954" spans="1:17" ht="30" customHeight="1">
      <c r="A954" s="91"/>
      <c r="B954" s="88"/>
      <c r="C954" s="73" t="s">
        <v>96</v>
      </c>
      <c r="D954" s="21"/>
      <c r="E954" s="14">
        <f t="shared" si="347"/>
        <v>0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f t="shared" si="348"/>
        <v>0</v>
      </c>
      <c r="O954" s="14">
        <f t="shared" si="348"/>
        <v>0</v>
      </c>
      <c r="P954" s="14">
        <f t="shared" si="348"/>
        <v>0</v>
      </c>
      <c r="Q954" s="14">
        <f t="shared" si="348"/>
        <v>0</v>
      </c>
    </row>
    <row r="955" spans="1:17" ht="18.75" customHeight="1">
      <c r="A955" s="91"/>
      <c r="B955" s="88"/>
      <c r="C955" s="73" t="s">
        <v>5</v>
      </c>
      <c r="D955" s="21"/>
      <c r="E955" s="14">
        <f t="shared" si="347"/>
        <v>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</row>
    <row r="956" spans="1:17" ht="27.75" customHeight="1">
      <c r="A956" s="91"/>
      <c r="B956" s="88"/>
      <c r="C956" s="73" t="s">
        <v>97</v>
      </c>
      <c r="D956" s="21"/>
      <c r="E956" s="14">
        <f t="shared" si="347"/>
        <v>0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</row>
    <row r="957" spans="1:17" ht="30" customHeight="1">
      <c r="A957" s="92"/>
      <c r="B957" s="89"/>
      <c r="C957" s="73" t="s">
        <v>17</v>
      </c>
      <c r="D957" s="21"/>
      <c r="E957" s="14">
        <f t="shared" si="347"/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</row>
    <row r="958" spans="1:17" ht="19.5" customHeight="1">
      <c r="A958" s="121" t="s">
        <v>298</v>
      </c>
      <c r="B958" s="87" t="s">
        <v>299</v>
      </c>
      <c r="C958" s="73" t="s">
        <v>6</v>
      </c>
      <c r="D958" s="21"/>
      <c r="E958" s="14">
        <f aca="true" t="shared" si="349" ref="E958:E965">F958+G958+H958+I958+J958+K958+L958+M958+N958+O958+P958+Q958</f>
        <v>2549091.84771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f>N959+N960+N961+N962+N963+N964+N965</f>
        <v>802930.11888</v>
      </c>
      <c r="O958" s="14">
        <v>917292.34742</v>
      </c>
      <c r="P958" s="14">
        <v>828869.38141</v>
      </c>
      <c r="Q958" s="14">
        <v>0</v>
      </c>
    </row>
    <row r="959" spans="1:17" ht="19.5" customHeight="1">
      <c r="A959" s="91"/>
      <c r="B959" s="88"/>
      <c r="C959" s="73" t="s">
        <v>3</v>
      </c>
      <c r="D959" s="21" t="s">
        <v>150</v>
      </c>
      <c r="E959" s="14">
        <f t="shared" si="349"/>
        <v>1988716.8452499998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636725.76988</v>
      </c>
      <c r="O959" s="14">
        <v>582880.12596</v>
      </c>
      <c r="P959" s="14">
        <v>769110.94941</v>
      </c>
      <c r="Q959" s="14">
        <v>0</v>
      </c>
    </row>
    <row r="960" spans="1:17" ht="19.5" customHeight="1">
      <c r="A960" s="91"/>
      <c r="B960" s="88"/>
      <c r="C960" s="73" t="s">
        <v>7</v>
      </c>
      <c r="D960" s="21" t="s">
        <v>150</v>
      </c>
      <c r="E960" s="14">
        <f t="shared" si="349"/>
        <v>560375.00246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166204.349</v>
      </c>
      <c r="O960" s="14">
        <v>334412.22146</v>
      </c>
      <c r="P960" s="14">
        <v>59758.432</v>
      </c>
      <c r="Q960" s="14">
        <v>0</v>
      </c>
    </row>
    <row r="961" spans="1:17" ht="19.5" customHeight="1">
      <c r="A961" s="91"/>
      <c r="B961" s="88"/>
      <c r="C961" s="73" t="s">
        <v>4</v>
      </c>
      <c r="D961" s="21"/>
      <c r="E961" s="14">
        <f t="shared" si="349"/>
        <v>0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</row>
    <row r="962" spans="1:17" ht="27.75">
      <c r="A962" s="91"/>
      <c r="B962" s="88"/>
      <c r="C962" s="73" t="s">
        <v>96</v>
      </c>
      <c r="D962" s="21"/>
      <c r="E962" s="14">
        <f t="shared" si="349"/>
        <v>0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</row>
    <row r="963" spans="1:17" ht="19.5" customHeight="1">
      <c r="A963" s="91"/>
      <c r="B963" s="88"/>
      <c r="C963" s="73" t="s">
        <v>5</v>
      </c>
      <c r="D963" s="21"/>
      <c r="E963" s="14">
        <f t="shared" si="349"/>
        <v>0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</row>
    <row r="964" spans="1:17" ht="19.5" customHeight="1">
      <c r="A964" s="91"/>
      <c r="B964" s="88"/>
      <c r="C964" s="73" t="s">
        <v>97</v>
      </c>
      <c r="D964" s="21"/>
      <c r="E964" s="14">
        <f t="shared" si="349"/>
        <v>0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</row>
    <row r="965" spans="1:17" ht="30" customHeight="1">
      <c r="A965" s="92"/>
      <c r="B965" s="89"/>
      <c r="C965" s="73" t="s">
        <v>17</v>
      </c>
      <c r="D965" s="21"/>
      <c r="E965" s="14">
        <f t="shared" si="349"/>
        <v>0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</row>
    <row r="966" spans="1:17" ht="21" customHeight="1">
      <c r="A966" s="120" t="s">
        <v>85</v>
      </c>
      <c r="B966" s="76" t="s">
        <v>278</v>
      </c>
      <c r="C966" s="73" t="s">
        <v>6</v>
      </c>
      <c r="D966" s="20"/>
      <c r="E966" s="14">
        <f aca="true" t="shared" si="350" ref="E966:E975">F966+G966+H966+I966+J966+K966+L966+M966+N966+O966+P966+Q966</f>
        <v>118920807.85927</v>
      </c>
      <c r="F966" s="14">
        <f aca="true" t="shared" si="351" ref="F966:M966">F967+F968+F969+F970+F973+F975</f>
        <v>0</v>
      </c>
      <c r="G966" s="14">
        <f t="shared" si="351"/>
        <v>0</v>
      </c>
      <c r="H966" s="14">
        <f t="shared" si="351"/>
        <v>7538658.62</v>
      </c>
      <c r="I966" s="14">
        <f t="shared" si="351"/>
        <v>7534868.619999999</v>
      </c>
      <c r="J966" s="14">
        <f t="shared" si="351"/>
        <v>8757477.24</v>
      </c>
      <c r="K966" s="14">
        <f t="shared" si="351"/>
        <v>10783354.77771</v>
      </c>
      <c r="L966" s="14">
        <f t="shared" si="351"/>
        <v>11837728.35801</v>
      </c>
      <c r="M966" s="14">
        <f t="shared" si="351"/>
        <v>13128475.61365</v>
      </c>
      <c r="N966" s="14">
        <f>N970</f>
        <v>14522545.509899998</v>
      </c>
      <c r="O966" s="14">
        <f>O970</f>
        <v>14846331.59</v>
      </c>
      <c r="P966" s="14">
        <f>P970</f>
        <v>15729790.32</v>
      </c>
      <c r="Q966" s="14">
        <f>Q970</f>
        <v>14241577.21</v>
      </c>
    </row>
    <row r="967" spans="1:17" ht="21" customHeight="1">
      <c r="A967" s="120"/>
      <c r="B967" s="76"/>
      <c r="C967" s="73" t="s">
        <v>3</v>
      </c>
      <c r="D967" s="20"/>
      <c r="E967" s="14">
        <f t="shared" si="350"/>
        <v>0</v>
      </c>
      <c r="F967" s="14">
        <f aca="true" t="shared" si="352" ref="F967:F972">F977</f>
        <v>0</v>
      </c>
      <c r="G967" s="14">
        <f aca="true" t="shared" si="353" ref="G967:L970">G977</f>
        <v>0</v>
      </c>
      <c r="H967" s="14">
        <f t="shared" si="353"/>
        <v>0</v>
      </c>
      <c r="I967" s="14">
        <f t="shared" si="353"/>
        <v>0</v>
      </c>
      <c r="J967" s="14">
        <f t="shared" si="353"/>
        <v>0</v>
      </c>
      <c r="K967" s="14">
        <f t="shared" si="353"/>
        <v>0</v>
      </c>
      <c r="L967" s="14">
        <f t="shared" si="353"/>
        <v>0</v>
      </c>
      <c r="M967" s="14">
        <f aca="true" t="shared" si="354" ref="M967:M973">M977</f>
        <v>0</v>
      </c>
      <c r="N967" s="14">
        <v>0</v>
      </c>
      <c r="O967" s="14">
        <v>0</v>
      </c>
      <c r="P967" s="14">
        <v>0</v>
      </c>
      <c r="Q967" s="14">
        <v>0</v>
      </c>
    </row>
    <row r="968" spans="1:17" ht="21.75" customHeight="1">
      <c r="A968" s="120"/>
      <c r="B968" s="76"/>
      <c r="C968" s="73" t="s">
        <v>7</v>
      </c>
      <c r="D968" s="22"/>
      <c r="E968" s="14">
        <f t="shared" si="350"/>
        <v>0</v>
      </c>
      <c r="F968" s="14">
        <f t="shared" si="352"/>
        <v>0</v>
      </c>
      <c r="G968" s="14">
        <f t="shared" si="353"/>
        <v>0</v>
      </c>
      <c r="H968" s="14">
        <f t="shared" si="353"/>
        <v>0</v>
      </c>
      <c r="I968" s="14">
        <f t="shared" si="353"/>
        <v>0</v>
      </c>
      <c r="J968" s="14">
        <f t="shared" si="353"/>
        <v>0</v>
      </c>
      <c r="K968" s="14">
        <f t="shared" si="353"/>
        <v>0</v>
      </c>
      <c r="L968" s="14">
        <f t="shared" si="353"/>
        <v>0</v>
      </c>
      <c r="M968" s="14">
        <f t="shared" si="354"/>
        <v>0</v>
      </c>
      <c r="N968" s="14">
        <v>0</v>
      </c>
      <c r="O968" s="14">
        <v>0</v>
      </c>
      <c r="P968" s="14">
        <v>0</v>
      </c>
      <c r="Q968" s="14">
        <v>0</v>
      </c>
    </row>
    <row r="969" spans="1:17" ht="24" customHeight="1">
      <c r="A969" s="120"/>
      <c r="B969" s="76"/>
      <c r="C969" s="73" t="s">
        <v>4</v>
      </c>
      <c r="D969" s="21"/>
      <c r="E969" s="14">
        <f t="shared" si="350"/>
        <v>0</v>
      </c>
      <c r="F969" s="14">
        <f t="shared" si="352"/>
        <v>0</v>
      </c>
      <c r="G969" s="14">
        <f t="shared" si="353"/>
        <v>0</v>
      </c>
      <c r="H969" s="14">
        <f t="shared" si="353"/>
        <v>0</v>
      </c>
      <c r="I969" s="14">
        <f t="shared" si="353"/>
        <v>0</v>
      </c>
      <c r="J969" s="14">
        <f t="shared" si="353"/>
        <v>0</v>
      </c>
      <c r="K969" s="14">
        <f t="shared" si="353"/>
        <v>0</v>
      </c>
      <c r="L969" s="14">
        <f t="shared" si="353"/>
        <v>0</v>
      </c>
      <c r="M969" s="14">
        <f t="shared" si="354"/>
        <v>0</v>
      </c>
      <c r="N969" s="14">
        <v>0</v>
      </c>
      <c r="O969" s="14">
        <v>0</v>
      </c>
      <c r="P969" s="14">
        <v>0</v>
      </c>
      <c r="Q969" s="14">
        <v>0</v>
      </c>
    </row>
    <row r="970" spans="1:18" ht="34.5" customHeight="1">
      <c r="A970" s="120"/>
      <c r="B970" s="76"/>
      <c r="C970" s="73" t="s">
        <v>207</v>
      </c>
      <c r="D970" s="21" t="s">
        <v>13</v>
      </c>
      <c r="E970" s="14">
        <f t="shared" si="350"/>
        <v>118920807.85927</v>
      </c>
      <c r="F970" s="14">
        <f t="shared" si="352"/>
        <v>0</v>
      </c>
      <c r="G970" s="14">
        <f t="shared" si="353"/>
        <v>0</v>
      </c>
      <c r="H970" s="14">
        <f t="shared" si="353"/>
        <v>7538658.62</v>
      </c>
      <c r="I970" s="14">
        <f>I980</f>
        <v>7534868.619999999</v>
      </c>
      <c r="J970" s="14">
        <f t="shared" si="353"/>
        <v>8757477.24</v>
      </c>
      <c r="K970" s="14">
        <f t="shared" si="353"/>
        <v>10783354.77771</v>
      </c>
      <c r="L970" s="14">
        <f t="shared" si="353"/>
        <v>11837728.35801</v>
      </c>
      <c r="M970" s="14">
        <f t="shared" si="354"/>
        <v>13128475.61365</v>
      </c>
      <c r="N970" s="14">
        <f aca="true" t="shared" si="355" ref="N970:Q972">N980</f>
        <v>14522545.509899998</v>
      </c>
      <c r="O970" s="14">
        <f t="shared" si="355"/>
        <v>14846331.59</v>
      </c>
      <c r="P970" s="14">
        <f t="shared" si="355"/>
        <v>15729790.32</v>
      </c>
      <c r="Q970" s="14">
        <f t="shared" si="355"/>
        <v>14241577.21</v>
      </c>
      <c r="R970" s="39"/>
    </row>
    <row r="971" spans="1:18" ht="44.25" customHeight="1">
      <c r="A971" s="120"/>
      <c r="B971" s="76"/>
      <c r="C971" s="37" t="s">
        <v>95</v>
      </c>
      <c r="D971" s="35"/>
      <c r="E971" s="36">
        <f t="shared" si="350"/>
        <v>28587948.16</v>
      </c>
      <c r="F971" s="36">
        <f t="shared" si="352"/>
        <v>0</v>
      </c>
      <c r="G971" s="36">
        <f>G981</f>
        <v>0</v>
      </c>
      <c r="H971" s="36">
        <f>H981</f>
        <v>2945768.8</v>
      </c>
      <c r="I971" s="36">
        <f>I981</f>
        <v>2755517</v>
      </c>
      <c r="J971" s="36">
        <f aca="true" t="shared" si="356" ref="J971:P972">J981</f>
        <v>2819732.7</v>
      </c>
      <c r="K971" s="36">
        <f t="shared" si="356"/>
        <v>2535049.8</v>
      </c>
      <c r="L971" s="36">
        <f t="shared" si="356"/>
        <v>2629028.7</v>
      </c>
      <c r="M971" s="36">
        <f t="shared" si="356"/>
        <v>2738598.46</v>
      </c>
      <c r="N971" s="36">
        <f t="shared" si="356"/>
        <v>2929493.8</v>
      </c>
      <c r="O971" s="36">
        <f t="shared" si="356"/>
        <v>3047242.7</v>
      </c>
      <c r="P971" s="36">
        <f t="shared" si="356"/>
        <v>3169697.8</v>
      </c>
      <c r="Q971" s="36">
        <f t="shared" si="355"/>
        <v>3017818.4</v>
      </c>
      <c r="R971" s="39"/>
    </row>
    <row r="972" spans="1:18" ht="18.75" customHeight="1">
      <c r="A972" s="120"/>
      <c r="B972" s="76"/>
      <c r="C972" s="59" t="s">
        <v>14</v>
      </c>
      <c r="D972" s="35"/>
      <c r="E972" s="36">
        <f t="shared" si="350"/>
        <v>1074463.9</v>
      </c>
      <c r="F972" s="36">
        <f t="shared" si="352"/>
        <v>0</v>
      </c>
      <c r="G972" s="36">
        <f>G982</f>
        <v>0</v>
      </c>
      <c r="H972" s="36">
        <f>H982</f>
        <v>0</v>
      </c>
      <c r="I972" s="36">
        <f>I982</f>
        <v>227900</v>
      </c>
      <c r="J972" s="36">
        <f t="shared" si="356"/>
        <v>0</v>
      </c>
      <c r="K972" s="36">
        <f t="shared" si="356"/>
        <v>0</v>
      </c>
      <c r="L972" s="36">
        <f t="shared" si="356"/>
        <v>0</v>
      </c>
      <c r="M972" s="36">
        <f>M982</f>
        <v>804499.7</v>
      </c>
      <c r="N972" s="36">
        <f t="shared" si="355"/>
        <v>42064.2</v>
      </c>
      <c r="O972" s="36">
        <f t="shared" si="355"/>
        <v>0</v>
      </c>
      <c r="P972" s="36">
        <f t="shared" si="355"/>
        <v>0</v>
      </c>
      <c r="Q972" s="36">
        <f t="shared" si="355"/>
        <v>0</v>
      </c>
      <c r="R972" s="39"/>
    </row>
    <row r="973" spans="1:18" ht="21.75" customHeight="1">
      <c r="A973" s="120"/>
      <c r="B973" s="76"/>
      <c r="C973" s="73" t="s">
        <v>5</v>
      </c>
      <c r="D973" s="21"/>
      <c r="E973" s="14">
        <f t="shared" si="350"/>
        <v>0</v>
      </c>
      <c r="F973" s="14">
        <f aca="true" t="shared" si="357" ref="F973:L975">F983</f>
        <v>0</v>
      </c>
      <c r="G973" s="14">
        <f t="shared" si="357"/>
        <v>0</v>
      </c>
      <c r="H973" s="14">
        <f t="shared" si="357"/>
        <v>0</v>
      </c>
      <c r="I973" s="14">
        <f t="shared" si="357"/>
        <v>0</v>
      </c>
      <c r="J973" s="14">
        <f t="shared" si="357"/>
        <v>0</v>
      </c>
      <c r="K973" s="14">
        <f t="shared" si="357"/>
        <v>0</v>
      </c>
      <c r="L973" s="14">
        <f t="shared" si="357"/>
        <v>0</v>
      </c>
      <c r="M973" s="14">
        <f t="shared" si="354"/>
        <v>0</v>
      </c>
      <c r="N973" s="14">
        <v>0</v>
      </c>
      <c r="O973" s="14">
        <v>0</v>
      </c>
      <c r="P973" s="14">
        <v>0</v>
      </c>
      <c r="Q973" s="14">
        <v>0</v>
      </c>
      <c r="R973" s="39"/>
    </row>
    <row r="974" spans="1:18" ht="30" customHeight="1">
      <c r="A974" s="120"/>
      <c r="B974" s="76"/>
      <c r="C974" s="73" t="s">
        <v>97</v>
      </c>
      <c r="D974" s="21"/>
      <c r="E974" s="14">
        <f t="shared" si="350"/>
        <v>0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  <c r="R974" s="39"/>
    </row>
    <row r="975" spans="1:18" ht="30" customHeight="1">
      <c r="A975" s="120"/>
      <c r="B975" s="76"/>
      <c r="C975" s="73" t="s">
        <v>17</v>
      </c>
      <c r="D975" s="21"/>
      <c r="E975" s="14">
        <f t="shared" si="350"/>
        <v>0</v>
      </c>
      <c r="F975" s="14">
        <f t="shared" si="357"/>
        <v>0</v>
      </c>
      <c r="G975" s="14">
        <f t="shared" si="357"/>
        <v>0</v>
      </c>
      <c r="H975" s="14">
        <f t="shared" si="357"/>
        <v>0</v>
      </c>
      <c r="I975" s="14">
        <f t="shared" si="357"/>
        <v>0</v>
      </c>
      <c r="J975" s="14">
        <f t="shared" si="357"/>
        <v>0</v>
      </c>
      <c r="K975" s="14">
        <f t="shared" si="357"/>
        <v>0</v>
      </c>
      <c r="L975" s="14">
        <f t="shared" si="357"/>
        <v>0</v>
      </c>
      <c r="M975" s="14">
        <f>M985</f>
        <v>0</v>
      </c>
      <c r="N975" s="14">
        <f>N985</f>
        <v>0</v>
      </c>
      <c r="O975" s="14">
        <f>O985</f>
        <v>0</v>
      </c>
      <c r="P975" s="14">
        <f>P985</f>
        <v>0</v>
      </c>
      <c r="Q975" s="14">
        <f>Q985</f>
        <v>0</v>
      </c>
      <c r="R975" s="39"/>
    </row>
    <row r="976" spans="1:18" ht="18.75" customHeight="1">
      <c r="A976" s="77" t="s">
        <v>89</v>
      </c>
      <c r="B976" s="76" t="s">
        <v>178</v>
      </c>
      <c r="C976" s="73" t="s">
        <v>6</v>
      </c>
      <c r="D976" s="20"/>
      <c r="E976" s="14">
        <f>F976+G976+H976+I976+J976+K976+L976+M976+N976+O976+P976+Q976</f>
        <v>118920807.85927</v>
      </c>
      <c r="F976" s="14">
        <f aca="true" t="shared" si="358" ref="F976:L976">F977+F978+F979+F980+F983+F985+F984</f>
        <v>0</v>
      </c>
      <c r="G976" s="14">
        <f t="shared" si="358"/>
        <v>0</v>
      </c>
      <c r="H976" s="14">
        <f>H977+H978+H979+H980+H983+H985+H984</f>
        <v>7538658.62</v>
      </c>
      <c r="I976" s="14">
        <f t="shared" si="358"/>
        <v>7534868.619999999</v>
      </c>
      <c r="J976" s="14">
        <f t="shared" si="358"/>
        <v>8757477.24</v>
      </c>
      <c r="K976" s="14">
        <f t="shared" si="358"/>
        <v>10783354.77771</v>
      </c>
      <c r="L976" s="14">
        <f t="shared" si="358"/>
        <v>11837728.35801</v>
      </c>
      <c r="M976" s="14">
        <f>M977+M978+M979+M980+M983+M985+M984</f>
        <v>13128475.61365</v>
      </c>
      <c r="N976" s="14">
        <f>N980</f>
        <v>14522545.509899998</v>
      </c>
      <c r="O976" s="14">
        <f>O980</f>
        <v>14846331.59</v>
      </c>
      <c r="P976" s="14">
        <f>P980</f>
        <v>15729790.32</v>
      </c>
      <c r="Q976" s="14">
        <f>Q980</f>
        <v>14241577.21</v>
      </c>
      <c r="R976" s="39"/>
    </row>
    <row r="977" spans="1:18" ht="21" customHeight="1">
      <c r="A977" s="77"/>
      <c r="B977" s="76"/>
      <c r="C977" s="73" t="s">
        <v>3</v>
      </c>
      <c r="D977" s="20"/>
      <c r="E977" s="14">
        <f>F977+G977+H977+I977+J977+K977+L977+M977+N977+O977+P977+Q977</f>
        <v>0</v>
      </c>
      <c r="F977" s="14">
        <f aca="true" t="shared" si="359" ref="F977:M977">F987+F997+F1013</f>
        <v>0</v>
      </c>
      <c r="G977" s="14">
        <f t="shared" si="359"/>
        <v>0</v>
      </c>
      <c r="H977" s="14">
        <f t="shared" si="359"/>
        <v>0</v>
      </c>
      <c r="I977" s="14">
        <f t="shared" si="359"/>
        <v>0</v>
      </c>
      <c r="J977" s="14">
        <f t="shared" si="359"/>
        <v>0</v>
      </c>
      <c r="K977" s="14">
        <f t="shared" si="359"/>
        <v>0</v>
      </c>
      <c r="L977" s="14">
        <f t="shared" si="359"/>
        <v>0</v>
      </c>
      <c r="M977" s="14">
        <f t="shared" si="359"/>
        <v>0</v>
      </c>
      <c r="N977" s="14">
        <v>0</v>
      </c>
      <c r="O977" s="14">
        <v>0</v>
      </c>
      <c r="P977" s="14">
        <v>0</v>
      </c>
      <c r="Q977" s="14">
        <v>0</v>
      </c>
      <c r="R977" s="39"/>
    </row>
    <row r="978" spans="1:18" ht="21" customHeight="1">
      <c r="A978" s="77"/>
      <c r="B978" s="76"/>
      <c r="C978" s="73" t="s">
        <v>7</v>
      </c>
      <c r="D978" s="21"/>
      <c r="E978" s="14">
        <f>F978+G978+H978+I978+J978+K978+L978+M978+N978+O978+P978+Q978</f>
        <v>0</v>
      </c>
      <c r="F978" s="14">
        <f aca="true" t="shared" si="360" ref="F978:M978">F988+F998+F1014</f>
        <v>0</v>
      </c>
      <c r="G978" s="14">
        <f t="shared" si="360"/>
        <v>0</v>
      </c>
      <c r="H978" s="14">
        <f t="shared" si="360"/>
        <v>0</v>
      </c>
      <c r="I978" s="14">
        <f t="shared" si="360"/>
        <v>0</v>
      </c>
      <c r="J978" s="14">
        <f t="shared" si="360"/>
        <v>0</v>
      </c>
      <c r="K978" s="14">
        <f t="shared" si="360"/>
        <v>0</v>
      </c>
      <c r="L978" s="14">
        <f t="shared" si="360"/>
        <v>0</v>
      </c>
      <c r="M978" s="14">
        <f t="shared" si="360"/>
        <v>0</v>
      </c>
      <c r="N978" s="14">
        <v>0</v>
      </c>
      <c r="O978" s="14">
        <v>0</v>
      </c>
      <c r="P978" s="14">
        <v>0</v>
      </c>
      <c r="Q978" s="14">
        <v>0</v>
      </c>
      <c r="R978" s="39"/>
    </row>
    <row r="979" spans="1:18" ht="18" customHeight="1">
      <c r="A979" s="77"/>
      <c r="B979" s="76"/>
      <c r="C979" s="73" t="s">
        <v>4</v>
      </c>
      <c r="D979" s="21"/>
      <c r="E979" s="14">
        <f>F979+G979+H979+I979+J979+K979+L979+M979+N979+O979+P979+Q979</f>
        <v>0</v>
      </c>
      <c r="F979" s="14">
        <f aca="true" t="shared" si="361" ref="F979:M979">F989+F999+F1015</f>
        <v>0</v>
      </c>
      <c r="G979" s="14">
        <f t="shared" si="361"/>
        <v>0</v>
      </c>
      <c r="H979" s="14">
        <f t="shared" si="361"/>
        <v>0</v>
      </c>
      <c r="I979" s="14">
        <f t="shared" si="361"/>
        <v>0</v>
      </c>
      <c r="J979" s="14">
        <f t="shared" si="361"/>
        <v>0</v>
      </c>
      <c r="K979" s="14">
        <f t="shared" si="361"/>
        <v>0</v>
      </c>
      <c r="L979" s="14">
        <f t="shared" si="361"/>
        <v>0</v>
      </c>
      <c r="M979" s="14">
        <f t="shared" si="361"/>
        <v>0</v>
      </c>
      <c r="N979" s="14">
        <v>0</v>
      </c>
      <c r="O979" s="14">
        <v>0</v>
      </c>
      <c r="P979" s="14">
        <v>0</v>
      </c>
      <c r="Q979" s="14">
        <v>0</v>
      </c>
      <c r="R979" s="39"/>
    </row>
    <row r="980" spans="1:18" ht="31.5" customHeight="1">
      <c r="A980" s="77"/>
      <c r="B980" s="76"/>
      <c r="C980" s="73" t="s">
        <v>207</v>
      </c>
      <c r="D980" s="21" t="s">
        <v>13</v>
      </c>
      <c r="E980" s="14">
        <f>E990+E1000+E1016+E1008+E1024+E1032+E1042+E1052</f>
        <v>118920807.85927002</v>
      </c>
      <c r="F980" s="14">
        <f>F990+F1000+F1016</f>
        <v>0</v>
      </c>
      <c r="G980" s="14">
        <f>G990+G1000+G1016</f>
        <v>0</v>
      </c>
      <c r="H980" s="14">
        <f aca="true" t="shared" si="362" ref="H980:M980">H990+H1000+H1016+H1008+H1024+H1032+H1042</f>
        <v>7538658.62</v>
      </c>
      <c r="I980" s="14">
        <f t="shared" si="362"/>
        <v>7534868.619999999</v>
      </c>
      <c r="J980" s="14">
        <f t="shared" si="362"/>
        <v>8757477.24</v>
      </c>
      <c r="K980" s="14">
        <f t="shared" si="362"/>
        <v>10783354.77771</v>
      </c>
      <c r="L980" s="14">
        <f t="shared" si="362"/>
        <v>11837728.35801</v>
      </c>
      <c r="M980" s="14">
        <f t="shared" si="362"/>
        <v>13128475.61365</v>
      </c>
      <c r="N980" s="14">
        <f>N990+N1000+N1016+N1008+N1024+N1032+N1042+N1052</f>
        <v>14522545.509899998</v>
      </c>
      <c r="O980" s="14">
        <f>O990+O1000+O1016+O1008+O1024+O1032+O1042+O1052</f>
        <v>14846331.59</v>
      </c>
      <c r="P980" s="14">
        <f>P990+P1000+P1016+P1008+P1024+P1032+P1042+P1052</f>
        <v>15729790.32</v>
      </c>
      <c r="Q980" s="14">
        <f>Q990+Q1000+Q1016+Q1008+Q1024+Q1032+Q1042+Q1052</f>
        <v>14241577.21</v>
      </c>
      <c r="R980" s="39"/>
    </row>
    <row r="981" spans="1:18" ht="49.5" customHeight="1">
      <c r="A981" s="77"/>
      <c r="B981" s="76"/>
      <c r="C981" s="37" t="s">
        <v>95</v>
      </c>
      <c r="D981" s="35"/>
      <c r="E981" s="36">
        <f>F981+G981+H981+I981+J981+K981+L981+M981+N981+O981+P981+Q981</f>
        <v>28587948.16</v>
      </c>
      <c r="F981" s="36">
        <f aca="true" t="shared" si="363" ref="F981:Q981">F991</f>
        <v>0</v>
      </c>
      <c r="G981" s="36">
        <f t="shared" si="363"/>
        <v>0</v>
      </c>
      <c r="H981" s="36">
        <f t="shared" si="363"/>
        <v>2945768.8</v>
      </c>
      <c r="I981" s="36">
        <f t="shared" si="363"/>
        <v>2755517</v>
      </c>
      <c r="J981" s="36">
        <f t="shared" si="363"/>
        <v>2819732.7</v>
      </c>
      <c r="K981" s="36">
        <f t="shared" si="363"/>
        <v>2535049.8</v>
      </c>
      <c r="L981" s="36">
        <f t="shared" si="363"/>
        <v>2629028.7</v>
      </c>
      <c r="M981" s="36">
        <f t="shared" si="363"/>
        <v>2738598.46</v>
      </c>
      <c r="N981" s="36">
        <f>N991</f>
        <v>2929493.8</v>
      </c>
      <c r="O981" s="36">
        <f>O991</f>
        <v>3047242.7</v>
      </c>
      <c r="P981" s="36">
        <f>P991</f>
        <v>3169697.8</v>
      </c>
      <c r="Q981" s="36">
        <f t="shared" si="363"/>
        <v>3017818.4</v>
      </c>
      <c r="R981" s="39"/>
    </row>
    <row r="982" spans="1:18" ht="30" customHeight="1">
      <c r="A982" s="77"/>
      <c r="B982" s="76"/>
      <c r="C982" s="37" t="s">
        <v>14</v>
      </c>
      <c r="D982" s="35"/>
      <c r="E982" s="36">
        <f>F982+G982+H982+I982+J982+K982+L982+M982+N982+O982+P982+Q982</f>
        <v>1074463.9</v>
      </c>
      <c r="F982" s="38">
        <v>0</v>
      </c>
      <c r="G982" s="38">
        <v>0</v>
      </c>
      <c r="H982" s="38">
        <v>0</v>
      </c>
      <c r="I982" s="36">
        <f aca="true" t="shared" si="364" ref="I982:Q982">I992</f>
        <v>227900</v>
      </c>
      <c r="J982" s="36">
        <f t="shared" si="364"/>
        <v>0</v>
      </c>
      <c r="K982" s="36">
        <f t="shared" si="364"/>
        <v>0</v>
      </c>
      <c r="L982" s="36">
        <f t="shared" si="364"/>
        <v>0</v>
      </c>
      <c r="M982" s="36">
        <f>M1044+M1034</f>
        <v>804499.7</v>
      </c>
      <c r="N982" s="36">
        <f>N1054</f>
        <v>42064.2</v>
      </c>
      <c r="O982" s="36">
        <f t="shared" si="364"/>
        <v>0</v>
      </c>
      <c r="P982" s="36">
        <f t="shared" si="364"/>
        <v>0</v>
      </c>
      <c r="Q982" s="36">
        <f t="shared" si="364"/>
        <v>0</v>
      </c>
      <c r="R982" s="39"/>
    </row>
    <row r="983" spans="1:17" ht="18.75" customHeight="1">
      <c r="A983" s="77"/>
      <c r="B983" s="76"/>
      <c r="C983" s="73" t="s">
        <v>5</v>
      </c>
      <c r="D983" s="21"/>
      <c r="E983" s="14">
        <f aca="true" t="shared" si="365" ref="E983:M983">E993+E1001+E1017</f>
        <v>0</v>
      </c>
      <c r="F983" s="14">
        <f t="shared" si="365"/>
        <v>0</v>
      </c>
      <c r="G983" s="14">
        <f t="shared" si="365"/>
        <v>0</v>
      </c>
      <c r="H983" s="14">
        <f t="shared" si="365"/>
        <v>0</v>
      </c>
      <c r="I983" s="14">
        <f t="shared" si="365"/>
        <v>0</v>
      </c>
      <c r="J983" s="14">
        <f t="shared" si="365"/>
        <v>0</v>
      </c>
      <c r="K983" s="14">
        <f t="shared" si="365"/>
        <v>0</v>
      </c>
      <c r="L983" s="14">
        <f t="shared" si="365"/>
        <v>0</v>
      </c>
      <c r="M983" s="14">
        <f t="shared" si="365"/>
        <v>0</v>
      </c>
      <c r="N983" s="14">
        <v>0</v>
      </c>
      <c r="O983" s="14">
        <v>0</v>
      </c>
      <c r="P983" s="14">
        <v>0</v>
      </c>
      <c r="Q983" s="14">
        <v>0</v>
      </c>
    </row>
    <row r="984" spans="1:17" ht="30" customHeight="1">
      <c r="A984" s="77"/>
      <c r="B984" s="76"/>
      <c r="C984" s="73" t="s">
        <v>97</v>
      </c>
      <c r="D984" s="21"/>
      <c r="E984" s="14">
        <f aca="true" t="shared" si="366" ref="E984:M984">E994+E1002+E1018</f>
        <v>0</v>
      </c>
      <c r="F984" s="14">
        <f t="shared" si="366"/>
        <v>0</v>
      </c>
      <c r="G984" s="14">
        <f t="shared" si="366"/>
        <v>0</v>
      </c>
      <c r="H984" s="14">
        <f t="shared" si="366"/>
        <v>0</v>
      </c>
      <c r="I984" s="14">
        <f t="shared" si="366"/>
        <v>0</v>
      </c>
      <c r="J984" s="14">
        <f t="shared" si="366"/>
        <v>0</v>
      </c>
      <c r="K984" s="14">
        <f t="shared" si="366"/>
        <v>0</v>
      </c>
      <c r="L984" s="14">
        <f t="shared" si="366"/>
        <v>0</v>
      </c>
      <c r="M984" s="14">
        <f t="shared" si="366"/>
        <v>0</v>
      </c>
      <c r="N984" s="14">
        <v>0</v>
      </c>
      <c r="O984" s="14">
        <v>0</v>
      </c>
      <c r="P984" s="14">
        <v>0</v>
      </c>
      <c r="Q984" s="14">
        <v>0</v>
      </c>
    </row>
    <row r="985" spans="1:17" ht="30" customHeight="1">
      <c r="A985" s="77"/>
      <c r="B985" s="76"/>
      <c r="C985" s="73" t="s">
        <v>17</v>
      </c>
      <c r="D985" s="21"/>
      <c r="E985" s="14">
        <f aca="true" t="shared" si="367" ref="E985:M985">E995+E1003+E1019</f>
        <v>0</v>
      </c>
      <c r="F985" s="14">
        <f t="shared" si="367"/>
        <v>0</v>
      </c>
      <c r="G985" s="14">
        <f t="shared" si="367"/>
        <v>0</v>
      </c>
      <c r="H985" s="14">
        <f t="shared" si="367"/>
        <v>0</v>
      </c>
      <c r="I985" s="14">
        <f t="shared" si="367"/>
        <v>0</v>
      </c>
      <c r="J985" s="14">
        <f t="shared" si="367"/>
        <v>0</v>
      </c>
      <c r="K985" s="14">
        <f t="shared" si="367"/>
        <v>0</v>
      </c>
      <c r="L985" s="14">
        <f t="shared" si="367"/>
        <v>0</v>
      </c>
      <c r="M985" s="14">
        <f t="shared" si="367"/>
        <v>0</v>
      </c>
      <c r="N985" s="14">
        <f>N995+N1003+N1019</f>
        <v>0</v>
      </c>
      <c r="O985" s="14">
        <f>O995+O1003+O1019</f>
        <v>0</v>
      </c>
      <c r="P985" s="14">
        <f>P995+P1003+P1019</f>
        <v>0</v>
      </c>
      <c r="Q985" s="14">
        <f>Q995+Q1003+Q1019</f>
        <v>0</v>
      </c>
    </row>
    <row r="986" spans="1:17" ht="19.5" customHeight="1">
      <c r="A986" s="75" t="s">
        <v>86</v>
      </c>
      <c r="B986" s="76" t="s">
        <v>141</v>
      </c>
      <c r="C986" s="73" t="s">
        <v>6</v>
      </c>
      <c r="D986" s="20"/>
      <c r="E986" s="14">
        <f>F986+G986+H986+I986+J986+K986+L986+M986+N986+O986+P986+Q986</f>
        <v>117073517.40665</v>
      </c>
      <c r="F986" s="14">
        <f aca="true" t="shared" si="368" ref="F986:M986">F987+F988+F989+F990+F993+F995+F994</f>
        <v>0</v>
      </c>
      <c r="G986" s="14">
        <f t="shared" si="368"/>
        <v>0</v>
      </c>
      <c r="H986" s="14">
        <f t="shared" si="368"/>
        <v>7124804.4</v>
      </c>
      <c r="I986" s="14">
        <f t="shared" si="368"/>
        <v>7290080.21</v>
      </c>
      <c r="J986" s="14">
        <f t="shared" si="368"/>
        <v>8755777.24</v>
      </c>
      <c r="K986" s="14">
        <f t="shared" si="368"/>
        <v>10778141.57635</v>
      </c>
      <c r="L986" s="14">
        <f t="shared" si="368"/>
        <v>11618492.35801</v>
      </c>
      <c r="M986" s="14">
        <f t="shared" si="368"/>
        <v>12213786.20417</v>
      </c>
      <c r="N986" s="14">
        <f>N987+N988+N989+N990+N993+N995</f>
        <v>14474736.29812</v>
      </c>
      <c r="O986" s="14">
        <f>O987+O988+O989+O990+O993+O995</f>
        <v>14846331.59</v>
      </c>
      <c r="P986" s="14">
        <f>P987+P988+P989+P990+P993+P995</f>
        <v>15729790.32</v>
      </c>
      <c r="Q986" s="14">
        <f>Q987+Q988+Q989+Q990+Q993+Q995</f>
        <v>14241577.21</v>
      </c>
    </row>
    <row r="987" spans="1:17" ht="21" customHeight="1">
      <c r="A987" s="75"/>
      <c r="B987" s="76"/>
      <c r="C987" s="73" t="s">
        <v>3</v>
      </c>
      <c r="D987" s="20"/>
      <c r="E987" s="14">
        <f>F987+G987+H987+I987+J987+K987+L987+M987+N987+O987+P987+Q987</f>
        <v>0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</row>
    <row r="988" spans="1:17" ht="24" customHeight="1">
      <c r="A988" s="75"/>
      <c r="B988" s="76"/>
      <c r="C988" s="73" t="s">
        <v>7</v>
      </c>
      <c r="D988" s="21"/>
      <c r="E988" s="14">
        <f aca="true" t="shared" si="369" ref="E988:E995">F988+G988+H988+I988+J988+K988+L988+M988+N988+O988+P988+Q988</f>
        <v>0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</row>
    <row r="989" spans="1:17" ht="21.75" customHeight="1">
      <c r="A989" s="75"/>
      <c r="B989" s="76"/>
      <c r="C989" s="73" t="s">
        <v>4</v>
      </c>
      <c r="D989" s="21"/>
      <c r="E989" s="14">
        <f t="shared" si="369"/>
        <v>0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</row>
    <row r="990" spans="1:17" ht="30" customHeight="1">
      <c r="A990" s="75"/>
      <c r="B990" s="76"/>
      <c r="C990" s="73" t="s">
        <v>96</v>
      </c>
      <c r="D990" s="21" t="s">
        <v>13</v>
      </c>
      <c r="E990" s="14">
        <f t="shared" si="369"/>
        <v>117073517.40665</v>
      </c>
      <c r="F990" s="14">
        <v>0</v>
      </c>
      <c r="G990" s="14">
        <v>0</v>
      </c>
      <c r="H990" s="14">
        <v>7124804.4</v>
      </c>
      <c r="I990" s="14">
        <v>7290080.21</v>
      </c>
      <c r="J990" s="14">
        <v>8755777.24</v>
      </c>
      <c r="K990" s="14">
        <v>10778141.57635</v>
      </c>
      <c r="L990" s="14">
        <v>11618492.35801</v>
      </c>
      <c r="M990" s="14">
        <v>12213786.20417</v>
      </c>
      <c r="N990" s="14">
        <v>14474736.29812</v>
      </c>
      <c r="O990" s="14">
        <v>14846331.59</v>
      </c>
      <c r="P990" s="14">
        <v>15729790.32</v>
      </c>
      <c r="Q990" s="14">
        <v>14241577.21</v>
      </c>
    </row>
    <row r="991" spans="1:17" ht="46.5" customHeight="1">
      <c r="A991" s="75"/>
      <c r="B991" s="76"/>
      <c r="C991" s="59" t="s">
        <v>95</v>
      </c>
      <c r="D991" s="35"/>
      <c r="E991" s="36">
        <f t="shared" si="369"/>
        <v>28587948.16</v>
      </c>
      <c r="F991" s="36">
        <v>0</v>
      </c>
      <c r="G991" s="36">
        <v>0</v>
      </c>
      <c r="H991" s="36">
        <v>2945768.8</v>
      </c>
      <c r="I991" s="36">
        <v>2755517</v>
      </c>
      <c r="J991" s="36">
        <v>2819732.7</v>
      </c>
      <c r="K991" s="36">
        <v>2535049.8</v>
      </c>
      <c r="L991" s="36">
        <v>2629028.7</v>
      </c>
      <c r="M991" s="36">
        <v>2738598.46</v>
      </c>
      <c r="N991" s="36">
        <v>2929493.8</v>
      </c>
      <c r="O991" s="36">
        <v>3047242.7</v>
      </c>
      <c r="P991" s="36">
        <v>3169697.8</v>
      </c>
      <c r="Q991" s="36">
        <v>3017818.4</v>
      </c>
    </row>
    <row r="992" spans="1:17" ht="25.5" customHeight="1">
      <c r="A992" s="75"/>
      <c r="B992" s="76"/>
      <c r="C992" s="59" t="s">
        <v>14</v>
      </c>
      <c r="D992" s="35"/>
      <c r="E992" s="36">
        <f t="shared" si="369"/>
        <v>227900</v>
      </c>
      <c r="F992" s="36">
        <v>0</v>
      </c>
      <c r="G992" s="36">
        <v>0</v>
      </c>
      <c r="H992" s="36">
        <v>0</v>
      </c>
      <c r="I992" s="36">
        <v>227900</v>
      </c>
      <c r="J992" s="36">
        <v>0</v>
      </c>
      <c r="K992" s="36">
        <v>0</v>
      </c>
      <c r="L992" s="36">
        <v>0</v>
      </c>
      <c r="M992" s="36">
        <v>0</v>
      </c>
      <c r="N992" s="36">
        <v>0</v>
      </c>
      <c r="O992" s="36">
        <v>0</v>
      </c>
      <c r="P992" s="36">
        <v>0</v>
      </c>
      <c r="Q992" s="36">
        <v>0</v>
      </c>
    </row>
    <row r="993" spans="1:17" ht="22.5" customHeight="1">
      <c r="A993" s="75"/>
      <c r="B993" s="76"/>
      <c r="C993" s="73" t="s">
        <v>5</v>
      </c>
      <c r="D993" s="21"/>
      <c r="E993" s="14">
        <f t="shared" si="369"/>
        <v>0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</row>
    <row r="994" spans="1:17" ht="28.5" customHeight="1">
      <c r="A994" s="75"/>
      <c r="B994" s="76"/>
      <c r="C994" s="73" t="s">
        <v>97</v>
      </c>
      <c r="D994" s="21"/>
      <c r="E994" s="14">
        <f t="shared" si="369"/>
        <v>0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</row>
    <row r="995" spans="1:17" ht="31.5" customHeight="1">
      <c r="A995" s="75"/>
      <c r="B995" s="76"/>
      <c r="C995" s="73" t="s">
        <v>17</v>
      </c>
      <c r="D995" s="21"/>
      <c r="E995" s="14">
        <f t="shared" si="369"/>
        <v>0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</row>
    <row r="996" spans="1:17" ht="16.5" customHeight="1">
      <c r="A996" s="77" t="s">
        <v>202</v>
      </c>
      <c r="B996" s="76" t="s">
        <v>142</v>
      </c>
      <c r="C996" s="73" t="s">
        <v>6</v>
      </c>
      <c r="D996" s="20"/>
      <c r="E996" s="14">
        <f>E997+E998+E999+E1000+E1001+E1003+E1002</f>
        <v>631336.9526199999</v>
      </c>
      <c r="F996" s="14">
        <f aca="true" t="shared" si="370" ref="F996:L996">F997+F998+F999+F1000+F1001+F1003+F1002</f>
        <v>0</v>
      </c>
      <c r="G996" s="14">
        <f t="shared" si="370"/>
        <v>0</v>
      </c>
      <c r="H996" s="14">
        <f t="shared" si="370"/>
        <v>377534.12</v>
      </c>
      <c r="I996" s="14">
        <f t="shared" si="370"/>
        <v>234715.31</v>
      </c>
      <c r="J996" s="14">
        <f t="shared" si="370"/>
        <v>1700</v>
      </c>
      <c r="K996" s="14">
        <f t="shared" si="370"/>
        <v>5213.20136</v>
      </c>
      <c r="L996" s="14">
        <f t="shared" si="370"/>
        <v>1000</v>
      </c>
      <c r="M996" s="14">
        <f>M997+M998+M999+M1000+M1001+M1003+M1002</f>
        <v>5429.30948</v>
      </c>
      <c r="N996" s="14">
        <f>N997+N998+N999+N1000+N1001+N1003</f>
        <v>5745.01178</v>
      </c>
      <c r="O996" s="14">
        <f>O997+O998+O999+O1000+O1001+O1003</f>
        <v>0</v>
      </c>
      <c r="P996" s="14">
        <f>P997+P998+P999+P1000+P1001+P1003</f>
        <v>0</v>
      </c>
      <c r="Q996" s="14">
        <f>Q997+Q998+Q999+Q1000+Q1001+Q1003</f>
        <v>0</v>
      </c>
    </row>
    <row r="997" spans="1:17" ht="21" customHeight="1">
      <c r="A997" s="77"/>
      <c r="B997" s="76"/>
      <c r="C997" s="73" t="s">
        <v>3</v>
      </c>
      <c r="D997" s="20"/>
      <c r="E997" s="14">
        <f>F997+G997+H997+I997+J997+K997+L997+M997+N997+O997+P997+Q997</f>
        <v>0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</row>
    <row r="998" spans="1:17" ht="22.5" customHeight="1">
      <c r="A998" s="77"/>
      <c r="B998" s="76"/>
      <c r="C998" s="73" t="s">
        <v>7</v>
      </c>
      <c r="D998" s="21"/>
      <c r="E998" s="14">
        <f aca="true" t="shared" si="371" ref="E998:E1020">F998+G998+H998+I998+J998+K998+L998+M998+N998+O998+P998+Q998</f>
        <v>0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0</v>
      </c>
    </row>
    <row r="999" spans="1:17" ht="22.5" customHeight="1">
      <c r="A999" s="77"/>
      <c r="B999" s="76"/>
      <c r="C999" s="73" t="s">
        <v>4</v>
      </c>
      <c r="D999" s="21"/>
      <c r="E999" s="14">
        <f t="shared" si="371"/>
        <v>0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</row>
    <row r="1000" spans="1:18" ht="37.5" customHeight="1">
      <c r="A1000" s="77"/>
      <c r="B1000" s="76"/>
      <c r="C1000" s="73" t="s">
        <v>96</v>
      </c>
      <c r="D1000" s="21" t="s">
        <v>13</v>
      </c>
      <c r="E1000" s="14">
        <f t="shared" si="371"/>
        <v>631336.9526199999</v>
      </c>
      <c r="F1000" s="14">
        <v>0</v>
      </c>
      <c r="G1000" s="14">
        <v>0</v>
      </c>
      <c r="H1000" s="14">
        <v>377534.12</v>
      </c>
      <c r="I1000" s="14">
        <v>234715.31</v>
      </c>
      <c r="J1000" s="14">
        <v>1700</v>
      </c>
      <c r="K1000" s="14">
        <v>5213.20136</v>
      </c>
      <c r="L1000" s="14">
        <v>1000</v>
      </c>
      <c r="M1000" s="14">
        <v>5429.30948</v>
      </c>
      <c r="N1000" s="14">
        <v>5745.01178</v>
      </c>
      <c r="O1000" s="14">
        <v>0</v>
      </c>
      <c r="P1000" s="14">
        <v>0</v>
      </c>
      <c r="Q1000" s="14">
        <v>0</v>
      </c>
      <c r="R1000" s="47"/>
    </row>
    <row r="1001" spans="1:17" ht="21" customHeight="1">
      <c r="A1001" s="77"/>
      <c r="B1001" s="76"/>
      <c r="C1001" s="73" t="s">
        <v>5</v>
      </c>
      <c r="D1001" s="21"/>
      <c r="E1001" s="14">
        <f t="shared" si="371"/>
        <v>0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</row>
    <row r="1002" spans="1:17" ht="30" customHeight="1">
      <c r="A1002" s="77"/>
      <c r="B1002" s="76"/>
      <c r="C1002" s="73" t="s">
        <v>97</v>
      </c>
      <c r="D1002" s="21"/>
      <c r="E1002" s="14">
        <f t="shared" si="371"/>
        <v>0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</row>
    <row r="1003" spans="1:17" ht="28.5" customHeight="1">
      <c r="A1003" s="77"/>
      <c r="B1003" s="76"/>
      <c r="C1003" s="73" t="s">
        <v>17</v>
      </c>
      <c r="D1003" s="21"/>
      <c r="E1003" s="14">
        <f t="shared" si="371"/>
        <v>0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</row>
    <row r="1004" spans="1:17" ht="21.75" customHeight="1">
      <c r="A1004" s="77" t="s">
        <v>223</v>
      </c>
      <c r="B1004" s="76" t="s">
        <v>216</v>
      </c>
      <c r="C1004" s="73" t="s">
        <v>6</v>
      </c>
      <c r="D1004" s="20"/>
      <c r="E1004" s="14">
        <f>E1005+E1006+E1007+E1008+E1009+E1011+E1010</f>
        <v>0</v>
      </c>
      <c r="F1004" s="14">
        <f aca="true" t="shared" si="372" ref="F1004:L1004">F1005+F1006+F1007+F1008+F1009+F1011+F1010</f>
        <v>0</v>
      </c>
      <c r="G1004" s="14">
        <f t="shared" si="372"/>
        <v>0</v>
      </c>
      <c r="H1004" s="14">
        <f t="shared" si="372"/>
        <v>0</v>
      </c>
      <c r="I1004" s="14">
        <f t="shared" si="372"/>
        <v>0</v>
      </c>
      <c r="J1004" s="14">
        <f t="shared" si="372"/>
        <v>0</v>
      </c>
      <c r="K1004" s="14">
        <f t="shared" si="372"/>
        <v>0</v>
      </c>
      <c r="L1004" s="14">
        <f t="shared" si="372"/>
        <v>0</v>
      </c>
      <c r="M1004" s="14">
        <f>M1005+M1006+M1007+M1008+M1009+M1011+M1010</f>
        <v>0</v>
      </c>
      <c r="N1004" s="14">
        <f>N1005+N1006+N1007+N1008+N1009+N1011</f>
        <v>0</v>
      </c>
      <c r="O1004" s="14">
        <f>O1005+O1006+O1007+O1008+O1009+O1011</f>
        <v>0</v>
      </c>
      <c r="P1004" s="14">
        <f>P1005+P1006+P1007+P1008+P1009+P1011</f>
        <v>0</v>
      </c>
      <c r="Q1004" s="14">
        <f>Q1005+Q1006+Q1007+Q1008+Q1009+Q1011</f>
        <v>0</v>
      </c>
    </row>
    <row r="1005" spans="1:17" ht="21" customHeight="1">
      <c r="A1005" s="77"/>
      <c r="B1005" s="76"/>
      <c r="C1005" s="73" t="s">
        <v>3</v>
      </c>
      <c r="D1005" s="20"/>
      <c r="E1005" s="14">
        <f aca="true" t="shared" si="373" ref="E1005:E1011">F1005+G1005+H1005+I1005+J1005+K1005+L1005+M1005+N1005+O1005+P1005+Q1005</f>
        <v>0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0</v>
      </c>
    </row>
    <row r="1006" spans="1:17" ht="21.75" customHeight="1">
      <c r="A1006" s="77"/>
      <c r="B1006" s="76"/>
      <c r="C1006" s="73" t="s">
        <v>7</v>
      </c>
      <c r="D1006" s="21"/>
      <c r="E1006" s="14">
        <f t="shared" si="373"/>
        <v>0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 s="14">
        <v>0</v>
      </c>
    </row>
    <row r="1007" spans="1:17" ht="21" customHeight="1">
      <c r="A1007" s="77"/>
      <c r="B1007" s="76"/>
      <c r="C1007" s="73" t="s">
        <v>4</v>
      </c>
      <c r="D1007" s="21"/>
      <c r="E1007" s="14">
        <f t="shared" si="373"/>
        <v>0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</row>
    <row r="1008" spans="1:17" ht="33" customHeight="1">
      <c r="A1008" s="77"/>
      <c r="B1008" s="76"/>
      <c r="C1008" s="73" t="s">
        <v>96</v>
      </c>
      <c r="D1008" s="21" t="s">
        <v>13</v>
      </c>
      <c r="E1008" s="14">
        <f t="shared" si="373"/>
        <v>0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0</v>
      </c>
    </row>
    <row r="1009" spans="1:17" ht="21.75" customHeight="1">
      <c r="A1009" s="77"/>
      <c r="B1009" s="76"/>
      <c r="C1009" s="73" t="s">
        <v>5</v>
      </c>
      <c r="D1009" s="21"/>
      <c r="E1009" s="14">
        <f t="shared" si="373"/>
        <v>0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</row>
    <row r="1010" spans="1:17" ht="30" customHeight="1">
      <c r="A1010" s="77"/>
      <c r="B1010" s="76"/>
      <c r="C1010" s="73" t="s">
        <v>97</v>
      </c>
      <c r="D1010" s="21"/>
      <c r="E1010" s="14">
        <f t="shared" si="373"/>
        <v>0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</row>
    <row r="1011" spans="1:17" ht="31.5" customHeight="1">
      <c r="A1011" s="77"/>
      <c r="B1011" s="76"/>
      <c r="C1011" s="73" t="s">
        <v>17</v>
      </c>
      <c r="D1011" s="21"/>
      <c r="E1011" s="14">
        <f t="shared" si="373"/>
        <v>0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</row>
    <row r="1012" spans="1:17" ht="18.75" customHeight="1">
      <c r="A1012" s="77" t="s">
        <v>224</v>
      </c>
      <c r="B1012" s="76" t="s">
        <v>217</v>
      </c>
      <c r="C1012" s="73" t="s">
        <v>6</v>
      </c>
      <c r="D1012" s="20"/>
      <c r="E1012" s="14">
        <f>E1013+E1014+E1015+E1016+E1017+E1019+E1018</f>
        <v>264629.2</v>
      </c>
      <c r="F1012" s="14">
        <f aca="true" t="shared" si="374" ref="F1012:L1012">F1013+F1014+F1015+F1016+F1017+F1019+F1018</f>
        <v>0</v>
      </c>
      <c r="G1012" s="14">
        <f t="shared" si="374"/>
        <v>0</v>
      </c>
      <c r="H1012" s="14">
        <f t="shared" si="374"/>
        <v>36320.1</v>
      </c>
      <c r="I1012" s="14">
        <f t="shared" si="374"/>
        <v>10073.1</v>
      </c>
      <c r="J1012" s="14">
        <f t="shared" si="374"/>
        <v>0</v>
      </c>
      <c r="K1012" s="14">
        <f t="shared" si="374"/>
        <v>0</v>
      </c>
      <c r="L1012" s="14">
        <f t="shared" si="374"/>
        <v>218236</v>
      </c>
      <c r="M1012" s="14">
        <f>M1013+M1014+M1015+M1016+M1017+M1019+M1018</f>
        <v>0</v>
      </c>
      <c r="N1012" s="14">
        <f>N1013+N1014+N1015+N1016+N1017+N1019</f>
        <v>0</v>
      </c>
      <c r="O1012" s="14">
        <f>O1013+O1014+O1015+O1016+O1017+O1019</f>
        <v>0</v>
      </c>
      <c r="P1012" s="14">
        <f>P1013+P1014+P1015+P1016+P1017+P1019</f>
        <v>0</v>
      </c>
      <c r="Q1012" s="14">
        <f>Q1013+Q1014+Q1015+Q1016+Q1017+Q1019</f>
        <v>0</v>
      </c>
    </row>
    <row r="1013" spans="1:17" ht="22.5" customHeight="1">
      <c r="A1013" s="77"/>
      <c r="B1013" s="76"/>
      <c r="C1013" s="73" t="s">
        <v>3</v>
      </c>
      <c r="D1013" s="20"/>
      <c r="E1013" s="14">
        <f t="shared" si="371"/>
        <v>0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</row>
    <row r="1014" spans="1:17" ht="19.5" customHeight="1">
      <c r="A1014" s="77"/>
      <c r="B1014" s="76"/>
      <c r="C1014" s="73" t="s">
        <v>7</v>
      </c>
      <c r="D1014" s="21"/>
      <c r="E1014" s="14">
        <f t="shared" si="371"/>
        <v>0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</row>
    <row r="1015" spans="1:17" ht="22.5" customHeight="1">
      <c r="A1015" s="77"/>
      <c r="B1015" s="76"/>
      <c r="C1015" s="73" t="s">
        <v>4</v>
      </c>
      <c r="D1015" s="21"/>
      <c r="E1015" s="14">
        <f t="shared" si="371"/>
        <v>0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</row>
    <row r="1016" spans="1:17" ht="34.5" customHeight="1">
      <c r="A1016" s="77"/>
      <c r="B1016" s="76"/>
      <c r="C1016" s="73" t="s">
        <v>96</v>
      </c>
      <c r="D1016" s="21" t="s">
        <v>13</v>
      </c>
      <c r="E1016" s="14">
        <f t="shared" si="371"/>
        <v>264629.2</v>
      </c>
      <c r="F1016" s="14">
        <v>0</v>
      </c>
      <c r="G1016" s="14">
        <v>0</v>
      </c>
      <c r="H1016" s="14">
        <v>36320.1</v>
      </c>
      <c r="I1016" s="14">
        <v>10073.1</v>
      </c>
      <c r="J1016" s="14">
        <v>0</v>
      </c>
      <c r="K1016" s="14">
        <v>0</v>
      </c>
      <c r="L1016" s="14">
        <v>218236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</row>
    <row r="1017" spans="1:17" ht="21" customHeight="1">
      <c r="A1017" s="77"/>
      <c r="B1017" s="76"/>
      <c r="C1017" s="73" t="s">
        <v>5</v>
      </c>
      <c r="D1017" s="21"/>
      <c r="E1017" s="14">
        <f t="shared" si="371"/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</row>
    <row r="1018" spans="1:17" ht="30.75" customHeight="1">
      <c r="A1018" s="77"/>
      <c r="B1018" s="76"/>
      <c r="C1018" s="73" t="s">
        <v>97</v>
      </c>
      <c r="D1018" s="21"/>
      <c r="E1018" s="14">
        <f t="shared" si="371"/>
        <v>0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</row>
    <row r="1019" spans="1:17" ht="33" customHeight="1">
      <c r="A1019" s="77"/>
      <c r="B1019" s="76"/>
      <c r="C1019" s="73" t="s">
        <v>17</v>
      </c>
      <c r="D1019" s="21"/>
      <c r="E1019" s="14">
        <f t="shared" si="371"/>
        <v>0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</row>
    <row r="1020" spans="1:17" ht="24" customHeight="1">
      <c r="A1020" s="77" t="s">
        <v>210</v>
      </c>
      <c r="B1020" s="76" t="s">
        <v>211</v>
      </c>
      <c r="C1020" s="73" t="s">
        <v>6</v>
      </c>
      <c r="D1020" s="20"/>
      <c r="E1020" s="14">
        <f t="shared" si="371"/>
        <v>104760.4</v>
      </c>
      <c r="F1020" s="14">
        <f>F1021+F1022+F1023+F1024+F1025+F1027+F1026</f>
        <v>0</v>
      </c>
      <c r="G1020" s="14">
        <f>G1021+G1022+G1023+G1024+G1025+G1027+G1026</f>
        <v>0</v>
      </c>
      <c r="H1020" s="14">
        <v>0</v>
      </c>
      <c r="I1020" s="14">
        <v>0</v>
      </c>
      <c r="J1020" s="14">
        <f>J1021+J1022+J1023+J1024+J1025+J1027+J1026</f>
        <v>0</v>
      </c>
      <c r="K1020" s="14">
        <f>K1021+K1022+K1023+K1024+K1025+K1027+K1026</f>
        <v>0</v>
      </c>
      <c r="L1020" s="14">
        <v>0</v>
      </c>
      <c r="M1020" s="14">
        <f>M1021+M1022+M1023+M1024+M1025+M1027+M1026</f>
        <v>104760.4</v>
      </c>
      <c r="N1020" s="14">
        <f>N1021+N1022+N1023+N1024+N1025+N1027</f>
        <v>0</v>
      </c>
      <c r="O1020" s="14">
        <f>O1021+O1022+O1023+O1024+O1025+O1027</f>
        <v>0</v>
      </c>
      <c r="P1020" s="14">
        <f>P1021+P1022+P1023+P1024+P1025+P1027</f>
        <v>0</v>
      </c>
      <c r="Q1020" s="14">
        <f>Q1021+Q1022+Q1023+Q1024+Q1025+Q1027</f>
        <v>0</v>
      </c>
    </row>
    <row r="1021" spans="1:17" ht="24" customHeight="1">
      <c r="A1021" s="77"/>
      <c r="B1021" s="76"/>
      <c r="C1021" s="73" t="s">
        <v>3</v>
      </c>
      <c r="D1021" s="20"/>
      <c r="E1021" s="14">
        <f aca="true" t="shared" si="375" ref="E1021:E1028">F1021+G1021+H1021+I1021+J1021+K1021+L1021+M1021+N1021+O1021+P1021+Q1021</f>
        <v>0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</row>
    <row r="1022" spans="1:17" ht="21" customHeight="1">
      <c r="A1022" s="77"/>
      <c r="B1022" s="76"/>
      <c r="C1022" s="73" t="s">
        <v>7</v>
      </c>
      <c r="D1022" s="21"/>
      <c r="E1022" s="14">
        <f t="shared" si="375"/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</row>
    <row r="1023" spans="1:17" ht="21" customHeight="1">
      <c r="A1023" s="77"/>
      <c r="B1023" s="76"/>
      <c r="C1023" s="73" t="s">
        <v>4</v>
      </c>
      <c r="D1023" s="21"/>
      <c r="E1023" s="14">
        <f t="shared" si="375"/>
        <v>0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</row>
    <row r="1024" spans="1:17" ht="33.75" customHeight="1">
      <c r="A1024" s="77"/>
      <c r="B1024" s="76"/>
      <c r="C1024" s="73" t="s">
        <v>96</v>
      </c>
      <c r="D1024" s="21" t="s">
        <v>13</v>
      </c>
      <c r="E1024" s="14">
        <f t="shared" si="375"/>
        <v>104760.4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104760.4</v>
      </c>
      <c r="N1024" s="14">
        <v>0</v>
      </c>
      <c r="O1024" s="14">
        <v>0</v>
      </c>
      <c r="P1024" s="14">
        <v>0</v>
      </c>
      <c r="Q1024" s="14">
        <v>0</v>
      </c>
    </row>
    <row r="1025" spans="1:17" ht="22.5" customHeight="1">
      <c r="A1025" s="77"/>
      <c r="B1025" s="76"/>
      <c r="C1025" s="73" t="s">
        <v>5</v>
      </c>
      <c r="D1025" s="21"/>
      <c r="E1025" s="14">
        <f t="shared" si="375"/>
        <v>0</v>
      </c>
      <c r="F1025" s="14">
        <v>0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</row>
    <row r="1026" spans="1:17" ht="31.5" customHeight="1">
      <c r="A1026" s="77"/>
      <c r="B1026" s="76"/>
      <c r="C1026" s="73" t="s">
        <v>97</v>
      </c>
      <c r="D1026" s="21"/>
      <c r="E1026" s="14">
        <f t="shared" si="375"/>
        <v>0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</row>
    <row r="1027" spans="1:17" ht="33.75" customHeight="1">
      <c r="A1027" s="77"/>
      <c r="B1027" s="76"/>
      <c r="C1027" s="73" t="s">
        <v>17</v>
      </c>
      <c r="D1027" s="21"/>
      <c r="E1027" s="14">
        <f t="shared" si="375"/>
        <v>0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0</v>
      </c>
    </row>
    <row r="1028" spans="1:17" ht="19.5" customHeight="1">
      <c r="A1028" s="77" t="s">
        <v>212</v>
      </c>
      <c r="B1028" s="76" t="s">
        <v>215</v>
      </c>
      <c r="C1028" s="73" t="s">
        <v>6</v>
      </c>
      <c r="D1028" s="20"/>
      <c r="E1028" s="14">
        <f t="shared" si="375"/>
        <v>33620</v>
      </c>
      <c r="F1028" s="14">
        <f aca="true" t="shared" si="376" ref="F1028:L1028">F1029+F1030+F1031+F1032+F1035+F1037+F1036</f>
        <v>0</v>
      </c>
      <c r="G1028" s="14">
        <f t="shared" si="376"/>
        <v>0</v>
      </c>
      <c r="H1028" s="14">
        <f t="shared" si="376"/>
        <v>0</v>
      </c>
      <c r="I1028" s="14">
        <f t="shared" si="376"/>
        <v>0</v>
      </c>
      <c r="J1028" s="14">
        <f t="shared" si="376"/>
        <v>0</v>
      </c>
      <c r="K1028" s="14">
        <f t="shared" si="376"/>
        <v>0</v>
      </c>
      <c r="L1028" s="14">
        <f t="shared" si="376"/>
        <v>0</v>
      </c>
      <c r="M1028" s="14">
        <f>M1029+M1030+M1031+M1032+M1035+M1037+M1036</f>
        <v>33620</v>
      </c>
      <c r="N1028" s="14">
        <f>N1029+N1030+N1031+N1032+N1035+N1037</f>
        <v>0</v>
      </c>
      <c r="O1028" s="14">
        <f>O1029+O1030+O1031+O1032+O1035+O1037</f>
        <v>0</v>
      </c>
      <c r="P1028" s="14">
        <f>P1029+P1030+P1031+P1032+P1035+P1037</f>
        <v>0</v>
      </c>
      <c r="Q1028" s="14">
        <f>Q1029+Q1030+Q1031+Q1032+Q1035+Q1037</f>
        <v>0</v>
      </c>
    </row>
    <row r="1029" spans="1:17" ht="21" customHeight="1">
      <c r="A1029" s="77"/>
      <c r="B1029" s="76"/>
      <c r="C1029" s="73" t="s">
        <v>3</v>
      </c>
      <c r="D1029" s="20"/>
      <c r="E1029" s="14">
        <f aca="true" t="shared" si="377" ref="E1029:E1037">F1029+G1029+H1029+I1029+J1029+K1029+L1029+M1029+N1029+O1029+P1029+Q1029</f>
        <v>0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0</v>
      </c>
      <c r="P1029" s="14">
        <v>0</v>
      </c>
      <c r="Q1029" s="14">
        <v>0</v>
      </c>
    </row>
    <row r="1030" spans="1:17" ht="22.5" customHeight="1">
      <c r="A1030" s="77"/>
      <c r="B1030" s="76"/>
      <c r="C1030" s="73" t="s">
        <v>7</v>
      </c>
      <c r="D1030" s="21"/>
      <c r="E1030" s="14">
        <f t="shared" si="377"/>
        <v>0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0</v>
      </c>
    </row>
    <row r="1031" spans="1:17" ht="18.75" customHeight="1">
      <c r="A1031" s="77"/>
      <c r="B1031" s="76"/>
      <c r="C1031" s="73" t="s">
        <v>4</v>
      </c>
      <c r="D1031" s="21"/>
      <c r="E1031" s="14">
        <f t="shared" si="377"/>
        <v>0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</row>
    <row r="1032" spans="1:17" ht="30" customHeight="1">
      <c r="A1032" s="77"/>
      <c r="B1032" s="76"/>
      <c r="C1032" s="73" t="s">
        <v>96</v>
      </c>
      <c r="D1032" s="21" t="s">
        <v>13</v>
      </c>
      <c r="E1032" s="14">
        <f t="shared" si="377"/>
        <v>33620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f>M1034</f>
        <v>33620</v>
      </c>
      <c r="N1032" s="14">
        <v>0</v>
      </c>
      <c r="O1032" s="14">
        <v>0</v>
      </c>
      <c r="P1032" s="14">
        <v>0</v>
      </c>
      <c r="Q1032" s="14">
        <v>0</v>
      </c>
    </row>
    <row r="1033" spans="1:17" ht="39" customHeight="1">
      <c r="A1033" s="77"/>
      <c r="B1033" s="76"/>
      <c r="C1033" s="63" t="s">
        <v>95</v>
      </c>
      <c r="D1033" s="21"/>
      <c r="E1033" s="64">
        <f t="shared" si="377"/>
        <v>0</v>
      </c>
      <c r="F1033" s="64">
        <v>0</v>
      </c>
      <c r="G1033" s="64">
        <v>0</v>
      </c>
      <c r="H1033" s="64">
        <v>0</v>
      </c>
      <c r="I1033" s="64">
        <v>0</v>
      </c>
      <c r="J1033" s="64">
        <v>0</v>
      </c>
      <c r="K1033" s="64">
        <v>0</v>
      </c>
      <c r="L1033" s="64">
        <v>0</v>
      </c>
      <c r="M1033" s="64">
        <v>0</v>
      </c>
      <c r="N1033" s="64">
        <v>0</v>
      </c>
      <c r="O1033" s="64">
        <v>0</v>
      </c>
      <c r="P1033" s="64">
        <v>0</v>
      </c>
      <c r="Q1033" s="64">
        <v>0</v>
      </c>
    </row>
    <row r="1034" spans="1:17" ht="19.5" customHeight="1">
      <c r="A1034" s="77"/>
      <c r="B1034" s="76"/>
      <c r="C1034" s="63" t="s">
        <v>14</v>
      </c>
      <c r="D1034" s="21"/>
      <c r="E1034" s="64">
        <f t="shared" si="377"/>
        <v>33620</v>
      </c>
      <c r="F1034" s="64">
        <v>0</v>
      </c>
      <c r="G1034" s="64">
        <v>0</v>
      </c>
      <c r="H1034" s="64">
        <v>0</v>
      </c>
      <c r="I1034" s="64">
        <v>0</v>
      </c>
      <c r="J1034" s="64">
        <v>0</v>
      </c>
      <c r="K1034" s="64">
        <v>0</v>
      </c>
      <c r="L1034" s="64">
        <v>0</v>
      </c>
      <c r="M1034" s="64">
        <v>33620</v>
      </c>
      <c r="N1034" s="64">
        <v>0</v>
      </c>
      <c r="O1034" s="64">
        <v>0</v>
      </c>
      <c r="P1034" s="64">
        <v>0</v>
      </c>
      <c r="Q1034" s="64">
        <v>0</v>
      </c>
    </row>
    <row r="1035" spans="1:17" ht="18" customHeight="1">
      <c r="A1035" s="77"/>
      <c r="B1035" s="76"/>
      <c r="C1035" s="73" t="s">
        <v>5</v>
      </c>
      <c r="D1035" s="21"/>
      <c r="E1035" s="14">
        <f t="shared" si="377"/>
        <v>0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</row>
    <row r="1036" spans="1:17" ht="27.75" customHeight="1">
      <c r="A1036" s="77"/>
      <c r="B1036" s="76"/>
      <c r="C1036" s="73" t="s">
        <v>97</v>
      </c>
      <c r="D1036" s="21"/>
      <c r="E1036" s="14">
        <f t="shared" si="377"/>
        <v>0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0</v>
      </c>
    </row>
    <row r="1037" spans="1:17" ht="33" customHeight="1">
      <c r="A1037" s="77"/>
      <c r="B1037" s="76"/>
      <c r="C1037" s="73" t="s">
        <v>17</v>
      </c>
      <c r="D1037" s="21"/>
      <c r="E1037" s="14">
        <f t="shared" si="377"/>
        <v>0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0</v>
      </c>
      <c r="P1037" s="14">
        <v>0</v>
      </c>
      <c r="Q1037" s="14">
        <v>0</v>
      </c>
    </row>
    <row r="1038" spans="1:17" ht="24" customHeight="1">
      <c r="A1038" s="77" t="s">
        <v>213</v>
      </c>
      <c r="B1038" s="76" t="s">
        <v>214</v>
      </c>
      <c r="C1038" s="73" t="s">
        <v>6</v>
      </c>
      <c r="D1038" s="20"/>
      <c r="E1038" s="14">
        <f>E1039+E1040+E1041+E1042+E1045+E1047+E1046</f>
        <v>770879.7</v>
      </c>
      <c r="F1038" s="14">
        <f aca="true" t="shared" si="378" ref="F1038:L1038">F1039+F1040+F1041+F1042+F1045+F1047+F1046</f>
        <v>0</v>
      </c>
      <c r="G1038" s="14">
        <f t="shared" si="378"/>
        <v>0</v>
      </c>
      <c r="H1038" s="14">
        <f t="shared" si="378"/>
        <v>0</v>
      </c>
      <c r="I1038" s="14">
        <f t="shared" si="378"/>
        <v>0</v>
      </c>
      <c r="J1038" s="14">
        <f t="shared" si="378"/>
        <v>0</v>
      </c>
      <c r="K1038" s="14">
        <f t="shared" si="378"/>
        <v>0</v>
      </c>
      <c r="L1038" s="14">
        <f t="shared" si="378"/>
        <v>0</v>
      </c>
      <c r="M1038" s="14">
        <f>M1039+M1040+M1041+M1042+M1045+M1047+M1046</f>
        <v>770879.7</v>
      </c>
      <c r="N1038" s="14">
        <f>N1039+N1040+N1041+N1042+N1045+N1047</f>
        <v>0</v>
      </c>
      <c r="O1038" s="14">
        <f>O1039+O1040+O1041+O1042+O1045+O1047</f>
        <v>0</v>
      </c>
      <c r="P1038" s="14">
        <f>P1039+P1040+P1041+P1042+P1045+P1047</f>
        <v>0</v>
      </c>
      <c r="Q1038" s="14">
        <f>Q1039+Q1040+Q1041+Q1042+Q1045+Q1047</f>
        <v>0</v>
      </c>
    </row>
    <row r="1039" spans="1:17" ht="21.75" customHeight="1">
      <c r="A1039" s="77"/>
      <c r="B1039" s="76"/>
      <c r="C1039" s="73" t="s">
        <v>3</v>
      </c>
      <c r="D1039" s="20"/>
      <c r="E1039" s="14">
        <f aca="true" t="shared" si="379" ref="E1039:E1065">F1039+G1039+H1039+I1039+J1039+K1039+L1039+M1039+N1039+O1039+P1039+Q1039</f>
        <v>0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 s="14">
        <v>0</v>
      </c>
    </row>
    <row r="1040" spans="1:17" ht="21" customHeight="1">
      <c r="A1040" s="77"/>
      <c r="B1040" s="76"/>
      <c r="C1040" s="73" t="s">
        <v>7</v>
      </c>
      <c r="D1040" s="21"/>
      <c r="E1040" s="14">
        <f t="shared" si="379"/>
        <v>0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</row>
    <row r="1041" spans="1:17" ht="23.25" customHeight="1">
      <c r="A1041" s="77"/>
      <c r="B1041" s="76"/>
      <c r="C1041" s="73" t="s">
        <v>4</v>
      </c>
      <c r="D1041" s="21"/>
      <c r="E1041" s="14">
        <f t="shared" si="379"/>
        <v>0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0</v>
      </c>
      <c r="P1041" s="14">
        <v>0</v>
      </c>
      <c r="Q1041" s="14">
        <v>0</v>
      </c>
    </row>
    <row r="1042" spans="1:17" ht="31.5" customHeight="1">
      <c r="A1042" s="77"/>
      <c r="B1042" s="76"/>
      <c r="C1042" s="73" t="s">
        <v>96</v>
      </c>
      <c r="D1042" s="21" t="s">
        <v>13</v>
      </c>
      <c r="E1042" s="14">
        <f t="shared" si="379"/>
        <v>770879.7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f>M1044</f>
        <v>770879.7</v>
      </c>
      <c r="N1042" s="14">
        <v>0</v>
      </c>
      <c r="O1042" s="14">
        <v>0</v>
      </c>
      <c r="P1042" s="14">
        <v>0</v>
      </c>
      <c r="Q1042" s="14">
        <v>0</v>
      </c>
    </row>
    <row r="1043" spans="1:17" ht="41.25" customHeight="1">
      <c r="A1043" s="77"/>
      <c r="B1043" s="76"/>
      <c r="C1043" s="63" t="s">
        <v>95</v>
      </c>
      <c r="D1043" s="21"/>
      <c r="E1043" s="64">
        <f t="shared" si="379"/>
        <v>0</v>
      </c>
      <c r="F1043" s="64">
        <v>0</v>
      </c>
      <c r="G1043" s="64">
        <v>0</v>
      </c>
      <c r="H1043" s="64">
        <v>0</v>
      </c>
      <c r="I1043" s="64">
        <v>0</v>
      </c>
      <c r="J1043" s="64">
        <v>0</v>
      </c>
      <c r="K1043" s="64">
        <v>0</v>
      </c>
      <c r="L1043" s="64">
        <v>0</v>
      </c>
      <c r="M1043" s="64">
        <v>0</v>
      </c>
      <c r="N1043" s="64">
        <v>0</v>
      </c>
      <c r="O1043" s="64">
        <v>0</v>
      </c>
      <c r="P1043" s="64">
        <v>0</v>
      </c>
      <c r="Q1043" s="64">
        <v>0</v>
      </c>
    </row>
    <row r="1044" spans="1:17" ht="18.75" customHeight="1">
      <c r="A1044" s="77"/>
      <c r="B1044" s="76"/>
      <c r="C1044" s="63" t="s">
        <v>14</v>
      </c>
      <c r="D1044" s="21"/>
      <c r="E1044" s="64">
        <f t="shared" si="379"/>
        <v>770879.7</v>
      </c>
      <c r="F1044" s="64">
        <v>0</v>
      </c>
      <c r="G1044" s="64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770879.7</v>
      </c>
      <c r="N1044" s="64">
        <v>0</v>
      </c>
      <c r="O1044" s="64">
        <v>0</v>
      </c>
      <c r="P1044" s="64">
        <v>0</v>
      </c>
      <c r="Q1044" s="64">
        <v>0</v>
      </c>
    </row>
    <row r="1045" spans="1:17" ht="19.5" customHeight="1">
      <c r="A1045" s="77"/>
      <c r="B1045" s="76"/>
      <c r="C1045" s="73" t="s">
        <v>5</v>
      </c>
      <c r="D1045" s="21"/>
      <c r="E1045" s="14">
        <f t="shared" si="379"/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</row>
    <row r="1046" spans="1:17" ht="27.75" customHeight="1">
      <c r="A1046" s="77"/>
      <c r="B1046" s="76"/>
      <c r="C1046" s="73" t="s">
        <v>97</v>
      </c>
      <c r="D1046" s="21"/>
      <c r="E1046" s="14">
        <f t="shared" si="379"/>
        <v>0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</row>
    <row r="1047" spans="1:17" ht="30.75" customHeight="1">
      <c r="A1047" s="77"/>
      <c r="B1047" s="76"/>
      <c r="C1047" s="73" t="s">
        <v>17</v>
      </c>
      <c r="D1047" s="21"/>
      <c r="E1047" s="14">
        <f t="shared" si="379"/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</row>
    <row r="1048" spans="1:17" ht="19.5" customHeight="1">
      <c r="A1048" s="90" t="s">
        <v>291</v>
      </c>
      <c r="B1048" s="87" t="s">
        <v>292</v>
      </c>
      <c r="C1048" s="73" t="s">
        <v>6</v>
      </c>
      <c r="D1048" s="21"/>
      <c r="E1048" s="14">
        <f t="shared" si="379"/>
        <v>42064.2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f>N1049+N1050+N1051+N1052</f>
        <v>42064.2</v>
      </c>
      <c r="O1048" s="14">
        <f>O1049+O1050+O1051+O1052</f>
        <v>0</v>
      </c>
      <c r="P1048" s="14">
        <f>P1049+P1050+P1051+P1052</f>
        <v>0</v>
      </c>
      <c r="Q1048" s="14">
        <f>Q1049+Q1050+Q1051+Q1052</f>
        <v>0</v>
      </c>
    </row>
    <row r="1049" spans="1:17" ht="19.5" customHeight="1">
      <c r="A1049" s="95"/>
      <c r="B1049" s="88" t="s">
        <v>292</v>
      </c>
      <c r="C1049" s="73" t="s">
        <v>3</v>
      </c>
      <c r="D1049" s="21"/>
      <c r="E1049" s="14">
        <f t="shared" si="379"/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</row>
    <row r="1050" spans="1:17" ht="19.5" customHeight="1">
      <c r="A1050" s="95"/>
      <c r="B1050" s="88" t="s">
        <v>292</v>
      </c>
      <c r="C1050" s="73" t="s">
        <v>7</v>
      </c>
      <c r="D1050" s="21"/>
      <c r="E1050" s="14">
        <f t="shared" si="379"/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</row>
    <row r="1051" spans="1:17" ht="21.75" customHeight="1">
      <c r="A1051" s="91"/>
      <c r="B1051" s="88" t="s">
        <v>292</v>
      </c>
      <c r="C1051" s="73" t="s">
        <v>4</v>
      </c>
      <c r="D1051" s="21"/>
      <c r="E1051" s="14">
        <f t="shared" si="379"/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</row>
    <row r="1052" spans="1:17" ht="30" customHeight="1">
      <c r="A1052" s="91"/>
      <c r="B1052" s="88" t="s">
        <v>292</v>
      </c>
      <c r="C1052" s="73" t="s">
        <v>96</v>
      </c>
      <c r="D1052" s="21" t="s">
        <v>13</v>
      </c>
      <c r="E1052" s="14">
        <f t="shared" si="379"/>
        <v>42064.2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f>N1054</f>
        <v>42064.2</v>
      </c>
      <c r="O1052" s="14">
        <v>0</v>
      </c>
      <c r="P1052" s="14">
        <v>0</v>
      </c>
      <c r="Q1052" s="14">
        <v>0</v>
      </c>
    </row>
    <row r="1053" spans="1:17" ht="30.75" customHeight="1">
      <c r="A1053" s="91"/>
      <c r="B1053" s="88" t="s">
        <v>292</v>
      </c>
      <c r="C1053" s="65" t="s">
        <v>95</v>
      </c>
      <c r="D1053" s="21"/>
      <c r="E1053" s="36">
        <f t="shared" si="379"/>
        <v>0</v>
      </c>
      <c r="F1053" s="36">
        <v>0</v>
      </c>
      <c r="G1053" s="36">
        <v>0</v>
      </c>
      <c r="H1053" s="36">
        <v>0</v>
      </c>
      <c r="I1053" s="36">
        <v>0</v>
      </c>
      <c r="J1053" s="36">
        <v>0</v>
      </c>
      <c r="K1053" s="36">
        <v>0</v>
      </c>
      <c r="L1053" s="36">
        <v>0</v>
      </c>
      <c r="M1053" s="36">
        <v>0</v>
      </c>
      <c r="N1053" s="36">
        <v>0</v>
      </c>
      <c r="O1053" s="36">
        <v>0</v>
      </c>
      <c r="P1053" s="36">
        <v>0</v>
      </c>
      <c r="Q1053" s="36">
        <v>0</v>
      </c>
    </row>
    <row r="1054" spans="1:17" ht="21" customHeight="1">
      <c r="A1054" s="91"/>
      <c r="B1054" s="88" t="s">
        <v>292</v>
      </c>
      <c r="C1054" s="65" t="s">
        <v>14</v>
      </c>
      <c r="D1054" s="21"/>
      <c r="E1054" s="36">
        <f t="shared" si="379"/>
        <v>42064.2</v>
      </c>
      <c r="F1054" s="36">
        <v>0</v>
      </c>
      <c r="G1054" s="36">
        <v>0</v>
      </c>
      <c r="H1054" s="36">
        <v>0</v>
      </c>
      <c r="I1054" s="36">
        <v>0</v>
      </c>
      <c r="J1054" s="36">
        <v>0</v>
      </c>
      <c r="K1054" s="36">
        <v>0</v>
      </c>
      <c r="L1054" s="36">
        <v>0</v>
      </c>
      <c r="M1054" s="36">
        <v>0</v>
      </c>
      <c r="N1054" s="36">
        <v>42064.2</v>
      </c>
      <c r="O1054" s="36">
        <v>0</v>
      </c>
      <c r="P1054" s="36">
        <v>0</v>
      </c>
      <c r="Q1054" s="36">
        <v>0</v>
      </c>
    </row>
    <row r="1055" spans="1:17" ht="18.75" customHeight="1">
      <c r="A1055" s="91"/>
      <c r="B1055" s="88" t="s">
        <v>292</v>
      </c>
      <c r="C1055" s="73" t="s">
        <v>5</v>
      </c>
      <c r="D1055" s="21"/>
      <c r="E1055" s="14">
        <f t="shared" si="379"/>
        <v>0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 s="14">
        <v>0</v>
      </c>
    </row>
    <row r="1056" spans="1:17" ht="27.75" customHeight="1">
      <c r="A1056" s="91"/>
      <c r="B1056" s="88" t="s">
        <v>292</v>
      </c>
      <c r="C1056" s="73" t="s">
        <v>97</v>
      </c>
      <c r="D1056" s="21"/>
      <c r="E1056" s="14">
        <f t="shared" si="379"/>
        <v>0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</row>
    <row r="1057" spans="1:17" ht="31.5" customHeight="1">
      <c r="A1057" s="92"/>
      <c r="B1057" s="89" t="s">
        <v>292</v>
      </c>
      <c r="C1057" s="73" t="s">
        <v>17</v>
      </c>
      <c r="D1057" s="21"/>
      <c r="E1057" s="14">
        <f t="shared" si="379"/>
        <v>0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</row>
    <row r="1058" spans="1:17" ht="18" customHeight="1">
      <c r="A1058" s="120" t="s">
        <v>130</v>
      </c>
      <c r="B1058" s="79" t="s">
        <v>279</v>
      </c>
      <c r="C1058" s="73" t="s">
        <v>6</v>
      </c>
      <c r="D1058" s="20"/>
      <c r="E1058" s="14">
        <f t="shared" si="379"/>
        <v>1222240.92425</v>
      </c>
      <c r="F1058" s="14">
        <f aca="true" t="shared" si="380" ref="F1058:L1058">F1059+F1060+F1061+F1062+F1063+F1065</f>
        <v>0</v>
      </c>
      <c r="G1058" s="14">
        <f t="shared" si="380"/>
        <v>0</v>
      </c>
      <c r="H1058" s="14">
        <f t="shared" si="380"/>
        <v>0</v>
      </c>
      <c r="I1058" s="14">
        <f t="shared" si="380"/>
        <v>304099.38445</v>
      </c>
      <c r="J1058" s="14">
        <f t="shared" si="380"/>
        <v>418952.63769999996</v>
      </c>
      <c r="K1058" s="14">
        <f>K1059+K1060+K1061+K1062+K1063+K1065</f>
        <v>67634.4</v>
      </c>
      <c r="L1058" s="14">
        <f t="shared" si="380"/>
        <v>77990.44175</v>
      </c>
      <c r="M1058" s="14">
        <f>M1059+M1060+M1061+M1062+M1063+M1065</f>
        <v>73066.94835</v>
      </c>
      <c r="N1058" s="14">
        <f>N1059+N1060+N1061+N1062+N1063+N1065</f>
        <v>70275.324</v>
      </c>
      <c r="O1058" s="14">
        <f>O1059+O1060+O1061+O1062+O1063+O1065</f>
        <v>71163.765</v>
      </c>
      <c r="P1058" s="14">
        <f>P1059+P1060+P1061+P1062+P1063+P1065</f>
        <v>71713.343</v>
      </c>
      <c r="Q1058" s="14">
        <f>Q1059+Q1060+Q1061+Q1062+Q1063+Q1065</f>
        <v>67344.68000000001</v>
      </c>
    </row>
    <row r="1059" spans="1:17" ht="19.5" customHeight="1">
      <c r="A1059" s="120"/>
      <c r="B1059" s="79"/>
      <c r="C1059" s="73" t="s">
        <v>3</v>
      </c>
      <c r="D1059" s="20">
        <v>814</v>
      </c>
      <c r="E1059" s="14">
        <f t="shared" si="379"/>
        <v>287678.21648</v>
      </c>
      <c r="F1059" s="14">
        <f aca="true" t="shared" si="381" ref="F1059:Q1065">F1067+F1083+F1099</f>
        <v>0</v>
      </c>
      <c r="G1059" s="14">
        <f t="shared" si="381"/>
        <v>0</v>
      </c>
      <c r="H1059" s="14">
        <f t="shared" si="381"/>
        <v>0</v>
      </c>
      <c r="I1059" s="14">
        <f t="shared" si="381"/>
        <v>146320.401</v>
      </c>
      <c r="J1059" s="14">
        <f t="shared" si="381"/>
        <v>130985.1</v>
      </c>
      <c r="K1059" s="14">
        <f t="shared" si="381"/>
        <v>0</v>
      </c>
      <c r="L1059" s="14">
        <f t="shared" si="381"/>
        <v>9323.16802</v>
      </c>
      <c r="M1059" s="14">
        <f t="shared" si="381"/>
        <v>1049.54746</v>
      </c>
      <c r="N1059" s="14">
        <f t="shared" si="381"/>
        <v>0</v>
      </c>
      <c r="O1059" s="14">
        <f t="shared" si="381"/>
        <v>0</v>
      </c>
      <c r="P1059" s="14">
        <f t="shared" si="381"/>
        <v>0</v>
      </c>
      <c r="Q1059" s="14">
        <f t="shared" si="381"/>
        <v>0</v>
      </c>
    </row>
    <row r="1060" spans="1:17" ht="18.75" customHeight="1">
      <c r="A1060" s="120"/>
      <c r="B1060" s="79"/>
      <c r="C1060" s="23" t="s">
        <v>131</v>
      </c>
      <c r="D1060" s="21" t="s">
        <v>8</v>
      </c>
      <c r="E1060" s="14">
        <f t="shared" si="379"/>
        <v>934562.7077700001</v>
      </c>
      <c r="F1060" s="14">
        <f t="shared" si="381"/>
        <v>0</v>
      </c>
      <c r="G1060" s="14">
        <f t="shared" si="381"/>
        <v>0</v>
      </c>
      <c r="H1060" s="14">
        <f t="shared" si="381"/>
        <v>0</v>
      </c>
      <c r="I1060" s="14">
        <f t="shared" si="381"/>
        <v>157778.98345</v>
      </c>
      <c r="J1060" s="14">
        <f t="shared" si="381"/>
        <v>287967.5377</v>
      </c>
      <c r="K1060" s="14">
        <f t="shared" si="381"/>
        <v>67634.4</v>
      </c>
      <c r="L1060" s="14">
        <f t="shared" si="381"/>
        <v>68667.27373</v>
      </c>
      <c r="M1060" s="14">
        <f t="shared" si="381"/>
        <v>72017.40089</v>
      </c>
      <c r="N1060" s="14">
        <f t="shared" si="381"/>
        <v>70275.324</v>
      </c>
      <c r="O1060" s="14">
        <f t="shared" si="381"/>
        <v>71163.765</v>
      </c>
      <c r="P1060" s="14">
        <f t="shared" si="381"/>
        <v>71713.343</v>
      </c>
      <c r="Q1060" s="14">
        <f t="shared" si="381"/>
        <v>67344.68000000001</v>
      </c>
    </row>
    <row r="1061" spans="1:17" ht="21.75" customHeight="1">
      <c r="A1061" s="120"/>
      <c r="B1061" s="79"/>
      <c r="C1061" s="73" t="s">
        <v>4</v>
      </c>
      <c r="D1061" s="21"/>
      <c r="E1061" s="14">
        <f t="shared" si="379"/>
        <v>0</v>
      </c>
      <c r="F1061" s="14">
        <f t="shared" si="381"/>
        <v>0</v>
      </c>
      <c r="G1061" s="14">
        <f t="shared" si="381"/>
        <v>0</v>
      </c>
      <c r="H1061" s="14">
        <f t="shared" si="381"/>
        <v>0</v>
      </c>
      <c r="I1061" s="14">
        <f t="shared" si="381"/>
        <v>0</v>
      </c>
      <c r="J1061" s="14">
        <f t="shared" si="381"/>
        <v>0</v>
      </c>
      <c r="K1061" s="14">
        <f t="shared" si="381"/>
        <v>0</v>
      </c>
      <c r="L1061" s="14">
        <f t="shared" si="381"/>
        <v>0</v>
      </c>
      <c r="M1061" s="14">
        <f t="shared" si="381"/>
        <v>0</v>
      </c>
      <c r="N1061" s="14">
        <f t="shared" si="381"/>
        <v>0</v>
      </c>
      <c r="O1061" s="14">
        <f t="shared" si="381"/>
        <v>0</v>
      </c>
      <c r="P1061" s="14">
        <f t="shared" si="381"/>
        <v>0</v>
      </c>
      <c r="Q1061" s="14">
        <f t="shared" si="381"/>
        <v>0</v>
      </c>
    </row>
    <row r="1062" spans="1:17" ht="31.5" customHeight="1">
      <c r="A1062" s="120"/>
      <c r="B1062" s="79"/>
      <c r="C1062" s="73" t="s">
        <v>96</v>
      </c>
      <c r="D1062" s="21"/>
      <c r="E1062" s="14">
        <f t="shared" si="379"/>
        <v>0</v>
      </c>
      <c r="F1062" s="14">
        <f t="shared" si="381"/>
        <v>0</v>
      </c>
      <c r="G1062" s="14">
        <f t="shared" si="381"/>
        <v>0</v>
      </c>
      <c r="H1062" s="14">
        <f t="shared" si="381"/>
        <v>0</v>
      </c>
      <c r="I1062" s="14">
        <f t="shared" si="381"/>
        <v>0</v>
      </c>
      <c r="J1062" s="14">
        <f t="shared" si="381"/>
        <v>0</v>
      </c>
      <c r="K1062" s="14">
        <f t="shared" si="381"/>
        <v>0</v>
      </c>
      <c r="L1062" s="14">
        <f t="shared" si="381"/>
        <v>0</v>
      </c>
      <c r="M1062" s="14">
        <f t="shared" si="381"/>
        <v>0</v>
      </c>
      <c r="N1062" s="14">
        <f t="shared" si="381"/>
        <v>0</v>
      </c>
      <c r="O1062" s="14">
        <f t="shared" si="381"/>
        <v>0</v>
      </c>
      <c r="P1062" s="14">
        <f t="shared" si="381"/>
        <v>0</v>
      </c>
      <c r="Q1062" s="14">
        <f t="shared" si="381"/>
        <v>0</v>
      </c>
    </row>
    <row r="1063" spans="1:17" ht="21" customHeight="1">
      <c r="A1063" s="120"/>
      <c r="B1063" s="79"/>
      <c r="C1063" s="73" t="s">
        <v>5</v>
      </c>
      <c r="D1063" s="21"/>
      <c r="E1063" s="14">
        <f t="shared" si="379"/>
        <v>0</v>
      </c>
      <c r="F1063" s="14">
        <f t="shared" si="381"/>
        <v>0</v>
      </c>
      <c r="G1063" s="14">
        <f t="shared" si="381"/>
        <v>0</v>
      </c>
      <c r="H1063" s="14">
        <f t="shared" si="381"/>
        <v>0</v>
      </c>
      <c r="I1063" s="14">
        <f t="shared" si="381"/>
        <v>0</v>
      </c>
      <c r="J1063" s="14">
        <f t="shared" si="381"/>
        <v>0</v>
      </c>
      <c r="K1063" s="14">
        <f t="shared" si="381"/>
        <v>0</v>
      </c>
      <c r="L1063" s="14">
        <f t="shared" si="381"/>
        <v>0</v>
      </c>
      <c r="M1063" s="14">
        <f t="shared" si="381"/>
        <v>0</v>
      </c>
      <c r="N1063" s="14">
        <f t="shared" si="381"/>
        <v>0</v>
      </c>
      <c r="O1063" s="14">
        <f t="shared" si="381"/>
        <v>0</v>
      </c>
      <c r="P1063" s="14">
        <f t="shared" si="381"/>
        <v>0</v>
      </c>
      <c r="Q1063" s="14">
        <f t="shared" si="381"/>
        <v>0</v>
      </c>
    </row>
    <row r="1064" spans="1:17" ht="28.5" customHeight="1">
      <c r="A1064" s="120"/>
      <c r="B1064" s="79"/>
      <c r="C1064" s="73" t="s">
        <v>97</v>
      </c>
      <c r="D1064" s="21"/>
      <c r="E1064" s="14">
        <f t="shared" si="379"/>
        <v>0</v>
      </c>
      <c r="F1064" s="14">
        <f t="shared" si="381"/>
        <v>0</v>
      </c>
      <c r="G1064" s="14">
        <f t="shared" si="381"/>
        <v>0</v>
      </c>
      <c r="H1064" s="14">
        <f t="shared" si="381"/>
        <v>0</v>
      </c>
      <c r="I1064" s="14">
        <f t="shared" si="381"/>
        <v>0</v>
      </c>
      <c r="J1064" s="14">
        <f t="shared" si="381"/>
        <v>0</v>
      </c>
      <c r="K1064" s="14">
        <f t="shared" si="381"/>
        <v>0</v>
      </c>
      <c r="L1064" s="14">
        <f t="shared" si="381"/>
        <v>0</v>
      </c>
      <c r="M1064" s="14">
        <f t="shared" si="381"/>
        <v>0</v>
      </c>
      <c r="N1064" s="14">
        <f t="shared" si="381"/>
        <v>0</v>
      </c>
      <c r="O1064" s="14">
        <f t="shared" si="381"/>
        <v>0</v>
      </c>
      <c r="P1064" s="14">
        <f t="shared" si="381"/>
        <v>0</v>
      </c>
      <c r="Q1064" s="14">
        <f t="shared" si="381"/>
        <v>0</v>
      </c>
    </row>
    <row r="1065" spans="1:17" ht="31.5" customHeight="1">
      <c r="A1065" s="120"/>
      <c r="B1065" s="79"/>
      <c r="C1065" s="73" t="s">
        <v>17</v>
      </c>
      <c r="D1065" s="21"/>
      <c r="E1065" s="14">
        <f t="shared" si="379"/>
        <v>0</v>
      </c>
      <c r="F1065" s="14">
        <f t="shared" si="381"/>
        <v>0</v>
      </c>
      <c r="G1065" s="14">
        <f t="shared" si="381"/>
        <v>0</v>
      </c>
      <c r="H1065" s="14">
        <f t="shared" si="381"/>
        <v>0</v>
      </c>
      <c r="I1065" s="14">
        <f t="shared" si="381"/>
        <v>0</v>
      </c>
      <c r="J1065" s="14">
        <f t="shared" si="381"/>
        <v>0</v>
      </c>
      <c r="K1065" s="14">
        <f t="shared" si="381"/>
        <v>0</v>
      </c>
      <c r="L1065" s="14">
        <f t="shared" si="381"/>
        <v>0</v>
      </c>
      <c r="M1065" s="14">
        <f t="shared" si="381"/>
        <v>0</v>
      </c>
      <c r="N1065" s="14">
        <f t="shared" si="381"/>
        <v>0</v>
      </c>
      <c r="O1065" s="14">
        <f t="shared" si="381"/>
        <v>0</v>
      </c>
      <c r="P1065" s="14">
        <f t="shared" si="381"/>
        <v>0</v>
      </c>
      <c r="Q1065" s="14">
        <f t="shared" si="381"/>
        <v>0</v>
      </c>
    </row>
    <row r="1066" spans="1:17" ht="18" customHeight="1">
      <c r="A1066" s="77" t="s">
        <v>132</v>
      </c>
      <c r="B1066" s="76" t="s">
        <v>146</v>
      </c>
      <c r="C1066" s="73" t="s">
        <v>6</v>
      </c>
      <c r="D1066" s="20"/>
      <c r="E1066" s="14">
        <f>F1066+G1066+H1066+I1066+J1066+K1066+L1066+M1066+N1066+O1066+P1066+Q1066</f>
        <v>626647.79564</v>
      </c>
      <c r="F1066" s="14">
        <f>F1067+F1068</f>
        <v>0</v>
      </c>
      <c r="G1066" s="14">
        <f>G1067+G1068</f>
        <v>0</v>
      </c>
      <c r="H1066" s="14">
        <f>H1067+H1068</f>
        <v>0</v>
      </c>
      <c r="I1066" s="14">
        <f aca="true" t="shared" si="382" ref="I1066:Q1066">I1067+I1068+I1069+I1070+I1071+I1073</f>
        <v>64393.41354</v>
      </c>
      <c r="J1066" s="14">
        <f t="shared" si="382"/>
        <v>63065.48</v>
      </c>
      <c r="K1066" s="14">
        <f t="shared" si="382"/>
        <v>67634.4</v>
      </c>
      <c r="L1066" s="14">
        <f t="shared" si="382"/>
        <v>77990.44175</v>
      </c>
      <c r="M1066" s="14">
        <f t="shared" si="382"/>
        <v>73066.94835</v>
      </c>
      <c r="N1066" s="14">
        <f t="shared" si="382"/>
        <v>70275.324</v>
      </c>
      <c r="O1066" s="14">
        <f t="shared" si="382"/>
        <v>71163.765</v>
      </c>
      <c r="P1066" s="14">
        <f t="shared" si="382"/>
        <v>71713.343</v>
      </c>
      <c r="Q1066" s="14">
        <f t="shared" si="382"/>
        <v>67344.68000000001</v>
      </c>
    </row>
    <row r="1067" spans="1:17" ht="22.5" customHeight="1">
      <c r="A1067" s="77"/>
      <c r="B1067" s="76"/>
      <c r="C1067" s="73" t="s">
        <v>3</v>
      </c>
      <c r="D1067" s="20"/>
      <c r="E1067" s="14">
        <f>F1067+G1067+H1067+I1067+J1067+K1067+L1067+M1067+N1067+O1067+P1067+Q1067</f>
        <v>10372.715479999999</v>
      </c>
      <c r="F1067" s="14">
        <f aca="true" t="shared" si="383" ref="F1067:Q1073">F1075</f>
        <v>0</v>
      </c>
      <c r="G1067" s="14">
        <f t="shared" si="383"/>
        <v>0</v>
      </c>
      <c r="H1067" s="14">
        <f t="shared" si="383"/>
        <v>0</v>
      </c>
      <c r="I1067" s="14">
        <f t="shared" si="383"/>
        <v>0</v>
      </c>
      <c r="J1067" s="14">
        <f t="shared" si="383"/>
        <v>0</v>
      </c>
      <c r="K1067" s="14">
        <f t="shared" si="383"/>
        <v>0</v>
      </c>
      <c r="L1067" s="14">
        <f t="shared" si="383"/>
        <v>9323.16802</v>
      </c>
      <c r="M1067" s="14">
        <f t="shared" si="383"/>
        <v>1049.54746</v>
      </c>
      <c r="N1067" s="14">
        <f t="shared" si="383"/>
        <v>0</v>
      </c>
      <c r="O1067" s="14">
        <f t="shared" si="383"/>
        <v>0</v>
      </c>
      <c r="P1067" s="14">
        <f t="shared" si="383"/>
        <v>0</v>
      </c>
      <c r="Q1067" s="14">
        <f t="shared" si="383"/>
        <v>0</v>
      </c>
    </row>
    <row r="1068" spans="1:17" ht="21" customHeight="1">
      <c r="A1068" s="77"/>
      <c r="B1068" s="76"/>
      <c r="C1068" s="73" t="s">
        <v>7</v>
      </c>
      <c r="D1068" s="21" t="s">
        <v>8</v>
      </c>
      <c r="E1068" s="14">
        <f>F1068+G1068+H1068+I1068+J1068+K1068+L1068+M1068+N1068+O1068+P1068+Q1068</f>
        <v>616275.08016</v>
      </c>
      <c r="F1068" s="14">
        <f aca="true" t="shared" si="384" ref="E1068:L1073">F1076</f>
        <v>0</v>
      </c>
      <c r="G1068" s="14">
        <f t="shared" si="384"/>
        <v>0</v>
      </c>
      <c r="H1068" s="14">
        <f t="shared" si="384"/>
        <v>0</v>
      </c>
      <c r="I1068" s="14">
        <f t="shared" si="384"/>
        <v>64393.41354</v>
      </c>
      <c r="J1068" s="14">
        <f t="shared" si="384"/>
        <v>63065.48</v>
      </c>
      <c r="K1068" s="14">
        <f>K1076</f>
        <v>67634.4</v>
      </c>
      <c r="L1068" s="14">
        <f t="shared" si="384"/>
        <v>68667.27373</v>
      </c>
      <c r="M1068" s="14">
        <f t="shared" si="383"/>
        <v>72017.40089</v>
      </c>
      <c r="N1068" s="14">
        <f t="shared" si="383"/>
        <v>70275.324</v>
      </c>
      <c r="O1068" s="14">
        <f t="shared" si="383"/>
        <v>71163.765</v>
      </c>
      <c r="P1068" s="14">
        <f t="shared" si="383"/>
        <v>71713.343</v>
      </c>
      <c r="Q1068" s="14">
        <f t="shared" si="383"/>
        <v>67344.68000000001</v>
      </c>
    </row>
    <row r="1069" spans="1:17" ht="19.5" customHeight="1">
      <c r="A1069" s="77"/>
      <c r="B1069" s="76"/>
      <c r="C1069" s="73" t="s">
        <v>4</v>
      </c>
      <c r="D1069" s="21"/>
      <c r="E1069" s="14">
        <f t="shared" si="384"/>
        <v>0</v>
      </c>
      <c r="F1069" s="14">
        <f t="shared" si="384"/>
        <v>0</v>
      </c>
      <c r="G1069" s="14">
        <f t="shared" si="384"/>
        <v>0</v>
      </c>
      <c r="H1069" s="14">
        <f t="shared" si="384"/>
        <v>0</v>
      </c>
      <c r="I1069" s="14">
        <f t="shared" si="384"/>
        <v>0</v>
      </c>
      <c r="J1069" s="14">
        <f t="shared" si="384"/>
        <v>0</v>
      </c>
      <c r="K1069" s="14">
        <f t="shared" si="384"/>
        <v>0</v>
      </c>
      <c r="L1069" s="14">
        <f t="shared" si="384"/>
        <v>0</v>
      </c>
      <c r="M1069" s="14">
        <f t="shared" si="383"/>
        <v>0</v>
      </c>
      <c r="N1069" s="14">
        <f t="shared" si="383"/>
        <v>0</v>
      </c>
      <c r="O1069" s="14">
        <f t="shared" si="383"/>
        <v>0</v>
      </c>
      <c r="P1069" s="14">
        <f t="shared" si="383"/>
        <v>0</v>
      </c>
      <c r="Q1069" s="14">
        <f t="shared" si="383"/>
        <v>0</v>
      </c>
    </row>
    <row r="1070" spans="1:17" ht="30" customHeight="1">
      <c r="A1070" s="77"/>
      <c r="B1070" s="76"/>
      <c r="C1070" s="73" t="s">
        <v>96</v>
      </c>
      <c r="D1070" s="21"/>
      <c r="E1070" s="14">
        <f t="shared" si="384"/>
        <v>0</v>
      </c>
      <c r="F1070" s="14">
        <f t="shared" si="384"/>
        <v>0</v>
      </c>
      <c r="G1070" s="14">
        <f t="shared" si="384"/>
        <v>0</v>
      </c>
      <c r="H1070" s="14">
        <f t="shared" si="384"/>
        <v>0</v>
      </c>
      <c r="I1070" s="14">
        <f t="shared" si="384"/>
        <v>0</v>
      </c>
      <c r="J1070" s="14">
        <f t="shared" si="384"/>
        <v>0</v>
      </c>
      <c r="K1070" s="14">
        <f t="shared" si="384"/>
        <v>0</v>
      </c>
      <c r="L1070" s="14">
        <f t="shared" si="384"/>
        <v>0</v>
      </c>
      <c r="M1070" s="14">
        <f t="shared" si="383"/>
        <v>0</v>
      </c>
      <c r="N1070" s="14">
        <f t="shared" si="383"/>
        <v>0</v>
      </c>
      <c r="O1070" s="14">
        <f t="shared" si="383"/>
        <v>0</v>
      </c>
      <c r="P1070" s="14">
        <f t="shared" si="383"/>
        <v>0</v>
      </c>
      <c r="Q1070" s="14">
        <f t="shared" si="383"/>
        <v>0</v>
      </c>
    </row>
    <row r="1071" spans="1:17" ht="18.75" customHeight="1">
      <c r="A1071" s="77"/>
      <c r="B1071" s="76"/>
      <c r="C1071" s="73" t="s">
        <v>5</v>
      </c>
      <c r="D1071" s="21"/>
      <c r="E1071" s="14">
        <f t="shared" si="384"/>
        <v>0</v>
      </c>
      <c r="F1071" s="14">
        <f t="shared" si="384"/>
        <v>0</v>
      </c>
      <c r="G1071" s="14">
        <f t="shared" si="384"/>
        <v>0</v>
      </c>
      <c r="H1071" s="14">
        <f t="shared" si="384"/>
        <v>0</v>
      </c>
      <c r="I1071" s="14">
        <f t="shared" si="384"/>
        <v>0</v>
      </c>
      <c r="J1071" s="14">
        <f t="shared" si="384"/>
        <v>0</v>
      </c>
      <c r="K1071" s="14">
        <f t="shared" si="384"/>
        <v>0</v>
      </c>
      <c r="L1071" s="14">
        <f t="shared" si="384"/>
        <v>0</v>
      </c>
      <c r="M1071" s="14">
        <f t="shared" si="383"/>
        <v>0</v>
      </c>
      <c r="N1071" s="14">
        <f t="shared" si="383"/>
        <v>0</v>
      </c>
      <c r="O1071" s="14">
        <f t="shared" si="383"/>
        <v>0</v>
      </c>
      <c r="P1071" s="14">
        <f t="shared" si="383"/>
        <v>0</v>
      </c>
      <c r="Q1071" s="14">
        <f t="shared" si="383"/>
        <v>0</v>
      </c>
    </row>
    <row r="1072" spans="1:17" ht="30" customHeight="1">
      <c r="A1072" s="77"/>
      <c r="B1072" s="76"/>
      <c r="C1072" s="73" t="s">
        <v>97</v>
      </c>
      <c r="D1072" s="21"/>
      <c r="E1072" s="14">
        <f t="shared" si="384"/>
        <v>0</v>
      </c>
      <c r="F1072" s="14">
        <f t="shared" si="384"/>
        <v>0</v>
      </c>
      <c r="G1072" s="14">
        <f t="shared" si="384"/>
        <v>0</v>
      </c>
      <c r="H1072" s="14">
        <f t="shared" si="384"/>
        <v>0</v>
      </c>
      <c r="I1072" s="14">
        <f t="shared" si="384"/>
        <v>0</v>
      </c>
      <c r="J1072" s="14">
        <f t="shared" si="384"/>
        <v>0</v>
      </c>
      <c r="K1072" s="14">
        <f t="shared" si="384"/>
        <v>0</v>
      </c>
      <c r="L1072" s="14">
        <f t="shared" si="384"/>
        <v>0</v>
      </c>
      <c r="M1072" s="14">
        <f t="shared" si="383"/>
        <v>0</v>
      </c>
      <c r="N1072" s="14">
        <f t="shared" si="383"/>
        <v>0</v>
      </c>
      <c r="O1072" s="14">
        <f t="shared" si="383"/>
        <v>0</v>
      </c>
      <c r="P1072" s="14">
        <f t="shared" si="383"/>
        <v>0</v>
      </c>
      <c r="Q1072" s="14">
        <f t="shared" si="383"/>
        <v>0</v>
      </c>
    </row>
    <row r="1073" spans="1:17" ht="30" customHeight="1">
      <c r="A1073" s="77"/>
      <c r="B1073" s="76"/>
      <c r="C1073" s="73" t="s">
        <v>9</v>
      </c>
      <c r="D1073" s="21"/>
      <c r="E1073" s="14">
        <f t="shared" si="384"/>
        <v>0</v>
      </c>
      <c r="F1073" s="14">
        <f t="shared" si="384"/>
        <v>0</v>
      </c>
      <c r="G1073" s="14">
        <f t="shared" si="384"/>
        <v>0</v>
      </c>
      <c r="H1073" s="14">
        <f t="shared" si="384"/>
        <v>0</v>
      </c>
      <c r="I1073" s="14">
        <f t="shared" si="384"/>
        <v>0</v>
      </c>
      <c r="J1073" s="14">
        <f t="shared" si="384"/>
        <v>0</v>
      </c>
      <c r="K1073" s="14">
        <f t="shared" si="384"/>
        <v>0</v>
      </c>
      <c r="L1073" s="14">
        <f t="shared" si="384"/>
        <v>0</v>
      </c>
      <c r="M1073" s="14">
        <f t="shared" si="383"/>
        <v>0</v>
      </c>
      <c r="N1073" s="14">
        <f t="shared" si="383"/>
        <v>0</v>
      </c>
      <c r="O1073" s="14">
        <f t="shared" si="383"/>
        <v>0</v>
      </c>
      <c r="P1073" s="14">
        <f t="shared" si="383"/>
        <v>0</v>
      </c>
      <c r="Q1073" s="14">
        <f t="shared" si="383"/>
        <v>0</v>
      </c>
    </row>
    <row r="1074" spans="1:17" ht="21" customHeight="1">
      <c r="A1074" s="77" t="s">
        <v>133</v>
      </c>
      <c r="B1074" s="79" t="s">
        <v>143</v>
      </c>
      <c r="C1074" s="73" t="s">
        <v>6</v>
      </c>
      <c r="D1074" s="20"/>
      <c r="E1074" s="14">
        <f>F1074+G1074+H1074+I1074+J1074+K1074+L1074+M1074+N1074+O1074+P1074+Q1074</f>
        <v>626647.79564</v>
      </c>
      <c r="F1074" s="14">
        <f aca="true" t="shared" si="385" ref="F1074:L1074">F1075+F1076+F1077+F1078+F1079+F1081</f>
        <v>0</v>
      </c>
      <c r="G1074" s="14">
        <f t="shared" si="385"/>
        <v>0</v>
      </c>
      <c r="H1074" s="14">
        <f t="shared" si="385"/>
        <v>0</v>
      </c>
      <c r="I1074" s="14">
        <f t="shared" si="385"/>
        <v>64393.41354</v>
      </c>
      <c r="J1074" s="14">
        <f t="shared" si="385"/>
        <v>63065.48</v>
      </c>
      <c r="K1074" s="14">
        <f t="shared" si="385"/>
        <v>67634.4</v>
      </c>
      <c r="L1074" s="14">
        <f t="shared" si="385"/>
        <v>77990.44175</v>
      </c>
      <c r="M1074" s="14">
        <f>M1075+M1076+M1077+M1078+M1079+M1081</f>
        <v>73066.94835</v>
      </c>
      <c r="N1074" s="14">
        <f>N1075+N1076+N1077+N1078+N1079+N1081</f>
        <v>70275.324</v>
      </c>
      <c r="O1074" s="14">
        <f>O1075+O1076+O1077+O1078+O1079+O1081</f>
        <v>71163.765</v>
      </c>
      <c r="P1074" s="14">
        <f>P1075+P1076+P1077+P1078+P1079+P1081</f>
        <v>71713.343</v>
      </c>
      <c r="Q1074" s="14">
        <f>Q1075+Q1076+Q1077+Q1078+Q1079+Q1081</f>
        <v>67344.68000000001</v>
      </c>
    </row>
    <row r="1075" spans="1:17" ht="18.75" customHeight="1">
      <c r="A1075" s="77"/>
      <c r="B1075" s="79"/>
      <c r="C1075" s="73" t="s">
        <v>3</v>
      </c>
      <c r="D1075" s="20"/>
      <c r="E1075" s="14">
        <f aca="true" t="shared" si="386" ref="E1075:E1084">F1075+G1075+H1075+I1075+J1075+K1075+L1075+M1075+N1075+O1075+P1075+Q1075</f>
        <v>10372.715479999999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9323.16802</v>
      </c>
      <c r="M1075" s="14">
        <v>1049.54746</v>
      </c>
      <c r="N1075" s="14">
        <v>0</v>
      </c>
      <c r="O1075" s="14">
        <v>0</v>
      </c>
      <c r="P1075" s="14">
        <v>0</v>
      </c>
      <c r="Q1075" s="14">
        <v>0</v>
      </c>
    </row>
    <row r="1076" spans="1:17" ht="21" customHeight="1">
      <c r="A1076" s="77"/>
      <c r="B1076" s="79"/>
      <c r="C1076" s="73" t="s">
        <v>7</v>
      </c>
      <c r="D1076" s="21" t="s">
        <v>8</v>
      </c>
      <c r="E1076" s="14">
        <f t="shared" si="386"/>
        <v>616275.08016</v>
      </c>
      <c r="F1076" s="14">
        <v>0</v>
      </c>
      <c r="G1076" s="14">
        <v>0</v>
      </c>
      <c r="H1076" s="14">
        <v>0</v>
      </c>
      <c r="I1076" s="14">
        <v>64393.41354</v>
      </c>
      <c r="J1076" s="14">
        <v>63065.48</v>
      </c>
      <c r="K1076" s="14">
        <v>67634.4</v>
      </c>
      <c r="L1076" s="14">
        <v>68667.27373</v>
      </c>
      <c r="M1076" s="14">
        <f>73066.94835-1049.54746</f>
        <v>72017.40089</v>
      </c>
      <c r="N1076" s="14">
        <v>70275.324</v>
      </c>
      <c r="O1076" s="14">
        <v>71163.765</v>
      </c>
      <c r="P1076" s="14">
        <v>71713.343</v>
      </c>
      <c r="Q1076" s="14">
        <v>67344.68000000001</v>
      </c>
    </row>
    <row r="1077" spans="1:17" ht="18" customHeight="1">
      <c r="A1077" s="77"/>
      <c r="B1077" s="79"/>
      <c r="C1077" s="73" t="s">
        <v>4</v>
      </c>
      <c r="D1077" s="21"/>
      <c r="E1077" s="14">
        <f t="shared" si="386"/>
        <v>0</v>
      </c>
      <c r="F1077" s="14">
        <v>0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0</v>
      </c>
    </row>
    <row r="1078" spans="1:17" ht="30" customHeight="1">
      <c r="A1078" s="77"/>
      <c r="B1078" s="79"/>
      <c r="C1078" s="73" t="s">
        <v>96</v>
      </c>
      <c r="D1078" s="21"/>
      <c r="E1078" s="14">
        <f t="shared" si="386"/>
        <v>0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</row>
    <row r="1079" spans="1:17" ht="18.75" customHeight="1">
      <c r="A1079" s="77"/>
      <c r="B1079" s="79"/>
      <c r="C1079" s="73" t="s">
        <v>5</v>
      </c>
      <c r="D1079" s="21"/>
      <c r="E1079" s="14">
        <f t="shared" si="386"/>
        <v>0</v>
      </c>
      <c r="F1079" s="14">
        <v>0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</row>
    <row r="1080" spans="1:17" ht="33.75" customHeight="1">
      <c r="A1080" s="77"/>
      <c r="B1080" s="79"/>
      <c r="C1080" s="73" t="s">
        <v>97</v>
      </c>
      <c r="D1080" s="21"/>
      <c r="E1080" s="14">
        <f t="shared" si="386"/>
        <v>0</v>
      </c>
      <c r="F1080" s="14">
        <v>0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</row>
    <row r="1081" spans="1:17" ht="33" customHeight="1">
      <c r="A1081" s="77"/>
      <c r="B1081" s="79"/>
      <c r="C1081" s="73" t="s">
        <v>17</v>
      </c>
      <c r="D1081" s="21"/>
      <c r="E1081" s="14">
        <f t="shared" si="386"/>
        <v>0</v>
      </c>
      <c r="F1081" s="14">
        <v>0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</row>
    <row r="1082" spans="1:17" ht="15.75" customHeight="1">
      <c r="A1082" s="77" t="s">
        <v>134</v>
      </c>
      <c r="B1082" s="76" t="s">
        <v>145</v>
      </c>
      <c r="C1082" s="73" t="s">
        <v>6</v>
      </c>
      <c r="D1082" s="20"/>
      <c r="E1082" s="14">
        <f t="shared" si="386"/>
        <v>595593.12861</v>
      </c>
      <c r="F1082" s="14">
        <f aca="true" t="shared" si="387" ref="F1082:L1082">F1083+F1084+F1085+F1086+F1087+F1089</f>
        <v>0</v>
      </c>
      <c r="G1082" s="14">
        <f t="shared" si="387"/>
        <v>0</v>
      </c>
      <c r="H1082" s="14">
        <f t="shared" si="387"/>
        <v>0</v>
      </c>
      <c r="I1082" s="14">
        <f t="shared" si="387"/>
        <v>239705.97091000003</v>
      </c>
      <c r="J1082" s="14">
        <f t="shared" si="387"/>
        <v>355887.1577</v>
      </c>
      <c r="K1082" s="14">
        <f t="shared" si="387"/>
        <v>0</v>
      </c>
      <c r="L1082" s="14">
        <f t="shared" si="387"/>
        <v>0</v>
      </c>
      <c r="M1082" s="14">
        <f>M1083+M1084+M1085+M1086+M1087+M1089</f>
        <v>0</v>
      </c>
      <c r="N1082" s="14">
        <f>N1083+N1084+N1085+N1086+N1087+N1089</f>
        <v>0</v>
      </c>
      <c r="O1082" s="14">
        <f>O1083+O1084+O1085+O1086+O1087+O1089</f>
        <v>0</v>
      </c>
      <c r="P1082" s="14">
        <f>P1083+P1084+P1085+P1086+P1087+P1089</f>
        <v>0</v>
      </c>
      <c r="Q1082" s="14">
        <f>Q1083+Q1084+Q1085+Q1086+Q1087+Q1089</f>
        <v>0</v>
      </c>
    </row>
    <row r="1083" spans="1:17" ht="18" customHeight="1">
      <c r="A1083" s="77"/>
      <c r="B1083" s="76"/>
      <c r="C1083" s="73" t="s">
        <v>3</v>
      </c>
      <c r="D1083" s="20">
        <v>814</v>
      </c>
      <c r="E1083" s="14">
        <f t="shared" si="386"/>
        <v>277305.50100000005</v>
      </c>
      <c r="F1083" s="14">
        <f aca="true" t="shared" si="388" ref="F1083:Q1089">F1091</f>
        <v>0</v>
      </c>
      <c r="G1083" s="14">
        <f t="shared" si="388"/>
        <v>0</v>
      </c>
      <c r="H1083" s="14">
        <f t="shared" si="388"/>
        <v>0</v>
      </c>
      <c r="I1083" s="14">
        <f t="shared" si="388"/>
        <v>146320.401</v>
      </c>
      <c r="J1083" s="14">
        <f t="shared" si="388"/>
        <v>130985.1</v>
      </c>
      <c r="K1083" s="14">
        <f t="shared" si="388"/>
        <v>0</v>
      </c>
      <c r="L1083" s="14">
        <f t="shared" si="388"/>
        <v>0</v>
      </c>
      <c r="M1083" s="14">
        <f t="shared" si="388"/>
        <v>0</v>
      </c>
      <c r="N1083" s="14">
        <f t="shared" si="388"/>
        <v>0</v>
      </c>
      <c r="O1083" s="14">
        <f t="shared" si="388"/>
        <v>0</v>
      </c>
      <c r="P1083" s="14">
        <f t="shared" si="388"/>
        <v>0</v>
      </c>
      <c r="Q1083" s="14">
        <f t="shared" si="388"/>
        <v>0</v>
      </c>
    </row>
    <row r="1084" spans="1:17" ht="19.5" customHeight="1">
      <c r="A1084" s="77"/>
      <c r="B1084" s="76"/>
      <c r="C1084" s="73" t="s">
        <v>7</v>
      </c>
      <c r="D1084" s="21" t="s">
        <v>8</v>
      </c>
      <c r="E1084" s="14">
        <f t="shared" si="386"/>
        <v>318287.62761</v>
      </c>
      <c r="F1084" s="14">
        <f aca="true" t="shared" si="389" ref="E1084:L1089">F1092</f>
        <v>0</v>
      </c>
      <c r="G1084" s="14">
        <f t="shared" si="389"/>
        <v>0</v>
      </c>
      <c r="H1084" s="14">
        <f t="shared" si="389"/>
        <v>0</v>
      </c>
      <c r="I1084" s="14">
        <f t="shared" si="389"/>
        <v>93385.56991</v>
      </c>
      <c r="J1084" s="14">
        <f t="shared" si="389"/>
        <v>224902.0577</v>
      </c>
      <c r="K1084" s="14">
        <f t="shared" si="389"/>
        <v>0</v>
      </c>
      <c r="L1084" s="14">
        <f t="shared" si="389"/>
        <v>0</v>
      </c>
      <c r="M1084" s="14">
        <f t="shared" si="388"/>
        <v>0</v>
      </c>
      <c r="N1084" s="14">
        <f t="shared" si="388"/>
        <v>0</v>
      </c>
      <c r="O1084" s="14">
        <f t="shared" si="388"/>
        <v>0</v>
      </c>
      <c r="P1084" s="14">
        <f t="shared" si="388"/>
        <v>0</v>
      </c>
      <c r="Q1084" s="14">
        <f t="shared" si="388"/>
        <v>0</v>
      </c>
    </row>
    <row r="1085" spans="1:17" ht="18" customHeight="1">
      <c r="A1085" s="77"/>
      <c r="B1085" s="76"/>
      <c r="C1085" s="73" t="s">
        <v>4</v>
      </c>
      <c r="D1085" s="21"/>
      <c r="E1085" s="14">
        <f t="shared" si="389"/>
        <v>0</v>
      </c>
      <c r="F1085" s="14">
        <f t="shared" si="389"/>
        <v>0</v>
      </c>
      <c r="G1085" s="14">
        <f t="shared" si="389"/>
        <v>0</v>
      </c>
      <c r="H1085" s="14">
        <f t="shared" si="389"/>
        <v>0</v>
      </c>
      <c r="I1085" s="14">
        <f t="shared" si="389"/>
        <v>0</v>
      </c>
      <c r="J1085" s="14">
        <f t="shared" si="389"/>
        <v>0</v>
      </c>
      <c r="K1085" s="14">
        <f t="shared" si="389"/>
        <v>0</v>
      </c>
      <c r="L1085" s="14">
        <f t="shared" si="389"/>
        <v>0</v>
      </c>
      <c r="M1085" s="14">
        <f t="shared" si="388"/>
        <v>0</v>
      </c>
      <c r="N1085" s="14">
        <f t="shared" si="388"/>
        <v>0</v>
      </c>
      <c r="O1085" s="14">
        <f t="shared" si="388"/>
        <v>0</v>
      </c>
      <c r="P1085" s="14">
        <f t="shared" si="388"/>
        <v>0</v>
      </c>
      <c r="Q1085" s="14">
        <f t="shared" si="388"/>
        <v>0</v>
      </c>
    </row>
    <row r="1086" spans="1:17" ht="27.75">
      <c r="A1086" s="77"/>
      <c r="B1086" s="76"/>
      <c r="C1086" s="73" t="s">
        <v>96</v>
      </c>
      <c r="D1086" s="21"/>
      <c r="E1086" s="14">
        <f t="shared" si="389"/>
        <v>0</v>
      </c>
      <c r="F1086" s="14">
        <f t="shared" si="389"/>
        <v>0</v>
      </c>
      <c r="G1086" s="14">
        <f t="shared" si="389"/>
        <v>0</v>
      </c>
      <c r="H1086" s="14">
        <f t="shared" si="389"/>
        <v>0</v>
      </c>
      <c r="I1086" s="14">
        <f t="shared" si="389"/>
        <v>0</v>
      </c>
      <c r="J1086" s="14">
        <f t="shared" si="389"/>
        <v>0</v>
      </c>
      <c r="K1086" s="14">
        <f t="shared" si="389"/>
        <v>0</v>
      </c>
      <c r="L1086" s="14">
        <f t="shared" si="389"/>
        <v>0</v>
      </c>
      <c r="M1086" s="14">
        <f t="shared" si="388"/>
        <v>0</v>
      </c>
      <c r="N1086" s="14">
        <f t="shared" si="388"/>
        <v>0</v>
      </c>
      <c r="O1086" s="14">
        <f t="shared" si="388"/>
        <v>0</v>
      </c>
      <c r="P1086" s="14">
        <f t="shared" si="388"/>
        <v>0</v>
      </c>
      <c r="Q1086" s="14">
        <f t="shared" si="388"/>
        <v>0</v>
      </c>
    </row>
    <row r="1087" spans="1:17" ht="18.75" customHeight="1">
      <c r="A1087" s="77"/>
      <c r="B1087" s="76"/>
      <c r="C1087" s="73" t="s">
        <v>5</v>
      </c>
      <c r="D1087" s="21"/>
      <c r="E1087" s="14">
        <f t="shared" si="389"/>
        <v>0</v>
      </c>
      <c r="F1087" s="14">
        <f t="shared" si="389"/>
        <v>0</v>
      </c>
      <c r="G1087" s="14">
        <f t="shared" si="389"/>
        <v>0</v>
      </c>
      <c r="H1087" s="14">
        <f t="shared" si="389"/>
        <v>0</v>
      </c>
      <c r="I1087" s="14">
        <f t="shared" si="389"/>
        <v>0</v>
      </c>
      <c r="J1087" s="14">
        <f t="shared" si="389"/>
        <v>0</v>
      </c>
      <c r="K1087" s="14">
        <f t="shared" si="389"/>
        <v>0</v>
      </c>
      <c r="L1087" s="14">
        <f t="shared" si="389"/>
        <v>0</v>
      </c>
      <c r="M1087" s="14">
        <f t="shared" si="388"/>
        <v>0</v>
      </c>
      <c r="N1087" s="14">
        <f t="shared" si="388"/>
        <v>0</v>
      </c>
      <c r="O1087" s="14">
        <f t="shared" si="388"/>
        <v>0</v>
      </c>
      <c r="P1087" s="14">
        <f t="shared" si="388"/>
        <v>0</v>
      </c>
      <c r="Q1087" s="14">
        <f t="shared" si="388"/>
        <v>0</v>
      </c>
    </row>
    <row r="1088" spans="1:17" ht="32.25" customHeight="1">
      <c r="A1088" s="77"/>
      <c r="B1088" s="76"/>
      <c r="C1088" s="73" t="s">
        <v>97</v>
      </c>
      <c r="D1088" s="21"/>
      <c r="E1088" s="14">
        <f t="shared" si="389"/>
        <v>0</v>
      </c>
      <c r="F1088" s="14">
        <f t="shared" si="389"/>
        <v>0</v>
      </c>
      <c r="G1088" s="14">
        <f t="shared" si="389"/>
        <v>0</v>
      </c>
      <c r="H1088" s="14">
        <f t="shared" si="389"/>
        <v>0</v>
      </c>
      <c r="I1088" s="14">
        <f t="shared" si="389"/>
        <v>0</v>
      </c>
      <c r="J1088" s="14">
        <f t="shared" si="389"/>
        <v>0</v>
      </c>
      <c r="K1088" s="14">
        <f t="shared" si="389"/>
        <v>0</v>
      </c>
      <c r="L1088" s="14">
        <f t="shared" si="389"/>
        <v>0</v>
      </c>
      <c r="M1088" s="14">
        <f t="shared" si="388"/>
        <v>0</v>
      </c>
      <c r="N1088" s="14">
        <f t="shared" si="388"/>
        <v>0</v>
      </c>
      <c r="O1088" s="14">
        <f t="shared" si="388"/>
        <v>0</v>
      </c>
      <c r="P1088" s="14">
        <f t="shared" si="388"/>
        <v>0</v>
      </c>
      <c r="Q1088" s="14">
        <f t="shared" si="388"/>
        <v>0</v>
      </c>
    </row>
    <row r="1089" spans="1:17" ht="33" customHeight="1">
      <c r="A1089" s="77"/>
      <c r="B1089" s="76"/>
      <c r="C1089" s="73" t="s">
        <v>17</v>
      </c>
      <c r="D1089" s="21"/>
      <c r="E1089" s="14">
        <f t="shared" si="389"/>
        <v>0</v>
      </c>
      <c r="F1089" s="14">
        <f t="shared" si="389"/>
        <v>0</v>
      </c>
      <c r="G1089" s="14">
        <f t="shared" si="389"/>
        <v>0</v>
      </c>
      <c r="H1089" s="14">
        <f t="shared" si="389"/>
        <v>0</v>
      </c>
      <c r="I1089" s="14">
        <f t="shared" si="389"/>
        <v>0</v>
      </c>
      <c r="J1089" s="14">
        <f t="shared" si="389"/>
        <v>0</v>
      </c>
      <c r="K1089" s="14">
        <f t="shared" si="389"/>
        <v>0</v>
      </c>
      <c r="L1089" s="14">
        <f t="shared" si="389"/>
        <v>0</v>
      </c>
      <c r="M1089" s="14">
        <f t="shared" si="388"/>
        <v>0</v>
      </c>
      <c r="N1089" s="14">
        <f t="shared" si="388"/>
        <v>0</v>
      </c>
      <c r="O1089" s="14">
        <f t="shared" si="388"/>
        <v>0</v>
      </c>
      <c r="P1089" s="14">
        <f t="shared" si="388"/>
        <v>0</v>
      </c>
      <c r="Q1089" s="14">
        <f t="shared" si="388"/>
        <v>0</v>
      </c>
    </row>
    <row r="1090" spans="1:17" ht="15.75" customHeight="1">
      <c r="A1090" s="77" t="s">
        <v>135</v>
      </c>
      <c r="B1090" s="76" t="s">
        <v>144</v>
      </c>
      <c r="C1090" s="73" t="s">
        <v>6</v>
      </c>
      <c r="D1090" s="20"/>
      <c r="E1090" s="14">
        <f>E1091+E1092+E1093+E1094+E1095+E1097</f>
        <v>595593.12861</v>
      </c>
      <c r="F1090" s="14">
        <f aca="true" t="shared" si="390" ref="F1090:L1090">F1091+F1092+F1093+F1094+F1095+F1097</f>
        <v>0</v>
      </c>
      <c r="G1090" s="14">
        <f t="shared" si="390"/>
        <v>0</v>
      </c>
      <c r="H1090" s="14">
        <f t="shared" si="390"/>
        <v>0</v>
      </c>
      <c r="I1090" s="14">
        <f t="shared" si="390"/>
        <v>239705.97091000003</v>
      </c>
      <c r="J1090" s="14">
        <f t="shared" si="390"/>
        <v>355887.1577</v>
      </c>
      <c r="K1090" s="14">
        <f t="shared" si="390"/>
        <v>0</v>
      </c>
      <c r="L1090" s="14">
        <f t="shared" si="390"/>
        <v>0</v>
      </c>
      <c r="M1090" s="14">
        <f>M1091+M1092+M1093+M1094+M1095+M1097</f>
        <v>0</v>
      </c>
      <c r="N1090" s="14">
        <f>N1091+N1092+N1093+N1094+N1095+N1097</f>
        <v>0</v>
      </c>
      <c r="O1090" s="14">
        <f>O1091+O1092+O1093+O1094+O1095+O1097</f>
        <v>0</v>
      </c>
      <c r="P1090" s="14">
        <f>P1091+P1092+P1093+P1094+P1095+P1097</f>
        <v>0</v>
      </c>
      <c r="Q1090" s="14">
        <f>Q1091+Q1092+Q1093+Q1094+Q1095+Q1097</f>
        <v>0</v>
      </c>
    </row>
    <row r="1091" spans="1:17" ht="18.75" customHeight="1">
      <c r="A1091" s="77"/>
      <c r="B1091" s="76"/>
      <c r="C1091" s="73" t="s">
        <v>3</v>
      </c>
      <c r="D1091" s="20">
        <v>814</v>
      </c>
      <c r="E1091" s="14">
        <f aca="true" t="shared" si="391" ref="E1091:E1097">F1091+G1091+H1091+I1091+J1091+K1091+L1091+M1091+N1091+O1091+P1091+Q1091</f>
        <v>277305.50100000005</v>
      </c>
      <c r="F1091" s="14">
        <v>0</v>
      </c>
      <c r="G1091" s="14">
        <v>0</v>
      </c>
      <c r="H1091" s="14">
        <v>0</v>
      </c>
      <c r="I1091" s="14">
        <v>146320.401</v>
      </c>
      <c r="J1091" s="14">
        <v>130985.1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</row>
    <row r="1092" spans="1:17" ht="19.5" customHeight="1">
      <c r="A1092" s="77"/>
      <c r="B1092" s="76"/>
      <c r="C1092" s="73" t="s">
        <v>7</v>
      </c>
      <c r="D1092" s="21" t="s">
        <v>8</v>
      </c>
      <c r="E1092" s="14">
        <f t="shared" si="391"/>
        <v>318287.62761</v>
      </c>
      <c r="F1092" s="14">
        <v>0</v>
      </c>
      <c r="G1092" s="14">
        <v>0</v>
      </c>
      <c r="H1092" s="14">
        <v>0</v>
      </c>
      <c r="I1092" s="14">
        <v>93385.56991</v>
      </c>
      <c r="J1092" s="14">
        <v>224902.0577</v>
      </c>
      <c r="K1092" s="14">
        <f>210702.1-210702.1</f>
        <v>0</v>
      </c>
      <c r="L1092" s="14">
        <f>210702.1-210702.1</f>
        <v>0</v>
      </c>
      <c r="M1092" s="14">
        <f>210702.1-210702.1</f>
        <v>0</v>
      </c>
      <c r="N1092" s="14">
        <f>M1092*1.04</f>
        <v>0</v>
      </c>
      <c r="O1092" s="14">
        <f>M1092*1.04</f>
        <v>0</v>
      </c>
      <c r="P1092" s="14">
        <f>M1092*1.04</f>
        <v>0</v>
      </c>
      <c r="Q1092" s="14">
        <f>M1092*1.04</f>
        <v>0</v>
      </c>
    </row>
    <row r="1093" spans="1:17" ht="18.75" customHeight="1">
      <c r="A1093" s="77"/>
      <c r="B1093" s="76"/>
      <c r="C1093" s="73" t="s">
        <v>4</v>
      </c>
      <c r="D1093" s="21"/>
      <c r="E1093" s="14">
        <f t="shared" si="391"/>
        <v>0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</row>
    <row r="1094" spans="1:17" ht="27.75">
      <c r="A1094" s="77"/>
      <c r="B1094" s="76"/>
      <c r="C1094" s="73" t="s">
        <v>96</v>
      </c>
      <c r="D1094" s="21"/>
      <c r="E1094" s="14">
        <f t="shared" si="391"/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0</v>
      </c>
      <c r="P1094" s="14">
        <v>0</v>
      </c>
      <c r="Q1094" s="14">
        <v>0</v>
      </c>
    </row>
    <row r="1095" spans="1:17" ht="19.5" customHeight="1">
      <c r="A1095" s="77"/>
      <c r="B1095" s="76"/>
      <c r="C1095" s="73" t="s">
        <v>5</v>
      </c>
      <c r="D1095" s="21"/>
      <c r="E1095" s="14">
        <f t="shared" si="391"/>
        <v>0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</row>
    <row r="1096" spans="1:17" ht="30.75" customHeight="1">
      <c r="A1096" s="77"/>
      <c r="B1096" s="76"/>
      <c r="C1096" s="73" t="s">
        <v>97</v>
      </c>
      <c r="D1096" s="21"/>
      <c r="E1096" s="14">
        <f t="shared" si="391"/>
        <v>0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</row>
    <row r="1097" spans="1:17" ht="30.75" customHeight="1">
      <c r="A1097" s="77"/>
      <c r="B1097" s="76"/>
      <c r="C1097" s="73" t="s">
        <v>17</v>
      </c>
      <c r="D1097" s="21"/>
      <c r="E1097" s="14">
        <f t="shared" si="391"/>
        <v>0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</row>
    <row r="1098" spans="1:17" ht="19.5" customHeight="1">
      <c r="A1098" s="77" t="s">
        <v>136</v>
      </c>
      <c r="B1098" s="76" t="s">
        <v>256</v>
      </c>
      <c r="C1098" s="73" t="s">
        <v>6</v>
      </c>
      <c r="D1098" s="20"/>
      <c r="E1098" s="14">
        <f aca="true" t="shared" si="392" ref="E1098:L1098">E1099+E1100+E1101+E1102+E1103+E1105</f>
        <v>0</v>
      </c>
      <c r="F1098" s="14">
        <f t="shared" si="392"/>
        <v>0</v>
      </c>
      <c r="G1098" s="14">
        <f t="shared" si="392"/>
        <v>0</v>
      </c>
      <c r="H1098" s="14">
        <f t="shared" si="392"/>
        <v>0</v>
      </c>
      <c r="I1098" s="14">
        <f t="shared" si="392"/>
        <v>0</v>
      </c>
      <c r="J1098" s="14">
        <f t="shared" si="392"/>
        <v>0</v>
      </c>
      <c r="K1098" s="14">
        <f t="shared" si="392"/>
        <v>0</v>
      </c>
      <c r="L1098" s="14">
        <f t="shared" si="392"/>
        <v>0</v>
      </c>
      <c r="M1098" s="14">
        <f>M1099+M1100+M1101+M1102+M1103+M1105</f>
        <v>0</v>
      </c>
      <c r="N1098" s="14">
        <f>N1099+N1100+N1101+N1102+N1103+N1105</f>
        <v>0</v>
      </c>
      <c r="O1098" s="14">
        <f>O1099+O1100+O1101+O1102+O1103+O1105</f>
        <v>0</v>
      </c>
      <c r="P1098" s="14">
        <f>P1099+P1100+P1101+P1102+P1103+P1105</f>
        <v>0</v>
      </c>
      <c r="Q1098" s="14">
        <f>Q1099+Q1100+Q1101+Q1102+Q1103+Q1105</f>
        <v>0</v>
      </c>
    </row>
    <row r="1099" spans="1:17" ht="22.5" customHeight="1">
      <c r="A1099" s="77"/>
      <c r="B1099" s="76"/>
      <c r="C1099" s="73" t="s">
        <v>3</v>
      </c>
      <c r="D1099" s="20"/>
      <c r="E1099" s="14">
        <f>E1107</f>
        <v>0</v>
      </c>
      <c r="F1099" s="14">
        <f>F1107</f>
        <v>0</v>
      </c>
      <c r="G1099" s="14">
        <f aca="true" t="shared" si="393" ref="G1099:Q1105">G1107</f>
        <v>0</v>
      </c>
      <c r="H1099" s="14">
        <f t="shared" si="393"/>
        <v>0</v>
      </c>
      <c r="I1099" s="14">
        <f t="shared" si="393"/>
        <v>0</v>
      </c>
      <c r="J1099" s="14">
        <f t="shared" si="393"/>
        <v>0</v>
      </c>
      <c r="K1099" s="14">
        <f t="shared" si="393"/>
        <v>0</v>
      </c>
      <c r="L1099" s="14">
        <f t="shared" si="393"/>
        <v>0</v>
      </c>
      <c r="M1099" s="14">
        <f t="shared" si="393"/>
        <v>0</v>
      </c>
      <c r="N1099" s="14">
        <f t="shared" si="393"/>
        <v>0</v>
      </c>
      <c r="O1099" s="14">
        <f t="shared" si="393"/>
        <v>0</v>
      </c>
      <c r="P1099" s="14">
        <f t="shared" si="393"/>
        <v>0</v>
      </c>
      <c r="Q1099" s="14">
        <f t="shared" si="393"/>
        <v>0</v>
      </c>
    </row>
    <row r="1100" spans="1:17" ht="19.5" customHeight="1">
      <c r="A1100" s="77"/>
      <c r="B1100" s="76"/>
      <c r="C1100" s="73" t="s">
        <v>7</v>
      </c>
      <c r="D1100" s="21" t="s">
        <v>8</v>
      </c>
      <c r="E1100" s="14">
        <f aca="true" t="shared" si="394" ref="E1100:L1105">E1108</f>
        <v>0</v>
      </c>
      <c r="F1100" s="14">
        <f t="shared" si="394"/>
        <v>0</v>
      </c>
      <c r="G1100" s="14">
        <f t="shared" si="394"/>
        <v>0</v>
      </c>
      <c r="H1100" s="14">
        <f t="shared" si="394"/>
        <v>0</v>
      </c>
      <c r="I1100" s="14">
        <f t="shared" si="394"/>
        <v>0</v>
      </c>
      <c r="J1100" s="14">
        <f t="shared" si="394"/>
        <v>0</v>
      </c>
      <c r="K1100" s="14">
        <f t="shared" si="394"/>
        <v>0</v>
      </c>
      <c r="L1100" s="14">
        <f t="shared" si="394"/>
        <v>0</v>
      </c>
      <c r="M1100" s="14">
        <f t="shared" si="393"/>
        <v>0</v>
      </c>
      <c r="N1100" s="14">
        <f t="shared" si="393"/>
        <v>0</v>
      </c>
      <c r="O1100" s="14">
        <f t="shared" si="393"/>
        <v>0</v>
      </c>
      <c r="P1100" s="14">
        <f t="shared" si="393"/>
        <v>0</v>
      </c>
      <c r="Q1100" s="14">
        <f t="shared" si="393"/>
        <v>0</v>
      </c>
    </row>
    <row r="1101" spans="1:17" ht="18" customHeight="1">
      <c r="A1101" s="77"/>
      <c r="B1101" s="76"/>
      <c r="C1101" s="73" t="s">
        <v>4</v>
      </c>
      <c r="D1101" s="21"/>
      <c r="E1101" s="14">
        <f t="shared" si="394"/>
        <v>0</v>
      </c>
      <c r="F1101" s="14">
        <f t="shared" si="394"/>
        <v>0</v>
      </c>
      <c r="G1101" s="14">
        <f t="shared" si="394"/>
        <v>0</v>
      </c>
      <c r="H1101" s="14">
        <f t="shared" si="394"/>
        <v>0</v>
      </c>
      <c r="I1101" s="14">
        <f t="shared" si="394"/>
        <v>0</v>
      </c>
      <c r="J1101" s="14">
        <f t="shared" si="394"/>
        <v>0</v>
      </c>
      <c r="K1101" s="14">
        <f t="shared" si="394"/>
        <v>0</v>
      </c>
      <c r="L1101" s="14">
        <f t="shared" si="394"/>
        <v>0</v>
      </c>
      <c r="M1101" s="14">
        <f t="shared" si="393"/>
        <v>0</v>
      </c>
      <c r="N1101" s="14">
        <f t="shared" si="393"/>
        <v>0</v>
      </c>
      <c r="O1101" s="14">
        <f t="shared" si="393"/>
        <v>0</v>
      </c>
      <c r="P1101" s="14">
        <f t="shared" si="393"/>
        <v>0</v>
      </c>
      <c r="Q1101" s="14">
        <f t="shared" si="393"/>
        <v>0</v>
      </c>
    </row>
    <row r="1102" spans="1:17" ht="30.75" customHeight="1">
      <c r="A1102" s="77"/>
      <c r="B1102" s="76"/>
      <c r="C1102" s="73" t="s">
        <v>96</v>
      </c>
      <c r="D1102" s="21"/>
      <c r="E1102" s="14">
        <f t="shared" si="394"/>
        <v>0</v>
      </c>
      <c r="F1102" s="14">
        <f t="shared" si="394"/>
        <v>0</v>
      </c>
      <c r="G1102" s="14">
        <f t="shared" si="394"/>
        <v>0</v>
      </c>
      <c r="H1102" s="14">
        <f t="shared" si="394"/>
        <v>0</v>
      </c>
      <c r="I1102" s="14">
        <f t="shared" si="394"/>
        <v>0</v>
      </c>
      <c r="J1102" s="14">
        <f t="shared" si="394"/>
        <v>0</v>
      </c>
      <c r="K1102" s="14">
        <f t="shared" si="394"/>
        <v>0</v>
      </c>
      <c r="L1102" s="14">
        <f t="shared" si="394"/>
        <v>0</v>
      </c>
      <c r="M1102" s="14">
        <f t="shared" si="393"/>
        <v>0</v>
      </c>
      <c r="N1102" s="14">
        <f t="shared" si="393"/>
        <v>0</v>
      </c>
      <c r="O1102" s="14">
        <f t="shared" si="393"/>
        <v>0</v>
      </c>
      <c r="P1102" s="14">
        <f t="shared" si="393"/>
        <v>0</v>
      </c>
      <c r="Q1102" s="14">
        <f t="shared" si="393"/>
        <v>0</v>
      </c>
    </row>
    <row r="1103" spans="1:17" ht="21" customHeight="1">
      <c r="A1103" s="77"/>
      <c r="B1103" s="76"/>
      <c r="C1103" s="73" t="s">
        <v>5</v>
      </c>
      <c r="D1103" s="21"/>
      <c r="E1103" s="14">
        <f t="shared" si="394"/>
        <v>0</v>
      </c>
      <c r="F1103" s="14">
        <f t="shared" si="394"/>
        <v>0</v>
      </c>
      <c r="G1103" s="14">
        <f t="shared" si="394"/>
        <v>0</v>
      </c>
      <c r="H1103" s="14">
        <f t="shared" si="394"/>
        <v>0</v>
      </c>
      <c r="I1103" s="14">
        <f t="shared" si="394"/>
        <v>0</v>
      </c>
      <c r="J1103" s="14">
        <f t="shared" si="394"/>
        <v>0</v>
      </c>
      <c r="K1103" s="14">
        <f t="shared" si="394"/>
        <v>0</v>
      </c>
      <c r="L1103" s="14">
        <f t="shared" si="394"/>
        <v>0</v>
      </c>
      <c r="M1103" s="14">
        <f t="shared" si="393"/>
        <v>0</v>
      </c>
      <c r="N1103" s="14">
        <f t="shared" si="393"/>
        <v>0</v>
      </c>
      <c r="O1103" s="14">
        <f t="shared" si="393"/>
        <v>0</v>
      </c>
      <c r="P1103" s="14">
        <f t="shared" si="393"/>
        <v>0</v>
      </c>
      <c r="Q1103" s="14">
        <f t="shared" si="393"/>
        <v>0</v>
      </c>
    </row>
    <row r="1104" spans="1:17" ht="27.75" customHeight="1">
      <c r="A1104" s="77"/>
      <c r="B1104" s="76"/>
      <c r="C1104" s="73" t="s">
        <v>97</v>
      </c>
      <c r="D1104" s="21"/>
      <c r="E1104" s="14">
        <f t="shared" si="394"/>
        <v>0</v>
      </c>
      <c r="F1104" s="14">
        <f t="shared" si="394"/>
        <v>0</v>
      </c>
      <c r="G1104" s="14">
        <f t="shared" si="394"/>
        <v>0</v>
      </c>
      <c r="H1104" s="14">
        <f t="shared" si="394"/>
        <v>0</v>
      </c>
      <c r="I1104" s="14">
        <f t="shared" si="394"/>
        <v>0</v>
      </c>
      <c r="J1104" s="14">
        <f t="shared" si="394"/>
        <v>0</v>
      </c>
      <c r="K1104" s="14">
        <f t="shared" si="394"/>
        <v>0</v>
      </c>
      <c r="L1104" s="14">
        <f t="shared" si="394"/>
        <v>0</v>
      </c>
      <c r="M1104" s="14">
        <f t="shared" si="393"/>
        <v>0</v>
      </c>
      <c r="N1104" s="14">
        <f t="shared" si="393"/>
        <v>0</v>
      </c>
      <c r="O1104" s="14">
        <f t="shared" si="393"/>
        <v>0</v>
      </c>
      <c r="P1104" s="14">
        <f t="shared" si="393"/>
        <v>0</v>
      </c>
      <c r="Q1104" s="14">
        <f t="shared" si="393"/>
        <v>0</v>
      </c>
    </row>
    <row r="1105" spans="1:17" ht="30" customHeight="1">
      <c r="A1105" s="77"/>
      <c r="B1105" s="76"/>
      <c r="C1105" s="73" t="s">
        <v>17</v>
      </c>
      <c r="D1105" s="21"/>
      <c r="E1105" s="14">
        <f t="shared" si="394"/>
        <v>0</v>
      </c>
      <c r="F1105" s="14">
        <f t="shared" si="394"/>
        <v>0</v>
      </c>
      <c r="G1105" s="14">
        <f t="shared" si="394"/>
        <v>0</v>
      </c>
      <c r="H1105" s="14">
        <f t="shared" si="394"/>
        <v>0</v>
      </c>
      <c r="I1105" s="14">
        <f t="shared" si="394"/>
        <v>0</v>
      </c>
      <c r="J1105" s="14">
        <f t="shared" si="394"/>
        <v>0</v>
      </c>
      <c r="K1105" s="14">
        <f t="shared" si="394"/>
        <v>0</v>
      </c>
      <c r="L1105" s="14">
        <f t="shared" si="394"/>
        <v>0</v>
      </c>
      <c r="M1105" s="14">
        <f t="shared" si="393"/>
        <v>0</v>
      </c>
      <c r="N1105" s="14">
        <f t="shared" si="393"/>
        <v>0</v>
      </c>
      <c r="O1105" s="14">
        <f t="shared" si="393"/>
        <v>0</v>
      </c>
      <c r="P1105" s="14">
        <f t="shared" si="393"/>
        <v>0</v>
      </c>
      <c r="Q1105" s="14">
        <f t="shared" si="393"/>
        <v>0</v>
      </c>
    </row>
    <row r="1106" spans="1:17" ht="21" customHeight="1">
      <c r="A1106" s="77" t="s">
        <v>137</v>
      </c>
      <c r="B1106" s="76" t="s">
        <v>280</v>
      </c>
      <c r="C1106" s="73" t="s">
        <v>6</v>
      </c>
      <c r="D1106" s="20"/>
      <c r="E1106" s="14">
        <f aca="true" t="shared" si="395" ref="E1106:L1106">E1107+E1108+E1109+E1110+E1111+E1113</f>
        <v>0</v>
      </c>
      <c r="F1106" s="14">
        <f t="shared" si="395"/>
        <v>0</v>
      </c>
      <c r="G1106" s="14">
        <f t="shared" si="395"/>
        <v>0</v>
      </c>
      <c r="H1106" s="14">
        <f t="shared" si="395"/>
        <v>0</v>
      </c>
      <c r="I1106" s="14">
        <f t="shared" si="395"/>
        <v>0</v>
      </c>
      <c r="J1106" s="14">
        <f t="shared" si="395"/>
        <v>0</v>
      </c>
      <c r="K1106" s="14">
        <f t="shared" si="395"/>
        <v>0</v>
      </c>
      <c r="L1106" s="14">
        <f t="shared" si="395"/>
        <v>0</v>
      </c>
      <c r="M1106" s="14">
        <f>M1107+M1108+M1109+M1110+M1111+M1113</f>
        <v>0</v>
      </c>
      <c r="N1106" s="14">
        <f>N1107+N1108+N1109+N1110+N1111+N1113</f>
        <v>0</v>
      </c>
      <c r="O1106" s="14">
        <f>O1107+O1108+O1109+O1110+O1111+O1113</f>
        <v>0</v>
      </c>
      <c r="P1106" s="14">
        <f>P1107+P1108+P1109+P1110+P1111+P1113</f>
        <v>0</v>
      </c>
      <c r="Q1106" s="14">
        <f>Q1107+Q1108+Q1109+Q1110+Q1111+Q1113</f>
        <v>0</v>
      </c>
    </row>
    <row r="1107" spans="1:17" ht="21" customHeight="1">
      <c r="A1107" s="77"/>
      <c r="B1107" s="76"/>
      <c r="C1107" s="73" t="s">
        <v>3</v>
      </c>
      <c r="D1107" s="20"/>
      <c r="E1107" s="14">
        <f aca="true" t="shared" si="396" ref="E1107:E1112">F1107+G1107+H1107+I1107+J1107+K1107+L1107+M1107+N1107+O1107+P1107+Q1107</f>
        <v>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</row>
    <row r="1108" spans="1:17" ht="22.5" customHeight="1">
      <c r="A1108" s="77"/>
      <c r="B1108" s="76"/>
      <c r="C1108" s="73" t="s">
        <v>7</v>
      </c>
      <c r="D1108" s="21" t="s">
        <v>8</v>
      </c>
      <c r="E1108" s="14">
        <f t="shared" si="396"/>
        <v>0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f>1350-1350</f>
        <v>0</v>
      </c>
      <c r="L1108" s="14">
        <v>0</v>
      </c>
      <c r="M1108" s="14">
        <v>0</v>
      </c>
      <c r="N1108" s="14">
        <v>0</v>
      </c>
      <c r="O1108" s="14">
        <v>0</v>
      </c>
      <c r="P1108" s="14">
        <v>0</v>
      </c>
      <c r="Q1108" s="14">
        <v>0</v>
      </c>
    </row>
    <row r="1109" spans="1:17" ht="22.5" customHeight="1">
      <c r="A1109" s="77"/>
      <c r="B1109" s="76"/>
      <c r="C1109" s="73" t="s">
        <v>4</v>
      </c>
      <c r="D1109" s="21"/>
      <c r="E1109" s="14">
        <f t="shared" si="396"/>
        <v>0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0</v>
      </c>
      <c r="O1109" s="14">
        <v>0</v>
      </c>
      <c r="P1109" s="14">
        <v>0</v>
      </c>
      <c r="Q1109" s="14">
        <v>0</v>
      </c>
    </row>
    <row r="1110" spans="1:17" ht="27.75">
      <c r="A1110" s="77"/>
      <c r="B1110" s="76"/>
      <c r="C1110" s="73" t="s">
        <v>96</v>
      </c>
      <c r="D1110" s="21"/>
      <c r="E1110" s="14">
        <f t="shared" si="396"/>
        <v>0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</row>
    <row r="1111" spans="1:17" ht="16.5" customHeight="1">
      <c r="A1111" s="77"/>
      <c r="B1111" s="76"/>
      <c r="C1111" s="73" t="s">
        <v>5</v>
      </c>
      <c r="D1111" s="21"/>
      <c r="E1111" s="14">
        <f t="shared" si="396"/>
        <v>0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</row>
    <row r="1112" spans="1:17" ht="27.75">
      <c r="A1112" s="77"/>
      <c r="B1112" s="76"/>
      <c r="C1112" s="73" t="s">
        <v>97</v>
      </c>
      <c r="D1112" s="21"/>
      <c r="E1112" s="14">
        <f t="shared" si="396"/>
        <v>0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</row>
    <row r="1113" spans="1:17" ht="32.25" customHeight="1">
      <c r="A1113" s="77"/>
      <c r="B1113" s="76"/>
      <c r="C1113" s="73" t="s">
        <v>17</v>
      </c>
      <c r="D1113" s="21"/>
      <c r="E1113" s="14">
        <f>F1113+G1113+H1113+I1113+J1113+K1113+L1113+M1113+N1113+O1113+P1113+Q1113</f>
        <v>0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0</v>
      </c>
    </row>
    <row r="1114" spans="1:17" ht="13.5">
      <c r="A1114" s="78"/>
      <c r="B1114" s="78"/>
      <c r="C1114" s="78"/>
      <c r="D1114" s="78"/>
      <c r="E1114" s="78"/>
      <c r="F1114" s="78"/>
      <c r="G1114" s="78"/>
      <c r="H1114" s="78"/>
      <c r="I1114" s="78"/>
      <c r="J1114" s="78"/>
      <c r="K1114" s="74"/>
      <c r="L1114" s="27"/>
      <c r="M1114" s="28"/>
      <c r="N1114" s="29"/>
      <c r="O1114" s="29"/>
      <c r="P1114" s="66"/>
      <c r="Q1114" s="66" t="s">
        <v>281</v>
      </c>
    </row>
    <row r="1115" spans="1:17" ht="12.75">
      <c r="A1115" s="39"/>
      <c r="B1115" s="39"/>
      <c r="C1115" s="39"/>
      <c r="D1115" s="50"/>
      <c r="E1115" s="51"/>
      <c r="F1115" s="51"/>
      <c r="G1115" s="51"/>
      <c r="H1115" s="51"/>
      <c r="I1115" s="51"/>
      <c r="J1115" s="51"/>
      <c r="K1115" s="51"/>
      <c r="L1115" s="51"/>
      <c r="M1115" s="39"/>
      <c r="N1115" s="52"/>
      <c r="O1115" s="52"/>
      <c r="P1115" s="52"/>
      <c r="Q1115" s="52"/>
    </row>
    <row r="1116" spans="1:17" ht="12.75">
      <c r="A1116" s="39"/>
      <c r="B1116" s="39"/>
      <c r="C1116" s="39"/>
      <c r="D1116" s="50"/>
      <c r="E1116" s="51"/>
      <c r="F1116" s="51"/>
      <c r="G1116" s="51"/>
      <c r="H1116" s="51"/>
      <c r="I1116" s="51"/>
      <c r="J1116" s="51"/>
      <c r="K1116" s="51"/>
      <c r="L1116" s="51"/>
      <c r="M1116" s="39"/>
      <c r="N1116" s="52"/>
      <c r="O1116" s="52"/>
      <c r="P1116" s="52"/>
      <c r="Q1116" s="52"/>
    </row>
  </sheetData>
  <sheetProtection/>
  <autoFilter ref="A8:Q1114"/>
  <mergeCells count="286">
    <mergeCell ref="C824:C826"/>
    <mergeCell ref="A1048:A1057"/>
    <mergeCell ref="B1048:B1057"/>
    <mergeCell ref="A6:A7"/>
    <mergeCell ref="A52:A59"/>
    <mergeCell ref="B52:B59"/>
    <mergeCell ref="A28:A35"/>
    <mergeCell ref="B28:B35"/>
    <mergeCell ref="B6:B7"/>
    <mergeCell ref="B68:B75"/>
    <mergeCell ref="P1:Q1"/>
    <mergeCell ref="B2:P2"/>
    <mergeCell ref="A10:A19"/>
    <mergeCell ref="B10:B19"/>
    <mergeCell ref="A20:A27"/>
    <mergeCell ref="B20:B27"/>
    <mergeCell ref="D4:D5"/>
    <mergeCell ref="E6:Q6"/>
    <mergeCell ref="B4:B5"/>
    <mergeCell ref="A4:A5"/>
    <mergeCell ref="K4:Q5"/>
    <mergeCell ref="C4:C5"/>
    <mergeCell ref="C6:C7"/>
    <mergeCell ref="E4:J5"/>
    <mergeCell ref="A60:A67"/>
    <mergeCell ref="B60:B67"/>
    <mergeCell ref="A36:A43"/>
    <mergeCell ref="B36:B43"/>
    <mergeCell ref="A44:A51"/>
    <mergeCell ref="B44:B51"/>
    <mergeCell ref="A84:A91"/>
    <mergeCell ref="B84:B91"/>
    <mergeCell ref="A76:A83"/>
    <mergeCell ref="B76:B83"/>
    <mergeCell ref="A68:A75"/>
    <mergeCell ref="A92:A99"/>
    <mergeCell ref="B92:B99"/>
    <mergeCell ref="A108:A115"/>
    <mergeCell ref="B108:B115"/>
    <mergeCell ref="A100:A107"/>
    <mergeCell ref="B100:B107"/>
    <mergeCell ref="A116:A123"/>
    <mergeCell ref="B116:B123"/>
    <mergeCell ref="A132:A139"/>
    <mergeCell ref="B132:B139"/>
    <mergeCell ref="A124:A131"/>
    <mergeCell ref="B124:B131"/>
    <mergeCell ref="A140:A147"/>
    <mergeCell ref="B140:B147"/>
    <mergeCell ref="A156:A163"/>
    <mergeCell ref="B156:B163"/>
    <mergeCell ref="A148:A155"/>
    <mergeCell ref="B148:B155"/>
    <mergeCell ref="A164:A171"/>
    <mergeCell ref="B164:B171"/>
    <mergeCell ref="A180:A187"/>
    <mergeCell ref="B180:B187"/>
    <mergeCell ref="A172:A179"/>
    <mergeCell ref="B172:B179"/>
    <mergeCell ref="A188:A195"/>
    <mergeCell ref="B188:B195"/>
    <mergeCell ref="A204:A211"/>
    <mergeCell ref="B204:B211"/>
    <mergeCell ref="A196:A203"/>
    <mergeCell ref="B196:B203"/>
    <mergeCell ref="A244:A251"/>
    <mergeCell ref="B244:B251"/>
    <mergeCell ref="B212:B219"/>
    <mergeCell ref="A212:A219"/>
    <mergeCell ref="B220:B227"/>
    <mergeCell ref="A220:A227"/>
    <mergeCell ref="A228:A235"/>
    <mergeCell ref="B228:B235"/>
    <mergeCell ref="A260:A267"/>
    <mergeCell ref="B260:B267"/>
    <mergeCell ref="A252:A259"/>
    <mergeCell ref="B252:B259"/>
    <mergeCell ref="A236:A243"/>
    <mergeCell ref="B236:B243"/>
    <mergeCell ref="A268:A275"/>
    <mergeCell ref="B268:B275"/>
    <mergeCell ref="A284:A291"/>
    <mergeCell ref="B284:B291"/>
    <mergeCell ref="A276:A283"/>
    <mergeCell ref="B276:B283"/>
    <mergeCell ref="A292:A299"/>
    <mergeCell ref="B292:B299"/>
    <mergeCell ref="A308:A315"/>
    <mergeCell ref="B308:B315"/>
    <mergeCell ref="A300:A307"/>
    <mergeCell ref="B300:B307"/>
    <mergeCell ref="A316:A323"/>
    <mergeCell ref="B316:B323"/>
    <mergeCell ref="A332:A339"/>
    <mergeCell ref="B332:B339"/>
    <mergeCell ref="A324:A331"/>
    <mergeCell ref="B324:B331"/>
    <mergeCell ref="A340:A347"/>
    <mergeCell ref="B340:B347"/>
    <mergeCell ref="A356:A363"/>
    <mergeCell ref="B356:B363"/>
    <mergeCell ref="A348:A355"/>
    <mergeCell ref="B348:B355"/>
    <mergeCell ref="A364:A371"/>
    <mergeCell ref="B364:B371"/>
    <mergeCell ref="A380:A387"/>
    <mergeCell ref="B380:B387"/>
    <mergeCell ref="A372:A379"/>
    <mergeCell ref="B372:B379"/>
    <mergeCell ref="A388:A395"/>
    <mergeCell ref="B388:B395"/>
    <mergeCell ref="A404:A411"/>
    <mergeCell ref="B404:B411"/>
    <mergeCell ref="A396:A403"/>
    <mergeCell ref="B396:B403"/>
    <mergeCell ref="A412:A419"/>
    <mergeCell ref="B412:B419"/>
    <mergeCell ref="B420:B427"/>
    <mergeCell ref="A420:A427"/>
    <mergeCell ref="A462:A469"/>
    <mergeCell ref="B462:B469"/>
    <mergeCell ref="A428:A435"/>
    <mergeCell ref="B428:B435"/>
    <mergeCell ref="A436:A445"/>
    <mergeCell ref="B436:B445"/>
    <mergeCell ref="A446:A453"/>
    <mergeCell ref="B446:B453"/>
    <mergeCell ref="A470:A477"/>
    <mergeCell ref="B470:B477"/>
    <mergeCell ref="A478:A485"/>
    <mergeCell ref="B478:B485"/>
    <mergeCell ref="A454:A461"/>
    <mergeCell ref="B454:B461"/>
    <mergeCell ref="A486:A493"/>
    <mergeCell ref="B486:B493"/>
    <mergeCell ref="A494:A501"/>
    <mergeCell ref="B494:B501"/>
    <mergeCell ref="A502:A509"/>
    <mergeCell ref="B502:B509"/>
    <mergeCell ref="A510:A517"/>
    <mergeCell ref="B510:B517"/>
    <mergeCell ref="A518:A525"/>
    <mergeCell ref="B518:B525"/>
    <mergeCell ref="A526:A533"/>
    <mergeCell ref="B526:B533"/>
    <mergeCell ref="A534:A541"/>
    <mergeCell ref="B534:B541"/>
    <mergeCell ref="A542:A549"/>
    <mergeCell ref="B542:B549"/>
    <mergeCell ref="A550:A557"/>
    <mergeCell ref="B550:B557"/>
    <mergeCell ref="A558:A565"/>
    <mergeCell ref="B558:B565"/>
    <mergeCell ref="A566:A573"/>
    <mergeCell ref="B566:B573"/>
    <mergeCell ref="A574:A581"/>
    <mergeCell ref="B574:B581"/>
    <mergeCell ref="A582:A589"/>
    <mergeCell ref="B582:B589"/>
    <mergeCell ref="A590:A597"/>
    <mergeCell ref="B590:B597"/>
    <mergeCell ref="A598:A605"/>
    <mergeCell ref="B598:B605"/>
    <mergeCell ref="A606:A613"/>
    <mergeCell ref="B606:B613"/>
    <mergeCell ref="A614:A621"/>
    <mergeCell ref="B614:B621"/>
    <mergeCell ref="A622:A629"/>
    <mergeCell ref="B622:B629"/>
    <mergeCell ref="A630:A637"/>
    <mergeCell ref="B630:B637"/>
    <mergeCell ref="A638:A645"/>
    <mergeCell ref="B638:B645"/>
    <mergeCell ref="A646:A653"/>
    <mergeCell ref="B646:B653"/>
    <mergeCell ref="A654:A661"/>
    <mergeCell ref="B654:B661"/>
    <mergeCell ref="A662:A669"/>
    <mergeCell ref="B662:B669"/>
    <mergeCell ref="A670:A677"/>
    <mergeCell ref="B670:B677"/>
    <mergeCell ref="A694:A701"/>
    <mergeCell ref="B694:B701"/>
    <mergeCell ref="A678:A685"/>
    <mergeCell ref="B678:B685"/>
    <mergeCell ref="A702:A709"/>
    <mergeCell ref="B702:B709"/>
    <mergeCell ref="A686:A693"/>
    <mergeCell ref="B686:B693"/>
    <mergeCell ref="A710:A717"/>
    <mergeCell ref="B710:B717"/>
    <mergeCell ref="A718:A725"/>
    <mergeCell ref="B718:B725"/>
    <mergeCell ref="A726:A733"/>
    <mergeCell ref="B726:B733"/>
    <mergeCell ref="A734:A741"/>
    <mergeCell ref="B734:B741"/>
    <mergeCell ref="A742:A749"/>
    <mergeCell ref="B742:B749"/>
    <mergeCell ref="A750:A757"/>
    <mergeCell ref="B750:B757"/>
    <mergeCell ref="A758:A765"/>
    <mergeCell ref="B758:B765"/>
    <mergeCell ref="A766:A773"/>
    <mergeCell ref="B766:B773"/>
    <mergeCell ref="A774:A781"/>
    <mergeCell ref="B774:B781"/>
    <mergeCell ref="A782:A789"/>
    <mergeCell ref="B782:B789"/>
    <mergeCell ref="A790:A797"/>
    <mergeCell ref="B790:B797"/>
    <mergeCell ref="A798:A805"/>
    <mergeCell ref="B798:B805"/>
    <mergeCell ref="A806:A813"/>
    <mergeCell ref="B806:B813"/>
    <mergeCell ref="A814:A821"/>
    <mergeCell ref="B814:B821"/>
    <mergeCell ref="A822:A831"/>
    <mergeCell ref="B822:B831"/>
    <mergeCell ref="A832:A839"/>
    <mergeCell ref="B832:B839"/>
    <mergeCell ref="A840:A847"/>
    <mergeCell ref="B840:B847"/>
    <mergeCell ref="A848:A855"/>
    <mergeCell ref="B848:B855"/>
    <mergeCell ref="A856:A863"/>
    <mergeCell ref="B856:B863"/>
    <mergeCell ref="A864:A871"/>
    <mergeCell ref="B864:B871"/>
    <mergeCell ref="A880:A887"/>
    <mergeCell ref="B880:B887"/>
    <mergeCell ref="A872:A879"/>
    <mergeCell ref="B872:B879"/>
    <mergeCell ref="C914:C916"/>
    <mergeCell ref="A922:A933"/>
    <mergeCell ref="B922:B933"/>
    <mergeCell ref="C926:C928"/>
    <mergeCell ref="A888:A895"/>
    <mergeCell ref="B888:B895"/>
    <mergeCell ref="A896:A903"/>
    <mergeCell ref="B896:B903"/>
    <mergeCell ref="A904:A911"/>
    <mergeCell ref="B904:B911"/>
    <mergeCell ref="A912:A921"/>
    <mergeCell ref="B912:B921"/>
    <mergeCell ref="A958:A965"/>
    <mergeCell ref="B958:B965"/>
    <mergeCell ref="A950:A957"/>
    <mergeCell ref="B950:B957"/>
    <mergeCell ref="A934:A941"/>
    <mergeCell ref="B934:B941"/>
    <mergeCell ref="A1012:A1019"/>
    <mergeCell ref="B1012:B1019"/>
    <mergeCell ref="A1058:A1065"/>
    <mergeCell ref="B1058:B1065"/>
    <mergeCell ref="A1066:A1073"/>
    <mergeCell ref="B1066:B1073"/>
    <mergeCell ref="A1020:A1027"/>
    <mergeCell ref="B1020:B1027"/>
    <mergeCell ref="A1028:A1037"/>
    <mergeCell ref="A1098:A1105"/>
    <mergeCell ref="B1098:B1105"/>
    <mergeCell ref="A1106:A1113"/>
    <mergeCell ref="B1106:B1113"/>
    <mergeCell ref="B1028:B1037"/>
    <mergeCell ref="A1038:A1047"/>
    <mergeCell ref="B1038:B1047"/>
    <mergeCell ref="B1090:B1097"/>
    <mergeCell ref="A996:A1003"/>
    <mergeCell ref="B996:B1003"/>
    <mergeCell ref="A1004:A1011"/>
    <mergeCell ref="B1004:B1011"/>
    <mergeCell ref="A1114:J1114"/>
    <mergeCell ref="A1074:A1081"/>
    <mergeCell ref="B1074:B1081"/>
    <mergeCell ref="A1082:A1089"/>
    <mergeCell ref="B1082:B1089"/>
    <mergeCell ref="A1090:A1097"/>
    <mergeCell ref="A986:A995"/>
    <mergeCell ref="B986:B995"/>
    <mergeCell ref="A976:A985"/>
    <mergeCell ref="B976:B985"/>
    <mergeCell ref="A942:A949"/>
    <mergeCell ref="B942:B949"/>
    <mergeCell ref="A966:A975"/>
    <mergeCell ref="B966:B975"/>
  </mergeCells>
  <printOptions/>
  <pageMargins left="0.31496062992125984" right="0.31496062992125984" top="0.7874015748031497" bottom="0.31496062992125984" header="0" footer="0"/>
  <pageSetup fitToHeight="0" fitToWidth="1" horizontalDpi="600" verticalDpi="600" orientation="landscape" paperSize="9" scale="44" r:id="rId3"/>
  <rowBreaks count="4" manualBreakCount="4">
    <brk id="97" max="16" man="1"/>
    <brk id="143" max="16" man="1"/>
    <brk id="911" max="16" man="1"/>
    <brk id="933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Шкирьянова Алена Владимировна</cp:lastModifiedBy>
  <cp:lastPrinted>2022-05-30T00:39:51Z</cp:lastPrinted>
  <dcterms:created xsi:type="dcterms:W3CDTF">1996-10-08T23:32:33Z</dcterms:created>
  <dcterms:modified xsi:type="dcterms:W3CDTF">2022-10-26T05:07:23Z</dcterms:modified>
  <cp:category/>
  <cp:version/>
  <cp:contentType/>
  <cp:contentStatus/>
</cp:coreProperties>
</file>