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16380" windowHeight="7350" firstSheet="1" activeTab="6"/>
  </bookViews>
  <sheets>
    <sheet name="10" sheetId="1" state="hidden" r:id="rId1"/>
    <sheet name="11" sheetId="2" r:id="rId2"/>
    <sheet name=" 12" sheetId="3" r:id="rId3"/>
    <sheet name="13" sheetId="4" r:id="rId4"/>
    <sheet name="14" sheetId="5" r:id="rId5"/>
    <sheet name="15 внебюджет" sheetId="6" state="hidden" r:id="rId6"/>
    <sheet name="15 (28.02.пархоменко)" sheetId="7" r:id="rId7"/>
    <sheet name="Лист1" sheetId="8" r:id="rId8"/>
    <sheet name="10-1" sheetId="9" r:id="rId9"/>
    <sheet name="Лист2" sheetId="10" r:id="rId10"/>
  </sheets>
  <definedNames>
    <definedName name="Excel_BuiltIn__FilterDatabase_1">#REF!</definedName>
    <definedName name="_xlnm.Print_Area" localSheetId="0">'10'!$A$1:$N$1151</definedName>
    <definedName name="_xlnm.Print_Area" localSheetId="1">'11'!$A$1:$G$52</definedName>
    <definedName name="_xlnm.Print_Area" localSheetId="3">'13'!$A$1:$J$13</definedName>
    <definedName name="_xlnm.Print_Area" localSheetId="4">'14'!$A$1:$G$44</definedName>
  </definedNames>
  <calcPr fullCalcOnLoad="1"/>
</workbook>
</file>

<file path=xl/comments1.xml><?xml version="1.0" encoding="utf-8"?>
<comments xmlns="http://schemas.openxmlformats.org/spreadsheetml/2006/main">
  <authors>
    <author/>
  </authors>
  <commentList>
    <comment ref="B736" authorId="0">
      <text>
        <r>
          <rPr>
            <b/>
            <sz val="9"/>
            <color indexed="8"/>
            <rFont val="Times New Roman"/>
            <family val="1"/>
          </rPr>
          <t xml:space="preserve">Медведева Ирина Сергеевна:
</t>
        </r>
        <r>
          <rPr>
            <sz val="9"/>
            <color indexed="8"/>
            <rFont val="Times New Roman"/>
            <family val="1"/>
          </rPr>
          <t>переименование пункта: убрать "конкурсов профессионального мастерства среди обучающихся"</t>
        </r>
      </text>
    </comment>
  </commentList>
</comments>
</file>

<file path=xl/comments3.xml><?xml version="1.0" encoding="utf-8"?>
<comments xmlns="http://schemas.openxmlformats.org/spreadsheetml/2006/main">
  <authors>
    <author/>
  </authors>
  <commentList>
    <comment ref="B110" authorId="0">
      <text>
        <r>
          <rPr>
            <b/>
            <sz val="9"/>
            <color indexed="8"/>
            <rFont val="Times New Roman"/>
            <family val="1"/>
          </rPr>
          <t xml:space="preserve">Медведева Ирина Сергеевна:
</t>
        </r>
        <r>
          <rPr>
            <sz val="9"/>
            <color indexed="8"/>
            <rFont val="Times New Roman"/>
            <family val="1"/>
          </rPr>
          <t>переименование пункта: убрать "конкурсов профессионального мастерства среди обучающихся"</t>
        </r>
      </text>
    </comment>
  </commentList>
</comments>
</file>

<file path=xl/comments9.xml><?xml version="1.0" encoding="utf-8"?>
<comments xmlns="http://schemas.openxmlformats.org/spreadsheetml/2006/main">
  <authors>
    <author>Баранова ИА</author>
    <author>Медведева Ирина Сергеевна</author>
  </authors>
  <commentList>
    <comment ref="B163" authorId="0">
      <text>
        <r>
          <rPr>
            <b/>
            <sz val="9"/>
            <rFont val="Tahoma"/>
            <family val="2"/>
          </rPr>
          <t>Баранова ИА:</t>
        </r>
        <r>
          <rPr>
            <sz val="9"/>
            <rFont val="Tahoma"/>
            <family val="2"/>
          </rPr>
          <t xml:space="preserve">
Макстмов- меняют название</t>
        </r>
      </text>
    </comment>
    <comment ref="B676" authorId="1">
      <text>
        <r>
          <rPr>
            <b/>
            <sz val="9"/>
            <rFont val="Tahoma"/>
            <family val="2"/>
          </rPr>
          <t>Медведева Ирина Сергеевна:</t>
        </r>
        <r>
          <rPr>
            <sz val="9"/>
            <rFont val="Tahoma"/>
            <family val="2"/>
          </rPr>
          <t xml:space="preserve">
переименование пункта: убрать "конкурсов профессионального мастерства среди обучающихся"</t>
        </r>
      </text>
    </comment>
    <comment ref="C829" authorId="0">
      <text>
        <r>
          <rPr>
            <b/>
            <sz val="9"/>
            <rFont val="Tahoma"/>
            <family val="2"/>
          </rPr>
          <t>Баранова ИА:</t>
        </r>
        <r>
          <rPr>
            <sz val="9"/>
            <rFont val="Tahoma"/>
            <family val="2"/>
          </rPr>
          <t xml:space="preserve">
300 тыс деньги Бакунина на 3.2.8 (передвинуть с 1.6.2!!)</t>
        </r>
      </text>
    </comment>
  </commentList>
</comments>
</file>

<file path=xl/sharedStrings.xml><?xml version="1.0" encoding="utf-8"?>
<sst xmlns="http://schemas.openxmlformats.org/spreadsheetml/2006/main" count="7326" uniqueCount="1436">
  <si>
    <t>Мониторинг реализации государственной программы</t>
  </si>
  <si>
    <t>№</t>
  </si>
  <si>
    <t>Ответственный исполнитель
(ИОГВ/
Ф.И.О.)</t>
  </si>
  <si>
    <t>Ожидаемый результат реализации мероприятия</t>
  </si>
  <si>
    <t>Примечание</t>
  </si>
  <si>
    <t>всего</t>
  </si>
  <si>
    <t>предусмотрено</t>
  </si>
  <si>
    <t>профинансировано</t>
  </si>
  <si>
    <t>освоено</t>
  </si>
  <si>
    <t>Всего:</t>
  </si>
  <si>
    <t>федеральный бюджет</t>
  </si>
  <si>
    <t>краевой бюджет</t>
  </si>
  <si>
    <t>местные бюджеты</t>
  </si>
  <si>
    <t>1.</t>
  </si>
  <si>
    <t>Подпрограмма 1 «Развитие дошкольного, общего образования и дополнительного образования детей в Камчатском крае»</t>
  </si>
  <si>
    <t>х</t>
  </si>
  <si>
    <t>1.1</t>
  </si>
  <si>
    <t xml:space="preserve">Основное мероприятие 1.1. «Развитие дошкольного образования» </t>
  </si>
  <si>
    <t>Министерство образования и науки Камчатского края / Сивак В.И., министр</t>
  </si>
  <si>
    <t>Обеспечение равного доступа к услугам дошкольного  образования детей в возрасте от 3 до 7 лет независимо от их места жительства, состояния здоровья и социально-экономического положения их семей</t>
  </si>
  <si>
    <t>государственные внебюджетные фонды</t>
  </si>
  <si>
    <t>юридические лица</t>
  </si>
  <si>
    <t>1.1.1</t>
  </si>
  <si>
    <t>Мероприятие 1.1.1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t>
  </si>
  <si>
    <t>Министерство образования и науки Камчатского края / Николенко Н.Н., начальник  отдела экономики и межбюджетных трансфертов - главный бухгалтер</t>
  </si>
  <si>
    <t>Финансовое обеспечение деятельности муниципальных дошкольных образовательных организаций, в том числе оплата труда, приобретение учебников и учебных пособий, средств обучения, игр, игрушек, в соответствии с установленными в Камчатском крае нормативами</t>
  </si>
  <si>
    <t>01.01.2015</t>
  </si>
  <si>
    <t>31.12.2017</t>
  </si>
  <si>
    <t>1.1.2</t>
  </si>
  <si>
    <t>Министерство образования и науки Камчатского края / Николенко Н.Н., начальник отдела  экономики и межбюджетных трансфертов - главный бухгалтер</t>
  </si>
  <si>
    <t>1.1.3</t>
  </si>
  <si>
    <t>Мероприятие 1.1.3 Компенсация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t>
  </si>
  <si>
    <t>Возмещение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t>
  </si>
  <si>
    <t>1.1.4</t>
  </si>
  <si>
    <t>Мероприятие 1.1.4 Приобретение учебно-методической литературы, учебно-методических пособий для осуществления воспитательно-образовательного процесса в соответствии с ФГОС дошкольного образования и доставка в образовательные учреждения, реализующие программы дошкольного образования</t>
  </si>
  <si>
    <t>Создание условий для перехода на ФГОС дошкольного образования</t>
  </si>
  <si>
    <t>1.1.5</t>
  </si>
  <si>
    <t>Развитие муниципальных систем дошкольного образования</t>
  </si>
  <si>
    <t>1.1.6</t>
  </si>
  <si>
    <t>Мероприятие 1.1.6 Субсидии местным бюджетам, связанные с выравниванием обеспеченности муниципальных образований в Камчатском крае по реализации ими расходных обязательств</t>
  </si>
  <si>
    <t>Повышение оплаты труда отдельным категориям работников дошкольных учреждений, финансируемых из местных бюджетов</t>
  </si>
  <si>
    <t>1.2</t>
  </si>
  <si>
    <t>Основное мероприятие 1.2. «Развитие общего образования»</t>
  </si>
  <si>
    <t>Обеспечение равного доступа к услугам общего образования детей независимо от их места жительства, состояния здоровья и социально-экономического положения их семей</t>
  </si>
  <si>
    <t>1.2.1</t>
  </si>
  <si>
    <t>Мероприятие 1.2.1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t>
  </si>
  <si>
    <t>Финансовое обеспечение деятельности муниципальных общеобразовательных организациий, включая расходы на оплату труда, приобретение учебников и учебных пособий, средств обучения, игр, игрушек, в соответствии с установленными в Камчатском крае нормативами</t>
  </si>
  <si>
    <t>1.2.2</t>
  </si>
  <si>
    <t>Мероприятие 1.2.2 Финансовое обеспечение государственного задания и обеспечение развития подведомственных организаций, реализующих программы общего образования</t>
  </si>
  <si>
    <t>Государственное обеспечение деятельности подведомственных организаций, реализующих программы общего образования</t>
  </si>
  <si>
    <t>1.2.3</t>
  </si>
  <si>
    <t>Мероприятие 1.2.3 Издание, приобретение и доставка учебной и учебно-методической литературы  в образовательные учреждения в Камчатском крае</t>
  </si>
  <si>
    <t>Создание в общеобразовательных учреждениях условий для изучения языков коренных малочисленных народов Севера. Создание условий для качественной подготовки выпускников 9-х, 11-х классов общеобразовательных учреждений Камчатского края к государственной итоговой аттестации.</t>
  </si>
  <si>
    <t>1.2.4</t>
  </si>
  <si>
    <t>Мероприятие 1.2.4 Участие, организация и проведение мероприятий, направленных на создание условий, обеспечивающих инновационный характер образования</t>
  </si>
  <si>
    <t>Инновационное развитие региональной системы образования</t>
  </si>
  <si>
    <t>1.2.5</t>
  </si>
  <si>
    <t>Мероприятие 1.2.5 Обеспечение общеобразовательных учреждений в  Камчатском крае доступом к сети Интернет</t>
  </si>
  <si>
    <t>Обеспечение круглосуточного неограниченного доступа к информации сети Интернет  общеобразовательным учреждениям Камчатского края; увеличение пропускной способности для школ - участников проекта "Дистанционное обучение школьников Камчатского края с использованием сети Интернет".</t>
  </si>
  <si>
    <t>1.2.6</t>
  </si>
  <si>
    <t>Организация доступа к информационным ресурсам дистанционного образования школьников с использованием сети Интернет</t>
  </si>
  <si>
    <t>1.2.7</t>
  </si>
  <si>
    <t>Развитие муниципальных систем общего образования</t>
  </si>
  <si>
    <t>1.2.8</t>
  </si>
  <si>
    <t>Министерство образования и науки Камчатского края / Николенко Н.Н., начальник отдела экономического, бухгалтерского и ресурсного обеспечения - главный бухгалтер</t>
  </si>
  <si>
    <t>Повышение оплаты труда отдельным категориям работников общеобразовательных учреждений, финансируемых из местных бюджетов</t>
  </si>
  <si>
    <t>31.12.2016</t>
  </si>
  <si>
    <t>1.3.</t>
  </si>
  <si>
    <t>Министерство образования и науки Камчатского края / Короткова А.Ю., заместитель министра</t>
  </si>
  <si>
    <t>Обеспечение равного доступа к услугам  дополнительного образования детей независимо от их места жительства, состояния здоровья и социально-экономического положения их семей</t>
  </si>
  <si>
    <t>31.12.2015</t>
  </si>
  <si>
    <t>1.3.1</t>
  </si>
  <si>
    <t>Мероприятие 1.3.1. Финансовое обеспечение государственного задания и обеспечение развития подведомственных организаций дополнительного образования детей и организаций, обеспечивающих оздоровительную, профилактическую и реабилитационную работу с детьми</t>
  </si>
  <si>
    <t>Государственное обеспечение деятельности подведомственных организаций, реализующих программы дополнительного образования детей</t>
  </si>
  <si>
    <t>1.3.2</t>
  </si>
  <si>
    <t>01.06.2015</t>
  </si>
  <si>
    <t>1.3.3</t>
  </si>
  <si>
    <t>Мероприятие 1.3.3. Организация и проведение мероприятий, направленных на развитие системы воспитания и социализации детей</t>
  </si>
  <si>
    <t>Министерство образования и науки Камчатского края / Великанова О.Н., начальник отдела воспитательной работы и дополнительного образования</t>
  </si>
  <si>
    <t>Проведение научно-практических конференций по духовно-нравственному воспитатнию детей и молодежи, по вопросам социализации детей в Камчатском крае.</t>
  </si>
  <si>
    <t>1.3.4</t>
  </si>
  <si>
    <t>Мероприятие 1.3.4. Финансовое обеспечение деятельности организаций для детей сирот и детей, оставшихся без попечения родителей, детей с ограниченными возможностями здоровья Камчатского края по организации отдыха и оздоровления воспитанников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t>
  </si>
  <si>
    <t xml:space="preserve">Оплата стоимости проезда, путевок, проживания и питания в загородных стационарных детских оздоровительных лагерях для детей сирот и детей, оставшихся без попечения родителей, детей с ограниченными возможностями здоровья </t>
  </si>
  <si>
    <t>1.3.5</t>
  </si>
  <si>
    <t>Финансовое обеспечение деятельности подведомственных учреждений: краевое государственное бюджетное учреждение «Центр содействия развитию семейных форм устройства «Эчган»; краевое государственное бюджетное учреждение «Центр содействия развитию семейных форм устройства «Радуга»; краевое государственное бюджетное учреждение ««Центр содействия развитию семейных форм устройства «Росинка»;  краевое государственное бюджетное учреждение «Камчатский детский дом для детей-сирот и детей, оставшихся без попечения родителей, с ограниченными возможностями здоровья».</t>
  </si>
  <si>
    <t>1.3.6</t>
  </si>
  <si>
    <t>Мероприятие 1.3.6. Финансовое обеспечение исполнения органами местного самоуправления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детей-сирот и детей, оставшихся без попечения родителей, переданных под опеку (попечительство) или в приемные семьи (за исключением детей, переданных под опеку, обучающихся в федеральных образовательных учреждениях), по предоставлению дополнительной меры социальной поддержки по содержанию отдельных лиц из числа детей-сирот и детей, оставшихся без попечения родителей, а также по выплате вознаграждения, причитающегося приемному родителю, и по подготовке лиц, желающих принять на воспитание в свою семью ребенка, оставшегося без попечения родителей</t>
  </si>
  <si>
    <t>Выплата вознаграждения, причитающегося приемному родителю; единовременные выплаты при приеме детей в семью (опека); единовременные выплаты при усыновлении (удочерении) ребенка в Камчатском крае; выплаты на содержание детей-сирот и детей, оставшихся без попечения родителей, в семьях.</t>
  </si>
  <si>
    <t>1.3.7</t>
  </si>
  <si>
    <t>Мероприятие 1.3.7. Финансовое обеспечение исполнения органами местного самоуправления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t>
  </si>
  <si>
    <t>Обеспечение деятельности органов опеки и попечительства в Камчатском крае органов опеки и попечительства, оплата прочих расходов.</t>
  </si>
  <si>
    <t>1.3.8</t>
  </si>
  <si>
    <t>Мероприятие 1.3.8. 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(учреждения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кандидата наук, государственные награды СССР, РСФСР и Российской Федерации</t>
  </si>
  <si>
    <t>Выплата ежемесячной доплаты к заработной плате педагогическим работникам муниципальных образовательных учреждений дополнительного образования, финансируемых из местных бюджетов, имеющим ученые степени доктора наук, кандидата наук, государственные награды СССР, РСФСР и Российской Федерации</t>
  </si>
  <si>
    <t>1.3.9.</t>
  </si>
  <si>
    <t xml:space="preserve">Мероприятие 1.3.9. Социальная адаптация и сопровождение выпускников учреждений для детей-сирот и детей, оставшихся без попечения родителей, в Камчатском крае </t>
  </si>
  <si>
    <t xml:space="preserve">Проведение конкурсов и фестивалей для детей-сирот и детей, оставшихся без попечения родителей; информационная  и методическая поддержка семейного устройства детей-сирот и детей, оставшихся без попечения родителей; направление детей-сирот и детей, оставшихся без попечения родителей, и сопровождающих в санаторно-реабилитационные учреждения системы здравоохранения; выплата единовременных денежных выплат на возмещение расходов на текущий ремонт жилых помещений, принадлежащих на праве собственности детям-сиротам, детям, оставшимся без попечения родителей, лицам из их числа, а также гражданам, ранее относившимся к лицам из числа детей-сирот и детей, оставшихся без попечения родителей
</t>
  </si>
  <si>
    <t>1.3.10.</t>
  </si>
  <si>
    <t>Мероприятие 1.3.10. Финансовое обеспечение реализации подведомственными организациями дополнительного образования прочих мероприятий с детьми и молодежью в области образования</t>
  </si>
  <si>
    <t>Проведение краевых конкурсных мероприятий с обучающимися образовательных учрежденй Камчатского края</t>
  </si>
  <si>
    <t>1.3.11.</t>
  </si>
  <si>
    <t>Мероприятие 1.3.11. Формирование регионального банка данных о детях, оставшихся без попечения родителей</t>
  </si>
  <si>
    <t>Обеспечени е функционирования в Камчатском крае государственной информационной системы «АИСТ»</t>
  </si>
  <si>
    <t>1.3.12.</t>
  </si>
  <si>
    <t>Увеличение количества детей сирот и детей оставшихся без попечения родителей, переданных на воспитание в замещающие семьи. Выполнение прогнозных показателей.</t>
  </si>
  <si>
    <t>1.3.13.</t>
  </si>
  <si>
    <t>Мероприятие 1.3.13. Финансовое обеспечение учреждений, временно не оказывающих государственные услуги</t>
  </si>
  <si>
    <t>Обеспечение социальных гарантий работников учреждений, временно не оказывающих государственные услуги</t>
  </si>
  <si>
    <t>Финансовое обеспечение деятельности краевое государственное автономное учреждение «Камчатский ресурсный центр содействия развитию семейных форм устройства»</t>
  </si>
  <si>
    <t>Оплата расходов по исполнительным листам на основании судебных решений</t>
  </si>
  <si>
    <t>1.4.</t>
  </si>
  <si>
    <t>Основное мероприятие 1.4. «Выявление, поддержка и сопровождение одаренных детей и молодежи»</t>
  </si>
  <si>
    <t>Создание условий для выявления и поддержки одаренных детей и подростков</t>
  </si>
  <si>
    <t>1.4.1</t>
  </si>
  <si>
    <t>1.4.2</t>
  </si>
  <si>
    <t>1.4.3</t>
  </si>
  <si>
    <t>Мероприятие 1.4.3. Обеспечение участия учащихся, воспитанников и сопровождающих их лиц  во всероссийских, зональных смотрах, конкурсах, соревнованиях, фестивалях согласно календарному плану, участие во всероссийских праздничных мероприятиях</t>
  </si>
  <si>
    <t>1.4.4</t>
  </si>
  <si>
    <t>Организация и проведение зимней и летней школы для одаренных школьников Камчатского края</t>
  </si>
  <si>
    <t>1.4.5</t>
  </si>
  <si>
    <t>Мероприятие 1.4.5. Оснащение образовательных учреждений, работающих с одаренными детьми</t>
  </si>
  <si>
    <t>1.4.6</t>
  </si>
  <si>
    <t>Приглашение преподавателей из ведущих вузов страны для участия в жюри конкурсов, олимпиад. Направление одарённых детей на заключительные этапы олимпиад, конкурсов и др.</t>
  </si>
  <si>
    <t>Повышение квалификации педагогов, работающих с одарёнными детьми</t>
  </si>
  <si>
    <t>Поощрение педагогов на Торжественной церемонии награждения победителей и призёров регионального этапа всероссийской олимпиады школьников</t>
  </si>
  <si>
    <t>1.5</t>
  </si>
  <si>
    <t>Основное мероприятие 1.5. «Развитие кадрового потенциала системы дошкольного, общего и дополнительного образования детей, в том числе проведение конкурсов профессионального мастерства педагогических работников»</t>
  </si>
  <si>
    <t>Сохранение и развитие кадрового потенциала системы дошкольного, общего и дополнительного образования детей в Камчатском крае</t>
  </si>
  <si>
    <t>1.5.1</t>
  </si>
  <si>
    <t>Мероприятие 1.5.1. Проведение конкурсов профессионального мастерства педагогических работников образовательных учреждений в  Камчатском крае, обеспечение участия представителей Камчатского края в конкурсах более высокого уровня</t>
  </si>
  <si>
    <t>1.5.2</t>
  </si>
  <si>
    <t>Мероприятие 1.5.2. Поощрение лучших учителей в рамках приоритетного национального проекта «Образование»</t>
  </si>
  <si>
    <t>Выплата премий победителям конкурса "Учитель года" в рамках приоритетного национального проекта «Образование»</t>
  </si>
  <si>
    <t>1.5.3</t>
  </si>
  <si>
    <t>Мероприятие 1.5.3. Поощрение лучших педагогических работников образовательных учреждений, реализующих программы дошкольного образования</t>
  </si>
  <si>
    <t>Выплата премий лучшим воспитателям</t>
  </si>
  <si>
    <t>1.5.4</t>
  </si>
  <si>
    <t>1.5.5</t>
  </si>
  <si>
    <t>Мероприятие 1.5.5. Организация и проведение августовского совещания педагогических работников образовательных учреждений в Камчатском крае, Дня учителя, Дня дошкольного работника</t>
  </si>
  <si>
    <t>Проведение августовского совещания педагогических работников образовательных учреждений в Камчатском крае, Дня учителя, Дня дошкольного работника.</t>
  </si>
  <si>
    <t>1.5.6</t>
  </si>
  <si>
    <t>Мероприятие 1.5.6. Поощрение педагогических работников за выполнение функций классного руководителя</t>
  </si>
  <si>
    <t>Выплата денежного вознаграждения классным руководителям общеобразовательных учреждений</t>
  </si>
  <si>
    <t>1.6</t>
  </si>
  <si>
    <t>Основное мероприятие 1.6. «Сохранение и укрепление здоровья учащихся и воспитанников»</t>
  </si>
  <si>
    <t>Реализация мер, направленных на формирование здорового образа жизни детей, включая приобщение к физкультуре и спорту, приобретение спортивного инвентаря и оборудования</t>
  </si>
  <si>
    <t>1.6.1</t>
  </si>
  <si>
    <t>Мероприятие 1.6.1. Повышение квалификации различных категорий работников образовательных учреждений в Камчатском  крае по вопросам организации питания и формирования здорового образа жизни</t>
  </si>
  <si>
    <t>Организация обучения  работников образовательных учреждений в Камчатском  крае по вопросам здорового образа жизни и организации питания</t>
  </si>
  <si>
    <t>1.6.2</t>
  </si>
  <si>
    <t>Мероприятие 1.6.2. Распространение моделей формирования культуры здорового образа жизни, совершенствование системы здорового питания в образовательных учреждениях Камчатского края, создание и организация работы региональной стажировочной площадки</t>
  </si>
  <si>
    <t>Оснащение оборудованием и организация работы стажировочной площадки по обучению работников системы образования Камчатского края организации здорового питания</t>
  </si>
  <si>
    <t>1.6.3</t>
  </si>
  <si>
    <t>Мероприятие 1.6.3. Субсидии органам местного самоуправления на реализацию муниципальных программ развития образования по обеспечению школьных столовых современным технологическим оборудованием и мебелью для обеденных зон</t>
  </si>
  <si>
    <t>Покупка современного технологического оборудования и мебели для обеденных зон школьных столовых</t>
  </si>
  <si>
    <t>1.6.4</t>
  </si>
  <si>
    <t>Мероприятие 1.6.4. Субсидии органам местного самоуправления на реализацию муниципальных программ развития образования по приобретению спортивного оборудования и инвентаря, созданию спортивных площадок в муниципальных общеобразовательных учреждениях</t>
  </si>
  <si>
    <t>Приобретение спортивного оборудования и инвентаря, создание спортивных площадок в муниципальных общеобразовательных учреждениях</t>
  </si>
  <si>
    <t>1.6.5</t>
  </si>
  <si>
    <t>Мероприятие 1.6.5. Организационно-просветительская работа по пропаганде здорового образа жизни среди учащихся и воспитанников образовательных учреждений, их родителей, педагогов</t>
  </si>
  <si>
    <t xml:space="preserve">Издание и тиражирование буклетов, брошюр, плакатов, медиаматериалов и другой просветительской продукции по вопросам здорового образа жизни. Публикации в СМИ. </t>
  </si>
  <si>
    <t>1.6.6</t>
  </si>
  <si>
    <t>Мероприятие 1.6.6. Финансовое обеспечение исполнения органами местного самоуправления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t>
  </si>
  <si>
    <t>Обеспечение предоставления бесплатного питания отдельным категориям обучающихся в Камчатском крае (дети из малоимущих семей)</t>
  </si>
  <si>
    <t>1.6.7</t>
  </si>
  <si>
    <t>Мероприятие 1.6.7. Реализация мероприятий, направленных на обеспечение информационной безопасности детей</t>
  </si>
  <si>
    <t>Издание и распространение информационных буклетов для родителей обучающихся "Информационная безопасность детей"</t>
  </si>
  <si>
    <t>1.6.8</t>
  </si>
  <si>
    <t>81310030212044300</t>
  </si>
  <si>
    <t>1.7</t>
  </si>
  <si>
    <t>Основное мероприятие 1.7. «Развитие инфраструктуры дошкольного, общего образования и дополнительного образования детей»</t>
  </si>
  <si>
    <t>Приведение организаций  дошкольного, общего образования и дополнительного образования детей в соответствие с основными современными требованиями</t>
  </si>
  <si>
    <t>1.7.1</t>
  </si>
  <si>
    <t>Мероприятие 1.7.1. Инвестиции в объекты капитального строительства дошкольного образования</t>
  </si>
  <si>
    <t>Министерство строительства Камчатского края</t>
  </si>
  <si>
    <t>Разработка проектной документации, строительство дошкольных образовательных организаций в Камчатском крае</t>
  </si>
  <si>
    <t>Строительство детского сада на 220 мест в микрорайоне Центральный г.Вилючинска Камчатского края</t>
  </si>
  <si>
    <t>01.01.2013</t>
  </si>
  <si>
    <t>Детский сад на 260 мест (приобретение проектной и рабочей документации с привязкой к земельному участку)</t>
  </si>
  <si>
    <t>31.12.2014</t>
  </si>
  <si>
    <t>Строительство детского сада по ул. Савченко, г.Петропавловск-Камчатский (в том числе проектные работы)</t>
  </si>
  <si>
    <t>1.7.1.4</t>
  </si>
  <si>
    <t>Строительство детского сада по ул. Арсеньева, г.Петропавловск-Камчатский (проектные работы)</t>
  </si>
  <si>
    <t>1.7.1.5</t>
  </si>
  <si>
    <t>Строительство детского сада на 150 мест в р.п.Оссора Карагинского района (проектные работы)</t>
  </si>
  <si>
    <t>1.7.1.6</t>
  </si>
  <si>
    <t>1.7.1.7</t>
  </si>
  <si>
    <t>Строительство  детского сада на 200 мест в  п. Ключи Усть-Камчатского района (в том числе проектные работы)</t>
  </si>
  <si>
    <t>Детский сад на 260 мест г.Елизово</t>
  </si>
  <si>
    <t>1.7.1.8</t>
  </si>
  <si>
    <t>1.7.1.9</t>
  </si>
  <si>
    <t>Приобретение помещений для реализации образовательных программ дошкольного образования</t>
  </si>
  <si>
    <t>Министерство имущества Камчатского края</t>
  </si>
  <si>
    <t>1.7.2</t>
  </si>
  <si>
    <t>Мероприятие 1.7.2. Инвестиции в объекты капитального строительства общего образования</t>
  </si>
  <si>
    <t>81207090211013400</t>
  </si>
  <si>
    <t>Разработка проектной документации, строительство общеобразовательных оргпнизаций в Камчатском крае</t>
  </si>
  <si>
    <t>1.7.2.1</t>
  </si>
  <si>
    <t>01.03.2014</t>
  </si>
  <si>
    <t>1.7.2.2</t>
  </si>
  <si>
    <t>Строительство сельского учебного комплекса "Школа - детский сад" в с.Каменское Пенжинского района на 161 ученических и 80 дошкольных мест (в том числе проектные работы)</t>
  </si>
  <si>
    <t>1.7.2.3</t>
  </si>
  <si>
    <t>Строительство сельского учебного комплекса "Школа - детский сад" в с.Таловка Пенжинского района на 80 ученических и 30 дошкольных мест (проектные работы)</t>
  </si>
  <si>
    <t>1.7.2.4</t>
  </si>
  <si>
    <t>Сельский учебный комплекс в с Седанка на 100 школьных и 50 дошкольных мест (в том числе проектные работы)</t>
  </si>
  <si>
    <t>31.12.2018</t>
  </si>
  <si>
    <t>1.7.2.5</t>
  </si>
  <si>
    <t>1.7.2.6</t>
  </si>
  <si>
    <t>Общеобразовательная школа на 300 мест в с. Оссора Карагинского района (в том числе проектные работы)</t>
  </si>
  <si>
    <t>1.7.3</t>
  </si>
  <si>
    <t>Мероприятие 1.7.3. Инвестиции в объекты капитального строительства сферы дополнительного образования и социализации детей</t>
  </si>
  <si>
    <t>Разработка проектной документации объектов дополнительного образования детей в Камчатском крае</t>
  </si>
  <si>
    <t>1.7.3.1</t>
  </si>
  <si>
    <t>Центр работы с одаренными детьми КГБОУ "Центр образования "Эврика". Разработка ПД</t>
  </si>
  <si>
    <t>Контрольное событие 1.7.3.1.1                            "Разработка проектной документации по объекту "Центр работы с одаренными детьми КГБОУ "Центр образования "Эврика""</t>
  </si>
  <si>
    <t>Контрольное событие 1.7.3.1.2                             "Ввод в эксплуатацию Центра работы с одаренными детьми КГБОУ "Центр образования "Эврика"</t>
  </si>
  <si>
    <t>1.7.4</t>
  </si>
  <si>
    <t>1.7.5.</t>
  </si>
  <si>
    <t>Мероприятие 1.7.5. «Прочие субсидии органам местного самоуправления, имеющие целевое назначение в соответствии с законом о краевом бюджете»</t>
  </si>
  <si>
    <t>1.7.6.</t>
  </si>
  <si>
    <t>Мероприятие 1.7.6. «Иные межбюджетные трансферты органам местного самоуправления»</t>
  </si>
  <si>
    <t>1.7.7.</t>
  </si>
  <si>
    <t>Мероприятие 1.7.7. Субсидии органам местного самоуправления на реализацию Комплекса мероприятий по созданию в общеобразовательных организациях в Камчатском крае, расположенных  в сельской местности, условий для занятия физической культурой и спортом</t>
  </si>
  <si>
    <t>Приобретение подведомственными учреждениями материальных ценностей (за исключением особо ценного имущества)</t>
  </si>
  <si>
    <t>1.8</t>
  </si>
  <si>
    <t>1.8.1</t>
  </si>
  <si>
    <t>1.9</t>
  </si>
  <si>
    <t>Основное мероприятие 1.9. «Обеспечение социальной поддержки обучающихся»</t>
  </si>
  <si>
    <t>1.9.1</t>
  </si>
  <si>
    <t>2.</t>
  </si>
  <si>
    <t>Подпрограмма 2 «Развитие профессионального образования в Камчатском крае»</t>
  </si>
  <si>
    <t>2.1</t>
  </si>
  <si>
    <t>Основное мероприятие 2.1. «Реализация образовательных программ среднего профессионального образования и профессионального обучения на основе государственного задания с учетом выхода на эффективный контракт с педагогическими работниками»</t>
  </si>
  <si>
    <t>Формирование системы профессиональной подготовки кадров в соответствии с потребностями экономики края</t>
  </si>
  <si>
    <t>2.1.1</t>
  </si>
  <si>
    <t>Финансовое обеспечение деятельности подведомственных профессиональных образовательных организаций</t>
  </si>
  <si>
    <t>2.2</t>
  </si>
  <si>
    <t>Основное мероприятие 2.2. «Формирование современной структуры сети профессиональных образовательных организаций, отражающей изменения в потребностях экономики и запросах населения. Повышение качества среднего профессионального образования»</t>
  </si>
  <si>
    <t>2.2.1</t>
  </si>
  <si>
    <t>Мероприятие 2.2.1. Создание и организация деятельности Центра прикладных квалификаций, реализующего программы профессионального обучения</t>
  </si>
  <si>
    <t>Создание Учебного центра профессиональной квалификации</t>
  </si>
  <si>
    <t>2.2.2</t>
  </si>
  <si>
    <t>Мероприятие 2.2.2. Поддержка профессиональных образовательных организаций на конкурсной основе</t>
  </si>
  <si>
    <t>Организация и проведение конкурсов профессиональных образовательных организаций в Камчатском крае</t>
  </si>
  <si>
    <t>2.2.3</t>
  </si>
  <si>
    <t>Мероприятие 2.2.3. Разработка образовательных программ, направленных на обеспечение потребностей инвесторов в квалифицированных кадрах в соответствии с Инвестиционной стратегией Камчатского края до 2020 года</t>
  </si>
  <si>
    <t>Образовательные программы, удовлетворяющие потребности инвесторов</t>
  </si>
  <si>
    <t>2.2.4</t>
  </si>
  <si>
    <t>Мероприятие 2.2.4. Информационное сопровождение региональной системы профессионального образования</t>
  </si>
  <si>
    <t>2.3</t>
  </si>
  <si>
    <t>Основное мероприятие 2.3. «Опережающее развитие научной, культурной, спортивной составляющей профессионального образования»</t>
  </si>
  <si>
    <t>Повышение престижа рабочих профессий и специальностей, востребованных на рынке труда Камчатского края; увеличение численности выпускников общеобразовательных школ, продолживших обучение по программам начального и среднего профессионального образования</t>
  </si>
  <si>
    <t>2.3.1</t>
  </si>
  <si>
    <t>Конкурсы профессионального мастерства среди студентов профессиональных образовательных организаций</t>
  </si>
  <si>
    <t>2.3.2</t>
  </si>
  <si>
    <t>Мероприятие 2.3.2. Интеграция системы среднего профессионального образования Камчатского края в движение "Ворлдскиллс Россия"</t>
  </si>
  <si>
    <t>Краевой чемпионат по профессиональному мастерству среди студентов профессиональных образовательных организаций</t>
  </si>
  <si>
    <t>2.3.3</t>
  </si>
  <si>
    <t>Мероприятие 2.3.3. Организация и проведение  ярмарки молодежных вакансий "Молодежь Камчатки - успешная экономика края"</t>
  </si>
  <si>
    <t>Министерство спорта и молодежной политики Камчатского края</t>
  </si>
  <si>
    <t>Финансовое обеспечение организации и проведения  ярмарки молодежных вакансий "Молодежь Камчатки - успешная экономика края"</t>
  </si>
  <si>
    <t>2.3.4</t>
  </si>
  <si>
    <t>Финансовое обеспечение реализации подведомственными учреждениями начального и среднего профессионального образования прочих мероприятий с детьми и молодежью в области образования</t>
  </si>
  <si>
    <t>2.4</t>
  </si>
  <si>
    <t>Увеличение доли руководителей и педагогических кадров учреждений профессионального образования, повысивших свою квалификацию и прошедших стажировку</t>
  </si>
  <si>
    <t>2.4.1</t>
  </si>
  <si>
    <t>Мероприятие 2.4.1. Проведение конкурсов профессионального мастерства педагогов профессиональных образовательных организаций</t>
  </si>
  <si>
    <t>Проведение конкурса "Преподаватель года" среди педагогических работников профессиональных образовательных организаций</t>
  </si>
  <si>
    <t>2.4.2</t>
  </si>
  <si>
    <t>Мероприятие 2.4.2. Организация повышения квалификации и стажировок мастеров производственного обучения, преподавателей специальных дисциплин и руководителей подведомственных профессиональных образовательных организаций в профильных организациях</t>
  </si>
  <si>
    <t>Направление педагогических работников на курсы повышения квалификации и стажировки</t>
  </si>
  <si>
    <t>2.5</t>
  </si>
  <si>
    <t>Основное мероприятие 2.5. «Развитие региональной системы дополнительного профессионального образования»</t>
  </si>
  <si>
    <t>Создание условий для развития региональной системы дополнительного профессионального образования</t>
  </si>
  <si>
    <t>2.5.1</t>
  </si>
  <si>
    <t>Мероприятие 2.5.1. Финансовое обеспечение государственного задания на предоставление государственных услуг по реализации программ дополнительного профессионального образования</t>
  </si>
  <si>
    <t>Финансовое обеспечение реализации программ дополнительного профессионального образования</t>
  </si>
  <si>
    <t>2.5.2</t>
  </si>
  <si>
    <t>Мероприятие 2.5.2. Финансовое обеспечение организационного, методического, материального и технического сопровождения функционирования системы РКЦ-ММТЦ</t>
  </si>
  <si>
    <t>Обеспечение работы системы РКЦ-ММТЦ</t>
  </si>
  <si>
    <t>2.6</t>
  </si>
  <si>
    <t>Основное мероприятие 2.6. «Обеспечение социальной поддержки обучающихся по программам среднего профессионального образования»</t>
  </si>
  <si>
    <t>Обеспечение социальных гарантий гражданам , обучающимся по программам среднего профессионального образования на получение социальной поддержки в период обучения</t>
  </si>
  <si>
    <t>2.6.1</t>
  </si>
  <si>
    <t>Мероприятие 2.6.1. Стипендиальное обеспечение обучающихся в подведомственных профессиональных образовательных организациях</t>
  </si>
  <si>
    <t>Государственная поддержка учащихся профессионального образования в виде стипендианых выплат.</t>
  </si>
  <si>
    <t>2.6.2</t>
  </si>
  <si>
    <t>Мероприятие 2.6.2. Социальное обеспечение обучающихся, в том числе  детей – сирот и детей, оставшихся без попечения родителей, а также лиц из числа детей-сирот и детей, оставшихся без попечения родителей в соответствии с нормативными правовыми актами Камчатского края</t>
  </si>
  <si>
    <t>Обеспечение бесплатным питанием учащихся, обучающимся рабочим специальностям; а также полное государственное обеспечение детей -сирот и детей, оставшихся без попечения родителей.</t>
  </si>
  <si>
    <t>2.7</t>
  </si>
  <si>
    <t>Основное мероприятие 2.7. «Модернизация инфраструктуры системы профессионального образования»</t>
  </si>
  <si>
    <t>Увеличение доли учреждений профессионального образования, имеющих учебно-материальную базу, отвечающую современным требованиям ФГОС в общей численности учреждений профессионального образования</t>
  </si>
  <si>
    <t>2.7.1</t>
  </si>
  <si>
    <t>Приобретение современного оборудования профессиональными образовательными организациями</t>
  </si>
  <si>
    <t>2.7.2</t>
  </si>
  <si>
    <t>Мероприятие 2.7.2. Модернизация учебно-материальной базы краевых государственных профессиональных образовательных организаций</t>
  </si>
  <si>
    <t>Оснащение учебно-материальной базы  краевых государственных профессиональных образовательных организаций</t>
  </si>
  <si>
    <t>2.7.3</t>
  </si>
  <si>
    <t>Приобретение дорогостоящих основных средств, проведения капитального ремонта имущества и благоустройство территории подведомственных образовательных учреждений</t>
  </si>
  <si>
    <t>2.7.4</t>
  </si>
  <si>
    <t>Мероприятие 2.7.4. Инвестиции в объекты капитального строительства среднего профессионального образования</t>
  </si>
  <si>
    <t>2.7.4.1.</t>
  </si>
  <si>
    <t>Строительство автоматизированного автодрома для проведения первого этапа практического экзамена на получение управления транспортными средствами категории "В", "С", "D" г.Петропавловск-Камчатский</t>
  </si>
  <si>
    <t>31.08.2015</t>
  </si>
  <si>
    <t>2.7.4.2.</t>
  </si>
  <si>
    <t>2.7.5</t>
  </si>
  <si>
    <t>Мероприятие 2.7.5. Приобретение транспортных средств в целях организации обучения по программам среднего профессионального образования в краевых государственных профессиональных образовательных организациях</t>
  </si>
  <si>
    <t>01.07.2015</t>
  </si>
  <si>
    <t>2.7.6</t>
  </si>
  <si>
    <t>2.8</t>
  </si>
  <si>
    <t>Обеспечение социальных гарантий работникам подведомственных учреждений  профессионального образования</t>
  </si>
  <si>
    <t>2.8.1</t>
  </si>
  <si>
    <t>2.9</t>
  </si>
  <si>
    <t>2.9.1</t>
  </si>
  <si>
    <t>Мероприятие 2.9.1. Предоставление субсидии из краевого бюджета частной образовательной организации, осуществляющей образовательную деятельность по образовательным программам среднего профессионального образования</t>
  </si>
  <si>
    <t>3.</t>
  </si>
  <si>
    <t>3.1</t>
  </si>
  <si>
    <t>Основное мероприятие 3.1. «Обеспечение деятельности отдела контроля и надзора Министерства образования и науки Камчатского края»</t>
  </si>
  <si>
    <t>Реализация полномочий Российской Федерации в сфере образования, переданных для осуществления Министерству образования и науки Камчатского края</t>
  </si>
  <si>
    <t>3.1.1</t>
  </si>
  <si>
    <t>Мероприятие 3.1.1 Субвенция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</si>
  <si>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Обеспечение в Камчатском крае деятельности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</si>
  <si>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3.2</t>
  </si>
  <si>
    <t>Основное мероприятие 3.2. «Формирование и развитие региональной системы оценки качества образования»</t>
  </si>
  <si>
    <t>Формирование в регионе элементов общероссийской системы оценки качества образования, формирование региональной системы оценки качества образования</t>
  </si>
  <si>
    <t>3.2.1</t>
  </si>
  <si>
    <t>Мероприятие 3.2.1. Финансовое обеспечение формирования региональной системы оценки качества образования, обеспечение участия в мероприятиях по созданию общероссийской системы оценки качества образования, участие в международных исследованиях</t>
  </si>
  <si>
    <t>Контрольное событие 3.2.1.1                              «Проведение мониторинговых обследований качества знаний по обязательным учебным предметам учащихся 8-х и 10-х классов общеобразовательных организаций в Камчатском крае»</t>
  </si>
  <si>
    <t>3.2.2</t>
  </si>
  <si>
    <t>Мероприятие 3.2.2. Создание регионального центра сертификации профессиональных квалификаций выпускников учреждений профессионального образования по рабочим профессиям</t>
  </si>
  <si>
    <t>3.2.3</t>
  </si>
  <si>
    <t>Создание общественных советов по оценке деятельности профессиональных образовательных организаций</t>
  </si>
  <si>
    <t>3.2.4</t>
  </si>
  <si>
    <t>Мероприятие 3.2.4. Финансовое обеспечение государственного задания подведомственных учреждений, выполняющих работы по формированию единой информационно-образовательной среды и региональной системы оценки качества образования</t>
  </si>
  <si>
    <t>Финансовое обеспечение деятельности КГАУ "Камчатский центр информатизации и оценки качества образования"</t>
  </si>
  <si>
    <t>Мероприятие 3.2.5. Финансовое обеспечение приобретения дорогостоящих основных средств,проведения капитального ремонта имущества и благоустройства территории подведомственных учреждений, выполняющих работы по формированию единой информационно-образовательной среды и региональной системы оценки качества образования</t>
  </si>
  <si>
    <t>3.2.6</t>
  </si>
  <si>
    <t>Мероприятие 3.2.6. Финансовое обеспечение социальных гарантий работникам подведомственных учреждений, выполняющих работы по формированию единой информационно-образовательной среды и региональной системы оценки качества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</si>
  <si>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3.3</t>
  </si>
  <si>
    <t>Основное мероприятие 3.3. «Развитие механизмов обратной связи в образовании как части региональной системы оценки качества образования»</t>
  </si>
  <si>
    <t>Формирование региональной системы оценки качества образования</t>
  </si>
  <si>
    <t>3.3.1</t>
  </si>
  <si>
    <t>4.</t>
  </si>
  <si>
    <t>Подпрограмма 4 «Поддержка научной деятельности в Камчатском крае»</t>
  </si>
  <si>
    <t>4.1</t>
  </si>
  <si>
    <t>Основное мероприятие 4.1.  «Содействие ученым Камчатки по участию в мероприятиях, способствующих развитию научного потенциала региона»</t>
  </si>
  <si>
    <t>Создание условий  для поддержки научной деятельности в Камчатском крае</t>
  </si>
  <si>
    <t>4.1.1</t>
  </si>
  <si>
    <t>Мероприятие 4.1.1. Конкурс молодежных инновационных проектов в различных областях науки и техники</t>
  </si>
  <si>
    <t>Создание условий  для воспроизводства научных кадров в Камчатском крае</t>
  </si>
  <si>
    <t>4.1.2</t>
  </si>
  <si>
    <t>Мероприятие 4.1.2. Проведение и участие в  научных мероприятиях (конференции, семинары, презентации, круглые столы), направленных на стимулирование инновационной деятельности в Камчатском крае</t>
  </si>
  <si>
    <t>4.2</t>
  </si>
  <si>
    <t>Основное мероприятие 4.2. «Информационное сопровождение мероприятий, способствующих развитию научного потенциала Камчатки»</t>
  </si>
  <si>
    <t>4.2.1</t>
  </si>
  <si>
    <t>Мероприятие 4.2.1. Подготовка и издание презентационной печатной и медиапродукции, ориентированной на сопровождение мероприятий, способствующих развитию научного потенциала Камчатки</t>
  </si>
  <si>
    <t>5.</t>
  </si>
  <si>
    <t>5.1</t>
  </si>
  <si>
    <t>5.1.1</t>
  </si>
  <si>
    <t>Мероприятие 5.1.1. Финансовое обеспечение деятельности Министерства образования и науки Камчатского края</t>
  </si>
  <si>
    <t>Финансовое обеспечение деятельности Министерства образования и науки Камчатского края</t>
  </si>
  <si>
    <t>5.1.2</t>
  </si>
  <si>
    <t>Мероприятие 5.1.2. Финансовое обеспечение государственного задания подведомственных учреждений, выполняющих работы по бухгалтерскому обслуживанию в сфере образования</t>
  </si>
  <si>
    <t>5.1.3</t>
  </si>
  <si>
    <t>5.1.4</t>
  </si>
  <si>
    <t>5.2</t>
  </si>
  <si>
    <t>Основное мероприятие 5.2. «Другие вопросы в области образования»</t>
  </si>
  <si>
    <t>Создание условий для реализации воспитательного и социализирующего потенциала системы образования</t>
  </si>
  <si>
    <t>5.2.1</t>
  </si>
  <si>
    <t>Мероприятие 5.2.1. Проведение прочих мероприятий Министерства образования и науки Камчатского края</t>
  </si>
  <si>
    <t>Таблица 11</t>
  </si>
  <si>
    <t>Сведения о достижении значений показателей (индикаторов)</t>
  </si>
  <si>
    <t>№ 
п/п</t>
  </si>
  <si>
    <t>Показатель
(индикатор)
(наименование)</t>
  </si>
  <si>
    <t>Ед. измерения</t>
  </si>
  <si>
    <t>Значения показателей (индикаторов) государственной программы, подпрограммы государственной программы</t>
  </si>
  <si>
    <t>Обоснование отклонений значений показателя (индикатора) на конец отчетного года (при наличии)</t>
  </si>
  <si>
    <t>год, предшествующий отчетному &lt;1&gt;</t>
  </si>
  <si>
    <t>отчетный год</t>
  </si>
  <si>
    <t>план</t>
  </si>
  <si>
    <t>факт</t>
  </si>
  <si>
    <t>%</t>
  </si>
  <si>
    <t xml:space="preserve">Удельный вес численности обучающихся государственных (муниципальных) общеобразовательных организаций, которым предоставлена возможность обучаться в соответствии с основными современными требованиями, в общей численности обучающихся
</t>
  </si>
  <si>
    <t>Удельный вес численности выпускников образовательных организаций профессионального образования очной формы обучения, трудоустроившихся в течение одного года после окончания обучения по полученной специальности (профессии), в общей их численности</t>
  </si>
  <si>
    <t>Подпрограмма 1 "Развитие дошкольного, общего образования и дополнительного образования детей в Камчатском крае"</t>
  </si>
  <si>
    <t>1.1.</t>
  </si>
  <si>
    <t xml:space="preserve">Удельный вес численности детей в возрасте от 0 до 3 лет, охваченных программами поддержки раннего развития, в общей численности детей соответствующего возраста
</t>
  </si>
  <si>
    <t>1.2.</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</si>
  <si>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</si>
  <si>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1.5.</t>
  </si>
  <si>
    <t xml:space="preserve">Удельный вес численности учителей в возрасте до 30 лет в общей численности учителей общеобразовательных организаций
</t>
  </si>
  <si>
    <t>1.6.</t>
  </si>
  <si>
    <t>1.8.</t>
  </si>
  <si>
    <t xml:space="preserve">Удельный вес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
</t>
  </si>
  <si>
    <t>Подпрограмма 2 "Развитие профессионального образования в Камчатском крае"</t>
  </si>
  <si>
    <t>2.1.</t>
  </si>
  <si>
    <t xml:space="preserve">ед.  </t>
  </si>
  <si>
    <t>2.2.</t>
  </si>
  <si>
    <t xml:space="preserve">Доля выпускников 9-х и 11-х классов общеобразовательных школ в Камчатском крае, продолживших обучение в профессиональных образовательных организациях, в общем числе выпускников в отчетном году
</t>
  </si>
  <si>
    <t>2.3.</t>
  </si>
  <si>
    <t>2.4.</t>
  </si>
  <si>
    <t>2.5.</t>
  </si>
  <si>
    <t>Подпрограмма 3 "Развитие региональной системы оценки качества образования и информационной прозрачности системы образования Камчатского края"</t>
  </si>
  <si>
    <t>3.1.</t>
  </si>
  <si>
    <t>Выполнение плана проведения проверок (доля проведенных плановых проверок в общем количестве запланированных проверок)</t>
  </si>
  <si>
    <t>3.2.</t>
  </si>
  <si>
    <t>Доля юридических лиц, в отношении которых органами государственного контроля (надзора) были проведены проверки (в общем количестве юридических лиц, осуществляющих деятельность на территории Российской Федерации, деятельность которых подлежит государственному контролю (надзору)</t>
  </si>
  <si>
    <t>3.3.</t>
  </si>
  <si>
    <t>3.4.</t>
  </si>
  <si>
    <t xml:space="preserve">Удельный вес числа образовательных организаций, в которых созданы органы коллегиального управления с участием общественности (родители, работодатели), в общем числе образовательных организаций
</t>
  </si>
  <si>
    <t xml:space="preserve">Удельный вес числа образовательных организаций, обеспечивающих предоставление нормативно закрепленного перечня сведений о своей деятельности на официальных сайтах, в общем числе образовательных организаций
</t>
  </si>
  <si>
    <t>Подпрограмма 4 "Поддержка научной деятельности в Камчатском крае"</t>
  </si>
  <si>
    <t>4.1.</t>
  </si>
  <si>
    <t>Доля исследователей в возрасте до 30 лет, имеющих ученую степень, в общем числе исследователей в данной возрастной группе</t>
  </si>
  <si>
    <t>&lt;1&gt; приводится фактическое значение индикатора или показателя за год, предшествующий отчетному.</t>
  </si>
  <si>
    <t>Таблица 12</t>
  </si>
  <si>
    <t xml:space="preserve">Сведения </t>
  </si>
  <si>
    <t>о степени выполнения ведомственных целевых программ,</t>
  </si>
  <si>
    <t>основных мероприятий, мероприятий и контрольных событий 
подпрограмм государственной программы</t>
  </si>
  <si>
    <t>Наименование ведомственной целевой программы, основного мероприятия</t>
  </si>
  <si>
    <t>Ответственный исполнитель</t>
  </si>
  <si>
    <t>Плановый срок</t>
  </si>
  <si>
    <t>Фактический срок</t>
  </si>
  <si>
    <t>Результаты</t>
  </si>
  <si>
    <t>Проблемы, возникшие 
в ходе реализации мероприятия &lt;1&gt;</t>
  </si>
  <si>
    <t>начала реализации</t>
  </si>
  <si>
    <t>окончания реализации</t>
  </si>
  <si>
    <t>1.1.2.</t>
  </si>
  <si>
    <t>1.1.3.</t>
  </si>
  <si>
    <t>1.1.4.</t>
  </si>
  <si>
    <t>1.1.5.</t>
  </si>
  <si>
    <t>Мероприятие 1.1.5 Субсидии органам местного самоуправления на реализацию основных мероприятий соответствующей подпрограммы</t>
  </si>
  <si>
    <t>1.1.6.</t>
  </si>
  <si>
    <t>1.2.1.</t>
  </si>
  <si>
    <t>1.2.2.</t>
  </si>
  <si>
    <t>1.2.3.</t>
  </si>
  <si>
    <t>1.2.4.</t>
  </si>
  <si>
    <t>1.2.5.</t>
  </si>
  <si>
    <t>1.2.6.</t>
  </si>
  <si>
    <t>1.2.7.</t>
  </si>
  <si>
    <t>1.2.8.</t>
  </si>
  <si>
    <t>1.2.9</t>
  </si>
  <si>
    <t>Приобретение специальных программ, специальных учебников, специальных технических средств обучения в подведомственных образовательных организациях, обучающих детей с ограниченными возможностями здоровья</t>
  </si>
  <si>
    <t>1.2.10</t>
  </si>
  <si>
    <t>01.01.2016</t>
  </si>
  <si>
    <t>Основное мероприятие 1.3. «Развитие сферы дополнительного образования и социализации детей».</t>
  </si>
  <si>
    <t>1.3.1.</t>
  </si>
  <si>
    <t>Министерство образования и науки Камчатского края / Николенко Н.Н., начальник отдела экономики и межбюджетных трансфертов - главный бухгалтер</t>
  </si>
  <si>
    <t>1.3.2.</t>
  </si>
  <si>
    <t>1.3.3.</t>
  </si>
  <si>
    <t>Мероприятие 1.3.5. Финансовое обеспечение государственного задания подведомственных организаций для детей-сирот и детей, оставшихся без попечения родителей, не осуществляющих образовательную деятельность в качестве основного вида деятельности</t>
  </si>
  <si>
    <t>Министерство образования и науки Камчатского края / Великанова О.Н., начальник отдела воспитательной работы и дополнительного образования, Николенко Н.Н., начальник отдела экономики и межбюджетных трансфертов - главный бухгалтер</t>
  </si>
  <si>
    <t>Мероприятие 1.3.12. Организация участия усыновителей (удочерителей), опекунов (попечителей), приемных родителей и детей, находящихся на воспитании в их семьях, в том числе родных, в краевых и федеральных мероприятиях</t>
  </si>
  <si>
    <t>1.4.1.</t>
  </si>
  <si>
    <t>1.4.2.</t>
  </si>
  <si>
    <t>Мероприятие 1.4.6. Обеспечение подготовки и проведения региональных предметных олимпиад, научно-исследовательских проектов и иинтеллектуальных конкурсов, исследовательских работ, профильных школ, конференций, тренингов. Участие в предметных олимпиадах, научно-исследовательских проектах, интеллектуальных конкурсах, профильных школах, конференциях, тренингах более высокого уровня.</t>
  </si>
  <si>
    <t>1.5.1.</t>
  </si>
  <si>
    <t>Проведение краевых  конкурсов профессионального мастерства педагогов. Обеспечение участия педагогов во всероссийских конкурсах</t>
  </si>
  <si>
    <t>30.06.2017</t>
  </si>
  <si>
    <t>Приглашение преподавателей из ведущих вузов страны для обучения педагогов, направление педагогов за пределы Камчатского края. Обучение педагогов края на базе КГАОУ ДОВ "Камчатский институт ПКПК".</t>
  </si>
  <si>
    <t>Разработка проектной документации, строительство  детского сада на 200 мест в  п. Ключи Усть-Камчатского района</t>
  </si>
  <si>
    <t>Детский сад в с. Тиличики Олюторского района</t>
  </si>
  <si>
    <t>Контрольное событие 1.7.1.8.1                              "Разработка проектной документации по объекту "Детский сад в с. Тиличики Олюторского района""</t>
  </si>
  <si>
    <t>Контрольное событие 1.7.1.8.2                              "Ввод в эксплуатацию детского сада в с. Тиличики Олюторского района</t>
  </si>
  <si>
    <t>Контрольное событие 1.7.2.3.1                            "Разработка проектной документации по объекту "Школа - детский сад" в с.Таловка Пенжинского района на 80 ученических и 30 дошкольных мест"</t>
  </si>
  <si>
    <t>Строительство дошкольных образовательных организаций в Камчатском крае</t>
  </si>
  <si>
    <t>Контрольное событие 1.7.2.4.1.                             "Разработка проектной документации по объекту "Сельский учебный комплекс в с Седанка на 100 школьных и 50 дошкольных мест"</t>
  </si>
  <si>
    <t>Сельский учебный комплекс "Школа-детский сад" на 72 ученических и 40 дошкольных мест в с.Лесная, Тигильского района (в том числе проектные работы)</t>
  </si>
  <si>
    <t>1.7.2.5.1 Контрольное событие "Разработка проектной документации по объекту "Сельский учебный комплекс в с.Лесная на 72 школьных и 40 дошкольных мест"</t>
  </si>
  <si>
    <t>Приобретение основных средств, проведение капитального ремонта имущества и благоустройство территории бюджетных и автономных общеобразовательных учреждений, учреждений дополнительного образования, детских домов и центров содействия семейных форм устройств</t>
  </si>
  <si>
    <t xml:space="preserve">Проведение капитального и текущего ремонта в муниципальных образовательных организациях  </t>
  </si>
  <si>
    <t xml:space="preserve">Мероприятие 1.8.1. Финансовое обеспечение социальных гарантий работникам подведомственных организаций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t>
  </si>
  <si>
    <t xml:space="preserve">Оплата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бюджетных и автономных общеобразовательных учреждений, учреждений дополнительного образования, детских домов и центров содействия семейных форм устройств </t>
  </si>
  <si>
    <t>Обеспечение социальных гарантий обучающихся бюджетных и автономных общеобразовательных учреждений, детских домов, центров содействия развитию семейных форм устройств</t>
  </si>
  <si>
    <t>Мероприятие 2.1.1. Финансовое обеспечение государственного задания на предоставление государственных услуг по реализации программ среднего профессионального образования, программ профессиональной подготовки</t>
  </si>
  <si>
    <t>Мероприятие 2.3.1. Проведение мероприятий с обучающимися профессиональных образовательных организаций с привлечением работодателей</t>
  </si>
  <si>
    <t>Мероприятие 2.3.4. Финансовое обеспечение реализации подведомственными профессиональными образовательными организациями прочих мероприятий с детьми и молодежью в области образования</t>
  </si>
  <si>
    <t>Основное мероприятие 2.4. «Развитие кадрового потенциала системы среднего профессионального образования»</t>
  </si>
  <si>
    <t>Мероприятие 2.7.3. Финансовое обеспечение приобретения дорогостоящих основных средств, проведения капитального ремонта имущества и благоустройство территории подведомственных организаций дополнительного профессионального образования и  профессиональных образовательных организаций</t>
  </si>
  <si>
    <t>Основное мероприятие 2.8. «Социальные гарантии работникам подведомственных профессиональных образовательных организаций»</t>
  </si>
  <si>
    <t>Мероприятие 2.8.1. Финансовое обеспечение социальных гарантий работникам подведомственных организаций дополнительного профессионального образования, профессиональных образовательных организаций,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</si>
  <si>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Основное мероприятие 2.9. «Предоставление субсидий из краевого бюджета частным образовательным организациям, осуществляющим образовательную деятельность по образовательным программам среднего профессионального образования, в Камчатском крае»</t>
  </si>
  <si>
    <t>3.2.5.</t>
  </si>
  <si>
    <t>Приобритение основных средств, проведение капитального ремонта имущества и благоустройство территории /КГАУ "Камчатский центр информатизации и оценки качества образования"</t>
  </si>
  <si>
    <t>Оплата стоимости проезда и провоза багажа к месту использования отпуска и обратно, расходов, связанных с выездом из районов Крайнего Севера и приравненых к ним местностей, сотрудникам КГАУ "Камчатский центр информатизации и оценки качества образования"</t>
  </si>
  <si>
    <t>Мероприятие 3.3.1. Обеспечение функционирования и развития информационно-технологической инфраструктуры единого образовательного пространства системы образования Камчатского края (ГИС «Сетевой город»)</t>
  </si>
  <si>
    <t>4.2.</t>
  </si>
  <si>
    <t>Подпрограмма 5 «Обеспечение реализации Программы и прочие мероприятия в области образования»</t>
  </si>
  <si>
    <t>Основное мероприятие 5.1. «Организационное, аналитическое, информационное обеспечение реализации Программы»</t>
  </si>
  <si>
    <t>Финансовое обеспечение деятельности КГАУ "Камчатский центр бухгалтерского обслуживания в сфере образования"</t>
  </si>
  <si>
    <t>Мероприятие 5.1.3 Финансовое обеспечение приобретения дорогостоящих основных средств, проведение капитального ремонта имущества и благоустройства территории подведомственных учреждений, выполняющих работы по бухгалтерскому обслуживанию в сфере образования</t>
  </si>
  <si>
    <t>Приобритение основных средств, проведение капитального ремонта имущества и благоустройство территории /КГАУ "Камчатский центр бухгалтерского обслуживания в сфере образования"</t>
  </si>
  <si>
    <t>Оплата стоимости проезда и провоза багажа к месту использования отпуска и обратно, расходов, связанных с выездом из районов Крайнего Севера и приравненых к ним местностей, сотрудникам КГАУ "Камчатский центр бухгалтерского обслуживания в сфере образования"</t>
  </si>
  <si>
    <t>Таблица 13</t>
  </si>
  <si>
    <t>Наименование меры</t>
  </si>
  <si>
    <t>Показатель применения меры</t>
  </si>
  <si>
    <t>Обоснование необходимости (эффективности)</t>
  </si>
  <si>
    <t>Х</t>
  </si>
  <si>
    <t xml:space="preserve">          Примечание: Столбцы 1 - 4, 9 раздела I заполняются в соответствии с таблицей 3 государственной программы, а также с учетом рассмотрения предложений по включению мер из раздела II в состав государственной программы по итогам рассмотрения годовых отчетов прошлых отчетных периодов. В обосновании необходимости (эффективности) приводится взаимосвязь указанных мер и показателей (индикаторов) государственной программы, а также социально-экономических эффектов от ее реализации.</t>
  </si>
  <si>
    <t>Таблица 14</t>
  </si>
  <si>
    <t>Оценка результатов реализации мер правового регулирования</t>
  </si>
  <si>
    <t>Вид акта</t>
  </si>
  <si>
    <t>Основные положения</t>
  </si>
  <si>
    <t>Сроки принятия</t>
  </si>
  <si>
    <t>Примечание (результат реализации; причины отклонений)</t>
  </si>
  <si>
    <t xml:space="preserve">I. Меры государственного (правового) регулирования, предусмотренные государственной программой </t>
  </si>
  <si>
    <t>II. Меры государственного (правового) регулирования, предлагаемые к реализации с учетом положений государственной программы</t>
  </si>
  <si>
    <t xml:space="preserve">          Примечание: Столбцы 1 - 5 раздела I заполняются в соответствии с таблицей 4 государственной программы (а также с учетом результатов включения мер из раздела II в состав государственной программы по итогам рассмотрения годовых отчетов прошлых отчетных периодов). В столбце 7 раздела I приводится краткая характеристика результата реализации меры (влияния правовой меры на состояние сферы реализации государственной программы, степени достижения поставленных перед ней целей), а также причины отклонений в: 
         а) сроках реализации;</t>
  </si>
  <si>
    <t xml:space="preserve">         б) фактически полученных результатах по сравнению с ожидаемыми.</t>
  </si>
  <si>
    <t>Таблица 15</t>
  </si>
  <si>
    <t>Информация об использовании бюджетных и внебюджетных средств государственной программы</t>
  </si>
  <si>
    <t>№ п/п</t>
  </si>
  <si>
    <t>Наименование государственной программы, подпрограммы, мероприятия</t>
  </si>
  <si>
    <t>Код бюжетной классификации</t>
  </si>
  <si>
    <t>Расходы (тыс.руб.), годы</t>
  </si>
  <si>
    <t>ГРБС</t>
  </si>
  <si>
    <t>предусмотрено на отчетную дату</t>
  </si>
  <si>
    <t>Всего, в том числе:</t>
  </si>
  <si>
    <t>Государственная программа Камчатского края</t>
  </si>
  <si>
    <t>Наименование подпрограммы\ наименование инвестиционного проекта</t>
  </si>
  <si>
    <t>Ответственный за сопровождение инвестиционного проекта (ИОГВ, Руководитель Ф.И.О.)</t>
  </si>
  <si>
    <t>Ответственный за сопровождение инвестиционного проекта (Администрация МО, Глава МО)</t>
  </si>
  <si>
    <t>Инестор</t>
  </si>
  <si>
    <t>Стоимость проекта</t>
  </si>
  <si>
    <t>Источники финансирования</t>
  </si>
  <si>
    <t>Описание проекта</t>
  </si>
  <si>
    <t>Сроки реализации</t>
  </si>
  <si>
    <t>Потребность в инфраструктуре</t>
  </si>
  <si>
    <t>Меры гос поддержки</t>
  </si>
  <si>
    <t>Наличие земельного участка</t>
  </si>
  <si>
    <t>основные экономические показатели
(вклад в ВРП;  налогов; создание раб. мест и т.д.)</t>
  </si>
  <si>
    <t>Подпрограмма 1</t>
  </si>
  <si>
    <t>проект № 1</t>
  </si>
  <si>
    <t>проект № 2</t>
  </si>
  <si>
    <t>проект №…</t>
  </si>
  <si>
    <t>Подпрограмма 2</t>
  </si>
  <si>
    <t>проект № Х</t>
  </si>
  <si>
    <t>запланированные</t>
  </si>
  <si>
    <t>достигнутые</t>
  </si>
  <si>
    <t>Приобретение снегоуборочного шнэкоротора для КГП ОАУ "Камчатский политехнический техникум"</t>
  </si>
  <si>
    <t>Приобретение основных средств</t>
  </si>
  <si>
    <t>Ремонт спортивных залов общеобразовательных организаций</t>
  </si>
  <si>
    <t>Обеспечение социальных гарантий работникам подведомственных  учреждений</t>
  </si>
  <si>
    <t>Годовой отчет о ходе реализации государственной программы "Развитие образования в Камчатском крае на 2014-2020 годы"</t>
  </si>
  <si>
    <t>Таблица 10 "Мониторинг реализации государственной программы"</t>
  </si>
  <si>
    <t>Совместно с экономистами и соисполнителями государственной программы</t>
  </si>
  <si>
    <t>Таблица 11 "Сведения о достижении значений показателей (индикаторов)"</t>
  </si>
  <si>
    <t xml:space="preserve">Сводная, совместно с кураторами, свод по кураторам Брошук М. </t>
  </si>
  <si>
    <t>Таблица 12 "Сведения о степени выполнения ведомственных целевых программ, основных мероприятий, мероприятий и контрольных событий подпрограмм государственной программы</t>
  </si>
  <si>
    <t>Таблица 13 "Оценка эффективности мер государственного регулирования"</t>
  </si>
  <si>
    <t>Программой не предусмотрены меры, таблица пустая</t>
  </si>
  <si>
    <t>Таблица 14 "Оценка результатов реализации мер правового регулирования"</t>
  </si>
  <si>
    <t>Таблица 15 "Информация об использовании бюджетных и внебюджетных средств государственной программы"</t>
  </si>
  <si>
    <t>Наименование КВЦП, основного мероприятия, мероприятия,  контрольного события программы, объекта закупки, субсидии</t>
  </si>
  <si>
    <r>
      <t xml:space="preserve">Код бюд-жетной классифика-
ции </t>
    </r>
    <r>
      <rPr>
        <vertAlign val="superscript"/>
        <sz val="7.5"/>
        <rFont val="Times New Roman"/>
        <family val="1"/>
      </rPr>
      <t>2</t>
    </r>
  </si>
  <si>
    <t>Фактическая дата начала реализации мероприятия</t>
  </si>
  <si>
    <t>Фактическая дата окончания реализации мероприятия; дата наступления контрольного события</t>
  </si>
  <si>
    <t>7</t>
  </si>
  <si>
    <t>Всего по государственной программе:</t>
  </si>
  <si>
    <t>81307010210140230500 ,81307010210109990600</t>
  </si>
  <si>
    <t>Мероприятие 1.1.2 Конкурсы образовательных организаций, реализующих программы дошкольного образования</t>
  </si>
  <si>
    <t>81307010210140190500</t>
  </si>
  <si>
    <t>Министерство образования и науки Камчатского края/ Медведева И.С., начальник отдела региональной политики и образовательных программ</t>
  </si>
  <si>
    <t xml:space="preserve">Развитие муниципальных и краевых систем дошкольного образования </t>
  </si>
  <si>
    <t>81310040210140210500, 81310040210120370300</t>
  </si>
  <si>
    <t>Министерство образования и науки Камчатского края/ Николенко Н.Н., начальник отдела экономики и межбюджетных трансфертов - главный бухгалтер</t>
  </si>
  <si>
    <t>81307010210109990200</t>
  </si>
  <si>
    <t>81307010210140060500</t>
  </si>
  <si>
    <t>Министерство образования и науки Камчатского края/ Медведева И.С., начальник отдела региональной политики и образовательных программ, Николенко Н.Н., начальник отдела экономики и межбюджетных трансфертов - главный бухгалтер</t>
  </si>
  <si>
    <t>81307010210140040500</t>
  </si>
  <si>
    <t>1.1.7</t>
  </si>
  <si>
    <t>Мероприятие  1.1.7. Предоставление субсидий из краевого бюджета частным дошкольным образовательным организациям, реализующим образовательные программы дошкольного образования в Камчатском крае</t>
  </si>
  <si>
    <t>Контрольное событие 1.2.                                  "Обеспечение круглосуточного неограниченного доступа к информации сети Интернет общеобразовательным учреждениям Камчатского края"</t>
  </si>
  <si>
    <t>Декабрь 2016 г.</t>
  </si>
  <si>
    <t>81307020210240170500, 81307020210240300500, 81307020210240230500</t>
  </si>
  <si>
    <t>81307020210210140100, 81207020210210140200, 81307020210210140300, 81307020210210140600, 81307020210210140800</t>
  </si>
  <si>
    <t>81307020210209990200, 81307020210209990600</t>
  </si>
  <si>
    <t>Министерство образования и науки Камчатского края / Медведева И.С., начальник отдела региональной политики и образовательных программ</t>
  </si>
  <si>
    <t>01.03.2016</t>
  </si>
  <si>
    <t>81307090210209990600</t>
  </si>
  <si>
    <t>81307020210209990200</t>
  </si>
  <si>
    <t>Мероприятие 1.2.5 Развитие системы дистанционного обучения детей</t>
  </si>
  <si>
    <t>81307020210209990600</t>
  </si>
  <si>
    <t>Министерство образования и науки Камчатского края / Медведева И.С., начальник отдела региональной политики и образовательных программ, Николенко Н.Н., начальник отдела экономики и межбюджетных трансфертов - главный бухгалтер</t>
  </si>
  <si>
    <t>Мероприятие 1.2.6 Субсидии органам местного самоуправления на реализацию основных мероприятий соответствующей подпрограммы</t>
  </si>
  <si>
    <t>81307020210240060521</t>
  </si>
  <si>
    <t>Министерство образования и науки Камчатского края / Медведева И.С., начальник отдела региональной политики и образовательных программ, Великанова О.Н., начальник отдела воспитательной работы и дополнительного образования, Николенко Н.Н., начальник отдела экономики и межбюджетных трансфертов - главный бухгалтер</t>
  </si>
  <si>
    <t>Мероприятие 1.2.7 Субсидии местным бюджетам, связанные с выравниванием обеспеченности муниципальных образований в Камчатском крае по реализации ими расходных обязательств</t>
  </si>
  <si>
    <t>81307020210240040500</t>
  </si>
  <si>
    <t>Мероприятие 1.2.8 Финансовое обеспечение создания специальных условий получения образования обучающихся с ограниченными возможностями здоровья в подведомственных организациях</t>
  </si>
  <si>
    <t xml:space="preserve">Министерство образования и науки Камчатского края / Демидова Е.А., начальник отдела опеки и попечительства, специальных (коррекционных) образовательных учреждений; </t>
  </si>
  <si>
    <t>Мероприятие 1.2.9 Конкурсы общеобразовательных организаций</t>
  </si>
  <si>
    <t>Министерство образования и науки Камчатского края / Медведева И.С., начальник отдела региональной политики и образовательных програм</t>
  </si>
  <si>
    <t>Развитие муниципальных и краевых систем общего образования</t>
  </si>
  <si>
    <t>Мероприятие 1.2.10 Субсидия общеобразовательным учереждениям Камчатского края  на приобретение автобусов,  соответствующим требованиям перевозки обучающихся</t>
  </si>
  <si>
    <t>Министерство образования и науки Камчатского края / Медведева И.С., начальник отдела региональной политики и образовательных программ, Великанова О.Н., начальник отдела воспитательной работы и дополнительного образования, Николенко Н.Н., начальникотдела экономики и межбюджетных трансфертов - главный бухгалтер</t>
  </si>
  <si>
    <t>Приобретение автобусов для перевозки обучающихся в общеобразовательных учреждениях  Камчатского края</t>
  </si>
  <si>
    <t>81307020210310140600</t>
  </si>
  <si>
    <t>Мероприятие 1.3.2. Конкурсы организаций дополнительного образования</t>
  </si>
  <si>
    <t>81307020210340060500</t>
  </si>
  <si>
    <t xml:space="preserve">Развитие муниципальных и краевых систем дополнительного образования </t>
  </si>
  <si>
    <t>81307090210309990600</t>
  </si>
  <si>
    <t>01.11.2016</t>
  </si>
  <si>
    <t>81307070210309990600</t>
  </si>
  <si>
    <t>01.04.2016</t>
  </si>
  <si>
    <t>81310040210340160500</t>
  </si>
  <si>
    <t>81310040210340160500, 81310040210320280500, 81310040210352600500</t>
  </si>
  <si>
    <t>81310060210340120500</t>
  </si>
  <si>
    <t>81307020210340170500</t>
  </si>
  <si>
    <t>81307090210309990200, 81407090210309990300, 81507090210309990300, 81507090210309990200, 81307090210320450300</t>
  </si>
  <si>
    <t>Министерство образования и науки Камчатского края / Демидова Е.А., начальник отдела опеки и попечительства, специальных (коррекционных) образовательных учреждений; Министерство социального развития и труда Камчатского края</t>
  </si>
  <si>
    <t>81304100210309990200</t>
  </si>
  <si>
    <t>Министерство образования и науки Камчатского края / Демидова Е.А., начальник отдела опеки и попечительства, специальных (коррекционных) образовательных учреждений</t>
  </si>
  <si>
    <t>1.3.13</t>
  </si>
  <si>
    <t>Мероприятие 1.3.13. Финансовое обеспечение государственного задания подведомственных учреждений, выполняющих работы, оказывающих услуги по развитию семейных форм устройства детей, оставшихся без попечения родителей, и их социализации в обществе, не имеющих в своем составе стационапных групп</t>
  </si>
  <si>
    <t>1.3.14</t>
  </si>
  <si>
    <t>Мероприятие 1.3.14 Оплата расходов по исполнительным листам на основании судебных решений</t>
  </si>
  <si>
    <t>8130709021030999600</t>
  </si>
  <si>
    <t>1.3.15</t>
  </si>
  <si>
    <t>Мероприятие 1.3.15 Региональный конкурс краевых организаций дополнительного образования</t>
  </si>
  <si>
    <t xml:space="preserve">Министерство образования и науки Камчатского края / Великанова О.Н., начальник отдела воспитательной работы и дополнительного образования; Радченко М.А., консультант отдела региональной политики и образовательных программ </t>
  </si>
  <si>
    <t>Проведение регионального конкурса краевых организаций дополнительного образования</t>
  </si>
  <si>
    <t>Контрольное событие 1.4.                               "Проведение регионального этапа всероссийской олимпиады школьников"</t>
  </si>
  <si>
    <t>Май 2016 г.</t>
  </si>
  <si>
    <t>Мероприятие 1.4.1. Обеспечение подготовки и проведения краевых мероприятий среди обучающихся общеобразовательных организаций в Камчатском крае. Участие в предметных олимпиадах, научно-исследовательских проектах и других мероприятиях более высокого уровня</t>
  </si>
  <si>
    <t>81307090210409990200, 81307090210409990600</t>
  </si>
  <si>
    <t>Организация и проведение краевых конкурсов для обучающихся общеобразовательных организаций Камчатского края, награждение победителей. Приглашение преподавателей из ведущих вузов страны для участия в жюри конкурсов, олимпиад. Направление одарённых детей на заключительные этапы олимпиад и другие мероприятия</t>
  </si>
  <si>
    <t>01.02.2016</t>
  </si>
  <si>
    <t>Мероприятие 1.4.2. Развитие системы поиска, поддержки и последовательного сопровождения одаренных детей, включая оснащение образовательных учреждений, работающих с одаренными детьми</t>
  </si>
  <si>
    <t>81307090210409990600</t>
  </si>
  <si>
    <t>Министерство образования и науки Камчатского края / Медведева И.С., начальник отдела региональной политики и образовательных программ, Великанова О.Н., начальник отдела воспитательной работы и дополнительного образования</t>
  </si>
  <si>
    <t>Повышение квалификации педагогов, работающих с одарёнными детьми, проезд сопровождающих на заключительные этапы конкурсов, олимпиад и других мероприятий для одарённых детей. Оснащение  КГОУ "Центр образования "Эврика" (центра по работе с одарёнными детьми) современным оборудованием для проведения интеллектуальных работ, соревнований, олимпиад, конкурсов и др.</t>
  </si>
  <si>
    <t>Министерство образования и науки Камчатского края /  Великанова О.Н., начальник отдела воспитательной работы и дополнительного образования</t>
  </si>
  <si>
    <t xml:space="preserve">Направление  победителей краевых этапов всероссийских конкурсов, спортивных соревнований за пределы Камчатского края для участия в зональных и всероссийских конкурсах, соревнованиях. </t>
  </si>
  <si>
    <t>Мероприятие 1.4.4. Организация работы краевых профильных школ</t>
  </si>
  <si>
    <t xml:space="preserve">81307090210409990600 </t>
  </si>
  <si>
    <t>Мероприятие 1.4.5. Организация подготовки педагогических кадров для работы с одаренными детьми</t>
  </si>
  <si>
    <t>Мероприятие 1.4.6. Поощрение преподавателей, подготовивших победителей и призёров заключительного этапа всероссийской олимпиады школьников</t>
  </si>
  <si>
    <t>81307090210409990300</t>
  </si>
  <si>
    <t>01.05.2016</t>
  </si>
  <si>
    <t>Контрольное событие 1.5.                               "Повышение квалификации руководящих и педагогических работников общеобразовательных организаций в Камчатском крае в соответствии с федеральными государственными образовательными стандартами"</t>
  </si>
  <si>
    <t>81307090210509990200, 81307090210509990600</t>
  </si>
  <si>
    <t>81307090210509990300</t>
  </si>
  <si>
    <t>01.06.2016</t>
  </si>
  <si>
    <t xml:space="preserve">Мероприятие 1.5.4. Создание условий для повышения профессиональной компетенции педагогических и руководящих работников образовательных учреждений в Камчатском крае. </t>
  </si>
  <si>
    <t>81307090210509990600</t>
  </si>
  <si>
    <t>81307020210540250500,81307020210510170100,81307020210510170600</t>
  </si>
  <si>
    <t>81307090210609990600</t>
  </si>
  <si>
    <t>81307090210640060500</t>
  </si>
  <si>
    <t>81310030210640160500</t>
  </si>
  <si>
    <t>81307090210609990200</t>
  </si>
  <si>
    <t>01.08.2016</t>
  </si>
  <si>
    <t>Мероприятие 1.6.8.Субсидии органам местного самоуправления на реализацию Комплекса мероприятий по созданию в общеобразовательных организациях в Камчатском крае, расположенных  в сельской местности, условий для занятия физической культурой и спортом</t>
  </si>
  <si>
    <t>планируемые обемы бюджетных обязательств федерального бюджета</t>
  </si>
  <si>
    <t>81207010210740070500, 81207010210710130400</t>
  </si>
  <si>
    <t>1.7.1.1</t>
  </si>
  <si>
    <t>81207010214007500, 81207070215059500</t>
  </si>
  <si>
    <t>1.7.1.2</t>
  </si>
  <si>
    <t>Детский сад в микрорайоне А-II северо-восточной части г.Петропавловска-Камчатского</t>
  </si>
  <si>
    <t>81207010215059500, 81207010214007500</t>
  </si>
  <si>
    <t>30.09.2014</t>
  </si>
  <si>
    <t>Контрольное событие 1.7.1.2.                               "Ввод в эксплуатацию детского сада в микрорайоне А-II северо-восточной части г.Петропавловска-Камчатского"</t>
  </si>
  <si>
    <t>81207010210710130400</t>
  </si>
  <si>
    <t>31.03.17</t>
  </si>
  <si>
    <t>Контрольное событие 1.7.1.1.                               Заключение государственного контракта на строительство объекта Детский сад на 260 мест</t>
  </si>
  <si>
    <t>Март 2016 г.</t>
  </si>
  <si>
    <t>81207010210740070500</t>
  </si>
  <si>
    <t>Разработка проектной документации, строительство  детского сада по ул. Савченко, г.Петропавловск-Камчатский</t>
  </si>
  <si>
    <t>30.09.2017</t>
  </si>
  <si>
    <t>Контрольное событие 1.7.1.2.1                           "Заключение муниципального контракта на разработку проектной документации по объекту «Детский     сад      по      ул.      Савченко,    г. Петропавловск-Камчатский""</t>
  </si>
  <si>
    <t>Июнь 2016 г.</t>
  </si>
  <si>
    <t>Контрольное событие 1.7.1.2.2                                                               "Получение проектной документациии  по объекту «Детский     сад      по      ул.      Савченко,    г. Петропавловск-Камчатский"</t>
  </si>
  <si>
    <t>1.7.1.3</t>
  </si>
  <si>
    <t>Строительство  детского сада по ул. Арсеньева, г.Петропавловск-Камчатский</t>
  </si>
  <si>
    <t>Контрольное событие 1.7.1.3.                                                    "Ввод в эксплуатацию детского сада по ул. Арсеньева, г.Петропавловск-Камчатский"</t>
  </si>
  <si>
    <t xml:space="preserve">Разработка проектной документации, строительство  детского сада на 150 мест в р.п.Оссора Карагинского района </t>
  </si>
  <si>
    <t>Контрольное событие 1.7.1.4.1                           "Получение проектной документациии по объекту «Детский сад на 150 мест в р.п. Оссора Карагинского района"</t>
  </si>
  <si>
    <t>Контрольное событие 1.7.1.4.2                                                    "Заключение государственного контракта на строительство объекта "Детский сад на 150 мест в р.п. Оссора Карагинского района"</t>
  </si>
  <si>
    <t>31.06.2017</t>
  </si>
  <si>
    <t>Строительство детского сада на 30 мест в с. Ковран Тигильского района (в том числе проектные работы)</t>
  </si>
  <si>
    <t>Разработка проектной документации, строительство детского сада на 30 мест в с. Ковран Тигильского района</t>
  </si>
  <si>
    <t>31.06.2018</t>
  </si>
  <si>
    <t>Контрольное событие 1.7.1.5.1: "Заключение государственного контракта на строительство объекта "Детский сад на 30 мест в с. Ковран Тигильского района"</t>
  </si>
  <si>
    <t>Контрольное событие программы 1.7.1.5.2 «Ввод в эксплуатацию детского сада на 30 мест в с. Ковран Тигильского района»</t>
  </si>
  <si>
    <t>Контрольное событие 1.7.1.7.1.                           Разработка проектной документации по объекту "Детский сад на 200 мест в  п. Ключи Усть-Камчатского района"</t>
  </si>
  <si>
    <t>Контрольное событие 1.7.1.7.2.                            "Ввод в эксплуатацию детского сада на 200 мест в  п. Ключи Усть-Камчатского района"</t>
  </si>
  <si>
    <t>81207010214007500</t>
  </si>
  <si>
    <t>01.07.2014</t>
  </si>
  <si>
    <t xml:space="preserve"> Контрольное событие 1.7.1.9.                            "Погашение кредиторской задолженности детского сада на 260 мест г.Елизово"</t>
  </si>
  <si>
    <t>Контрольное событие1.7.1.6.1: "Заключение муниципального контракта на строительство объекта "Детский сад на 200 мест в  п. Ключи Усть-Камчатского района"</t>
  </si>
  <si>
    <t>Апрель 2016 г.</t>
  </si>
  <si>
    <t>Контрольное событие программы 1.7.1.6.2. «Ввод в эксплуатацию детского сада на 200 мест в  п. Ключи Усть-Камчатского района»</t>
  </si>
  <si>
    <t>81207010211013400</t>
  </si>
  <si>
    <t>31.03.2016</t>
  </si>
  <si>
    <t>82207010215059400</t>
  </si>
  <si>
    <t>Детский сад на 150 мест в с.Соболево Соболевского района (в том числе проектные работы)</t>
  </si>
  <si>
    <t>82207010210750590400</t>
  </si>
  <si>
    <t xml:space="preserve">Строительство детского сада на 150 мест  в с. Соболево </t>
  </si>
  <si>
    <t xml:space="preserve">Контрольное событие программы 1.7.1.7.1 «Заключение государственного контракта на разработку проектной документации по объекту «Детский     сад на 150 мест в с. Соболево Соболевского района» </t>
  </si>
  <si>
    <t xml:space="preserve">Контрольное событие программы 1.7.1.7.2:  "Получение проектной документациии  по объекту «Детский     сад на 150 мест в с. Соболево Соболевского района»      </t>
  </si>
  <si>
    <t xml:space="preserve">Контрольное событие программы: 1.7.1.7.3 "Заключение государственного контракта на строительство объекта «Детский     сад на 150 мест в с. Соболево Соболевского района»      </t>
  </si>
  <si>
    <t>Детский сад в с. Тиличики Олюторского района (в том числе проектные работы)</t>
  </si>
  <si>
    <t>Строительство, оснащение средствами обучения и воспитания в соответствии с современными условиями обучения сельского учебного комплекса в с Усть-Хайрюзово Тигильского муниципального района</t>
  </si>
  <si>
    <t>81207090210710130400</t>
  </si>
  <si>
    <t>Контрольное событие 1.7.2.1.                                                    "Ввод в эксплуатацию сельского учебного комплекса в с Усть-Хайрюзово Тигильского муниципального района"</t>
  </si>
  <si>
    <t xml:space="preserve">Разработка проектной документации, строительство сельского учебного комплекса "Школа детский сад" в с.Таловка Пенжинский района на 80 ученических и 30 дошкольных мест </t>
  </si>
  <si>
    <t>Контрольное событие программы 1.7.2.2.1 "Заключение государственного контракта на строительство объекта  «Школа-детский сад» в с. Каменское Пенжинского района на 161 ученических и 80 дошкольных мест»</t>
  </si>
  <si>
    <t>Контрольное событие программы 1.7.2.2.2. «Ввод в эксплуатацию объекта «Школа-детский сад» в с. Каменское Пенжинского района на 161 ученических и 80 дошкольных мест»</t>
  </si>
  <si>
    <t>Контрольное событие 1.7.2.3.2                            "Ввод в эксплуатацию сельского учебного комплекса "Школа-детский сад" в с. Таловка Пенжинского района на 80 ученических и 30 дошкольных мест "</t>
  </si>
  <si>
    <t>81207020211013400</t>
  </si>
  <si>
    <t>1.7.2.6.1 "Разработка проектной документации по объекту "Общеобразовательная школа на 300 мест в с. Оссора Карагинского района"</t>
  </si>
  <si>
    <t>Общеобразовательная школа на 250 мест с. Соболево Соболевского района (в том числе проектные работы)</t>
  </si>
  <si>
    <t>81207020210710130400</t>
  </si>
  <si>
    <t>Строительство Общеобразовательной школы 250 мест с. Соболево</t>
  </si>
  <si>
    <t>Контрольное событие программы 1.7.2.3.1. «Заключение государственного контракта на разработку проектной документации по обьъекту «Общеобразовательная школа на 250 мест в с. Соболево Соболевского района»</t>
  </si>
  <si>
    <t>Контрольное событие программы 1.7.2.3.2. «Получение проектной документациии по объекту «Общеобразовательная школа на 250 мест в с. Соболево Соболевского района»</t>
  </si>
  <si>
    <t>Контрольное событие программы 1.7.2.3.3: "Заключение государственного контракта на строительство объекта «Общеобразовательная школа на 250 мест в с. Соболево Соболевского района»</t>
  </si>
  <si>
    <t>Средняя общеобразовательная школа в г. Елизово по ул. Сопочной</t>
  </si>
  <si>
    <t>Строительство средней общеобразовательной школы в г. Елезово</t>
  </si>
  <si>
    <t>Контрольное событие программы 1.7.2.4.1: "Заключение муниципального контракта на строительство объекта «Средняя общеобразовательная школа в г. Елизово по ул. Сопочной"</t>
  </si>
  <si>
    <t>Контрольное событие программы 1.7.2.4.2. «Ввод в эксплуатацию объекта «Средняя общеобразовательная школа в г. Елизово по ул. Сопочной"</t>
  </si>
  <si>
    <t>Строительство здания начальной общеобразовательной школы по проспекту Рыбаков в г.Петропавловск-Камчатский (в том числе проектные работы)</t>
  </si>
  <si>
    <t>Строительство начальной общеобразовательной школы по проспекту Рыбаков в г.Петропавловск-Камчатский</t>
  </si>
  <si>
    <t>30.06.2018</t>
  </si>
  <si>
    <t>Контрольное событие программы 1.7.2.5.1. «Заключение муниципального контракта на разработку проектной документации по обьъекту «Начальная общеобразовательная школа по проспекту Рыбаков в г. Петропавловске-Камчатском»</t>
  </si>
  <si>
    <t>Контрольное событие программы 1.7.2.5.2. «Получение проектной документациии по объекту «Начальная общеобразовательная школа по проспекту Рыбаков в г. Петропавловске-Камчатском»</t>
  </si>
  <si>
    <t>Контрольное событие программы 1.7.2.5.3: "Заключение муниципального контракта на строительство объекта «Начальная общеобразовательная школа по проспекту Рыбаков в г. Петропавловске-Камчатском»</t>
  </si>
  <si>
    <t>Строительство начальной общеобразовательной школы в районе Космического проезда в г.Петропавловск-Камчатский (в том числе проектные работы)</t>
  </si>
  <si>
    <t>Строительство начальной общеобразовательной школы в районе Космического проезда в г.Петропавловск-Камчатский</t>
  </si>
  <si>
    <t>Контрольное событие программы 1.7.2.6.1. «Заключение муниципального контракта на разработку проектной документации по объекту «Начальная общеобразовательная школа в районе Космического проезда в г. Петропавловске-Камчатском»</t>
  </si>
  <si>
    <t>Контрольное событие программы 1.7.2.6.2. «Получение проектной документациии по объекту «Начальная общеобразовательная школа в районе Космического проезда в г. Петропавловске-Камчатском»</t>
  </si>
  <si>
    <t>Контрольное событие программы 1.7.2.6.3: "Заключение муниципального контракта на строительство объекта «Начальная общеобразовательная школа в районе Космического проезда в г. Петропавловске-Камчатском»</t>
  </si>
  <si>
    <t>1.7.2.7</t>
  </si>
  <si>
    <t>Сельский учебный комплекс в с. Седанка на 100 школьных и 50 дошкольных мест (в том числе проектные работы)</t>
  </si>
  <si>
    <t>1.7.2.8</t>
  </si>
  <si>
    <t>Сельский учебный комплекс "Школа-детский сад" на 72 ученических и 40 дошкольных мест в с. Лесная, Тигильского района (в том числе проектные работы)</t>
  </si>
  <si>
    <t>1.7.2.9</t>
  </si>
  <si>
    <t>Мероприятие 1.7.2.9 Общеобразовательная школа на 300 мест в с. Оссора Карагинского района (в том числе проектные работы)</t>
  </si>
  <si>
    <t>1.7.2.10</t>
  </si>
  <si>
    <t>Мероприятие 1.7.2.10 Школа на 400 мест в с. Эссо</t>
  </si>
  <si>
    <t>1.7.2.11</t>
  </si>
  <si>
    <t>Мероприятие 1.7.2.11 Сельский учебный комплекс "Школа - детский сад" в с.Таловка Пенжинского района на 60 ученических и 30 дошкольных мест (проектные работы)</t>
  </si>
  <si>
    <t>Разработка проектной документации.</t>
  </si>
  <si>
    <t xml:space="preserve">Мероприятие 1.7.4. Финансовое обеспечение приобретения дорогостоящих основных средств, проведения капитального ремонта имущества и благоустройство территории подведомственных учреждений.  </t>
  </si>
  <si>
    <t>81307020210710140600</t>
  </si>
  <si>
    <t>81307010210740060500, 81307020210740060500</t>
  </si>
  <si>
    <t>81207020210740350500</t>
  </si>
  <si>
    <t>81307020210740060500</t>
  </si>
  <si>
    <t>Мероприятие 1.7.7. Финансовое обеспечение приобретения материальных ценностей (за исключением особо ценного имущества) подведомственных учреждений в рамках реализации значимых мероприятий</t>
  </si>
  <si>
    <t>1.7.9.</t>
  </si>
  <si>
    <t>Мероприятие 1.7.9. Создание условий для занятий физической культурой и спортом в общеобразовательных организациях Камчатского края (строительство открытых плоскостных спортивных сооружений и капитальный ремонт спортивных залов)</t>
  </si>
  <si>
    <t>Строительство и ремонт спортивных сооружений и залов в общеобразовательных организациях Камчатского края</t>
  </si>
  <si>
    <t>1.7.8</t>
  </si>
  <si>
    <t xml:space="preserve">Мероприятие 1.7.8. Субсидия на возмещение части затрат на проведение текущего и капитального ремонта зданий общеобразовательных организаций, ликвидацию проблемы отсутствия санитарно-гигиенических помещений в школьных зданиях </t>
  </si>
  <si>
    <t>01.07.2016</t>
  </si>
  <si>
    <t>1.7.9</t>
  </si>
  <si>
    <t>Мероприятие 1.7.9 Субсидия на возмещение части затрат местного бюджета в текущем финансовом году на оснащение средствами обучения и воспитания в соответствии с современными условиями обучения вновь вводимых в эксплуатацию зданий общеобразовательных организаций в Камчатском крае</t>
  </si>
  <si>
    <t>Министерство образования и науки Камчатского края / Николенко Н.Н., начальник отдела экономики и межбюджетных трансфертов - главный бухгалтер;  Министерство строительства Камчатского края</t>
  </si>
  <si>
    <t>1.7.10</t>
  </si>
  <si>
    <t>Мероприятие 1.7.10. Проведение капитального ремонта после осуществления работ по сейсмоусилению в  здании  МАОУ "Средняя школа № 8" Петропавловск-Камчатского городского округа, в целях решения задач по ликвидации второй смены обучения</t>
  </si>
  <si>
    <t>Основное мероприятие 1.8. «Социальные гарантии работникам подведомственных организаций»</t>
  </si>
  <si>
    <t>81307020210810140600</t>
  </si>
  <si>
    <t>Мероприятие 1.7.5. «Прочие субсидии и иные межбюджетные трансферты, имеющие целевое назначение в соответствии с законом о бюджете»</t>
  </si>
  <si>
    <t>Мероприятие 1.9.1 Социальное обеспечение обучающихся, в том числе детей-сирот и детей, оставшихся без попечения родителей, а так же лиц из числа детей-сирот и детей, оставшихся без попечения родителей в соответствии с действующими нормативными правовыми актами Камчатского края</t>
  </si>
  <si>
    <t>81307020210910140600</t>
  </si>
  <si>
    <t>81307040220110140600</t>
  </si>
  <si>
    <t>81307090220210140600</t>
  </si>
  <si>
    <t>81307090220209990600</t>
  </si>
  <si>
    <t>01.09.2016</t>
  </si>
  <si>
    <t xml:space="preserve">Организация работы кабинета профессиональной ориентации на базе КГАОУ СПО "Камчатский морской техникум"; издание презентационной печатной и медиапрдукции
</t>
  </si>
  <si>
    <t>Контрольное событие 2.3 "Проведение регионального отборочного чемпионата профессионального мастерства Ворлдскиллс Россия"</t>
  </si>
  <si>
    <t>Ноябрь 2016 г.</t>
  </si>
  <si>
    <t>81307090220309990600</t>
  </si>
  <si>
    <t>84707090220309990200</t>
  </si>
  <si>
    <t>81307090220409990600</t>
  </si>
  <si>
    <t xml:space="preserve"> </t>
  </si>
  <si>
    <t>81307050220510140600</t>
  </si>
  <si>
    <t>81304100220510140600</t>
  </si>
  <si>
    <t>81307040220610140600</t>
  </si>
  <si>
    <t>Мероприятие 2.7.1. Оснащение современным оборудованием  и прочим инвентарем профессиональных образовательных организаций для подготовки кадров по востребованным профессиям и специальностям,  приобретение транспортных средств в целях организации обучения по программам среднего профессионального образования в краевых государственных профессиональных образовательных организациях</t>
  </si>
  <si>
    <t xml:space="preserve">81307090220709990600 </t>
  </si>
  <si>
    <t>81607090220710140600, 81307090220709990600</t>
  </si>
  <si>
    <t>Министерство образования и науки Камчатского края / Медведева И.С., начальник отдела региональной политики и образовательных программ;  Министерство культуры Камчатского края</t>
  </si>
  <si>
    <t>81307040220710140600</t>
  </si>
  <si>
    <t>81307090220710130400</t>
  </si>
  <si>
    <t>Контрольное событие 2.7.4.1                                Ввод в эксплуатацию автоматизированного автодрома для проведения первого этапа практического экзамена на получение управления транспортными средствами категории "B", "С", "D" г.Петропавловск-Камчатский</t>
  </si>
  <si>
    <t>Здание Камчатского политехнического техникума на 900 мест  и общежитие на 300 мест (проектные работы)</t>
  </si>
  <si>
    <t>Контрольное событие 2.7.4.2                                Разработка проектно-сметной документации для строительства здания Камчатского политехнического техникума на 900 мест и общежития на 300 мест</t>
  </si>
  <si>
    <t>Финансовое обеспечение приобретения материальных ценностей (за исключением особо ценного имущества), работ, услуг подведомственных учреждений в рамках реализации значимых мероприятий</t>
  </si>
  <si>
    <t>198,983</t>
  </si>
  <si>
    <t>81307040220810140600; 81307050220810140600</t>
  </si>
  <si>
    <t>Финансовое обеспечение социальных гарантий работникам подведомственных учреждений начального и среднего профессионального образования</t>
  </si>
  <si>
    <t>81307040220909990600</t>
  </si>
  <si>
    <t>Подпрограмма 3 «Развитие региональной системы оценки качества образования и информационной прозрачности системы образования Камчатского края»</t>
  </si>
  <si>
    <t>Контрольное событие 3.3.                              «Осуществление оценки деятельности всех муниципальных образовательных организаций и государственных образовательных организаций, подведомственных Министерству образования и науки Камчатского края, на основании показателей эффективности деятельности»</t>
  </si>
  <si>
    <t>81307090230159ГО0100,  81307090230159ГО0200</t>
  </si>
  <si>
    <t>Май, декабрь 2016 г.</t>
  </si>
  <si>
    <t>Контрольное событие 3.4.                             «Проведение мониторинговых обследований качества знаний по обязательным учебным предметам учащихся 10-х классов общеобразовательных организаций в Камчатском крае»</t>
  </si>
  <si>
    <t>Контрольное событие 3.2.1.2                              «Участие во всероссийских проверочных работах для чащихся 4-х классов"</t>
  </si>
  <si>
    <t>81307090230209990600</t>
  </si>
  <si>
    <t>Материально-техническое оснащение регионального центра обработки информации и ППЭ, организация видеонаблюдения в период проведения ГИА. Проведение диагностических работ по русскому языку и математике 8-11 классы. Участие обучающихся Камчатского края в национальных и международных исследованиях качества образования. Организация повышения квалификации работников системы образования в области оценки качества образования.</t>
  </si>
  <si>
    <t>81307090230210140600</t>
  </si>
  <si>
    <t>Функционирование центра сертификации на базе КГАОУ СПО "Камчатский политехнический техникум"</t>
  </si>
  <si>
    <t>Контрольное событие 3.2.                                 «Создание регионального центра сертификации профессиональных квалификаций выпускников учреждений профессионального образования по рабочим профессиям»</t>
  </si>
  <si>
    <t>Мероприятие 3.2.3. Создание условий для развития государственной и общественной (общественно-профессиональной) оценки деятельности образовательных организаций</t>
  </si>
  <si>
    <t>3.2.7</t>
  </si>
  <si>
    <t>Мероприятие 3.2.7 Финансовое обеспечение приобретения материальных ценностей (за исключением особо ценного имущества) подведомственных учреждений в рамках реализации значимых мероприятий</t>
  </si>
  <si>
    <t>3.2.8</t>
  </si>
  <si>
    <t>Мероприятие 3.2.8 Развитие национально-региональной системы независимой оценки качества общего образования через реализацию пилотного регионального проекта и создание национальных механизмов оценки качества</t>
  </si>
  <si>
    <t>81304100230309990200</t>
  </si>
  <si>
    <t>Развитие информационно-технологической инфраструктуры единого образовательного пространства системы образования камчатского края (АИС «Сетевой город Образование»)</t>
  </si>
  <si>
    <t>Контрольное событие 3.5.                                  «Создание во всех муниципальных образовательных организациях и государственных образовательных организациях, подведомственных Министерству образования и науки Камчатского края, органов коллегиального управления с участием общественности (родителей, работодателей)»</t>
  </si>
  <si>
    <t>81307090240109990200</t>
  </si>
  <si>
    <t>81307090240109990200, 81307090240109990600</t>
  </si>
  <si>
    <t>Обеспечение реализации государственной программы «Развитие образования в Камчатском крае на 2014-2016 годы»</t>
  </si>
  <si>
    <t>81307090250110010800, 81301040250110010100, 81307090250110010100, 81307090250110010200</t>
  </si>
  <si>
    <t>81307090250110140600</t>
  </si>
  <si>
    <t>Мероприятие 5.1.4. Финансовое обеспечение социальных гарантий работникам подведомственных учреждений, выполняющих работы по бухгалтерскому обслуживанию в сфере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</si>
  <si>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5.1.5</t>
  </si>
  <si>
    <t>Мероприятие 5.1.5. Финансовое обеспечение приобретения материальных ценностей (за исключением особо ценного имущества), работ и услуг подведомственных учреждений в рамках реализации значимых мероприятий</t>
  </si>
  <si>
    <t>81307090250209990200, 81307090250209990800</t>
  </si>
  <si>
    <t>5.2.2</t>
  </si>
  <si>
    <t>Всего по госпрограмме</t>
  </si>
  <si>
    <t xml:space="preserve">Отношение среднего балла единого государственного экзамена (в расчете на 2 обязательных предмета) в 10 процентах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процентах школ с худшими результатами единого государственного экзамена
</t>
  </si>
  <si>
    <t>ед./мест</t>
  </si>
  <si>
    <t>180/180</t>
  </si>
  <si>
    <t xml:space="preserve">Удельный вес численности учителей общеобразовательных организаций в возрасте до 35 лет в общей численности учителей общеобразовательных организаций
</t>
  </si>
  <si>
    <t>1.9.</t>
  </si>
  <si>
    <t>1.10.</t>
  </si>
  <si>
    <t>1.13.</t>
  </si>
  <si>
    <t xml:space="preserve">Численность молодых ученых в возрасте до 35 лет, получивших поддержку на реализацию научных и инновационных проектов из средств краевого бюджета
</t>
  </si>
  <si>
    <t>чел.</t>
  </si>
  <si>
    <t>Произведено обеспечение ММТЦ методическими материалами</t>
  </si>
  <si>
    <t>8</t>
  </si>
  <si>
    <t xml:space="preserve"> за счет средств федерального бюджета</t>
  </si>
  <si>
    <t xml:space="preserve"> за счет средств краевого бюджета</t>
  </si>
  <si>
    <t xml:space="preserve"> за счет средств местных бюджетов</t>
  </si>
  <si>
    <t>813</t>
  </si>
  <si>
    <t>1.1.7.</t>
  </si>
  <si>
    <t>1.7.1.1. Детский сад на 260 мест (приобретение проектной и рабочей документации с привязкой к земельному участку)</t>
  </si>
  <si>
    <t>1.7.1.2.Строительство детского сада по ул. Савченко, г.Петропавловск-Камчатский (в том числе проектные работы)</t>
  </si>
  <si>
    <t>1.7.1.3.Строительство детского сада по ул. Арсеньева, г.Петропавловск-Камчатский (проектные работы)</t>
  </si>
  <si>
    <t>1.7.1.4. Строительство детского сада на 150 мест в р.п.Оссора Карагинского района (проектные работы)</t>
  </si>
  <si>
    <t>1.7.1.5. Строительство детского сада на 30 мест в с. Ковран Тигильского района (в том числе проектные работы)</t>
  </si>
  <si>
    <t>1.7.1.6.Строительство  детского сада на 200 мест в  п. Ключи Усть-Камчатского района (в том числе проектные работы)</t>
  </si>
  <si>
    <t>1.7.1.7. Детский сад на 150 мест в с.Соболево Соболевского района (в том числе проектные работы)</t>
  </si>
  <si>
    <t>1.7.1.8. Детский сад в с. Тиличики Олюторского района (в том числе проектные работы)</t>
  </si>
  <si>
    <t>1.7.2.1. Строительство, оснащение средствами обучения и воспитания в соответствии с современными условиями обучения сельского учебного комплекса в с Усть-Хайрюзово Тигильского муниципального района</t>
  </si>
  <si>
    <t>1.7.2.2.Строительство сельского учебного комплекса "Школа - детский сад" в с.Каменское Пенжинского района на 161 ученических и 80 дошкольных мест (в том числе проектные работы)</t>
  </si>
  <si>
    <t>1.7.2.3.Общеобразовательная школа на 250 мест с. Соболево Соболевского района (в том числе проектные работы)</t>
  </si>
  <si>
    <t>1.7.2.4.Средняя общеобразовательная школа в г. Елизово по ул. Сопочной</t>
  </si>
  <si>
    <t>1.7.2.5.Строительство здания начальной общеобразовательной школы по проспекту Рыбаков в г.Петропавловск-Камчатский (в том числе проектные работы)</t>
  </si>
  <si>
    <t>1.7.2.6.Строительство начальной общеобразовательной школы в районе Космического проезда в г.Петропавловск-Камчатский (в том числе проектные работы)</t>
  </si>
  <si>
    <t>1.7.2.7.Сельский учебный комплекс в с. Седанка на 100 школьных и 50 дошкольных мест (в том числе проектные работы)</t>
  </si>
  <si>
    <t>1.7.2.8.Сельский учебный комплекс "Школа-детский сад" на 72 ученических и 40 дошкольных мест в с. Лесная, Тигильского района (в том числе проектные работы)</t>
  </si>
  <si>
    <t>1.1.8.</t>
  </si>
  <si>
    <t>1.1.9.</t>
  </si>
  <si>
    <t>Мероприятие 2.7.6. Финансовое обеспечение приобретения материальных ценностей (за исключением особо ценного имущества), работ, услуг подведомственных учреждений в рамках реализации значимых мероприятий</t>
  </si>
  <si>
    <t>1.2.9.</t>
  </si>
  <si>
    <t>31.06.2016</t>
  </si>
  <si>
    <t>Средства выделены на обеспечение социальной поддержки обучающихся, в том числе детей-сирот и детей, оставшихся без попечения родителей, по программам общего образования, а также меры социальной поддержки обучающихся из многодетных семей, в том числе обеспечение социальных гарантий детей-сирот и детей, оставшихся без попечения родителей: обучающимся, являющимся детьми-сиротами и детьми, оставшимися без попечения родителей, лицами из числа детей-сирот и детей, оставшихся без попечения родителей, лицам, потерявшим в период обучения обоих родителей или единственного родителя; обучающимся с ограниченными возможностями здоровья, в том числе инвалидам</t>
  </si>
  <si>
    <t xml:space="preserve">Обеспечение социальных гарантий детей-сирот и детей, оставшихся без попечения родителей  </t>
  </si>
  <si>
    <t>Выполнен ремонт 7 спортивных залов, построено 3 открытых плоскостных спортивных сооружения, перепрофилирована 1 аудитория для занятия физической культурой и спортом, создан 1 спортивный клуб</t>
  </si>
  <si>
    <t xml:space="preserve">Средства направлены на финансовое обеспечение деятельности 9-ти краевых государственных организаций, реализующих программы общего образования
</t>
  </si>
  <si>
    <t xml:space="preserve">Средства направлены на обеспечение деятельности органов опеки и попечительства в Камчатском крае и оплату прочих расходов
</t>
  </si>
  <si>
    <t>Средства направлены на выплату ежемесячной доплаты к заработной плате педагогическим работникам муниципальных образовательных учреждений дополнительного образования, финансируемых из местных бюджетов, имеющим ученые степени доктора наук, кандидата наук, государственные награды СССР, РСФСР и РФ. Финансирование осуществлялось в соответствии с ежемесячной потребностью муниципальных образований</t>
  </si>
  <si>
    <t>Средства направлены на финансовое обеспечение предоставления бесплатного питания отдельным категориям обучающихся в Камчатском крае</t>
  </si>
  <si>
    <t>2018</t>
  </si>
  <si>
    <t>2016</t>
  </si>
  <si>
    <t>2019</t>
  </si>
  <si>
    <t>2015</t>
  </si>
  <si>
    <t>Разработка проектной документации, строительство общеобразовательных организаций в Камчатском крае</t>
  </si>
  <si>
    <t>Средства выделены в рамках заключенных соглашений с муниципальными образованиями</t>
  </si>
  <si>
    <t>Востановленные средства федерального бюджета направлены в 10 муниципальных образований в Камчатском крае и краевым организациям подведомственным Министерству образования и науки Камчатского края на на возмещение части затрат по проведению текущего и капитального ремонта зданий общеобразовательных организаций Камчатского края и на оснащение средствами обучения и воспитания в соответствии с современными условиями обучения вновь вводимого в эксплуатацию здания общеобразовательной организации</t>
  </si>
  <si>
    <t>Средства выделены на финансовое обеспечение деятельности 8 краевых государственных профессиональных образовательных организаций</t>
  </si>
  <si>
    <t>Средства предусмотрены на проведение конкурсов профессионального мастерства педагогов профессиональных образовательных организаций. Субсидия передана КГПОБУ «Камчатский педагогический колледж»</t>
  </si>
  <si>
    <t xml:space="preserve">Выполнение контрольно-надзорных и разрешительных  полномочий  Министерства образования и науки Камчатского края   </t>
  </si>
  <si>
    <t>Средства предусмотрены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 Средства освоены в полном объеме</t>
  </si>
  <si>
    <t>Приобретены дорогостоящие основные средства  в рамках соглашения с КГАУ "Камчатский центр информатизации и оценки качества образования"</t>
  </si>
  <si>
    <t xml:space="preserve"> Финансовое обеспечение приобретения материальных ценностей (за исключением особо ценного имущества) подведомственных учреждений в рамках реализации значимых мероприятий КГАУ "Камчатский центр информатизации и оценки качества образования"</t>
  </si>
  <si>
    <t xml:space="preserve">Средства направлены на финансовое обеспечение деятельности КГАУ "Камчатский центр бухгалтерского обслуживания в сфере образования". Учреждение в отчетном году оказывало государственные услуги по ведению бухгалтерского учета, формированию финансовой (бухгалтерской) отчетности. </t>
  </si>
  <si>
    <t>Проведен капитальный ремонт гаража КГАУ "Камчатский центр бухгалтерского обслуживания в сфере образования"</t>
  </si>
  <si>
    <t>Финансовое обеспечение приобретения материальных ценностей (за исключением особо ценного имущества), работ и услуг подведомственных учреждений в рамках реализации значимых мероприятий КГАУ "Камчатский центр бухгалтерского обслуживания в сфере образования"</t>
  </si>
  <si>
    <t>Средства направлены на проведение прочих мероприятий Министерства образования и науки Камчатского края, на создание условий для реализации воспитательного и социализирующего потенциала системы образования и освоены в полном объеме</t>
  </si>
  <si>
    <t>В рамках заключенного соглашения средства переданы КГАУ ДПО «Камчатский институт развития образования» на проведение мероприятий по пропаганде здорового образа жизни среди учащихся и воспитанников образовательных учреждений, их родителей, педагогов.Приобретены книги и тиражированы брошюры по пропаганде ЗОЖ для педагогов общеобразовательных организаций</t>
  </si>
  <si>
    <t>В рамках заключенных соглашений средства субсидии направлены в бюджеты муниципальных образований на развитие общего образования - создание условий для перехода муниципальных общеобразовательных учреждений в Камчатском крае на федеральные государственные образовательные стандарты, приведение муниципальных общеобразовательных учреждений в Камчатском крае в соответствие с основными современными требованиями</t>
  </si>
  <si>
    <t>Средства направлены на обеспечение деятельности 4-х краевых государственных организаций, оказывающих социальные услуги детям – сиротам и детям, оставшимся без попечения родителей</t>
  </si>
  <si>
    <t>В мае 2016 г. состоялась церемония награждения победителей и призеров регионального этапа всероссийской олимпиады школьников</t>
  </si>
  <si>
    <t>По состоянию на 31 декабря 2016 года 100% учителей и педагогов  Камчатского края прошли обучение по вопросам реализации ФГОС. Проведено 74 научно-методических мероприятия по вопросам внедрения ФГОС ОО. Свыше 1500 педагогов края приняли участие в научно-практических семинарах, круглых столах, тематических  встречах с представителями ведущих научных школ, издательств РФ, образовательном форуме, августовском совещании работников системы образования Камчатского края</t>
  </si>
  <si>
    <t>В рамках заключенного соглашения средства  переданы КГАУ ДПО «Камчатский институт развития образования» на проведение мероприятий с педагогическими работниками по вопросам организации питания и формирования здорового образа жизни</t>
  </si>
  <si>
    <t>Средства предусмотрены на финансовое обеспечение приобретения материальных ценностей (за исключением особо ценного имущества) подведомственных учреждений в рамках реализации значимых мероприятий. Денежные средства освоены в соответствии с проведенными конкурсными процедурами</t>
  </si>
  <si>
    <t xml:space="preserve">На финансовое обеспечение организации и проведения  ярмарки молодежных вакансий "Молодежь Камчатки - успешная экономика края" было выделено 200,00 тыс. руб., денежные средства освоены в полном объеме </t>
  </si>
  <si>
    <t>Заключено соглашение с КГАУ ДПО "Камчатский институт развития образования" на финансовое обеспечение выполнения государственного задания на оказание государственных услуг и выполнение работ по реализации программ дополнительного профессионального образования</t>
  </si>
  <si>
    <t>Обеспечение социальных гарантий гражданам, обучающимся по программам среднего профессионального образования, на получение социальной поддержки в период обучения</t>
  </si>
  <si>
    <t>Средства направлены на выплату стипендий обучающимся в подведомственных профессиональных образовательных организациях</t>
  </si>
  <si>
    <t>Средства направлены на обеспечение бесплатным питанием учащихся, обучающихся рабочим специальностям, учащимся из малоимущих семей, обучающихся специальностям среднего звена, а также полное государственное обеспечение детей - сирот и детей, оставшихся без попечения родителей</t>
  </si>
  <si>
    <t>Приобретена система видеонаблюдения для подведомственной образовательной организации</t>
  </si>
  <si>
    <t>Обеспечение социальных гарантий работникам подведомственных организаций  профессионального образования</t>
  </si>
  <si>
    <t>Средства направлены на компенсацию расходов работникам краевых государственных профессиональных образовательных организаций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</si>
  <si>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Контрольное событие 3.2.1.2                              «Участие во всероссийских проверочных работах для учащихся 4-х классов"</t>
  </si>
  <si>
    <t>Средства предусмотрены на создание регионального центра сертификации профессиональных квалификаций выпускников организаций профессионального образования по рабочим профессиям, освоено 99,941 тыс. руб</t>
  </si>
  <si>
    <t>Таблица 10</t>
  </si>
  <si>
    <t>предусмотрено на 1 января &lt;1&gt;</t>
  </si>
  <si>
    <t xml:space="preserve">В рамках заключенного соглашения средства переданы КГПОАУ «Камчатский колледж технологии и сервиса» на организацию работы региональной стажировочной площадки. 
</t>
  </si>
  <si>
    <r>
      <t xml:space="preserve">Наименование государственной программы: </t>
    </r>
    <r>
      <rPr>
        <u val="single"/>
        <sz val="11"/>
        <rFont val="Times New Roman"/>
        <family val="1"/>
      </rPr>
      <t>Государственная программа Камчатского края "Развитие образования в Камчатском крае на 2014 - 2020 годы"</t>
    </r>
  </si>
  <si>
    <r>
      <t xml:space="preserve">Отчетный период: </t>
    </r>
    <r>
      <rPr>
        <u val="single"/>
        <sz val="11"/>
        <rFont val="Times New Roman"/>
        <family val="1"/>
      </rPr>
      <t>01.01.2017 г.</t>
    </r>
  </si>
  <si>
    <r>
      <t>Ответственный исполнитель:</t>
    </r>
    <r>
      <rPr>
        <u val="single"/>
        <sz val="11"/>
        <rFont val="Times New Roman"/>
        <family val="1"/>
      </rPr>
      <t xml:space="preserve"> В.И. Сивак</t>
    </r>
  </si>
  <si>
    <t>Расходы на реализацию государственной программы
тыс. руб.</t>
  </si>
  <si>
    <t>Заключено контрактов на отчетную дату, тыс.руб.</t>
  </si>
  <si>
    <t>Внесены изменения в Закон Камчатского края от 16.12.2009 № 374 "О наделении органов местного самоуправления муниципальных образований в Камчатском крае государственными полномочиями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</si>
  <si>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О внесении изменений в постановление Правительства Камчатского края от 10.01.2014 № 1-П "О нормативах финансового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финансового обеспечения дополнительного образования детей в муниципальных общеобразовательных организациях в Камчатском крае"</t>
  </si>
  <si>
    <t>Внесены изменения в постановление Правительства Камчатского края от 10.01.2014 № 1-П "О нормативах финансового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финансового обеспечения дополнительного образования детей в муниципальных общеобразовательных организациях в Камчатском крае"</t>
  </si>
  <si>
    <t>Внесены изменения в постановление Правительства Камчатского края от 10.01.2014 № 2-П "О нормативах финансового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 в Камчатском крае"</t>
  </si>
  <si>
    <t xml:space="preserve">        а) сроках реализации;</t>
  </si>
  <si>
    <t xml:space="preserve">Государственная программа Камчатского края "Развитие образования в Камчатском крае "
</t>
  </si>
  <si>
    <t xml:space="preserve">Доля выпускников государственных (муниципальных) общеобразовательных организаций, не получивших аттестат о среднем (полном) общем образовании
</t>
  </si>
  <si>
    <t xml:space="preserve">Охват детей  дошкольными образовательными организациями  (отношение численности детей 5-7 лет, которым предоставлена возможность получать услуги дошкольного образования, к численности детей в возрасте 5-7 лет, скорректированной на численность детей в возрасте 5-7 лет, обучающихся в школе)
</t>
  </si>
  <si>
    <t>Удельный вес численности детей от 3 до 7 лет, которым предоставлена возможность получать услуги дошкольного образования, в общей численности детей соответствующего возраста</t>
  </si>
  <si>
    <t>Удельный вес численности детей - инвалидов, обучающихся по программам общего образования на дому с использованием дистанционных образовательных технологий, в общей численности детей-инвалидов, которым не противопоказано обучение</t>
  </si>
  <si>
    <t xml:space="preserve">Удельный вес численности обучающихся в общеобразовательных организациях, в соответствии с федеральными государственными образовательными стандартами, в общей численности обучающихся в общеобразовательных организациях
</t>
  </si>
  <si>
    <t>Охват детей дошкольными образовательными организациями (отношение численности детей в возрасте от 2 месяцев до 3 лет, посещающих дошкольные образовательные организации, к общей численности детей в возрасте от 2 месяцев до 3 лет)</t>
  </si>
  <si>
    <t>1.4</t>
  </si>
  <si>
    <t>Удельный вес численности детей в частных дошкольных образовательных организациях, в том числе у индивидуальных предпринимателей, осуществляющих присмотр и уход за детьми, в общей численности детей дошкольных образовательных организаций</t>
  </si>
  <si>
    <t>Удельный вес численности обучающихся, занимающихся в первую смену, в общей численности обучающихся общеобразовательных организаций</t>
  </si>
  <si>
    <t>0/0</t>
  </si>
  <si>
    <t>28,7</t>
  </si>
  <si>
    <t xml:space="preserve">Число учебных центров профессиональной квалификации, осуществляющих обучение на базе среднего общего образования
</t>
  </si>
  <si>
    <t xml:space="preserve">Доля педагогических работников системы образования Камчатского края, прошедших обучение по программа дополнительного профессионального образования, в общей численности
</t>
  </si>
  <si>
    <t xml:space="preserve">Доля педагогических работников системы профессионального образования  Камчатского края, прошедших повышение квалификации, по новым адресным моделям, в том числе за пределами Камчатского края, в общей их численности
</t>
  </si>
  <si>
    <t xml:space="preserve">Доля профессиональных образовательных организаций,  имеющих современную учебно-материальную базу в общей численности учреждений профессионального образования
</t>
  </si>
  <si>
    <t>Доля проведенния внеплановых проверок в юридических лиц и индивидуальных предпринимателей,осуществляющих образовательную деятельность, в общем количестве проведенных проверок</t>
  </si>
  <si>
    <t>3.5</t>
  </si>
  <si>
    <t>3.6.</t>
  </si>
  <si>
    <t>Удельный вес числа педагогических работников общеобразовательных организаций, прошедших повышение квалификации в области оценки качества образования (в том числе в областипедагогических измерений, анализа и использования результатов оценочных процедур)</t>
  </si>
  <si>
    <t>1.11</t>
  </si>
  <si>
    <t>1.12.</t>
  </si>
  <si>
    <t xml:space="preserve">Отношение среднемесячной заработной платы педагогических работников государственных (муниципальных) дошкольных образовательных организаций к среднемесячной  заработной плате в образовательных организациях общего образования в Камчатском крае
</t>
  </si>
  <si>
    <t>Государственная программа "Развитие образования в Камчатском крае"</t>
  </si>
  <si>
    <t>Министерство образования и молодежной политики Камчатского края / Сивак В.И., министр</t>
  </si>
  <si>
    <t>Министерство образования и молодежной политики Камчатского края / 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</si>
  <si>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</si>
  <si>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</si>
  <si>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 Сивак В.И., министр</t>
  </si>
  <si>
    <t>Министерство образования и молодежной политики  Камчатского края / Николенко Н.Н., начальник отдела экономики и межбюджетных трансфертов - главный бухгалтер</t>
  </si>
  <si>
    <t xml:space="preserve">"О внесении изменения в приложение к Закону Камчатского края "О наделении органов местного самоуправления муниципальных образований в Камчатском крае государственными полномочиями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
</t>
  </si>
  <si>
    <t>Закон Камчатского края от 28.09.2017 № 131</t>
  </si>
  <si>
    <t>Министерство образования и молодежной политики Камчатского края</t>
  </si>
  <si>
    <t>Внесены изменения в Закон Камчатского края от 03.12.2007 № 706 "О наделении органов местного самоуправления муниципальных образований в Камчатском крае государственными полномочиями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</si>
  <si>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"О внесении изменения в приложение к Закону Камчатского края "О наделении органов местного самоуправления муниципальных образований в Камчатском крае государственными полномочиями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</si>
  <si>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Закон Камчатского края от 21.06.2017 № 103</t>
  </si>
  <si>
    <t>Внесены изменения в Закон Камчатского края от 19.11.2007 № 680
"О наделении органов местного самоуправления муниципальных образований в Камчатском крае государственными полномочиями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</si>
  <si>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"О внесении изменений в Закон Камчатского края "О наделении органов местного самоуправления муниципальных образований в Камчатском крае государственными полномочиями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</si>
  <si>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2 квартал 2017 года</t>
  </si>
  <si>
    <t>3 квартал 2017 года</t>
  </si>
  <si>
    <t xml:space="preserve">Внесены изменения в Закон Камчатского края от 01.10.2013 № 309 "О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
</t>
  </si>
  <si>
    <t>Закон Камчатского края от 28.09.2017 № 129</t>
  </si>
  <si>
    <t>"О внесении изменений в статьи 3 и 4 Закона Камчатского края "О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</si>
  <si>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Закон Камчатского края от 25.07.2017 № 115</t>
  </si>
  <si>
    <t xml:space="preserve">Постановление Правительства Камчатского края от 26.01.2017 № 22-П
</t>
  </si>
  <si>
    <t>"О внесении изменений в Постановление Правительства Камчатского края от 10.01.2014 № 2-П "О нормативах финансового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 в Камчатском крае"</t>
  </si>
  <si>
    <t>1 квартал 2017 года</t>
  </si>
  <si>
    <t xml:space="preserve">Постановление Правительства Камчатского края от 14.02.2017 № 59-П
</t>
  </si>
  <si>
    <t>Внесены изменения в постановление Правительства Камчатского края от 28.07.2014 № 318-П "Об утверждении Порядка предоставления субсидий из краевого бюджета частным образовательным организациям, осуществляющим образовательную деятельность по образовательным программам среднего профессионального образования, в Камчатском крае"</t>
  </si>
  <si>
    <t>Постановление Правительства Камчатского края от 27.03.2017 № 123-П</t>
  </si>
  <si>
    <t>Постановление Правительства Камчатского края от 27.03.2017 № 124-П</t>
  </si>
  <si>
    <t>О внесении изменений в приложение к Постановлению Правительства Камчатского края от 28.07.2014 № 318-П "Об утверждении Порядка предоставления субсидий из краевого бюджета частным образовательным организациям, осуществляющим образовательную деятельность по образовательным программам среднего профессионального образования, в Камчатском крае"</t>
  </si>
  <si>
    <t>О внесении изменений в Постановление Правительства Камчатского края от 20.05.2014 № 226-П "Об утверждении Порядка назначения государственной академической стипендии, государственной социальной стипендии студентам, обучающимся по очной форме обучения за счет средств краевого бюджета, и об установлении дополнительных мер социальной поддержки за счет средств краевого бюджета студентам, обучающимся по очной форме обучения"</t>
  </si>
  <si>
    <t>внесены изменения в постановление Правительства Камчатского края от 20.05.2014 № 226-П "Об утверждении Порядка назначения государственной академической стипендии, государственной социальной стипендии студентам, обучающимся по очной форме обучения за счет средств краевого бюджета, и об установлении дополнительных мер социальной поддержки за счет средств краевого бюджета студентам, обучающимся по очной форме обучения"</t>
  </si>
  <si>
    <t>Постановление Правительства Камчатского края от 03.05.2017 № 184-П</t>
  </si>
  <si>
    <t>О внесении изменений в приложение к постановлению Правительства Камчатского края от 18.04.2014 № 183-П "Об утверждении Порядка предоставления мер социальной поддержки отдельным категориям граждан в период получения ими образования в государственных и муниципальных образовательных организациях в Камчатском крае"</t>
  </si>
  <si>
    <t>"О внесении изменения в постановление Правительства Камчатского края от 10.01.2014 № 2-П "О нормативах финансового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 в Камчатском крае"</t>
  </si>
  <si>
    <t xml:space="preserve">Внесены изменения в постановление Правительства Камчатского края от 18.04.2014 № 183-П "Об утверждении Порядка предоставления мер социальной поддержки отдельным категориям граждан в период получения ими образования в государственных и муниципальных образовательных организациях в Камчатском крае" </t>
  </si>
  <si>
    <t>Постановление Правительства Камчатского края от 31.05.2017 № 230-П</t>
  </si>
  <si>
    <t>О внесении изменений в Постановление Правительства Камчатского края от 25.06.2014 № 266-П "Об утверждении Порядка предоставления субсидий из краевого бюджета частным дошкольным образовательным организациям,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в Камчатском крае"</t>
  </si>
  <si>
    <t>Внесены изменения в постановление Правительства Камчатского края от 25.06.2014 № 266-П "Об утверждении Порядка предоставления субсидий из краевого бюджета частным дошкольным образовательным организациям,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в Камчатском крае"</t>
  </si>
  <si>
    <t>Постановление Правительства Камчатского края от 27.06.2017 № 249-П</t>
  </si>
  <si>
    <t>О внесении изменения в приложение 3 к Постановлению Правительства Камчатского края от 10.01.2014 № 2-П "О нормативах финансового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 в Камчатском крае"</t>
  </si>
  <si>
    <t>Постановление Правительства Камчатского края от 05.07.2017 № 260-П</t>
  </si>
  <si>
    <t>Постановление Правительства Камчатского края от 10.07.2017 № 264-П</t>
  </si>
  <si>
    <t>Об утверждении Порядка предоставления единовременных денежных выплат победителям и призерам национальных и международных чемпионатов по профессиональному мастерству, проводимых по стандартам "Ворлдскиллс", а также их наставникам в Камчатском крае</t>
  </si>
  <si>
    <t xml:space="preserve"> Определен порядок  предоставления единовременных денежных выплат победителям и призерам национальных и международных чемпионатов по профессиональному мастерству, проводимых по стандартам "Ворлдскиллс", а также их наставникам в Камчатском крае </t>
  </si>
  <si>
    <t>Постановление Правительства Камчатского края от 02.08.2017 № 322-П</t>
  </si>
  <si>
    <t>Постановление Правительства Камчатского края от 01.09.2017 № 363-П</t>
  </si>
  <si>
    <t>О внесении изменений в приложение к постановлению Правительства Камчатского края от 04.06.2015 № 197-П "Об утверждении Порядка установления организациям, осуществляющим образовательную деятельность по образовательным программам среднего профессионального образования, контрольных цифр приема по профессиям и специальностям за счет средств краевого бюджета"</t>
  </si>
  <si>
    <t xml:space="preserve">Внесены изменения в постановление Правительства Камчатского края от 04.06.2015 № 197-П "Об утверждении Порядка установления организациям, осуществляющим образовательную деятельность по образовательным программам среднего профессионального образования, контрольных цифр приема по профессиям и специальностям за счет средств краевого бюджета"
</t>
  </si>
  <si>
    <t>Постановление Правительства Камчатского края от 09.10.2017 № 415-П</t>
  </si>
  <si>
    <t>4 квартал 2017 года</t>
  </si>
  <si>
    <t>4  квартал 2017 года</t>
  </si>
  <si>
    <t>О внесении изменения в приложение к постановлению Правительства Камчатского края от 12.05.2014 № 214-П "Об утверждении денежных норм обеспечения бесплатным питанием обучающихся в государственных профессиональных образовательных организациях в Камчатском крае"</t>
  </si>
  <si>
    <t>Внесены изменения в постановление Правительства Камчатского края от 12.05.2014 № 214-П "Об утверждении денежных норм обеспечения бесплатным питанием обучающихся в государственных профессиональных образовательных организациях в Камчатском крае"</t>
  </si>
  <si>
    <t>Постановление Правительства Камчатского края от 10.10.2017 № 421-П</t>
  </si>
  <si>
    <t>Постановление Правительства Камчатского края от 16.10.2017 № 429-П</t>
  </si>
  <si>
    <t>О внесении изменений в постановление Правительства Камчатского края от 19.08.2016 № 331-П "О государственной информационной системе Камчатского края "Сетевой город"</t>
  </si>
  <si>
    <t>Постановление Правительства Камчатского края от 20.11.2017 № 487-П</t>
  </si>
  <si>
    <t>внесены изменения в постановление Правительства Камчатского края от 19.08.2016 № 331-П "О государственной информационной системе Камчатского края "Сетевой город"</t>
  </si>
  <si>
    <t>О внесении изменения в приложение к постановлению Правительства Камчатского края от 25.10.2016 № 416-П "Об установлении максимального размера платы, взимаемой с родителей (законных представителей) за присмотр и уход за детьми в государственных и муниципальных организациях в Камчатском крае, реализующих образовательную программу дошкольного образования"</t>
  </si>
  <si>
    <t>Внесены изменения в постановление Правительства Камчатского края от 25.10.2016 № 416-П "Об установлении максимального размера платы, взимаемой с родителей (законных представителей) за присмотр и уход за детьми в государственных и муниципальных организациях в Камчатском крае, реализующих образовательную программу дошкольного образования"</t>
  </si>
  <si>
    <t xml:space="preserve">Постановление Правительства Камчатского края от 22.11.2017 № 494-П
</t>
  </si>
  <si>
    <t>Внесены изменения в постановление Правительства Камчатского края от 18.04.2014 № 183-П "Об утверждении Порядка предоставления мер социальной поддержки отдельным категориям граждан в период получения ими образования в государственных и муниципальных образовательных организациях в Камчатском крае"</t>
  </si>
  <si>
    <t>Постановление Правительства Камчатского края от 24.11.2017 № 499-П</t>
  </si>
  <si>
    <t>О внесении изменений в приложение к постановлению Правительства Камчатского края от 25.06.2014 № 266-П "Об утверждении Порядка предоставления субсидий из краевого бюджета юридическим лицам и индивидуальным предпринимателям, осуществляющим образовательную деятельность по имеющим государственную аккредитацию основным общеобразовательным программам, в Камчатском крае"</t>
  </si>
  <si>
    <t xml:space="preserve">Постановление Правительства Камчатского края от 19.12.2017 № 548-П
</t>
  </si>
  <si>
    <t xml:space="preserve">Постановление Правительства Камчатского края от  28.12.2017 № 576-П
</t>
  </si>
  <si>
    <t>Постановление Правительства Камчатского края от 28.12.2017 № 578-П</t>
  </si>
  <si>
    <t xml:space="preserve">Постановление Правительства Камчатского края от  28.12.2017 № 583-П
</t>
  </si>
  <si>
    <t>Постановление Правительства Камчатского края от 28.12.2017 № 584-П</t>
  </si>
  <si>
    <t>1</t>
  </si>
  <si>
    <t>2</t>
  </si>
  <si>
    <t xml:space="preserve">Средства предусмотрены на проведение межведомственной научно-практической конференции «Социализация и воспитание обучающихся: стратегия, технология, опыт», которая состоялась в ноябре 2017 года, в конференции приняли участие более 500 педагогических работников..В рамках XXVI международных рождественских образовательных чтений 12-13 декабря состоялась межрегиональная научно-практическая конференция по духовно-нравственному воспитанию детей и молодежи,  в которой приняли участие более 400 человек       </t>
  </si>
  <si>
    <t>01.01.2017</t>
  </si>
  <si>
    <t>В период с 5 мая по 6 июня 2017 года состоялся краевой конкурс «Лучший учитель ОБЖ» и «Лучший преподаватель БЖД», в котором приняли участие 8 преподавателей-организаторов ОБЖ из 5 муниципальных образований Камчатского края и 1 краевой организации.</t>
  </si>
  <si>
    <t>С 28 по 30.11.2017 г в Камчатском дворце детского творчества состоялся краевой конкурс профессионального мастерства воспитателей организаций для детей-сирот и детей, оставшихся без попечения родителей, «Доброе сердце».</t>
  </si>
  <si>
    <t xml:space="preserve">Участницами конкурса стали 7 воспитателей из учреждений Петропавловск-Камчатского городского округа и Елизовского муниципального района. Победителем конкурса признана воспитатель Петропавловск-Камчатской школы-интерната для детей-сирот и детей, оставшихся без попечения родителей, с ограниченными возможностями здоровья Елена Пацевич. </t>
  </si>
  <si>
    <t>Все участники награждены дипломами и денежными сертификатами.</t>
  </si>
  <si>
    <t xml:space="preserve">В период с 9 февраля по 16 апреля 2017 года состоялся региональный этап Всероссийского конкурса в области педагогики, воспитания и работы с детьми школьного возраста и молодежью до 20 лет «За нравственный подвиг учителя», на который было представлено 18 работ из 6 муниципальных образований Камчатского края. В соответствии с приказом Министерства от 09.03.2017 № 200 в период с 6 по 10 марта 2017 года состоялся региональный этап Всероссийского конкурса профессионального мастерства работников сферы дополнительного образования «Сердце отдаю детям», в котором участвовали 9 педагогов дополнительного образования детей 5 муниципальных образований и 1 краевой организации.
Также денежные средства направлены на организацию краевых кон-курсов «Учитель года», «Воспитатель года», «Педагогический дебют», по итогам которых победители приняли участие во всероссийских конкурсах «Учитель года», «Воспитатель года».
В период с 5 мая по 6 июня 2017 года состоялся краевой конкурс «Лучший учитель ОБЖ» и «Лучший преподаватель БЖД», в котором приняли участие 8 преподавателей-организаторов ОБЖ из 5 муниципальных образований Камчатского края и 1 краевой организации.
С 28 по 30.11.2017 г в Камчатском дворце детского творчества состоялся краевой конкурс профессионального мастерства воспитателей организаций для детей-сирот и детей, оставшихся без попечения родителей, «Доброе сердце».
Участницами конкурса стали 7 воспитателей из учреждений Петропавловск-Камчатского городского округа и Елизовского муниципального района. Победителем конкурса признана воспитатель Петропавловск-Камчатской школы-интерната для детей-сирот и детей, оставшихся без попечения родителей, с ограниченными возможностями здоровья Елена Пацевич. 
Все участники награждены дипломами и денежными сертификатами
</t>
  </si>
  <si>
    <t xml:space="preserve">Средства субсидии направлены в бюджеты 3 муниципальных образований Камчатского края на реализацию муниципальных программ развития образования по приобретению спортивного оборудования и инвентаря, созданию спортивных площадок в муниципальных общеобразовательных учреждениях. </t>
  </si>
  <si>
    <t>Слепчук Ю.Н.</t>
  </si>
  <si>
    <t>Перетокина Я. данные из таблицы 10</t>
  </si>
  <si>
    <t xml:space="preserve"> Кураторы, свод Брошук М.</t>
  </si>
  <si>
    <t>Декабрь 2017 г.</t>
  </si>
  <si>
    <t>Министерство образования и молодежной политики Камчатского края / Демидова Е.А., начальник отдела опеки и попечительства, специальных (коррекционных) образовательных учреждений</t>
  </si>
  <si>
    <t>Министерство образования и молодежной политики  Камчатского края / Великанова О.Н., начальник отдела молодежной политики и воспитания</t>
  </si>
  <si>
    <t>01.11.2017</t>
  </si>
  <si>
    <t>___</t>
  </si>
  <si>
    <t>____</t>
  </si>
  <si>
    <t>Мероприятие 4.1.2. Проведение и участие в  научных мероприятиях,конференциях, семинарах, презентациях, круглых столах, стажировках т иных мероприятиях, направленных на стимулирование инновационной деятельности в Камчатском крае</t>
  </si>
  <si>
    <t>6 человек приняли участие в таких мероприятиях, как:курсы повышений квалификации, стажировки, научные конференции. Проведена краевая научно-практическая конференция</t>
  </si>
  <si>
    <t xml:space="preserve">Переданы средства 
- КГОБУ «Камчатская школа -интерант для детей с ограниченными возможностями здоровья»: выделенные средства были направлены на создание специальных условий для детей с ограниченными возможностями здоровья, в частности с нарушением зрения.
- КГОБУ «Елизовская школа-интернат для обучающихся с ограниченными возможностями здоровья» (приобретено учебно-методическое оборудование, дидактические и методические пособия для реализации ФГОС  для обучающихся с интеллектаульными нарушениями, и оборудование по работе с детьми с ограниченными возможностями здоровья для Центра ранней помощи)
-  КГОБУ «Петропавловск-Камчатская школа № 1 для обучающихся с ограничен-ными возможностями здоровья» на приобретение учебного оборудования для создания условий обучения детей с ограниченными возможностями здоровья 
</t>
  </si>
  <si>
    <t xml:space="preserve">Министерство образования и молодежной политики Камчатского края / Демидова Е.А., начальник отдела защиты прав детства; </t>
  </si>
  <si>
    <t xml:space="preserve">Средства были направлены на реализацию мероприятий Министерства образования и молодежной политики Камчатского края и Министерства социального развития и труда Камчатского края.
Министерству образования и молодежной политики Камчатского края были предусмотрены средства на реализацию следующих мероприятий: 
- постинтернатное сопровождение выпускников организаций для детей-сирот и детей, оставшихся без попечения родителей, в Камчатском крае, 
- предоставление 5 детям единовременной денежной выплаты на возмещение расходов на текущий ремонт жилых помещений, принадлежащих на праве собственности детям-сиротам и детям, оставшимся без попечения родителей, лицам из числа детей-сирот и детей, оставшихся без попечения родителей. </t>
  </si>
  <si>
    <t>средства направлены на финансовое обеспечение деятельности госзадания КГАУ «Камчатский ресурсный центр содействия развитию семейных форм устройства».</t>
  </si>
  <si>
    <t xml:space="preserve">Государственная программа "Развитие образования в Камчатском крае </t>
  </si>
  <si>
    <t>Удельный вес числа общеобразовательных организаций, реализующих эффективные управленческие решения с учетом показателей качества образовательных услуг на основе данных государственной информационной системы Камчатского края "Сетевой город"</t>
  </si>
  <si>
    <t>3.8</t>
  </si>
  <si>
    <t>3.7</t>
  </si>
  <si>
    <t xml:space="preserve">Количество региональных оценочных инструментов для проведения внутрирегионального анализа оценки качества общего образования
</t>
  </si>
  <si>
    <t>Отношение срднемесячной заработной платы педагогических работников общеобразовательных организаций общего образования к среднемесячному доходу от трудовой деятельности</t>
  </si>
  <si>
    <t>Министерство образования и молодежной политики Камчатского края / Медведева И.С., начальник отдела региональной политики и образовательных программ</t>
  </si>
  <si>
    <t>Министерство образования и молодежной политики Камчатского края / Медведева И.С., начальник отдела общего и профессионального образования Великанова О.Н., начальник отдела молодежной политики и воспитания,Николенко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</si>
  <si>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 Великанова О.Н., начальник отдела молодежной политики и воспитания, 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</si>
  <si>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 Демидова Е.А., начальник отдела защиты прав детства</t>
  </si>
  <si>
    <t>Министерство образования и молодежной политики Камчатского края / Короткова А.Ю., заместитель министра</t>
  </si>
  <si>
    <t>Министерство образования и молодежной политики Камчатского края / Медведева И.С., начальник отдела общего и профессионального образования Великанова О.Н., начальник отдела молодежной политики и воспитания, Николенко Н.Н., начальник отдела экономики и межбюджетных трансфертов</t>
  </si>
  <si>
    <t>Министерство образования и молодежной политики Камчатского края / Медведева И.С., начальник отдела общего и профессионального образования Великанова О.Н., начальник отдела молодежной политики и воспитания</t>
  </si>
  <si>
    <t xml:space="preserve">Средства направлены на приобретение авиабилетов в г. Ульяновск и обратно победителю краевого конкурса «Ученик года Камчатки», группе поддержки из 4 участников и одному сопровождающему, а также оплату проживания и питания в период с 25 марта по 02 апреля 2017 г.
Также в рамках данного мероприятия были приобретены авиабилеты для направления 4 детей и одного сопровождающего на Всероссийский этап соревнований по шахматам «Белая ладья» в период с 28.05.2017 по 31.05.2017 года.
В соответствии с приказом Министерства «Об утверждении графика, перечня краевых мероприятий с обучающимися и педагогическими работниками» от 30.12.2016 № 1582 в период с 18 по 22 марта 2017 года команда обучающихся КГБУДО «Камчатский центр детского и юношеского технического творчества» была направлена для участия во Всероссийских соревнованиях по судомоделизму (младшая возрастная группа) в г. Благовещенске.
В соответствии с приказом Министерства от 04.04.2017 № 314 приобретены билеты для отправки обучающихся КГБУДО «Камчатский центр развития творчества детей и юношества «Рассветы Камчатки» на Международный фестиваль (турнир) по брейк-дансу «COMBOnation часть 9» в г. Казань в период с 25 апреля по 03 мая 2017 года.
Средства освоены в полном объеме
</t>
  </si>
  <si>
    <t>Министерство образования и молодежной политики Камчатского края / Медведева И.С., начальник отдела общего и профессионального образования</t>
  </si>
  <si>
    <t>Министерство образования и молодежной политики Камчатского края / Медведева И.С., начальник отдела отдела общего и профессионального образования</t>
  </si>
  <si>
    <t>Министерство образования и молодежной политики  Камчатского края / Медведева И.С., начальник отдела общего и профессионального образования</t>
  </si>
  <si>
    <t>Министерство образования и молодежной политики Камчатского края / Медведева И.С., начальник отдела общего и профессионального образования, Николенко Н.Н., начальник отдела экономики и межбюджетных трансфертов - главный бухгалтер</t>
  </si>
  <si>
    <t>Министерство образования имолодежной политики Камчатского края / Медведева И.С., начальник отдела общего и профессионального образования</t>
  </si>
  <si>
    <t>Министерство образования и молодежной политики  Камчатского края / Николенко Н.Н., начальник отдела экономического, бухгалтерского и ресурсного обеспечения - главный бухгалтер</t>
  </si>
  <si>
    <t>Министерство образования имолодежной политики  Камчатского края / 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</si>
  <si>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 Демидова Е.А., начальник отдела защиты прав детства; Министерство социального развития и труда Камчатского края</t>
  </si>
  <si>
    <t>Министерство образования и  молодежной политики Камчатского края / Демидова Е.А., начальник отдела защиты прав детства</t>
  </si>
  <si>
    <t>Министерство образования и  молодежной политики Камчатского края / Медведева И.С., начальник отдела общего и профессионального образования</t>
  </si>
  <si>
    <t>Министерство образования и  молодежной политики Камчатского края / 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</si>
  <si>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 Сивак В.И., министр</t>
  </si>
  <si>
    <t xml:space="preserve">Министерство образования и молодежной политики Камчатского края / Медведева И.С., начальник отдела общего и профессионального образования </t>
  </si>
  <si>
    <t>Министерство образования имолодежной политики Камчатского края / 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</si>
  <si>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 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</si>
  <si>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 Солодовник М.Н.., начальник отдела региональной политики в сфере образования и науки</t>
  </si>
  <si>
    <t>Министерство образования и молодежной политики Камчатского края / Солодовник М.Н.., начальник отдела региональной политики в сфере образования и науки</t>
  </si>
  <si>
    <t>Обеспечение реализации государственной программы «Развитие образования в Камчатском крае"</t>
  </si>
  <si>
    <t>Средства направлены на финансовое обеспечение деятельности Министерства образования и молодежной политики  Камчатского края</t>
  </si>
  <si>
    <t>__</t>
  </si>
  <si>
    <t>Министерство образования и молодежной политики  Камчатского края/ Медведева И.С., начальник отдела общего и профессионального образования</t>
  </si>
  <si>
    <t>Министерство образования и молодежной политики Камчатского края/ Медведева И.С., начальник отдела общего и профессионального образования  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</si>
  <si>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 Медведева И.С., начальник отдела общего и профессионального образования Николенко Н.Н., начальник отдела экономики и межбюджетных трансфертов - главный бухгалтер</t>
  </si>
  <si>
    <t>Министерство образования и и молодежной политики Камчатского края / Демидова Е.А., начальник отдела защиты прав детства; Министерство социального развития и труда Камчатского края</t>
  </si>
  <si>
    <t>Министерство образования и молодежной политики Камчатского края /  Великанова О.Н., начальник отдела молодежной политики и воспитания</t>
  </si>
  <si>
    <t xml:space="preserve">Средства направлены на финансовое обеспечение деятельности 4 краевых государственных организаций, реализующих программы дополнительного образования детей, а также на финансовое обеспечение деятельности центра психолого-педагогической реабилитации и коррекции
</t>
  </si>
  <si>
    <t xml:space="preserve">Развитие муниципальных систем дополнительного образования </t>
  </si>
  <si>
    <t xml:space="preserve">Состоялся краевой смотр-конкурс муниципальных организаций дополнительного образования в Камчатском крае. Победителем смотра-конкурса муниципальных организаций дополнительного образования Камчатского края стал МБУ ДО «Детская школа искусств», Усть-Камчатский муниципальный район, лауреатами – МБУ ДО «Детско-юношеская спортивная школа № 5», Петропавловск-Камчатский городской округ
МКУ ДО «Олюторская районная детская школа искусств», Олюторский муниципальный район
</t>
  </si>
  <si>
    <t>Министерство образования и молодежной политики Камчатского края / Пивняк С.А., начальник отдела дополнительного образования и организации отдыха детей</t>
  </si>
  <si>
    <t xml:space="preserve">Средства направлены на финансовое обеспечение деятельности организаций для детей-сирот и детей, оставшихся без попечения родителей, детей с ограниченными возможностями здоровья Камчатского края по организации отдыха и оздоровления воспитанников в загородных стационарных детских оздоровительных лагерях в Камчатском крае и за его пределами, в том числе оплату путевок, оплату проезда к месту отдыха и обратно, оплату питания и проживания в пути следования к месту отдыха и обратно.
Было организовано оздоровление 201 ребенка-сироты и детей, оставшихся без попечения родителей, подлежащих оздоровлению (в 2016 г. – 257 чел.). Сокращение числа отдыхающих детей данной категории произошло по причине снижения общей численности детей данной категории.
В детских оздоровительных лагерях Камчатского края отдохнули 52 воспитанника из 3 –х организаций для детей – сирот и детей, оставшихся без попечения родителей.
За пределы Камчатского края были направлены на отдых и оздоровление 149 детей (в 2016 г. – 154 чел.), в Краснодарский край - 45 чел., Приморский край - 104 чел.
</t>
  </si>
  <si>
    <t>РЦОИ и ППЭ оснащены новым оборудованием, разработана программа повышения квалификации «Оценка качества образования: разработка инструментария, анализ и 
использование результатов оценочных процедур».</t>
  </si>
  <si>
    <t>Финансирование в 2017 году не предусмотрено</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</si>
  <si>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</si>
  <si>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 xml:space="preserve">Количество новых мест в общеобразовательных организациях, из них количество созданных мест в построенном или приобретенном (выкупленном) здании общеобразовательной организации
</t>
  </si>
  <si>
    <t xml:space="preserve">Удельный вес руководящих и педагогических работников общеобразовательных организаций, прошедших повышение квалификации в соответствии с федеральными государственными образовательными стандартами, в общей численности руководящих и педагогических работников общеобразовательных организаций в Камчатском крае
</t>
  </si>
  <si>
    <t>1.15</t>
  </si>
  <si>
    <t xml:space="preserve"> В октябре 2017 года проведен региональный молодежный инновационный конкурс </t>
  </si>
  <si>
    <t>Отклонение фактических значений от плановых сложилось в связи с  приведением в соответствие с основными современными требованиями в Петропавловск-Камчатском городском округе помещений пищеблока и обеденного зала в МБОУ «Средняя школа №40» и в Мильковском муниципальном районе  здания МКОУ «Атласовская средняя школа»</t>
  </si>
  <si>
    <t>Отклонение фактических значений от плановых сложилось в связи с проведением оптимизационных работ, переходом на эффективный контракт</t>
  </si>
  <si>
    <t>1.16.</t>
  </si>
  <si>
    <t>Оценка результата
в 2016 году,
тыс. руб.</t>
  </si>
  <si>
    <t>Оценка результата
в плановом периоде, тыс. руб.</t>
  </si>
  <si>
    <t>"Развитие образования в Камчатском крае" в 2017 году</t>
  </si>
  <si>
    <t>I. Меры государственного регулирования в рамках государственной программы  "Развитие образования в Камчатском крае" на 2017 год не запланированы.</t>
  </si>
  <si>
    <t>II. Меры государственного регулирования в рамках государственной программы "Развитие образования в Камчатском крае" на 2018-2019 годы не планируются.</t>
  </si>
  <si>
    <t>Отклонение фактических значений от плановых сложилось в связи с  приведением в соответствие с основными современными требованиями в  Мильковском муниципальном районе  здания МКОУ «Атласовская средняя школа»</t>
  </si>
  <si>
    <t>таблица 10</t>
  </si>
  <si>
    <t>Наименование государственной программы: Государственная программа Камчатского края "Развитие образования в Камчатском крае"</t>
  </si>
  <si>
    <t>Ответственный исполнитель: В.И. Сивак</t>
  </si>
  <si>
    <t>Наименование подпрограммы, основного мероприятия, КВЦП, мероприятия,  контрольного события программы, объекта закупки, субсидии</t>
  </si>
  <si>
    <t>Срок начала реализации</t>
  </si>
  <si>
    <t>Срок окончания реализации (дата наступления контрольного события)</t>
  </si>
  <si>
    <t>Заключено контактов на отчетную дату, количество/ тыс. руб.</t>
  </si>
  <si>
    <t>Предусмотрено</t>
  </si>
  <si>
    <t>профинансировао</t>
  </si>
  <si>
    <t>6</t>
  </si>
  <si>
    <t>9</t>
  </si>
  <si>
    <t>Контрольное событие 1.1.                               Заключены соглашения с органами местного самоуправления муниципальных образований в Камчатском крае на очередной финансовый год о перечислении средств краевого бюджета в форме субвенций</t>
  </si>
  <si>
    <t xml:space="preserve">декабрь 2017,
4 квартал 2018,
4 квартал 2019
</t>
  </si>
  <si>
    <t>01.01.2014</t>
  </si>
  <si>
    <t>Министерство образования и молодежной политики Камчатского края/ Медведева И.С.,начальник отдела общего  и профессионального образования</t>
  </si>
  <si>
    <t>31.12.2019</t>
  </si>
  <si>
    <t>Контрольное событие 1.2                               Проведен конкурсный отбор проектов в сфере дошкольного образования, программ развития образовательных организаций, реализующих образовательные программы дошкольного образования</t>
  </si>
  <si>
    <t>июнь 2017 г,                           2 квартал 2018 г,                2 квартал 2019 г.</t>
  </si>
  <si>
    <t>Контрольное событие 1.3                             Заключены соглашения о предоставлении субсидий органам местного самоуправления муниципальных образований в Камчатском крае на реализацию основных мероприятий</t>
  </si>
  <si>
    <t>март 2017,                           1 квартал 2018,                1 квартал 2019.</t>
  </si>
  <si>
    <t>Субсидии на проведение конкурсов образовательных организаций, реализующих программы дошкольного образования</t>
  </si>
  <si>
    <t>Мероприятие 1.1.4 Субсидии органам местного самоуправления на реализацию основных мероприятий соответствующей подпрограммы</t>
  </si>
  <si>
    <t>Министерство образования и молодежной политики Камчатского края/ Медведева И.С.,начальник отдела общего  и профессионального образования, Николенко Н.Н., начальник отдела экономики и межбюджетных трансфертов - главный бухгалтер</t>
  </si>
  <si>
    <t>март 2017,                         1 квартал 2018.,                 1 квартал 2019.</t>
  </si>
  <si>
    <t>Субсидии органам местного самоуправления на реализацию основных мероприятий соответствующей подпрограммы</t>
  </si>
  <si>
    <t>Мероприятие 1.1.5 Субсидии местным бюджетам, связанные с выравниванием обеспеченности муниципальных образований в Камчатском крае по реализации ими расходных обязательств</t>
  </si>
  <si>
    <t>Повышение оплаты труда отдельным категориям работников дошкольных организаций, финансируемых из местных бюджетов</t>
  </si>
  <si>
    <t>Мероприятие 1.1.6 Предоставление субсидий из краевого бюджета частным дошкольным образовательным организациям, реализующим образовательные программы дошкольного образования в Камчатском крае</t>
  </si>
  <si>
    <t>Предоставление субсидий из краевого бюджета частным дошкольным образовательным организациям, реализующим образовательные программы дошкольного образования в Камчатском крае</t>
  </si>
  <si>
    <t>Мероприятие 1.2.3 Издание, приобретение и доставка учебной и учебно-методической литературы  в образовательные организации в Камчатском крае</t>
  </si>
  <si>
    <t>Министерство образования и молодежной политики Камчатского края / Медведева И.С..,начальник отдела общего  и профессионального образования</t>
  </si>
  <si>
    <t>Создание в общеобразовательных организаций условий для изучения языков коренных малочисленных народов Севера. Создание условий для качественной подготовки выпускников 9-х, 11-х классов общеобразовательных организаций Камчатского края к государственной итоговой аттестации.</t>
  </si>
  <si>
    <t>Министерство образования и науки Камчатского края / Прозорова Е.В.,начальник отдела общего  и профессионального образования</t>
  </si>
  <si>
    <t>Контрольное событие 1.3   Заключены соглашения о предоставлении субсидий органам местного самоуправления муниципальных образований в Камчатском крае на реализацию основных мероприятий</t>
  </si>
  <si>
    <t>март 2017,                         1 квартал 2018,                1 квартал 2019.</t>
  </si>
  <si>
    <t>Контрольное событие 1.18                                  Проведен образовательный форум в Камчатском крае</t>
  </si>
  <si>
    <t>ноябрь 2017,                        4 квартал 2019.</t>
  </si>
  <si>
    <t>Субсидии на участие, организацию и проведение мероприятий, направленных на создание условий, обеспечивающих инновационный характер образования</t>
  </si>
  <si>
    <t>Министерство образования и молодежной политики Камчатского края / Медведева И.С.,начальник отдела общего  и профессионального образования, 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</si>
  <si>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 Медведева И.С..,начальник отдела общего  и профессионального образования, Великанова О.Н.,начальник отдела молодежной  политики и воспитания, Николенко Н.Н., начальник отдела экономики и межбюджетных трансфертов - главный бухгалтер</t>
  </si>
  <si>
    <t>Контрольное событие 1.3                                Заключены соглашения о предоставлении субсидий органам местного самоуправления муниципальных образований в Камчатском крае на реализацию основных мероприятий</t>
  </si>
  <si>
    <t xml:space="preserve"> Субсидии органам местного самоуправления на реализацию основных мероприятий соответствующей подпрограммы</t>
  </si>
  <si>
    <t>Повышение оплаты труда отдельным категориям работников общеобразовательных организаций, финансируемых из местных бюджетов</t>
  </si>
  <si>
    <t xml:space="preserve">Министерство образования и молодежной политики Камчатского края / Демидова Е.А.., начальник отдела защиты прав детства; </t>
  </si>
  <si>
    <t>Министерство образования и молодежной политики Камчатского края / Медведева И.С., начальник отдела региональной политики и образовательных програм</t>
  </si>
  <si>
    <t>Министерство образования и науки Камчатского края / Прозорова Е.В.,начальник отдела общего  и профессионального образования, Великанова О.Н.,начальник отдела молодежной  политики и воспитания, Николенко Н.Н., начальникотдела экономики и межбюджетных трансфертов - главный бухгалтер</t>
  </si>
  <si>
    <t>Контрольное событие 1.4                                           Проведен конкурс общеобразовательных организаций в Камчатском крае</t>
  </si>
  <si>
    <t xml:space="preserve">март 2017,                         1 квартал 2018 г,                1 квартал 2019 г.            </t>
  </si>
  <si>
    <t>Министерство образования и молодежной политики Камчатского края / Николенко Н.Н., начальник  отдела экономики и межбюджетных трансфертов - главный бухгалтер</t>
  </si>
  <si>
    <t>Министерство образования и молодежной политики Камчатского края / Великанова О.Н.,начальник отдела молодежной  политики и воспитания, Николенко Н.Н., начальник отдела экономики и межбюджетных трансфертов - главный бухгалтер</t>
  </si>
  <si>
    <t>Контрольное событие 1.5   Проведен краевой смотр-конкурс муниципальных организаций дополнительного образования в Камчатском крае</t>
  </si>
  <si>
    <t>сентябрь 2017 ,                      4 квартал 2018,                     4 квартал 2019.</t>
  </si>
  <si>
    <t>Контрольное событие 1.3. Заключены соглашения о предоставлении субсидий органам местного самоуправления муниципальных образований в Камчатском крае на реализацию основных мероприятий</t>
  </si>
  <si>
    <t>март 2017,                                 1 квартал 2018,                  1 квартал 2019.</t>
  </si>
  <si>
    <t>Субсидии на проведение конкурсов организаций дополнительного образования</t>
  </si>
  <si>
    <t>Министерство образования и молодежной политики Камчатского края / Великанова О.Н.,начальник отдела молодежной  политики и воспитания</t>
  </si>
  <si>
    <t>Контрольное событие 1.6.  Проведена научно-практическая конференция по духовно-нравственному воспитанию детей и молодежи</t>
  </si>
  <si>
    <t xml:space="preserve">декабрь 2017.,
4 квартал 2018,
4 квартал 2019
</t>
  </si>
  <si>
    <t>Контрольное событие 1.7 .   Проведена научно-практическая конференция по вопросам воспитания и социализации детей в Камчатском крае</t>
  </si>
  <si>
    <t>ноябрь 2017,                        4 квартал 2018,                   4 квартал 2019.</t>
  </si>
  <si>
    <t>Мероприятие 1.3.4. Финансовое обеспечение деятельности организациий для детей-сирот и детей, оставшихся без попечения родителей, детей с ограниченными возможностями здоровья Камчатского края по организации отдыха и оздоровления воспитанников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t>
  </si>
  <si>
    <t xml:space="preserve">Оплата стоимости проезда, путевок, проживания и питания в загородных стационарных детских оздоровительных лагерях для детей-сирот и детей, оставшихся без попечения родителей, детей с ограниченными возможностями здоровья </t>
  </si>
  <si>
    <t>Финансовое обеспечение деятельности подведомственных организаций: краевое государственное бюджетное учреждение «Центр содействия развитию семейных форм устройства «Эчган»; краевое государственное бюджетное учреждение «Центр содействия развитию семейных форм устройства «Радуга»; краевое государственное бюджетное учреждение ««Центр содействия развитию семейных форм устройства «Росинка»;  краевое государственное бюджетное учреждение «Камчатский детский дом для детей-сирот и детей, оставшихся без попечения родителей, с ограниченными возможностями здоровья».</t>
  </si>
  <si>
    <t>Мероприятие 1.3.6. Финансовое обеспечение исполнения органами местного самоуправления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детей-сирот и детей, оставшихся без попечения родителей, переданных под опеку (попечительство) или в приемные семьи (за исключением детей, переданных под опеку, обучающихся в федеральных образовательных организациях), по предоставлению дополнительной меры социальной поддержки по содержанию отдельных лиц из числа детей-сирот и детей, оставшихся без попечения родителей, а также по выплате вознаграждения, причитающегося приемному родителю, и по подготовке лиц, желающих принять на воспитание в свою семью ребенка, оставшегося без попечения родителей</t>
  </si>
  <si>
    <t>Мероприятие 1.3.8. 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организаций, финансируемых из местных бюджетов (организации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кандидата наук, государственные награды СССР, РСФСР и Российской Федерации</t>
  </si>
  <si>
    <t>Выплата ежемесячной доплаты к заработной плате педагогическим работникам муниципальных образовательных организаций дополнительного образования, финансируемых из местных бюджетов, имеющим ученые степени доктора наук, кандидата наук, государственные награды СССР, РСФСР и Российской Федерации</t>
  </si>
  <si>
    <t xml:space="preserve">Мероприятие 1.3.9. Социальная адаптация и сопровождение выпускников организаций для детей-сирот и детей, оставшихся без попечения родителей, в Камчатском крае </t>
  </si>
  <si>
    <t>Проведение краевых конкурсных мероприятий с обучающимися образовательных организаций Камчатского края</t>
  </si>
  <si>
    <t>Министерство образования и молодежной политики Камчатского края / Демидова Е.А.., начальник отдела защиты прав детства</t>
  </si>
  <si>
    <t>Мероприятие 1.3.13. Финансовое обеспечение государственного задания подведомственных организаций, выполняющих работы, оказывающих услуги по развитию семейных форм устройства детей, оставшихся без попечения родителей, и их социализации в обществе, не имеющих в своем составе стационапных групп</t>
  </si>
  <si>
    <t xml:space="preserve">Министерство образования и науки Камчатского края / Великанова О.Н.,начальник отдела молодежной  политики и воспитания; Радченко М.А., консультант отдела региональной политики и образовательных программ </t>
  </si>
  <si>
    <t>1.3.15.</t>
  </si>
  <si>
    <t>Мероприятие 1.3.15.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Создание детского технопарка</t>
  </si>
  <si>
    <t>Министерство образования и науки Камчатского края / Великанова О.Н.,начальник отдела молодежной  политики и воспитания</t>
  </si>
  <si>
    <t>Создание условий, обеспечивающих доступность дополнительных общеобразовательных программ естественно-найчной и технической направленности для обучающихся. Создание детского технопарка</t>
  </si>
  <si>
    <t>Контрольное событие 1.8                                    Проведен краевой конкурс «Ученик года»</t>
  </si>
  <si>
    <t>октябрь 2017,                         4 квартал 2018,                      4 квартал 2019.</t>
  </si>
  <si>
    <t>Контрольное событие 1.9                                   Проведен краевой этап всероссийской олимпиады школьников</t>
  </si>
  <si>
    <t>май 2017,                                  2 квартал 2018,                2 квартал 2019.</t>
  </si>
  <si>
    <t>Контрольное событие 1.10                                      Принято участие в заключительном этапе всероссийской олимпиады школьников</t>
  </si>
  <si>
    <t>май 2017,                               2 квартал 2018,                2 квартал 2019</t>
  </si>
  <si>
    <t>Мероприятие 1.4.2. Развитие системы поиска, поддержки и последовательного сопровождения одаренных детей, включая оснащение образовательных организаций, работающих с одаренными детьми</t>
  </si>
  <si>
    <t>Министерство образования и молодежной политики Камчатского края / Медведева И.С..,начальник отдела общего  и профессионального образования, Великанова О.Н.,начальник отдела молодежной  политики и воспитания</t>
  </si>
  <si>
    <t>Министерство образования и молодежной политики Камчатского края /  Великанова О.Н.,начальник отдела молодежной  политики и воспитания</t>
  </si>
  <si>
    <t>Министерство образования и молодежной политики Камчатского края / Медведева И.С.,начальник отдела общего  и профессионального образования</t>
  </si>
  <si>
    <t>1.4.5.</t>
  </si>
  <si>
    <t>Мероприятие 1.4.5. Создание условий для повышения профессиональной компетенции педагогических и руководящих работников образовательных организаций в Камчатском крае</t>
  </si>
  <si>
    <t>Создание условий для повышения профессиональной компетенции педагогических и руководящих работников образовательных организаций в Камчатском крае</t>
  </si>
  <si>
    <t>Мероприятие 1.4.6. Поощрение преподавателей, подготовивших победителей, призёров и участиников заключительных этапов всероссийской олимпиады школьников, олимпиады по физики имени Дж К. Максвелла, олимпиады имени Леонарда Эйлера</t>
  </si>
  <si>
    <t>Мероприятие 1.5.1. Проведение конкурсов профессионального мастерства педагогических работников образовательных организаций в  Камчатском крае, обеспечение участия представителей Камчатского края в конкурсах более высокого уровня</t>
  </si>
  <si>
    <t>Министерство образования и молодежной политики Камчатского края / Медведева И.С.,начальник отдела общего  и профессионального образования, Великанова О.Н.,начальник отдела молодежной  политики и воспитания</t>
  </si>
  <si>
    <t xml:space="preserve">Контрольное событие 1.11                                 Проведен краевой конкурс «Учитель года Камчатки» </t>
  </si>
  <si>
    <t>апрель 2017,                      2 квартал 2018,                   2 квартал 2019</t>
  </si>
  <si>
    <t>Контрольное событие 1.12                                 Проведен краевой конкурс «Воспитатель года Камчатки»</t>
  </si>
  <si>
    <t>апрель 2017,                     2 квартал 2018,                   2 квартал 2019</t>
  </si>
  <si>
    <t>Контрольное событие 1.13                                 Проведен краевой конкурс «Педагогический дебют»</t>
  </si>
  <si>
    <t xml:space="preserve">Контрольное событие 1.14                                     Принято участие педагогов во всероссийском этапе конкурса «Учитель года» </t>
  </si>
  <si>
    <t>октябрь 2017,                    4 квартал 2018,                 4 квартал 2019.</t>
  </si>
  <si>
    <t>Контрольное событие 1.15                                 Проведен  региональный этап всероссийского конкурса педагогов дополнительного образования «Сердце отдаю детям-2017»</t>
  </si>
  <si>
    <t>февраль 2017,                     4 квартал 2019.</t>
  </si>
  <si>
    <t>Контрольное событие 1.16                                 Проведен региональный этап всероссийского конкурса педагогов дополнительного образования «Воспитать человека»</t>
  </si>
  <si>
    <t>4 квартал 2018.</t>
  </si>
  <si>
    <t>Мероприятие 1.5.3. Поощрение лучших педагогических работников образовательных организаций, реализующих программы дошкольного образования</t>
  </si>
  <si>
    <t>Контрольное событие 1.17                                 Проведен конкурсный отбор лучших педагогических работников образовательных организаций в Камчатском крае, реализующих образовательные программы дошкольного образования</t>
  </si>
  <si>
    <t>июнь 2017,                            2 квартал 2018,                        2 квартал 2019</t>
  </si>
  <si>
    <t xml:space="preserve">Мероприятие 1.5.4. Создание условий для повышения профессиональной компетенции педагогических и руководящих работников образовательных организаций в Камчатском  крае. </t>
  </si>
  <si>
    <t>Приглашение преподавателей из ведущих вузов страны для обучения педагогов, направление педагогов за пределы Камчатского края. Обучение педагогов края на базе КГАУ ДПО «Камчатский институт развития образования»</t>
  </si>
  <si>
    <t>Мероприятие 1.5.5. Организация и проведение августовского совещания педагогических работников образовательных организаций в Камчатском крае, Дня учителя, Дня дошкольного работника</t>
  </si>
  <si>
    <t>Проведение августовского совещания педагогических работников образовательных организаций в Камчатском крае, Дня учителя, Дня дошкольного работника.</t>
  </si>
  <si>
    <t>Выплата денежного вознаграждения классным руководителям общеобразовательных организаций</t>
  </si>
  <si>
    <t>Мероприятие 1.6.1. Повышение квалификации различных категорий работников образовательных организаций в Камчатском  крае по вопросам организации питания и формирования здорового образа жизни</t>
  </si>
  <si>
    <t>Организация обучения  работников образовательных организаций в Камчатском  крае по вопросам здорового образа жизни и организации питания</t>
  </si>
  <si>
    <t>Мероприятие 1.6.2. Распространение моделей формирования культуры здорового образа жизни, совершенствование системы здорового питания в образовательных организациях Камчатского края, создание и организация работы региональной стажировочной площадки</t>
  </si>
  <si>
    <t>март 2017,                          1 квартал 2018,                 1 квартал 2019.</t>
  </si>
  <si>
    <t>Субсидии органам местного самоуправления на реализацию муниципальных программ развития образования по обеспечению школьных столовых современным технологическим оборудованием и мебелью для обеденных зон</t>
  </si>
  <si>
    <t>Мероприятие 1.6.4. Субсидии органам местного самоуправления на реализацию муниципальных программ развития образования по приобретению спортивного оборудования и инвентаря, созданию спортивных площадок в муниципальных общеобразовательных организациях</t>
  </si>
  <si>
    <t>Приобретение спортивного оборудования и инвентаря, создание спортивных площадок в муниципальных общеобразовательных организациях</t>
  </si>
  <si>
    <t>Контрольное событие 1.3                               Заключены соглашения о предоставлении субсидий органам местного самоуправления муниципальных образований в Камчатском крае на реализацию основных мероприятий</t>
  </si>
  <si>
    <t>март 2017,                          1 квартал 2018,                  1 квартал 2019.</t>
  </si>
  <si>
    <t>Субсидии органам местного самоуправления на реализацию муниципальных программ развития образования по приобретению спортивного оборудования и инвентаря, созданию спортивных площадок в муниципальных общеобразовательных организациях</t>
  </si>
  <si>
    <t>Мероприятие 1.6.5. Организационно-просветительская работа по пропаганде здорового образа жизни среди учащихся и воспитанников образовательных организаций, их родитей, педагогов</t>
  </si>
  <si>
    <t>Мероприятие 1.6.6. Финансовое обеспечение исполнения органами местного самоуправления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организациях в Камчатском крае</t>
  </si>
  <si>
    <t>Министерство образования и молодежной политики Камчатского края / Николенко Н.Н., начальник отдела экономического, бухгалтерского и ресурсного обеспечения - главный бухгалтер</t>
  </si>
  <si>
    <t>март 2017,                           1 квартал 2018,                 1 квартал 2019.</t>
  </si>
  <si>
    <t>Субсидии органам местного самоуправления на реализацию Комплекса мероприятий по созданию в общеобразовательных организациях в Камчатском крае, расположенных  в сельской местности, условий для занятия физической культурой и спортом</t>
  </si>
  <si>
    <t>Микрорайон жилой застройки в районе Северо-Восточное шоссе, г. Петропавловска-Камчатского (2 очередь). Детский сад на 260 мест по ул. Дальневосточной</t>
  </si>
  <si>
    <t>Контрольное событие 1.19                                Завершение работ по возведению пяти блоков и монтажу внутренних и наружных инженерных сетей на объекте «Микрорайон жилой застройки в районе Северо-Восточного шоссе, г. Петропавловска-Камчатского (2 очередь). Детский сад на 260 мест по ул. Дальневосточной»</t>
  </si>
  <si>
    <t xml:space="preserve">декабрь 2017.
</t>
  </si>
  <si>
    <t>Контрольное событие 1.21
Завершение работ по возведению трех блоков и монтажу внутренних и наружных инженерных сетей на объекте «Детский сад на 200 мест в п. Ключи Усть-Камчатского района»</t>
  </si>
  <si>
    <t>декабрь 2017.</t>
  </si>
  <si>
    <t>31.12.2020</t>
  </si>
  <si>
    <t>Детский сад на 150 мест в р.п. Оссора Карагинского района (в том числе проектные работы)</t>
  </si>
  <si>
    <t>Строительство детского сада в с. Тиличики Олюторского района</t>
  </si>
  <si>
    <t>Контрольное событие 1.22
Ввод в эксплуатацию объекта «Детский сад на 200 мест в п. Ключи Усть-Камчатского района»</t>
  </si>
  <si>
    <t>Строительство  детского сада на 200 мест в  п. Ключи Усть-Камчатского района (в том числе проектные работы) (Государственный контракт № 111/16-ГК от 21.11.2016)</t>
  </si>
  <si>
    <t>112619,40</t>
  </si>
  <si>
    <t>112504,605</t>
  </si>
  <si>
    <t>Технологическое присоединение к электрическим сетям по объекту "Детский сад на 200 мест в  п. Ключи Усть-Камчатского района (в том числе проектные работы) (Государственный контракт № 41-10/22-037СВ от 05.05.2016)</t>
  </si>
  <si>
    <t>Строительство сельского учебного комплекса "Школа - детский сад" в с. Таловка Пенжинского района на 60 ученических и 30 дошкольных мест (проектные работы)</t>
  </si>
  <si>
    <t>Контрольное событие 1.23
Получение положительного заключения государственной экспертизы по объекту «Сельский учебный комплекс «Школа - детский сад» в с. Таловка Пенжинского района на 60 ученических и 30 дошкольных мест</t>
  </si>
  <si>
    <t>апрель 2017.</t>
  </si>
  <si>
    <t>Выполнение проектных работ по объекту "Сельский учебный комплекс "Школа - детский сад" в с. Таловка Пенжинского района на 60 ученических и 30 дошкольных мест (Государственный контракт № 17/16-ГК от 10.02.2016)</t>
  </si>
  <si>
    <t xml:space="preserve">Строительство сельского учебного комплекса "Школа - детский сад" в с.Каменское Пенжинского района на 161 ученических и 80 дошкольных мест </t>
  </si>
  <si>
    <t>Контрольное событие программы 1.24                         Заключение государственного контракта на строительство объекта «Сельский учебный комплекс «Школа-детский сад» в с. Каменское Пенжинского района на 161 ученических и 80 дошкольных мест</t>
  </si>
  <si>
    <t>март 2017.</t>
  </si>
  <si>
    <t>Контрольное событие программы 1.25    Завершение работ по возведению всех блоков и монтажу внутренних и наружных инженерных сетей на объекте «Сельский учебный комплекс «Школа-детский сад» в с. Каменское Пенжинского района на 161 ученических и 80 дошкольных мест</t>
  </si>
  <si>
    <t>Строительство здания начальной школы по проспекту Рыбаков в г.Петропавловск-Камчатский (в том числе проектные работы)</t>
  </si>
  <si>
    <t>Строительство здания начальной школы в районе Космического проезда в г.Петропавловске-Камчатском (в том числе проектные работы)</t>
  </si>
  <si>
    <t>Строительство сельского учебного комплекса в с. Усть-Хайрюзово Тигильского муниципального района</t>
  </si>
  <si>
    <t>Общеобразовательная школа на 300 мест в                                                        с. Оссора Карагинского района (в том числе проектные работы)</t>
  </si>
  <si>
    <t>1.7.2.9.</t>
  </si>
  <si>
    <t>Школа на 400 мест в с. Эссо</t>
  </si>
  <si>
    <t>Мероприятие 1.7.4. Финансовое обеспечение приобретения дорогостоящих основных средств, проведения капитального ремонта имущества и благоустройство территории подведомственных организаций</t>
  </si>
  <si>
    <t>Приобретение основных средств, проведение капитального ремонта имущества и благоустройство территории бюджетных и автономных общеобразовательных организаций, организаций дополнительного образования, детских домов и центров содействия семейных форм устройств</t>
  </si>
  <si>
    <t>Мероприятие 1.7.7. Финансовое обеспечение приобретения материальных ценностей (за исключением особо ценного имущества), работ, услуг подведомственных организаций в рамках реализации значимых мероприятий</t>
  </si>
  <si>
    <t>Приобретение подведомственными организациями материальных ценностей (за исключением особо ценного имущества), работ, услуг подведомственных организаций в рамках реализации значимых мероприятий</t>
  </si>
  <si>
    <t>1.7.8.</t>
  </si>
  <si>
    <t>1.7.8. Возмещение части затрат на кап. и тек. ремонт общеобразовательных организаций, ликвидацию проблемы отсутствия санитарно- гигиенических помещений в школах</t>
  </si>
  <si>
    <t xml:space="preserve">Возмещение части затрат  на проведение текущего и капитального ремонта зданий общеобразовательных организаций, ликвидацию проблемы отсутствия санитарно-гигиенических помещений в школьных зданиях </t>
  </si>
  <si>
    <t>Мероприятие 1.7.9. Субсидия на возмещение части затрат местного бюджета в текущем финансовом году на оснащение средствами обучения и воспитания в соответствии с современными условиями обучения вновь вводимых в эксплуатацию зданий общеобразовательных организаций в Камчатском крае</t>
  </si>
  <si>
    <t>Возмещение части затрат местного бюджета в текущем финансовом году на оснащение средствами обучения и воспитания в соответствии с современными условиями обучения вновь вводимых в эксплуатацию зданий общеобразовательных организаций в Камчатском крае</t>
  </si>
  <si>
    <t>Проведение капитального ремонта после осуществления работ по сейсмоусилению в  здании  МАОУ "Средняя школа № 8" Петропавловск-Камчатского городского округа, в целях решения задач по ликвидации второй смены обучения</t>
  </si>
  <si>
    <t>Обеспечение социальных гарантий работникам подведомственных организаций</t>
  </si>
  <si>
    <t xml:space="preserve">Оплата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бюджетных и автономных общеобразовательных организаций, организаций дополнительного образования, детских домов и центров содействия семейных форм устройств </t>
  </si>
  <si>
    <t>Обеспечение социальных гарантий обучающихся бюджетных и автономных общеобразовательных организаций, детских домов, центров содействия развитию семейных форм устройств</t>
  </si>
  <si>
    <t>Мероприятие 1.9.1 Социальное обеспечение обучающихся, в том числе детей-сирот и детей, оствшихся без попечения родителей, а так же лиц из числа детей-сирот и детей, оставшихся без попечения родителей в соответствии с действующими нормативными правовыми актами Камчатского края</t>
  </si>
  <si>
    <t>Организация деятельности учебного центра профессиональной квалификации</t>
  </si>
  <si>
    <t>Министерство образования и молодежной политики Камчатского края / Медведева И.С,начальник отдела общего  и профессионального образования</t>
  </si>
  <si>
    <t>Контрольное событие 2.1                                   Проведен конкурсный отбор проектов в сфере профессионального образования профессиональных образовательных организаций, подведомственных Министерству образования и науки Камчатского края</t>
  </si>
  <si>
    <t>июнь 2017,                      2 квартал 2018,                  2 квартал 2019</t>
  </si>
  <si>
    <t xml:space="preserve">Организация работы центра профессиональной ориентации "Планирование карьеры"на базе КГПОАУ "Камчатский морской энергетический техникум"; издание презентационной печатной и медиапродукции
</t>
  </si>
  <si>
    <t>Повышение престижа рабочих профессий и специальностей, востребованных на рынке труда Камчатского края; увеличение численности выпускников общеобразовательных организаций, продолживших обучение по программам  среднего профессионального образования</t>
  </si>
  <si>
    <t>Мероприятие 2.3.2. Интеграция Камчатского края в движение "Молодые профессионалы"</t>
  </si>
  <si>
    <t>Министерство спорта Камчатского края</t>
  </si>
  <si>
    <t>Финансовое обеспечение реализации подведомственными профессиональными образовательными организациями прочих мероприятий с детьми и молодежью в области образования</t>
  </si>
  <si>
    <t>Контрольное событие 2.2                               Проведены краевые олимпиады среди студентов профессиональных образовательных организаций в Камчатском крае</t>
  </si>
  <si>
    <t>апрель 2017,                     2 квартал 2018,                        2 квартал 2019.</t>
  </si>
  <si>
    <t>Увеличение доли руководителей и педагогических кадров организаций профессионального образования, повысивших свою квалификацию и прошедших стажировку</t>
  </si>
  <si>
    <t>Министерство образования и молодежной политики Камчатского края / Медведева И.С., начальник отдела общего  и профессионального образования</t>
  </si>
  <si>
    <t>Контрольное событие 2.3                               Проведен конкурс «Преподаватель года» среди преподавателей профессиональных образовательных организаций в Камчатском крае</t>
  </si>
  <si>
    <t>2 квартал 2018.</t>
  </si>
  <si>
    <t>Обеспечение бесплатным питанием учащихся, обучающимся рабочим специальностям; а также полное государственное обеспечение детей-сирот и детей, оставшихся без попечения родителей.</t>
  </si>
  <si>
    <t>Увеличение доли организаций профессионального образования, имеющих учебно-материальную базу, отвечающую современным требованиям ФГОС в общей численности организаций профессионального образования</t>
  </si>
  <si>
    <t>Приобретение современного оборудования, прочего инвентаря, транспортных средств профессиональными образовательными организациями, приобретение транспортных средств для краевых государственных профессиональных образовательных организаций</t>
  </si>
  <si>
    <t>Министерство образования и молодежной политики Камчатского края / Медведева И.С.,начальник отдела общего  и профессионального образования;  Министерство культуры Камчатского края</t>
  </si>
  <si>
    <t>Приобретение дорогостоящих основных средств, проведения капитального ремонта имущества и благоустройство территории подведомственных образовательных организаций</t>
  </si>
  <si>
    <t>Мероприятие 2.7.5 Финансовое обеспечение приобретения материальных ценностей (за исключением особо ценного имущества), работ, услуг подведомственных организаций в рамках реализации значимых мероприятий</t>
  </si>
  <si>
    <t>Финансовое обеспечение приобретения материальных ценностей (за исключением особо ценного имущества), работ, услуг подведомственных организаций в рамках реализации значимых мероприятий</t>
  </si>
  <si>
    <t>Обеспечение социальных гарантий работникам подведомственных профессиональных образовательных организаций</t>
  </si>
  <si>
    <t xml:space="preserve"> Финансовое обеспечение социальных гарантий работникам подведомственных организаций дополнительного профессионального образования, профессиональных образовательных организаций,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</si>
  <si>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Предоставление субсидии из краевого бюджета частной образовательной организации, осуществляющей образовательную деятельность по образовательным программам среднего профессионального образования</t>
  </si>
  <si>
    <t>Мероприятие 3.1.1 Субвенция на осуществление полномочий Российской Федерации по контролю качества образования, лицензированию и государственной аккредитации образовательных организаций, надзору и контролю за соблюдением законодательства в области образования</t>
  </si>
  <si>
    <t>Обеспечение в Камчатском крае деятельности по контролю качества образования, лицензированию и государственной аккредитации образовательных организаций, надзору и контролю за соблюдением законодательства в области образования</t>
  </si>
  <si>
    <t>Контрольное событие 3.1                                   Перевод в электронный формат предоставление государственной услуги – подтверждение документов об образовании и (или) о квалификации</t>
  </si>
  <si>
    <t>Контрольное событие 3.2                                Проведены мониторинговые обследования качества знаний по обязательным учебным предметам учащихся 8-х и 10-х классов общеобразовательных организаций в Камчатском крае</t>
  </si>
  <si>
    <t>апрель, декабрь 2017;                                   2, 4 кварталы 2018,                     2, 4 кварталы 2019.</t>
  </si>
  <si>
    <t>Контрольное событие 3.3                                           Принято участие во всероссийских проверочных работах для учащихся 4-х классов"</t>
  </si>
  <si>
    <t>май 2017,                            2 квартал 2018,               2 квартал 2019.</t>
  </si>
  <si>
    <t>Контрольное событие 3.4                                 Проведена государственная итоговая аттестация по программам основного общего и среднего общего образования (основной период)</t>
  </si>
  <si>
    <t>июнь, сентябрь 2017;     2-3 квартал 2018,                 2-3 квартал 2019.</t>
  </si>
  <si>
    <t>Материально-техническое оснащение регионального центра обработки информации и ППЭ, организация видеонаблюдения в период проведения ГИА. Проведение диагностических работ по русскому языку и математике 8 и 10 классов. Участие обучающихся Камчатского края в национальных и международных исследованиях качества образования. Организация повышения квалификации работников системы образования в области оценки качества образования.</t>
  </si>
  <si>
    <t>Мероприятие 3.2.2. Создание регионального центра сертификации профессиональных квалификаций выпускников организаций профессионального образования по рабочим профессиям</t>
  </si>
  <si>
    <t>Функционирование центра сертификации на базе КГПОАУ "Камчатский политехнический техникум"</t>
  </si>
  <si>
    <t>Министерство образования и молодежной политики Камчатского края /  Медведева И.С.,начальник отдела общего  и профессионального образования</t>
  </si>
  <si>
    <t>Мероприятие 3.2.4. Финансовое обеспечение государственного задания подведомственных организаций, выполняющих работы по формированию единой информационно-образовательной среды и региональной системы оценки качества образования</t>
  </si>
  <si>
    <t>Мероприятие 3.2.5. Финансовое обеспечение приобретения дорогостоящих основных средств,проведения капитального ремонта имущества и благоустройства территории подведомственных организаций, выполняющих работы по формированию единой информационно-образовательной среды и региональной системы оценки качества образования</t>
  </si>
  <si>
    <t>Приобретение основных средств, проведение капитального ремонта имущества и благоустройство территории /КГАУ "Камчатский центр информатизации и оценки качества образования"</t>
  </si>
  <si>
    <t>Мероприятие 3.2.6. Финансовое обеспечение социальных гарантий работникам подведомственных организаций, выполняющих работы по формированию единой информационно-образовательной среды и региональной системы оценки качества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</si>
  <si>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Мероприятие 3.2.7 Финансовое обеспечение приобретения материальных ценностей (за исключением особо ценного имущества), работ, услуг подведомственных организаций в рамках реализации значимых мероприятий</t>
  </si>
  <si>
    <t>Приобретение материальных ценностей (за исключением особо ценного имущества), работ, услуг подведомственных организаций в рамках реализации значимых мероприятий</t>
  </si>
  <si>
    <t>Мероприятие 3.2.8 Развитие национально-региональной системы независимой оценки качества общего образования через реализацию пилотных региональных проектов и создание национальных механизмов оценки качества</t>
  </si>
  <si>
    <t>Развитие национально-региональной системы независимой оценки качества общего образования через реализацию пилотного регионального проекта и создание национальных механизмов оценки качества</t>
  </si>
  <si>
    <t>Контрольное событие 4.1                                  Проведен региональный молодежный инновационный конкурс в Камчатском крае</t>
  </si>
  <si>
    <t>ноябрь 2017,                       4 квартал 2018,                     4 квартал 2019.</t>
  </si>
  <si>
    <t>Подпрограмма 5 «Обеспечение реализации Программы»</t>
  </si>
  <si>
    <t>Обеспечение реализации государственной программы «Развитие образования в Камчатском крае»</t>
  </si>
  <si>
    <t>Мероприятие 5.1.2. Финансовое обеспечение государственного задания подведомственных организаций, выполняющих работы по бухгалтерскому обслуживанию в сфере образования</t>
  </si>
  <si>
    <t>Контрольное событие  5.1                             Проведение мониторинга, контроля и оценки выполнения государственного задания на оказание государственных услуг (выполнения работ) краевыми государственными организациями, подведомственными Министерству образования и науки Камчатского края (9 месяцев, год)</t>
  </si>
  <si>
    <t xml:space="preserve">январь, ноябрь 2017; 1, 4 кварталы 2018; 1, 4 кварталы 2019.                     </t>
  </si>
  <si>
    <t>Мероприятие 5.1.3 Финансовое обеспечение приобретения дорогостоящих основных средств, проведение капитального ремонта имущества и благоустройства территории подведомственных организаций, выполняющих работы по бухгалтерскому обслуживанию в сфере образования</t>
  </si>
  <si>
    <t>Мероприятие 5.1.4. Финансовое обеспечение социальных гарантий работникам подведомственных организаций, выполняющих работы по бухгалтерскому обслуживанию в сфере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приравненых к ним местностей</t>
  </si>
  <si>
    <t>Мероприятие 5.1.5. Финансовое обеспечение приобретения материальных ценностей (за исключением особо ценного имущества), работ, услуг подведомственных учреждений в рамках реализации значимых мероприятий</t>
  </si>
  <si>
    <t>В Камчатском крае реализуется комплекс мер, направленных на создание условий для получения качественного общего образования в образовательных организациях со стабильно низкими результатами обучения. В рамках реализации комплекса мер были проведены обучающие семинары для руководителей школ, методические мероприятия различных видов на базе краевых инновационных площадок, организовано повышение квалификации 85% педагогических работников школ. В 2017 году впервые в Камчатском крае при поддержке  Управления образования Елизовского района был апробирован пилотный проект по повышению эффективности функционирования системы образования муниципального района</t>
  </si>
  <si>
    <t>Расчет значения показателя произведен по количеству фактически  принявших участие в олимпиадах и конкурсах различного уровня</t>
  </si>
  <si>
    <t>62,6</t>
  </si>
  <si>
    <t>Отклонение фактических значений от плановых сложилось в связи с проведением совместных профориентационных мероприятий с Агентством по занятости населения и миграционной политике Камчатского края</t>
  </si>
  <si>
    <t>Средства направлены на оплату труда в муниципальных дошкольных образовательных организациях, приобретение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 финансового обеспечения выделено и освоено средств на общую сумму 2 148 995,22012 тыс. рублей. Финансирование осуществлялось в соответствии с ежемесячной заявкой и фактической потребностью районов</t>
  </si>
  <si>
    <t>На выплату компенсации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 выделено и освоено 140 793,88174 тыс. руб. Финансирование производилось ежемесячно в соответствии с заключенными соглашениями</t>
  </si>
  <si>
    <t xml:space="preserve">Средства направлены на оплату труда в муниципальных общеобразовательных организациях, приобретение учебников и учебных пособий, средств обучения (за исключением расходов на содержание зданий и оплату коммунальных услуг). В соответствии с установленными в Камчатском крае нормативами финансового обеспечения выделено и освоено средств на общую сумму 5 033 537,54607 тыс. рублей.
Финансирование осуществлялось на основании заключенных соглашений и с учетом потребности муниципальных районов
</t>
  </si>
  <si>
    <t xml:space="preserve">В рамках данного мероприятия приобретены учебные пособия для общеобразовательных организаций по корякскому языку для обучающихся 5-9 классов в количестве 200 экземпляров. 3440 учебно-методических пособий по подготовке к ЕГЭ и ОГЭ были направлены во все муниципальные образования Камчатского края
</t>
  </si>
  <si>
    <t>Средства направлены на выплату вознаграждения, причитающегося приемному родителю; единовременные выплаты при приеме детей в семью (опека); единовременные выплаты при усыновлении (удочерении) ребенка в Камчатском крае; выплаты на содержание детей-сирот и детей, оставшихся без попечения родителей, в семьях. Средства освоены в  сумме 538 661,99395 тыс. рублей. Финансирование было произведено в соответствии с ежемесячной потребностью районов</t>
  </si>
  <si>
    <t xml:space="preserve">В соответствии с приказом Министерства  образования и молодежной политики Камчатского края от 09.08.2017 г. № 209 "Об утверждении графика, перечня краевых мероприятий с обучающимися, молодежью и педагогичепскими работниками на 2017 год в новой редакции" краевыми государственными организациями дополнительного образования детей было проведено 95 краевых мероприятий с детьми, молодежью и педагогическими работниками художественной, технической, физкультурно-спортивной, естественнонаучной, туристско-краеведческой направленности. </t>
  </si>
  <si>
    <t xml:space="preserve">Средства направлены на проведение регионального этапа Всероссийского конкурса художественного творчества «Ассамблея замещающих семей, а также на участие победителей конкурса в финале Всероссийского конкурса художественного творчества «Ассамблея замещающих семей» в г. Москва. Участие представителей края во Всероссийском форуме приемных семей в г. Москва
</t>
  </si>
  <si>
    <t xml:space="preserve">В рамках заключенных соглашений средства субсидии направлены в бюджеты муниципальных образований в полном объеме. Средства направлены на реализацию муниципальных программ развития образования по обеспечению школьных столовых современным технологическим оборудованием и мебелью для обеденных зон. Освоение средств составило 13 353,174 тыс. руб. </t>
  </si>
  <si>
    <t>В 2017 г. были растиражированы брошюры «Безопасный интернет» в количестве 500 экземпляров и направлены в образовательные организации Камчатского края</t>
  </si>
  <si>
    <t>1.7.1.1.</t>
  </si>
  <si>
    <t>декабрь 2017</t>
  </si>
  <si>
    <t>Выполнено. Техническая готовность 74,30%.</t>
  </si>
  <si>
    <t>1.7.1.2.</t>
  </si>
  <si>
    <t>2014</t>
  </si>
  <si>
    <t>Выплачен аванс (предусмотрен контрактом) в сумме 16 881,43050 тыс. рублей (2016 г.) и 11261,94000 тыс.рублей (2017 г.).                                                                                                                            
Техническая готовность – 11,5%.
На сегодняшний день, в связи с отставанием от плана-графика производства работ, рассматривается вопрос о начале процедуры по расторжению контракта (невыполнение взятых обязательств по контракту).</t>
  </si>
  <si>
    <t>1.7.1.3.</t>
  </si>
  <si>
    <t xml:space="preserve">Была получена проектная документация .
05.05.2017 направлена в гос.экспертизу, заключен контракт. 10.11.2017 года получено положительное заключение экспертизы проектной документации и результатов инженерных изысканий № 41-1-1-3-0081-17. Продолжается работа по проверке сметной стоимости строительства. Положительное заключение экспертизы достоверности сметной стоимости объекта планируется получить в 1 квартале 2018 года. </t>
  </si>
  <si>
    <t>1.7.1.4.</t>
  </si>
  <si>
    <t>13.02.2017 получено положительное заключение достоверности сметной стоимости, стоимость объекта в ценах 3 кв. 2016 года – 265 369,39000 тыс. рублей. За 2018 год 4 раза размещалась на электронной площадке документация для проведения повторного аукциона на строительство объекта с начально - максимальной ценой контракта на 275 905,99000 тыс. рублей. Аукционы не состоялись (не подано ни одной заявки).</t>
  </si>
  <si>
    <t>1.7.2.1.</t>
  </si>
  <si>
    <t>2020</t>
  </si>
  <si>
    <t>03.07.2017 года государственной экспертизой выдано отрицательное заключение № 41-1-3-3-0046-17.
В настоящее время, Службой заказчика направлены документы проектировщику ООО «Сахапроект» на корректировку проектной документации в надлежащее качество, для получения положительного заключения гос. экспертизы.
По информации специалистов ООО «Сахапроект» откорректированы все разделы проектной документации, кроме разделов по «отоплению» и «вентиляции». Весь пакет документов планируют предоставить в конце января 2018 года.</t>
  </si>
  <si>
    <t>апрель 2017</t>
  </si>
  <si>
    <t>-</t>
  </si>
  <si>
    <t>Не выполнено.                                          03.07.2017 года государственной экспертизой выдано отрицательное заключение № 41-1-3-3-0046-17.</t>
  </si>
  <si>
    <t>1.7.2.2.</t>
  </si>
  <si>
    <t xml:space="preserve"> Аукцион не состоялся в связи с отсутствием заявок (не подано ни одной заявки). Средства предусмотренные на 2017 год оптимизированы и перерастрпределены по др. объектам.</t>
  </si>
  <si>
    <t>март 2017</t>
  </si>
  <si>
    <t xml:space="preserve">Не выполнено.                                                      Не подано ни одной заявки на заключение госконтракта.                              </t>
  </si>
  <si>
    <t>1.7.2.3.</t>
  </si>
  <si>
    <t>В 2016 году получено положительное заключение государственной экспертизы проектной документации.
19.05.2017 Аукцион не состоялся в связи с отсутствием заявок (не подано ни одной заявки). Средства предусмотренные на 2017 год оптимизированы и перерастрпределены по др. объектам.</t>
  </si>
  <si>
    <t>1.7.2.4.</t>
  </si>
  <si>
    <t xml:space="preserve">25.07.2017 получено положительное заключение государственной экспертизы № 41-1-13-0050-17. В декабре 2017 года получено положительное заключение достоверности сметной стоимости 1 этап строительства (снос (демонтаж) объекта капитального строительства, вынос сетей).
МКУ «Управление капитального строительства и ремонта» заключен муниципальный контракт на выполнение работ по организации строительства объекта «Здание. Общеобразовательная школа по проспекту Рыбаков в г. Петропавловск-Камчатский». 1 этап строительства (снос (демонтаж) объекта капитального строительства, вынос сетей) от 11.12.2017 № 0138300000417000807_175647 с ООО «Вертикаль», цена контракта 8 255,35812 тыс. рублей, срок исполнения 15.03.2018.
</t>
  </si>
  <si>
    <t>1.7.2.5.</t>
  </si>
  <si>
    <t xml:space="preserve">11.04.2017 получено положительное заключение экспертизы проектной документации и результатов инженерных изысканий № 41-1-1-3-0026-17. 26.05.2017 получено положительное заключение экспертизы достоверности сметной стоимости объекта.
</t>
  </si>
  <si>
    <t>1.7.2.6.</t>
  </si>
  <si>
    <t>В настоящее время, проектная документация проходит проверку в государственной экспертизе.
Положительное заключение экспертизы достоверности сметной стоимости объекта планируется получить в 1 квартале 2018 года.</t>
  </si>
  <si>
    <t>1.7.2.7.</t>
  </si>
  <si>
    <t>2017</t>
  </si>
  <si>
    <t>Погашение кредиторской задолженности по государственным контрактам при строительстве Объекта.                                                                                                                                                                                                                                                          Расходы на погашение задолженности по исполнительному листу ФС № 013307161 от 14.04.2017 по делу № А24-311/2017 (по иску ООО "Строитель"), по исполнительному листу ФС № 013307667 от 02.08.2017 по делу № А24-289/2017 (по иску ООО "Формат")                         Оптимизировано - 804,76592 тыс. рублей (учтено в Инвестпрограмме КК от 04.12.2017)</t>
  </si>
  <si>
    <t>1.7.2.8.</t>
  </si>
  <si>
    <t>15.08.2017 заключен гос. контракт с ГАУ «Государственная экспертиза проектной документации Камчатского края» на проверку разработанной проектной документации на строительство объекта. 
 На сегодняшний день получено положительное заключение экспертизы проектной документации и результатов инженерных изысканий.   В гос.экспертизе  приступили к проверке сметы. Оптимизировано - 1 848,28206 тыс. рублей (учтено в Инвестпрограмме КК от 04.12.2017)</t>
  </si>
  <si>
    <t>Расходы на погашение задолженности по исполнительному листу ФС № 013305335 от 30.05.2017 по делу № А24-1903/2016 (по иску общества с ограниченной ответственностью "ТоргМонтажАвтоматика").</t>
  </si>
  <si>
    <t xml:space="preserve">Средства выделены на приобретение дорогостоящих основных средств, проведение капитального ремонта имущества и благоустройство территории краевых государственных образовательных учреждений 
</t>
  </si>
  <si>
    <t xml:space="preserve">Средства выделены на приобретение дорогостоящих основных средств, проведение капитального ремонта имущества и благоустройство территории краевых государственных образовательных учреждений. </t>
  </si>
  <si>
    <t>Заключено соглашение с ПОЧУ "Камчатский кооперативный техникум" о предоставлении субсидий в 2017 году из краевого бюджета на осуществление образовательной деятельности по обучению рабочим профессиям, специальностям</t>
  </si>
  <si>
    <t>апрель, декабрь 2017 г.</t>
  </si>
  <si>
    <t xml:space="preserve">Участие 87% учащихся 8-х классов и 84% учащихся 10-х классов общеобразовательных организаций в Камчатском крае </t>
  </si>
  <si>
    <t>апрель 2017 г.</t>
  </si>
  <si>
    <t>Участие 98% учащихся 4-х классов образовательных организаций в Камчатском крае</t>
  </si>
  <si>
    <t>Обеспечено видеонаблюдение в период проведения ЕГЭ-2017 во всех 41 ППЭ в Камчатском крае. Проведены мониторинговые исследования качества знаний по русскому языку и математике учащихся 8-х классов 99 общеобразовательных организаций, и обучающихся 10-х классов 88 общеобразовательных организаций в Камчатском крае. Проведены национальные исследования качества образования обучающихся 6-8 классов в 3 общеобразовательных организациях в Камчатском крае по учебному предмету "Основы безопасности жизнедеятельности", обучающихся 10-х классов 6 образовательных организаций в Камчатском крае по учебным предметам "химия" и "биология".</t>
  </si>
  <si>
    <t>Превышение планового показателя обусловлено условием поддержания уровня заработной платы в текущем году на уровне достигнутого целевого показателя в предыдущем отчётном периоде</t>
  </si>
  <si>
    <t>Государственная программа "Развитие образования в Камчатском крае "</t>
  </si>
  <si>
    <t>Мероприятие  1.1.6. Предоставление субсидий из краевого бюджета частным дошкольным образовательным организациям, реализующим образовательные программы дошкольного образования в Камчатском крае</t>
  </si>
  <si>
    <t>815</t>
  </si>
  <si>
    <t>812</t>
  </si>
  <si>
    <t>Предоставлена субсидия индивидуальным предпринимателям, реализующим образовательную программу дошкольного образования, на оплату труда, приобретение учебников и учебных пособий, средств обучения, игр, игрушек (ИП Раевский и ИП Сергеева)</t>
  </si>
  <si>
    <t>Контрольное событие программы 1.26                       Получение положительного заключения государственной экспертизы по обьекту "Средняя общеобразовательная школа в г.Елизово по ул.Сопочной"</t>
  </si>
  <si>
    <t>12/510 837,3618</t>
  </si>
  <si>
    <t>1/731,87</t>
  </si>
  <si>
    <t>11/10688,71</t>
  </si>
  <si>
    <t>сентябрь 2017</t>
  </si>
  <si>
    <t>июль 2017</t>
  </si>
  <si>
    <t>Выполнено.                                                       Выдано положительное заключение государственной экспертизы достоверной сметной стоимости и положительное заключение государственной экспертизы проектной документации</t>
  </si>
  <si>
    <t>Контрольное событие программы 1.27                       Получение положительного заключения государственной экспертизы по обьекту "Здание. Общеобразовательная школа по проспекту Рыбаков в г.Петропавловск-Камчатский"</t>
  </si>
  <si>
    <t>октябрь 2017</t>
  </si>
  <si>
    <t>Выполнено.                                                 25.07.2017 получено положительное заключение государственной экспертизы № 41-1-13-0050-17.</t>
  </si>
  <si>
    <t>Контрольное событие программы 1.28                       Получение положительного заключения государственной экспертизы по обьекту "Начальная школа по адресу Крсмический проезд в г.Петропавловске-Камчатском"</t>
  </si>
  <si>
    <t>ноябрь 2017</t>
  </si>
  <si>
    <t>май 2017</t>
  </si>
  <si>
    <t>Выполнено.</t>
  </si>
  <si>
    <t>5.1.2.</t>
  </si>
  <si>
    <t xml:space="preserve">Министерство образования и молодежной политики  Камчатского края </t>
  </si>
  <si>
    <t>январь,ноябрь 2017</t>
  </si>
  <si>
    <t>5.1.3.</t>
  </si>
  <si>
    <t>5.1.4.</t>
  </si>
  <si>
    <t>5.1.5.</t>
  </si>
  <si>
    <t>5.2.</t>
  </si>
  <si>
    <t>5.2.1.</t>
  </si>
  <si>
    <t>Финансирование на 2017 год не предусмотрено</t>
  </si>
  <si>
    <t>Министерство образования и молодежной политики  Камчатского края</t>
  </si>
  <si>
    <t>Средства направлены на финансовое обеспечение деятельности КГАУ «Камчатский центр бухгалтерского обслуживания в сфере образования».</t>
  </si>
  <si>
    <t>Средства направлены на финансовое обеспечение социальных гарантий работникам КГАУ «Камчатский центр бухгалтерского обслуживания в сфере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</si>
  <si>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Средства направлены на проведение прочих мероприятий Министерства образования и молодежной политики Камчатского края, на создание условий для реализации воспитательного и социализирующего потенциала системы образования.</t>
  </si>
  <si>
    <t>Финансовое обеспечение приобретения материальных ценностей</t>
  </si>
  <si>
    <t>Отчетный период: 01.01.2017 -31.12.2017 г.</t>
  </si>
  <si>
    <t>В отчётном периоде учитывались юридические лица, в отношении которых поводились внеплановые проверки по исполнению предписаний, выданных в 2016 году, срок исполнения которых истёк в 2017 году</t>
  </si>
  <si>
    <t>В отчётном периоде учтены внеплановые проверки по исполнению предписаний, выданных в 2016 году, срок исполнения которых истёк в 2017 году</t>
  </si>
  <si>
    <t>В 2017 году увеличилось количество общеобразовательных организаций Камчатского края, участвующих в проекте "Электронный дневник" (47% школ)</t>
  </si>
  <si>
    <t>Подведены итоги конкурса, денежные средства переведены победителям: МАДОУ «Детский сад № 50 комбинированного вида», Петропавловск – Камчатский городской округ – 500 тыс. рублей; МБДОУ «Детский сад № 40 комбинированного вида», Петропавловск – Камчатский городской округ – 250 тыс. рублей; МАДОУ «Детский сад № 41 комбинированного вида», Петропавловск – Камчатский городской округ – 250 тыс. рублей</t>
  </si>
  <si>
    <t>В рамках данного мероприятия в октябре 2017 года проведен Камчатский образовательный форум. В ноябре 2017 года представитель Камчатского края направлен для участия во Всероссийском съезде учителей родных языков, литературы и культуры Севера, Сибири и Дальнего Востока.</t>
  </si>
  <si>
    <t xml:space="preserve"> В рамках проекта "Дистанционное обучение школьников Камчатского края с использованием сети Интернет" в 2017 году организовано дистанционное обучение для 78 обучающихся школ Камчатского края</t>
  </si>
  <si>
    <t xml:space="preserve">Организовано сопровождение всех одаренных обучающихся в мероприятиях более высокого уровня за пределами Камчатского края.
Организовано сопровождение всех участников программных смен по направлению «Наука», «Культура» в образовательный центр «Сириус» г. Сочи.
</t>
  </si>
  <si>
    <t xml:space="preserve">Проведена зимняя профильная школа, которую посетили 135 обучающихся общеобразовательных учреждений Камчатского края.
В период с 12 июня по 02 июля проведена летняя профильная школа для 45 одаренных детей Камчатского края с приглашением педагогов из ведущих вузов страны.
</t>
  </si>
  <si>
    <t xml:space="preserve">Проведена Торжественная церемония награждения победителей и призеров заключительного этапа Всероссийской олимпиады школьников в мае 2017 года. </t>
  </si>
  <si>
    <t>В соответствии с Порядком проведения конкурсного отбора проектов в сфере профессионального образования, утвержденным приказом Министерства образования и науки Камчатского края от 27.01.2016 № 89, проведен конкурсный отбор проектов . Победителями признаны КГПОБУ «Камчатский промышленный техникум», КГПОАУ «Камчатский морской энергетический техникум», КГПОАУ «Камчатский политехнический техникум», КГПОАУ «Камчатский морской энергетический техникум», КГПОБУ «Камчатский сельскохозяйственный техникум». Проведены конкурсные процедуры, профессиональными образовательными организациями приобретено оборудование. Проведены конкурсные процедуры, профессиональными образовательными организациями приобретено оборудование</t>
  </si>
  <si>
    <t xml:space="preserve">В 2017 году обучение по программе «5000 мастеров» прошли 15 преподавателей и мастеров производственного обучения из 6 профессиональных образовательных организаций Камчатского края и 3 заместителя руководителей профессиональных образовательных организаций по направлению «Организация подготовки кадров по 50 наиболее востребованным и перспективным профессиям и специальностям». 
Обучение было организовано на площадках образовательных организаций в г. Москва, г. Тюмень, г. Новокуйбышевск, Московская область, Хабаровский край
</t>
  </si>
  <si>
    <t xml:space="preserve">Денежные средства направлены на проведение профориентационного мероприятия - выставка «Образование. Карьера. Увлечения», организованной в октябре 2017 года в рамках Камчатского образовательного Форума «Образовательное пространство без границ». Темой выставки стала профессиональная ориентация детей с ограниченными возможностями здоровья и инвалидов. </t>
  </si>
  <si>
    <t xml:space="preserve">В рамках заключенного соглашения с КГАУ ДПО «Камчатский институт развития образования» средства направлены на обучение экспертов, участие команды Камчатского края в Дальневосточном форуме профессиональных инициатив «ИНСАЙТ-2020». По результатам I Регионального чемпионата «Молодые профессионалы» (Ворлдскиллс Россия) в Камчатском крае на отборочные чемпионаты в марте-апреле 2017 года были направлены 14 представителей из числа студентов и преподавателей Камчатского края (Республика Саха Якутия, Хабаровский край, Московская область). По итогам отборочных соревнований студентка КГПОАУ «Камчатский колледж технологии и сервиса» приняла участие в Финале V Национального чемпионата «Молодые профессионалы» (Ворлдскиллс Россия) в г. Краснодар. </t>
  </si>
  <si>
    <t xml:space="preserve">По результатам I Регионального чемпионата «Молодые профессионалы» (Ворлдскиллс Россия) в Камчатском крае на отборочные чемпионаты  были направлены 14 представителей из числа студентов и преподавателей Камчатского края (Республика Саха Якутия, Хабаровский край, Московская область). По итогам отборочных соревнований студентка КГПОАУ «Камчатский колледж технологии и сервиса» приняла участие в Финале V Национального чемпионата «Молодые профессионалы» (Ворлдскиллс Россия) в г. Краснодар. </t>
  </si>
  <si>
    <t>Март-апрель 2017 года</t>
  </si>
  <si>
    <t>Март 2017 года</t>
  </si>
  <si>
    <t>Апрель 2017 года</t>
  </si>
  <si>
    <t>Средства были направлены в бюджеты 11 муниципальных образований на развитие дошкольного образования: приобретение технологического оборудования и мебели для муниципальных дошкольных образовательных учреждений, проведение ремонта, развитие альтернативных форм дошкольного образования</t>
  </si>
  <si>
    <t>Средства направлены:
- на поощрение победителей конкурсного отбора проектов общеобразовательных организаций, реализующих программы национальных языков коренных малочисленных народов Севера, Сибири и Дальнего Востока и иных этнокультурных предметов;
- конкурсный отбор проектов в сфере образования, программ развития общеобразовательных организаций, расположенных на территории Камчатского края</t>
  </si>
  <si>
    <t>Средства направлены на организацию и проведение краевых конкурсов для обучающихся и воспитанников образовательных организаций Камчатского края, направление представителя Камчатского края на заключительны этапе конкурса «Ученик года» (г. Ульяновск), проведение и организацию краевого конкурса «Край камчатский - родина талантов»; «Всероссийского конкурса сочинений»; краевого конкурса на лучший проект в сфере охраны, восстановления и рационального использования водных ресурсов, проведение регионального этапа Всероссийской олимпиады школьников (далее – ВсОШ), обеспечение участия победителей и лауреатов конкурсов в заключительных этапах, в том числе в заключительном этапе ВсОШ, а также на награждение победителей и лауреатов.</t>
  </si>
  <si>
    <t>На основании приказа Минобрнауки Камчатского края от 20.06.2017 № 613 победителями признаны 2 педагога из МБОУ "Средняя школа № 10" и МБОУ "Никольская средняя общеобразовательная школа". Лауреатами признаны 5 педагогов из Петропавловск-Камчатского городского округа, Елизовского, Олюторского, Усть-Камчатского муниципальных районов</t>
  </si>
  <si>
    <t>На основании приказа Минобрнауки Камчатского края от 05.06.2017 № 552 победителями признаны 5 педагогов из Петропавловск-Камчатского городского округа, Елизовского, Усть-Камчатского муниципальных районов.</t>
  </si>
  <si>
    <t>Денежные средства направлены на приобретение сварочных столов с автономной вентиляцией для подготовки кадров по программе подготовке  квалифицированных рабочих, служащих «Сварщик (ручной и частично механизированной сварки (наплавки)</t>
  </si>
  <si>
    <t>В соответствии с планом-графиком, предусмотренным Соглашением между Министерством образования и молодежной политики Камчатского края и КГПОАУ «Камчатский морской энергетический техникум», заключен договор на разработку 5 основных профессиональных образовательных программ: педагогика дополнительного образования, технология парикмахерского искусства, повар-кондитер, технология продукции общественного питания, мастер по обработке цифровой информации</t>
  </si>
  <si>
    <t xml:space="preserve">Средства выделены КГПОАУ «Камчатский морской энергетический техникум» на организацию работы краевого центра профессиональной ориентации «Планирование карьеры», а также издание презентационной печатной и медиапродукции  </t>
  </si>
  <si>
    <t>Средства направлены на проведение краевых олимпиад и мероприятий среди студентов профессиональных образовательных организаций. Олимпиада по обществознанию состоялась 20.04.2017 г., олимпиада по информатике и ИКТ – 25.04.2017 г., по физике – 20.04.2017 г. В ноябре 2017 года делегация из числа студентов профессиональных образовательных организаций приняла участие в ярмарке вакансий, проводимой в рамках «Дней Дальнего Востока в Москве»</t>
  </si>
  <si>
    <t>Распределение субсидий на основании заявок от профессиональных образовательных организаций утверждено приказом Министерства образования и науки Камчатского края от 14.03.2017 № 227. Средства направлены на приобретение современного оборудования.</t>
  </si>
  <si>
    <t>Распределение субсидий на основании заявок от профессиональных образовательных организаций утверждено приказом Министерства образования и науки Камчатского края от 14.03.2017 № 227. Средства направлены на оснащения кабинетов учебно-наглядными пособиями, приобретение переносного компьютерного оборудования</t>
  </si>
  <si>
    <t>Средства были направлены на приобретение авиабилетов в г. Москву и обратно старшему преподавателю кафедры общего и профессионального образования КГАУ ДПО «Камчатский ИРО» для прохождения курсов повышения квалификации.</t>
  </si>
  <si>
    <t>Мероприятие 2.7.5. Финансовое обеспечение приобретения материальных ценностей (за исключением особо ценного имущества), работ, услуг подведомственных организаций в рамках реализации значимых мероприятий</t>
  </si>
  <si>
    <t>Приобретение мебели и оборудования для учебных классов,восстановление аварийного освещения</t>
  </si>
  <si>
    <t>еспечение условий, соответствующих федеральным стандартам в учреждеиях СПО</t>
  </si>
  <si>
    <t>Оценка эффективности мер государственного регулирования государственной программы Камчатского края</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</si>
</sst>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_);_(@_)"/>
    <numFmt numFmtId="173" formatCode="_-* #,##0.00_р_._-;\-* #,##0.00_р_._-;_-* \-??_р_._-;_-@_-"/>
    <numFmt numFmtId="174" formatCode="#,##0.00000"/>
    <numFmt numFmtId="175" formatCode="0.0"/>
    <numFmt numFmtId="176" formatCode="mm/yy"/>
    <numFmt numFmtId="177" formatCode="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0"/>
    <numFmt numFmtId="183" formatCode="#,##0.000"/>
    <numFmt numFmtId="184" formatCode="[$-FC19]d\ mmmm\ yyyy\ &quot;г.&quot;"/>
    <numFmt numFmtId="185" formatCode="_-* #,##0.0000_р_._-;\-* #,##0.0000_р_._-;_-* &quot;-&quot;??_р_._-;_-@_-"/>
  </numFmts>
  <fonts count="76">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2"/>
      <name val="Times New Roman"/>
      <family val="1"/>
    </font>
    <font>
      <sz val="11"/>
      <name val="Times New Roman"/>
      <family val="1"/>
    </font>
    <font>
      <sz val="7"/>
      <name val="Times New Roman"/>
      <family val="1"/>
    </font>
    <font>
      <sz val="14"/>
      <name val="Times New Roman"/>
      <family val="1"/>
    </font>
    <font>
      <sz val="8"/>
      <name val="Times New Roman"/>
      <family val="1"/>
    </font>
    <font>
      <sz val="7.5"/>
      <name val="Times New Roman"/>
      <family val="1"/>
    </font>
    <font>
      <vertAlign val="superscript"/>
      <sz val="7.5"/>
      <name val="Times New Roman"/>
      <family val="1"/>
    </font>
    <font>
      <b/>
      <sz val="10"/>
      <name val="Times New Roman"/>
      <family val="1"/>
    </font>
    <font>
      <b/>
      <sz val="7.5"/>
      <name val="Times New Roman"/>
      <family val="1"/>
    </font>
    <font>
      <b/>
      <i/>
      <sz val="7.5"/>
      <name val="Times New Roman"/>
      <family val="1"/>
    </font>
    <font>
      <b/>
      <sz val="9"/>
      <color indexed="8"/>
      <name val="Times New Roman"/>
      <family val="1"/>
    </font>
    <font>
      <sz val="9"/>
      <color indexed="8"/>
      <name val="Times New Roman"/>
      <family val="1"/>
    </font>
    <font>
      <i/>
      <sz val="7.5"/>
      <name val="Times New Roman"/>
      <family val="1"/>
    </font>
    <font>
      <sz val="9"/>
      <name val="Times New Roman"/>
      <family val="1"/>
    </font>
    <font>
      <b/>
      <sz val="9"/>
      <name val="Times New Roman"/>
      <family val="1"/>
    </font>
    <font>
      <i/>
      <sz val="11"/>
      <name val="Times New Roman"/>
      <family val="1"/>
    </font>
    <font>
      <b/>
      <sz val="8"/>
      <name val="Times New Roman"/>
      <family val="1"/>
    </font>
    <font>
      <sz val="11"/>
      <color indexed="8"/>
      <name val="Times New Roman"/>
      <family val="1"/>
    </font>
    <font>
      <b/>
      <sz val="10"/>
      <name val="Arial Cyr"/>
      <family val="0"/>
    </font>
    <font>
      <sz val="12"/>
      <name val="Arial Cyr"/>
      <family val="2"/>
    </font>
    <font>
      <b/>
      <sz val="11"/>
      <name val="Times New Roman"/>
      <family val="1"/>
    </font>
    <font>
      <b/>
      <i/>
      <sz val="10"/>
      <name val="Times New Roman"/>
      <family val="1"/>
    </font>
    <font>
      <b/>
      <i/>
      <sz val="9.5"/>
      <name val="Times New Roman"/>
      <family val="1"/>
    </font>
    <font>
      <sz val="7.5"/>
      <color indexed="8"/>
      <name val="Times New Roman"/>
      <family val="1"/>
    </font>
    <font>
      <sz val="8"/>
      <color indexed="9"/>
      <name val="Times New Roman"/>
      <family val="1"/>
    </font>
    <font>
      <sz val="8"/>
      <color indexed="8"/>
      <name val="Times New Roman"/>
      <family val="1"/>
    </font>
    <font>
      <b/>
      <sz val="12"/>
      <name val="Times New Roman"/>
      <family val="1"/>
    </font>
    <font>
      <sz val="12"/>
      <color indexed="8"/>
      <name val="Times New Roman"/>
      <family val="1"/>
    </font>
    <font>
      <b/>
      <i/>
      <sz val="12"/>
      <name val="Times New Roman"/>
      <family val="1"/>
    </font>
    <font>
      <u val="single"/>
      <sz val="11"/>
      <name val="Times New Roman"/>
      <family val="1"/>
    </font>
    <font>
      <sz val="10.5"/>
      <name val="Times New Roman"/>
      <family val="1"/>
    </font>
    <font>
      <b/>
      <sz val="9"/>
      <name val="Tahoma"/>
      <family val="2"/>
    </font>
    <font>
      <sz val="9"/>
      <name val="Tahoma"/>
      <family val="2"/>
    </font>
    <font>
      <u val="single"/>
      <sz val="10"/>
      <color indexed="12"/>
      <name val="Arial Cyr"/>
      <family val="2"/>
    </font>
    <font>
      <u val="single"/>
      <sz val="10"/>
      <color indexed="20"/>
      <name val="Arial Cyr"/>
      <family val="2"/>
    </font>
    <font>
      <sz val="12"/>
      <color indexed="10"/>
      <name val="Times New Roman"/>
      <family val="1"/>
    </font>
    <font>
      <sz val="7.5"/>
      <color indexed="10"/>
      <name val="Times New Roman"/>
      <family val="1"/>
    </font>
    <font>
      <sz val="14"/>
      <color indexed="8"/>
      <name val="Times New Roman"/>
      <family val="1"/>
    </font>
    <font>
      <b/>
      <sz val="7.5"/>
      <color indexed="60"/>
      <name val="Times New Roman"/>
      <family val="1"/>
    </font>
    <font>
      <sz val="7.5"/>
      <color indexed="60"/>
      <name val="Times New Roman"/>
      <family val="1"/>
    </font>
    <font>
      <sz val="7.5"/>
      <color indexed="9"/>
      <name val="Times New Roman"/>
      <family val="1"/>
    </font>
    <font>
      <b/>
      <sz val="12"/>
      <color indexed="56"/>
      <name val="Times New Roman"/>
      <family val="1"/>
    </font>
    <font>
      <u val="single"/>
      <sz val="10"/>
      <color theme="10"/>
      <name val="Arial Cyr"/>
      <family val="2"/>
    </font>
    <font>
      <u val="single"/>
      <sz val="10"/>
      <color theme="11"/>
      <name val="Arial Cyr"/>
      <family val="2"/>
    </font>
    <font>
      <sz val="12"/>
      <color theme="1"/>
      <name val="Times New Roman"/>
      <family val="1"/>
    </font>
    <font>
      <sz val="12"/>
      <color rgb="FFFF0000"/>
      <name val="Times New Roman"/>
      <family val="1"/>
    </font>
    <font>
      <sz val="7.5"/>
      <color theme="1"/>
      <name val="Times New Roman"/>
      <family val="1"/>
    </font>
    <font>
      <sz val="7.5"/>
      <color rgb="FFFF0000"/>
      <name val="Times New Roman"/>
      <family val="1"/>
    </font>
    <font>
      <sz val="12"/>
      <color rgb="FF000000"/>
      <name val="Times New Roman"/>
      <family val="1"/>
    </font>
    <font>
      <sz val="14"/>
      <color rgb="FF000000"/>
      <name val="Times New Roman"/>
      <family val="1"/>
    </font>
    <font>
      <b/>
      <sz val="7.5"/>
      <color theme="5" tint="-0.24997000396251678"/>
      <name val="Times New Roman"/>
      <family val="1"/>
    </font>
    <font>
      <sz val="7.5"/>
      <color theme="5" tint="-0.24997000396251678"/>
      <name val="Times New Roman"/>
      <family val="1"/>
    </font>
    <font>
      <sz val="7.5"/>
      <color theme="0"/>
      <name val="Times New Roman"/>
      <family val="1"/>
    </font>
    <font>
      <sz val="9"/>
      <color rgb="FF000000"/>
      <name val="Times New Roman"/>
      <family val="1"/>
    </font>
    <font>
      <b/>
      <sz val="12"/>
      <color rgb="FF002060"/>
      <name val="Times New Roman"/>
      <family val="1"/>
    </font>
    <font>
      <b/>
      <sz val="8"/>
      <name val="Arial Cyr"/>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top style="thin"/>
      <bottom style="thin"/>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medium">
        <color indexed="8"/>
      </bottom>
    </border>
    <border>
      <left style="hair">
        <color indexed="8"/>
      </left>
      <right style="hair">
        <color indexed="8"/>
      </right>
      <top>
        <color indexed="63"/>
      </top>
      <bottom style="thin">
        <color indexed="8"/>
      </bottom>
    </border>
    <border>
      <left style="hair">
        <color indexed="8"/>
      </left>
      <right style="hair">
        <color indexed="8"/>
      </right>
      <top>
        <color indexed="63"/>
      </top>
      <bottom>
        <color indexed="63"/>
      </bottom>
    </border>
    <border>
      <left style="medium">
        <color indexed="8"/>
      </left>
      <right style="hair">
        <color indexed="8"/>
      </right>
      <top>
        <color indexed="63"/>
      </top>
      <bottom style="hair">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style="medium">
        <color indexed="8"/>
      </bottom>
    </border>
    <border>
      <left style="hair">
        <color indexed="8"/>
      </left>
      <right>
        <color indexed="63"/>
      </right>
      <top>
        <color indexed="63"/>
      </top>
      <bottom>
        <color indexed="63"/>
      </bottom>
    </border>
    <border>
      <left>
        <color indexed="63"/>
      </left>
      <right>
        <color indexed="63"/>
      </right>
      <top>
        <color indexed="63"/>
      </top>
      <bottom style="thin"/>
    </border>
    <border>
      <left style="hair">
        <color indexed="8"/>
      </left>
      <right>
        <color indexed="63"/>
      </right>
      <top style="hair">
        <color indexed="8"/>
      </top>
      <bottom>
        <color indexed="63"/>
      </bottom>
    </border>
    <border>
      <left style="hair"/>
      <right style="hair"/>
      <top style="hair"/>
      <bottom style="hair"/>
    </border>
    <border>
      <left style="medium"/>
      <right style="hair"/>
      <top style="hair"/>
      <bottom style="hair"/>
    </border>
    <border>
      <left style="hair"/>
      <right style="medium">
        <color indexed="8"/>
      </right>
      <top style="hair"/>
      <bottom style="hair"/>
    </border>
    <border>
      <left style="hair"/>
      <right style="hair"/>
      <top style="hair"/>
      <bottom style="medium"/>
    </border>
    <border>
      <left style="hair"/>
      <right style="medium">
        <color indexed="8"/>
      </right>
      <top style="hair"/>
      <bottom style="mediu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color indexed="63"/>
      </bottom>
    </border>
    <border>
      <left/>
      <right/>
      <top style="hair"/>
      <bottom/>
    </border>
    <border>
      <left style="hair"/>
      <right style="medium"/>
      <top style="hair"/>
      <bottom style="hair"/>
    </border>
    <border>
      <left style="hair"/>
      <right style="medium"/>
      <top style="hair"/>
      <bottom style="medium"/>
    </border>
    <border>
      <left style="hair"/>
      <right style="hair"/>
      <top>
        <color indexed="63"/>
      </top>
      <bottom style="hair"/>
    </border>
    <border>
      <left>
        <color indexed="63"/>
      </left>
      <right style="thin"/>
      <top style="thin"/>
      <bottom style="thin"/>
    </border>
    <border>
      <left style="medium">
        <color indexed="8"/>
      </left>
      <right style="hair">
        <color indexed="8"/>
      </right>
      <top style="hair">
        <color indexed="8"/>
      </top>
      <bottom style="medium">
        <color indexed="8"/>
      </bottom>
    </border>
    <border>
      <left style="thin">
        <color indexed="8"/>
      </left>
      <right style="hair">
        <color indexed="8"/>
      </right>
      <top style="hair">
        <color indexed="8"/>
      </top>
      <bottom>
        <color indexed="63"/>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color indexed="63"/>
      </bottom>
    </border>
    <border>
      <left style="medium">
        <color indexed="8"/>
      </left>
      <right style="hair">
        <color indexed="8"/>
      </right>
      <top style="thin">
        <color indexed="8"/>
      </top>
      <bottom style="hair">
        <color indexed="8"/>
      </bottom>
    </border>
    <border>
      <left style="medium">
        <color indexed="8"/>
      </left>
      <right style="hair">
        <color indexed="8"/>
      </right>
      <top style="hair">
        <color indexed="8"/>
      </top>
      <bottom style="thin">
        <color indexed="8"/>
      </bottom>
    </border>
    <border>
      <left style="medium"/>
      <right style="hair"/>
      <top style="hair"/>
      <bottom style="medium"/>
    </border>
    <border>
      <left style="hair"/>
      <right style="hair"/>
      <top style="medium"/>
      <bottom style="hair"/>
    </border>
    <border>
      <left style="hair"/>
      <right style="medium">
        <color indexed="8"/>
      </right>
      <top style="medium"/>
      <bottom style="hair"/>
    </border>
    <border>
      <left style="medium">
        <color indexed="8"/>
      </left>
      <right>
        <color indexed="63"/>
      </right>
      <top>
        <color indexed="63"/>
      </top>
      <bottom>
        <color indexed="63"/>
      </bottom>
    </border>
    <border>
      <left style="medium"/>
      <right style="hair"/>
      <top style="medium"/>
      <bottom style="hair"/>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color indexed="8"/>
      </top>
      <bottom>
        <color indexed="63"/>
      </bottom>
    </border>
    <border>
      <left style="hair"/>
      <right style="thin"/>
      <top style="hair"/>
      <bottom style="hair"/>
    </border>
    <border>
      <left style="hair"/>
      <right/>
      <top style="hair"/>
      <bottom/>
    </border>
    <border>
      <left style="hair"/>
      <right/>
      <top/>
      <bottom/>
    </border>
    <border>
      <left style="hair"/>
      <right style="medium"/>
      <top style="medium"/>
      <bottom style="hair"/>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4" fillId="7" borderId="1" applyNumberFormat="0" applyAlignment="0" applyProtection="0"/>
    <xf numFmtId="0" fontId="5" fillId="20" borderId="2" applyNumberFormat="0" applyAlignment="0" applyProtection="0"/>
    <xf numFmtId="0" fontId="5" fillId="20" borderId="2" applyNumberFormat="0" applyAlignment="0" applyProtection="0"/>
    <xf numFmtId="0" fontId="6" fillId="20" borderId="1" applyNumberFormat="0" applyAlignment="0" applyProtection="0"/>
    <xf numFmtId="0" fontId="6" fillId="20" borderId="1" applyNumberFormat="0" applyAlignment="0" applyProtection="0"/>
    <xf numFmtId="0" fontId="6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0" fillId="0" borderId="6" applyNumberFormat="0" applyFill="0" applyAlignment="0" applyProtection="0"/>
    <xf numFmtId="0" fontId="11" fillId="21" borderId="7" applyNumberFormat="0" applyAlignment="0" applyProtection="0"/>
    <xf numFmtId="0" fontId="11" fillId="21" borderId="7"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1" fillId="0" borderId="0">
      <alignment/>
      <protection/>
    </xf>
    <xf numFmtId="0" fontId="63"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23" borderId="8" applyNumberFormat="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0" fontId="18" fillId="4" borderId="0" applyNumberFormat="0" applyBorder="0" applyAlignment="0" applyProtection="0"/>
    <xf numFmtId="0" fontId="18" fillId="4" borderId="0" applyNumberFormat="0" applyBorder="0" applyAlignment="0" applyProtection="0"/>
  </cellStyleXfs>
  <cellXfs count="793">
    <xf numFmtId="0" fontId="0" fillId="0" borderId="0" xfId="0" applyAlignment="1">
      <alignment/>
    </xf>
    <xf numFmtId="0" fontId="19" fillId="0" borderId="0" xfId="0" applyFont="1" applyFill="1" applyAlignment="1">
      <alignment/>
    </xf>
    <xf numFmtId="0" fontId="19" fillId="0" borderId="0" xfId="0" applyFont="1" applyFill="1" applyAlignment="1">
      <alignment vertical="top"/>
    </xf>
    <xf numFmtId="0" fontId="21" fillId="0" borderId="10" xfId="0" applyFont="1" applyFill="1" applyBorder="1" applyAlignment="1">
      <alignment horizontal="center" vertical="top" wrapText="1"/>
    </xf>
    <xf numFmtId="0" fontId="21" fillId="0" borderId="0" xfId="0" applyFont="1" applyFill="1" applyAlignment="1">
      <alignment vertical="top"/>
    </xf>
    <xf numFmtId="0" fontId="19" fillId="0" borderId="0" xfId="0" applyFont="1" applyAlignment="1">
      <alignment/>
    </xf>
    <xf numFmtId="0" fontId="21" fillId="0" borderId="0" xfId="0" applyFont="1" applyAlignment="1">
      <alignment/>
    </xf>
    <xf numFmtId="0" fontId="21" fillId="0" borderId="0" xfId="0" applyFont="1" applyAlignment="1">
      <alignment horizontal="right"/>
    </xf>
    <xf numFmtId="0" fontId="21" fillId="0" borderId="0" xfId="0" applyFont="1" applyAlignment="1">
      <alignment vertical="top"/>
    </xf>
    <xf numFmtId="0" fontId="21" fillId="0" borderId="10" xfId="0" applyFont="1" applyBorder="1" applyAlignment="1">
      <alignment horizontal="center" vertical="top"/>
    </xf>
    <xf numFmtId="0" fontId="21" fillId="0" borderId="10" xfId="0" applyFont="1" applyFill="1" applyBorder="1" applyAlignment="1">
      <alignment horizontal="left" vertical="top" wrapText="1"/>
    </xf>
    <xf numFmtId="0" fontId="21" fillId="0" borderId="10" xfId="0" applyFont="1" applyBorder="1" applyAlignment="1">
      <alignment horizontal="center" vertical="top" wrapText="1"/>
    </xf>
    <xf numFmtId="0" fontId="20" fillId="0" borderId="0" xfId="0" applyFont="1" applyAlignment="1">
      <alignment/>
    </xf>
    <xf numFmtId="0" fontId="21" fillId="0" borderId="0" xfId="0" applyFont="1" applyAlignment="1">
      <alignment horizontal="center" vertical="top"/>
    </xf>
    <xf numFmtId="0" fontId="21" fillId="0" borderId="10" xfId="0" applyFont="1" applyBorder="1" applyAlignment="1">
      <alignment horizontal="center" vertical="center"/>
    </xf>
    <xf numFmtId="0" fontId="35" fillId="0" borderId="0" xfId="0" applyFont="1" applyAlignment="1">
      <alignment vertical="top"/>
    </xf>
    <xf numFmtId="0" fontId="35" fillId="0" borderId="11" xfId="0" applyFont="1" applyBorder="1" applyAlignment="1">
      <alignment horizontal="center" vertical="top"/>
    </xf>
    <xf numFmtId="49" fontId="21" fillId="0" borderId="10" xfId="0" applyNumberFormat="1" applyFont="1" applyBorder="1" applyAlignment="1">
      <alignment horizontal="center" vertical="top"/>
    </xf>
    <xf numFmtId="0" fontId="21" fillId="0" borderId="10" xfId="0" applyFont="1" applyBorder="1" applyAlignment="1">
      <alignment horizontal="left" vertical="top" wrapText="1"/>
    </xf>
    <xf numFmtId="0" fontId="21" fillId="0" borderId="0" xfId="0" applyFont="1" applyAlignment="1">
      <alignment/>
    </xf>
    <xf numFmtId="0" fontId="2" fillId="0" borderId="0" xfId="88">
      <alignment/>
      <protection/>
    </xf>
    <xf numFmtId="0" fontId="2" fillId="0" borderId="0" xfId="88" applyAlignment="1">
      <alignment vertical="top" wrapText="1"/>
      <protection/>
    </xf>
    <xf numFmtId="0" fontId="37" fillId="0" borderId="0" xfId="88" applyFont="1" applyBorder="1" applyAlignment="1">
      <alignment horizontal="right" vertical="center" wrapText="1"/>
      <protection/>
    </xf>
    <xf numFmtId="0" fontId="37" fillId="0" borderId="0" xfId="88" applyFont="1" applyBorder="1" applyAlignment="1">
      <alignment horizontal="center" vertical="center" wrapText="1"/>
      <protection/>
    </xf>
    <xf numFmtId="0" fontId="37" fillId="0" borderId="12" xfId="88" applyFont="1" applyBorder="1" applyAlignment="1">
      <alignment horizontal="center" vertical="center" wrapText="1"/>
      <protection/>
    </xf>
    <xf numFmtId="0" fontId="37" fillId="0" borderId="13" xfId="88" applyFont="1" applyBorder="1" applyAlignment="1">
      <alignment horizontal="center" vertical="center" wrapText="1"/>
      <protection/>
    </xf>
    <xf numFmtId="0" fontId="37" fillId="0" borderId="14" xfId="88" applyFont="1" applyBorder="1" applyAlignment="1">
      <alignment horizontal="center" vertical="center" wrapText="1"/>
      <protection/>
    </xf>
    <xf numFmtId="0" fontId="37" fillId="0" borderId="15" xfId="88" applyFont="1" applyBorder="1" applyAlignment="1">
      <alignment vertical="top" wrapText="1"/>
      <protection/>
    </xf>
    <xf numFmtId="0" fontId="37" fillId="0" borderId="16" xfId="88" applyFont="1" applyBorder="1" applyAlignment="1">
      <alignment vertical="top" wrapText="1"/>
      <protection/>
    </xf>
    <xf numFmtId="0" fontId="37" fillId="0" borderId="17" xfId="88" applyFont="1" applyBorder="1" applyAlignment="1">
      <alignment vertical="top" wrapText="1"/>
      <protection/>
    </xf>
    <xf numFmtId="0" fontId="37" fillId="0" borderId="18" xfId="88" applyFont="1" applyBorder="1" applyAlignment="1">
      <alignment vertical="top" wrapText="1"/>
      <protection/>
    </xf>
    <xf numFmtId="0" fontId="37" fillId="0" borderId="19" xfId="88" applyFont="1" applyBorder="1" applyAlignment="1">
      <alignment vertical="top" wrapText="1"/>
      <protection/>
    </xf>
    <xf numFmtId="0" fontId="37" fillId="0" borderId="20" xfId="88" applyFont="1" applyBorder="1" applyAlignment="1">
      <alignment vertical="top" wrapText="1"/>
      <protection/>
    </xf>
    <xf numFmtId="0" fontId="10" fillId="0" borderId="18" xfId="88" applyFont="1" applyBorder="1" applyAlignment="1">
      <alignment vertical="top" wrapText="1"/>
      <protection/>
    </xf>
    <xf numFmtId="0" fontId="2" fillId="0" borderId="19" xfId="88" applyBorder="1" applyAlignment="1">
      <alignment vertical="top" wrapText="1"/>
      <protection/>
    </xf>
    <xf numFmtId="0" fontId="2" fillId="0" borderId="20" xfId="88" applyBorder="1" applyAlignment="1">
      <alignment vertical="top" wrapText="1"/>
      <protection/>
    </xf>
    <xf numFmtId="0" fontId="10" fillId="0" borderId="21" xfId="88" applyFont="1" applyBorder="1" applyAlignment="1">
      <alignment vertical="top" wrapText="1"/>
      <protection/>
    </xf>
    <xf numFmtId="0" fontId="2" fillId="0" borderId="22" xfId="88" applyBorder="1" applyAlignment="1">
      <alignment vertical="top" wrapText="1"/>
      <protection/>
    </xf>
    <xf numFmtId="0" fontId="2" fillId="0" borderId="23" xfId="88" applyBorder="1" applyAlignment="1">
      <alignment vertical="top" wrapText="1"/>
      <protection/>
    </xf>
    <xf numFmtId="0" fontId="39" fillId="0" borderId="24" xfId="0" applyFont="1" applyBorder="1" applyAlignment="1">
      <alignment horizontal="left" vertical="center" wrapText="1"/>
    </xf>
    <xf numFmtId="0" fontId="39" fillId="0" borderId="24" xfId="0" applyFont="1" applyBorder="1" applyAlignment="1">
      <alignment horizontal="left" vertical="center"/>
    </xf>
    <xf numFmtId="0" fontId="19" fillId="24" borderId="0" xfId="0" applyFont="1" applyFill="1" applyAlignment="1">
      <alignment/>
    </xf>
    <xf numFmtId="0" fontId="19" fillId="24" borderId="0" xfId="0" applyNumberFormat="1" applyFont="1" applyFill="1" applyAlignment="1">
      <alignment/>
    </xf>
    <xf numFmtId="174" fontId="19" fillId="24" borderId="0" xfId="0" applyNumberFormat="1" applyFont="1" applyFill="1" applyAlignment="1">
      <alignment/>
    </xf>
    <xf numFmtId="49" fontId="19" fillId="24" borderId="0" xfId="0" applyNumberFormat="1" applyFont="1" applyFill="1" applyAlignment="1">
      <alignment/>
    </xf>
    <xf numFmtId="0" fontId="24" fillId="24" borderId="0" xfId="0" applyFont="1" applyFill="1" applyBorder="1" applyAlignment="1">
      <alignment horizontal="center"/>
    </xf>
    <xf numFmtId="4" fontId="19" fillId="25" borderId="0" xfId="0" applyNumberFormat="1" applyFont="1" applyFill="1" applyBorder="1" applyAlignment="1">
      <alignment horizontal="center" vertical="center"/>
    </xf>
    <xf numFmtId="0" fontId="19" fillId="25" borderId="0" xfId="0" applyFont="1" applyFill="1" applyAlignment="1">
      <alignment/>
    </xf>
    <xf numFmtId="174" fontId="33" fillId="24" borderId="0" xfId="0" applyNumberFormat="1" applyFont="1" applyFill="1" applyAlignment="1">
      <alignment/>
    </xf>
    <xf numFmtId="174" fontId="19" fillId="24" borderId="0" xfId="0" applyNumberFormat="1" applyFont="1" applyFill="1" applyAlignment="1">
      <alignment horizontal="center"/>
    </xf>
    <xf numFmtId="0" fontId="24" fillId="24" borderId="0" xfId="0" applyNumberFormat="1" applyFont="1" applyFill="1" applyAlignment="1">
      <alignment vertical="center" wrapText="1"/>
    </xf>
    <xf numFmtId="0" fontId="20" fillId="24" borderId="0" xfId="0" applyNumberFormat="1" applyFont="1" applyFill="1" applyAlignment="1">
      <alignment vertical="center" wrapText="1"/>
    </xf>
    <xf numFmtId="0" fontId="21" fillId="24" borderId="0" xfId="0" applyFont="1" applyFill="1" applyAlignment="1">
      <alignment/>
    </xf>
    <xf numFmtId="0" fontId="21" fillId="24" borderId="0" xfId="0" applyNumberFormat="1" applyFont="1" applyFill="1" applyAlignment="1">
      <alignment/>
    </xf>
    <xf numFmtId="174" fontId="22" fillId="24" borderId="0" xfId="0" applyNumberFormat="1" applyFont="1" applyFill="1" applyAlignment="1">
      <alignment/>
    </xf>
    <xf numFmtId="49" fontId="21" fillId="24" borderId="0" xfId="0" applyNumberFormat="1" applyFont="1" applyFill="1" applyAlignment="1">
      <alignment/>
    </xf>
    <xf numFmtId="0" fontId="21" fillId="24" borderId="0" xfId="0" applyFont="1" applyFill="1" applyAlignment="1">
      <alignment/>
    </xf>
    <xf numFmtId="49" fontId="24" fillId="24" borderId="0" xfId="0" applyNumberFormat="1" applyFont="1" applyFill="1" applyAlignment="1">
      <alignment/>
    </xf>
    <xf numFmtId="4" fontId="21" fillId="25" borderId="0" xfId="0" applyNumberFormat="1" applyFont="1" applyFill="1" applyBorder="1" applyAlignment="1">
      <alignment horizontal="center" vertical="center"/>
    </xf>
    <xf numFmtId="0" fontId="21" fillId="25" borderId="0" xfId="0" applyFont="1" applyFill="1" applyAlignment="1">
      <alignment/>
    </xf>
    <xf numFmtId="174" fontId="21" fillId="24" borderId="0" xfId="0" applyNumberFormat="1" applyFont="1" applyFill="1" applyBorder="1" applyAlignment="1">
      <alignment horizontal="left"/>
    </xf>
    <xf numFmtId="0" fontId="25" fillId="25" borderId="0" xfId="0" applyFont="1" applyFill="1" applyAlignment="1">
      <alignment/>
    </xf>
    <xf numFmtId="4" fontId="25" fillId="25" borderId="0" xfId="0" applyNumberFormat="1" applyFont="1" applyFill="1" applyAlignment="1">
      <alignment/>
    </xf>
    <xf numFmtId="0" fontId="25" fillId="25" borderId="0" xfId="0" applyFont="1" applyFill="1" applyAlignment="1">
      <alignment vertical="top"/>
    </xf>
    <xf numFmtId="174" fontId="25" fillId="24" borderId="19" xfId="0" applyNumberFormat="1" applyFont="1" applyFill="1" applyBorder="1" applyAlignment="1">
      <alignment horizontal="left" vertical="top" wrapText="1"/>
    </xf>
    <xf numFmtId="0" fontId="24" fillId="25" borderId="0" xfId="0" applyFont="1" applyFill="1" applyAlignment="1">
      <alignment/>
    </xf>
    <xf numFmtId="174" fontId="25" fillId="24" borderId="19" xfId="0" applyNumberFormat="1" applyFont="1" applyFill="1" applyBorder="1" applyAlignment="1">
      <alignment horizontal="center" vertical="center" wrapText="1"/>
    </xf>
    <xf numFmtId="0" fontId="25" fillId="24" borderId="16" xfId="0" applyNumberFormat="1" applyFont="1" applyFill="1" applyBorder="1" applyAlignment="1">
      <alignment horizontal="left" vertical="top" wrapText="1"/>
    </xf>
    <xf numFmtId="174" fontId="25" fillId="24" borderId="16" xfId="0" applyNumberFormat="1" applyFont="1" applyFill="1" applyBorder="1" applyAlignment="1">
      <alignment horizontal="left" vertical="top" wrapText="1"/>
    </xf>
    <xf numFmtId="0" fontId="19" fillId="25" borderId="0" xfId="0" applyFont="1" applyFill="1" applyAlignment="1">
      <alignment vertical="center"/>
    </xf>
    <xf numFmtId="49" fontId="28" fillId="24" borderId="16" xfId="0" applyNumberFormat="1" applyFont="1" applyFill="1" applyBorder="1" applyAlignment="1">
      <alignment horizontal="left" vertical="top" wrapText="1"/>
    </xf>
    <xf numFmtId="49" fontId="28" fillId="24" borderId="19" xfId="0" applyNumberFormat="1" applyFont="1" applyFill="1" applyBorder="1" applyAlignment="1">
      <alignment horizontal="left" vertical="top" wrapText="1"/>
    </xf>
    <xf numFmtId="49" fontId="29" fillId="24" borderId="19" xfId="0" applyNumberFormat="1" applyFont="1" applyFill="1" applyBorder="1" applyAlignment="1">
      <alignment vertical="top" wrapText="1"/>
    </xf>
    <xf numFmtId="49" fontId="29" fillId="24" borderId="19" xfId="0" applyNumberFormat="1" applyFont="1" applyFill="1" applyBorder="1" applyAlignment="1">
      <alignment horizontal="left" vertical="top" wrapText="1"/>
    </xf>
    <xf numFmtId="174" fontId="29" fillId="24" borderId="19" xfId="0" applyNumberFormat="1" applyFont="1" applyFill="1" applyBorder="1" applyAlignment="1">
      <alignment horizontal="left" vertical="top" wrapText="1"/>
    </xf>
    <xf numFmtId="49" fontId="29" fillId="24" borderId="25" xfId="0" applyNumberFormat="1" applyFont="1" applyFill="1" applyBorder="1" applyAlignment="1">
      <alignment horizontal="left" vertical="top" wrapText="1"/>
    </xf>
    <xf numFmtId="49" fontId="28" fillId="24" borderId="25" xfId="0" applyNumberFormat="1" applyFont="1" applyFill="1" applyBorder="1" applyAlignment="1">
      <alignment horizontal="left" vertical="top" wrapText="1"/>
    </xf>
    <xf numFmtId="49" fontId="29" fillId="24" borderId="26" xfId="0" applyNumberFormat="1" applyFont="1" applyFill="1" applyBorder="1" applyAlignment="1">
      <alignment horizontal="left" vertical="top" wrapText="1"/>
    </xf>
    <xf numFmtId="49" fontId="28" fillId="24" borderId="26" xfId="0" applyNumberFormat="1" applyFont="1" applyFill="1" applyBorder="1" applyAlignment="1">
      <alignment horizontal="left" vertical="top" wrapText="1"/>
    </xf>
    <xf numFmtId="0" fontId="25" fillId="24" borderId="27" xfId="0" applyFont="1" applyFill="1" applyBorder="1" applyAlignment="1">
      <alignment vertical="top" wrapText="1"/>
    </xf>
    <xf numFmtId="49" fontId="29" fillId="24" borderId="16" xfId="0" applyNumberFormat="1" applyFont="1" applyFill="1" applyBorder="1" applyAlignment="1">
      <alignment horizontal="left" vertical="top" wrapText="1"/>
    </xf>
    <xf numFmtId="174" fontId="29" fillId="24" borderId="16" xfId="0" applyNumberFormat="1" applyFont="1" applyFill="1" applyBorder="1" applyAlignment="1">
      <alignment horizontal="left" vertical="top" wrapText="1"/>
    </xf>
    <xf numFmtId="0" fontId="25" fillId="24" borderId="28" xfId="0" applyFont="1" applyFill="1" applyBorder="1" applyAlignment="1">
      <alignment vertical="top" wrapText="1"/>
    </xf>
    <xf numFmtId="49" fontId="25" fillId="24" borderId="28" xfId="0" applyNumberFormat="1" applyFont="1" applyFill="1" applyBorder="1" applyAlignment="1">
      <alignment vertical="top" wrapText="1"/>
    </xf>
    <xf numFmtId="0" fontId="24" fillId="24" borderId="0" xfId="0" applyFont="1" applyFill="1" applyAlignment="1">
      <alignment horizontal="center"/>
    </xf>
    <xf numFmtId="4" fontId="19" fillId="25" borderId="0" xfId="0" applyNumberFormat="1" applyFont="1" applyFill="1" applyAlignment="1">
      <alignment horizontal="center" vertical="center"/>
    </xf>
    <xf numFmtId="174" fontId="25" fillId="24" borderId="22" xfId="0" applyNumberFormat="1" applyFont="1" applyFill="1" applyBorder="1" applyAlignment="1">
      <alignment horizontal="left" vertical="top" wrapText="1"/>
    </xf>
    <xf numFmtId="49" fontId="29" fillId="24" borderId="22" xfId="0" applyNumberFormat="1" applyFont="1" applyFill="1" applyBorder="1" applyAlignment="1">
      <alignment horizontal="left" vertical="top" wrapText="1"/>
    </xf>
    <xf numFmtId="49" fontId="25" fillId="24" borderId="27" xfId="0" applyNumberFormat="1" applyFont="1" applyFill="1" applyBorder="1" applyAlignment="1">
      <alignment vertical="top" wrapText="1"/>
    </xf>
    <xf numFmtId="49" fontId="28" fillId="24" borderId="22" xfId="0" applyNumberFormat="1" applyFont="1" applyFill="1" applyBorder="1" applyAlignment="1">
      <alignment horizontal="left" vertical="top" wrapText="1"/>
    </xf>
    <xf numFmtId="49" fontId="25" fillId="24" borderId="29" xfId="0" applyNumberFormat="1" applyFont="1" applyFill="1" applyBorder="1" applyAlignment="1">
      <alignment horizontal="center" vertical="center" wrapText="1"/>
    </xf>
    <xf numFmtId="49" fontId="29" fillId="24" borderId="16" xfId="0" applyNumberFormat="1" applyFont="1" applyFill="1" applyBorder="1" applyAlignment="1">
      <alignment vertical="top" wrapText="1"/>
    </xf>
    <xf numFmtId="49" fontId="25" fillId="24" borderId="16" xfId="0" applyNumberFormat="1" applyFont="1" applyFill="1" applyBorder="1" applyAlignment="1">
      <alignment vertical="center" wrapText="1"/>
    </xf>
    <xf numFmtId="49" fontId="25" fillId="24" borderId="19" xfId="0" applyNumberFormat="1" applyFont="1" applyFill="1" applyBorder="1" applyAlignment="1">
      <alignment vertical="center" wrapText="1"/>
    </xf>
    <xf numFmtId="49" fontId="25" fillId="24" borderId="19" xfId="0" applyNumberFormat="1" applyFont="1" applyFill="1" applyBorder="1" applyAlignment="1">
      <alignment horizontal="center" vertical="center" wrapText="1"/>
    </xf>
    <xf numFmtId="174" fontId="29" fillId="24" borderId="25" xfId="0" applyNumberFormat="1" applyFont="1" applyFill="1" applyBorder="1" applyAlignment="1">
      <alignment vertical="top" wrapText="1"/>
    </xf>
    <xf numFmtId="49" fontId="25" fillId="24" borderId="25" xfId="0" applyNumberFormat="1" applyFont="1" applyFill="1" applyBorder="1" applyAlignment="1">
      <alignment vertical="center" wrapText="1"/>
    </xf>
    <xf numFmtId="49" fontId="29" fillId="24" borderId="30" xfId="0" applyNumberFormat="1" applyFont="1" applyFill="1" applyBorder="1" applyAlignment="1">
      <alignment horizontal="left" vertical="top" wrapText="1"/>
    </xf>
    <xf numFmtId="174" fontId="29" fillId="24" borderId="31" xfId="0" applyNumberFormat="1" applyFont="1" applyFill="1" applyBorder="1" applyAlignment="1">
      <alignment horizontal="left" vertical="center" wrapText="1"/>
    </xf>
    <xf numFmtId="49" fontId="29" fillId="24" borderId="31" xfId="0" applyNumberFormat="1" applyFont="1" applyFill="1" applyBorder="1" applyAlignment="1">
      <alignment horizontal="left" vertical="top" wrapText="1"/>
    </xf>
    <xf numFmtId="174" fontId="29" fillId="24" borderId="31" xfId="0" applyNumberFormat="1" applyFont="1" applyFill="1" applyBorder="1" applyAlignment="1">
      <alignment vertical="top" wrapText="1"/>
    </xf>
    <xf numFmtId="49" fontId="28" fillId="24" borderId="31" xfId="0" applyNumberFormat="1" applyFont="1" applyFill="1" applyBorder="1" applyAlignment="1">
      <alignment horizontal="left" vertical="top" wrapText="1"/>
    </xf>
    <xf numFmtId="174" fontId="29" fillId="24" borderId="26" xfId="0" applyNumberFormat="1" applyFont="1" applyFill="1" applyBorder="1" applyAlignment="1">
      <alignment horizontal="left" vertical="top" wrapText="1"/>
    </xf>
    <xf numFmtId="174" fontId="29" fillId="24" borderId="32" xfId="0" applyNumberFormat="1" applyFont="1" applyFill="1" applyBorder="1" applyAlignment="1">
      <alignment vertical="top" wrapText="1"/>
    </xf>
    <xf numFmtId="174" fontId="29" fillId="24" borderId="25" xfId="0" applyNumberFormat="1" applyFont="1" applyFill="1" applyBorder="1" applyAlignment="1">
      <alignment horizontal="left" vertical="top" wrapText="1"/>
    </xf>
    <xf numFmtId="0" fontId="29" fillId="24" borderId="0" xfId="0" applyNumberFormat="1" applyFont="1" applyFill="1" applyBorder="1" applyAlignment="1">
      <alignment horizontal="left" vertical="top" wrapText="1"/>
    </xf>
    <xf numFmtId="49" fontId="28" fillId="24" borderId="0" xfId="0" applyNumberFormat="1" applyFont="1" applyFill="1" applyBorder="1" applyAlignment="1">
      <alignment horizontal="left" vertical="top" wrapText="1"/>
    </xf>
    <xf numFmtId="2" fontId="29" fillId="24" borderId="0" xfId="0" applyNumberFormat="1" applyFont="1" applyFill="1" applyBorder="1" applyAlignment="1">
      <alignment horizontal="left" vertical="top" wrapText="1"/>
    </xf>
    <xf numFmtId="174" fontId="36" fillId="24" borderId="0" xfId="0" applyNumberFormat="1" applyFont="1" applyFill="1" applyBorder="1" applyAlignment="1">
      <alignment horizontal="center" vertical="top"/>
    </xf>
    <xf numFmtId="174" fontId="29" fillId="24" borderId="0" xfId="0" applyNumberFormat="1" applyFont="1" applyFill="1" applyBorder="1" applyAlignment="1">
      <alignment vertical="top" wrapText="1"/>
    </xf>
    <xf numFmtId="0" fontId="19" fillId="24" borderId="0" xfId="0" applyFont="1" applyFill="1" applyBorder="1" applyAlignment="1">
      <alignment/>
    </xf>
    <xf numFmtId="0" fontId="19" fillId="24" borderId="0" xfId="0" applyNumberFormat="1" applyFont="1" applyFill="1" applyBorder="1" applyAlignment="1">
      <alignment/>
    </xf>
    <xf numFmtId="174" fontId="19" fillId="24" borderId="0" xfId="0" applyNumberFormat="1" applyFont="1" applyFill="1" applyBorder="1" applyAlignment="1">
      <alignment/>
    </xf>
    <xf numFmtId="49" fontId="19" fillId="24" borderId="0" xfId="0" applyNumberFormat="1" applyFont="1" applyFill="1" applyBorder="1" applyAlignment="1">
      <alignment/>
    </xf>
    <xf numFmtId="0" fontId="19" fillId="24" borderId="0" xfId="0" applyFont="1" applyFill="1" applyBorder="1" applyAlignment="1">
      <alignment/>
    </xf>
    <xf numFmtId="0" fontId="19" fillId="24" borderId="0" xfId="0" applyFont="1" applyFill="1" applyAlignment="1">
      <alignment/>
    </xf>
    <xf numFmtId="49" fontId="25" fillId="24" borderId="0" xfId="0" applyNumberFormat="1" applyFont="1" applyFill="1" applyBorder="1" applyAlignment="1">
      <alignment horizontal="center" vertical="center" wrapText="1"/>
    </xf>
    <xf numFmtId="0" fontId="25" fillId="24" borderId="0" xfId="0" applyNumberFormat="1" applyFont="1" applyFill="1" applyBorder="1" applyAlignment="1">
      <alignment horizontal="left" vertical="top" wrapText="1"/>
    </xf>
    <xf numFmtId="174" fontId="25" fillId="24" borderId="0" xfId="0" applyNumberFormat="1" applyFont="1" applyFill="1" applyBorder="1" applyAlignment="1">
      <alignment horizontal="left" vertical="top" wrapText="1"/>
    </xf>
    <xf numFmtId="49" fontId="25" fillId="24" borderId="0" xfId="0" applyNumberFormat="1" applyFont="1" applyFill="1" applyBorder="1" applyAlignment="1">
      <alignment horizontal="left" vertical="top" wrapText="1"/>
    </xf>
    <xf numFmtId="0" fontId="25" fillId="24" borderId="0" xfId="0" applyFont="1" applyFill="1" applyBorder="1" applyAlignment="1">
      <alignment horizontal="left" vertical="top" wrapText="1"/>
    </xf>
    <xf numFmtId="49" fontId="25" fillId="24" borderId="0" xfId="0" applyNumberFormat="1" applyFont="1" applyFill="1" applyBorder="1" applyAlignment="1">
      <alignment horizontal="center" vertical="top"/>
    </xf>
    <xf numFmtId="0" fontId="19" fillId="25" borderId="0" xfId="0" applyFont="1" applyFill="1" applyBorder="1" applyAlignment="1">
      <alignment/>
    </xf>
    <xf numFmtId="174" fontId="19" fillId="24" borderId="33" xfId="0" applyNumberFormat="1" applyFont="1" applyFill="1" applyBorder="1" applyAlignment="1">
      <alignment/>
    </xf>
    <xf numFmtId="49" fontId="29" fillId="24" borderId="0" xfId="0" applyNumberFormat="1" applyFont="1" applyFill="1" applyBorder="1" applyAlignment="1">
      <alignment horizontal="left" vertical="top" wrapText="1"/>
    </xf>
    <xf numFmtId="49" fontId="29" fillId="24" borderId="0" xfId="0" applyNumberFormat="1" applyFont="1" applyFill="1" applyBorder="1" applyAlignment="1">
      <alignment vertical="top" wrapText="1"/>
    </xf>
    <xf numFmtId="174" fontId="29" fillId="24" borderId="0" xfId="0" applyNumberFormat="1" applyFont="1" applyFill="1" applyBorder="1" applyAlignment="1">
      <alignment horizontal="left" vertical="top" wrapText="1"/>
    </xf>
    <xf numFmtId="49" fontId="29" fillId="24" borderId="25" xfId="0" applyNumberFormat="1" applyFont="1" applyFill="1" applyBorder="1" applyAlignment="1">
      <alignment vertical="top" wrapText="1"/>
    </xf>
    <xf numFmtId="0" fontId="25" fillId="24" borderId="19" xfId="0" applyFont="1" applyFill="1" applyBorder="1" applyAlignment="1">
      <alignment horizontal="left" vertical="top" wrapText="1"/>
    </xf>
    <xf numFmtId="0" fontId="25" fillId="24" borderId="19" xfId="0" applyFont="1" applyFill="1" applyBorder="1" applyAlignment="1">
      <alignment vertical="top" wrapText="1"/>
    </xf>
    <xf numFmtId="0" fontId="21" fillId="24" borderId="0" xfId="0" applyFont="1" applyFill="1" applyBorder="1" applyAlignment="1">
      <alignment horizontal="left"/>
    </xf>
    <xf numFmtId="49" fontId="20" fillId="25" borderId="0" xfId="0" applyNumberFormat="1" applyFont="1" applyFill="1" applyAlignment="1">
      <alignment vertical="center"/>
    </xf>
    <xf numFmtId="0" fontId="20" fillId="25" borderId="0" xfId="0" applyFont="1" applyFill="1" applyAlignment="1">
      <alignment horizontal="left" vertical="center"/>
    </xf>
    <xf numFmtId="0" fontId="20" fillId="24" borderId="0" xfId="0" applyFont="1" applyFill="1" applyAlignment="1">
      <alignment/>
    </xf>
    <xf numFmtId="0" fontId="20" fillId="24" borderId="0" xfId="0" applyNumberFormat="1" applyFont="1" applyFill="1" applyAlignment="1">
      <alignment/>
    </xf>
    <xf numFmtId="174" fontId="20" fillId="24" borderId="0" xfId="0" applyNumberFormat="1" applyFont="1" applyFill="1" applyAlignment="1">
      <alignment/>
    </xf>
    <xf numFmtId="0" fontId="20" fillId="25" borderId="0" xfId="0" applyFont="1" applyFill="1" applyAlignment="1">
      <alignment/>
    </xf>
    <xf numFmtId="0" fontId="20" fillId="25" borderId="0" xfId="0" applyFont="1" applyFill="1" applyAlignment="1">
      <alignment/>
    </xf>
    <xf numFmtId="0" fontId="19" fillId="26" borderId="0" xfId="92" applyFont="1" applyFill="1" applyAlignment="1">
      <alignment horizontal="right"/>
      <protection/>
    </xf>
    <xf numFmtId="174" fontId="23" fillId="26" borderId="0" xfId="92" applyNumberFormat="1" applyFont="1" applyFill="1" applyBorder="1" applyAlignment="1">
      <alignment/>
      <protection/>
    </xf>
    <xf numFmtId="49" fontId="20" fillId="25" borderId="34" xfId="0" applyNumberFormat="1" applyFont="1" applyFill="1" applyBorder="1" applyAlignment="1">
      <alignment vertical="center"/>
    </xf>
    <xf numFmtId="0" fontId="20" fillId="25" borderId="34" xfId="0" applyFont="1" applyFill="1" applyBorder="1" applyAlignment="1">
      <alignment horizontal="left" vertical="center"/>
    </xf>
    <xf numFmtId="0" fontId="20" fillId="25" borderId="34" xfId="0" applyFont="1" applyFill="1" applyBorder="1" applyAlignment="1">
      <alignment/>
    </xf>
    <xf numFmtId="0" fontId="20" fillId="25" borderId="24" xfId="0" applyFont="1" applyFill="1" applyBorder="1" applyAlignment="1">
      <alignment horizontal="center" vertical="center"/>
    </xf>
    <xf numFmtId="3" fontId="20" fillId="24" borderId="24" xfId="0" applyNumberFormat="1" applyFont="1" applyFill="1" applyBorder="1" applyAlignment="1">
      <alignment horizontal="center" vertical="center"/>
    </xf>
    <xf numFmtId="49" fontId="20" fillId="24" borderId="24" xfId="0" applyNumberFormat="1" applyFont="1" applyFill="1" applyBorder="1" applyAlignment="1">
      <alignment horizontal="center" vertical="center"/>
    </xf>
    <xf numFmtId="174" fontId="46" fillId="24" borderId="24" xfId="0" applyNumberFormat="1" applyFont="1" applyFill="1" applyBorder="1" applyAlignment="1">
      <alignment horizontal="left"/>
    </xf>
    <xf numFmtId="174" fontId="46" fillId="24" borderId="24" xfId="0" applyNumberFormat="1" applyFont="1" applyFill="1" applyBorder="1" applyAlignment="1">
      <alignment horizontal="left" vertical="top" wrapText="1"/>
    </xf>
    <xf numFmtId="0" fontId="20" fillId="25" borderId="0" xfId="0" applyFont="1" applyFill="1" applyAlignment="1">
      <alignment vertical="top"/>
    </xf>
    <xf numFmtId="182" fontId="46" fillId="24" borderId="24" xfId="0" applyNumberFormat="1" applyFont="1" applyFill="1" applyBorder="1" applyAlignment="1">
      <alignment horizontal="left" vertical="top" wrapText="1"/>
    </xf>
    <xf numFmtId="174" fontId="20" fillId="0" borderId="24" xfId="0" applyNumberFormat="1" applyFont="1" applyFill="1" applyBorder="1" applyAlignment="1">
      <alignment horizontal="left" vertical="top" wrapText="1"/>
    </xf>
    <xf numFmtId="174" fontId="20" fillId="24" borderId="24" xfId="0" applyNumberFormat="1" applyFont="1" applyFill="1" applyBorder="1" applyAlignment="1">
      <alignment horizontal="left" vertical="top" wrapText="1"/>
    </xf>
    <xf numFmtId="49" fontId="20" fillId="25" borderId="24" xfId="0" applyNumberFormat="1" applyFont="1" applyFill="1" applyBorder="1" applyAlignment="1">
      <alignment vertical="center"/>
    </xf>
    <xf numFmtId="174" fontId="64" fillId="24" borderId="24" xfId="0" applyNumberFormat="1" applyFont="1" applyFill="1" applyBorder="1" applyAlignment="1">
      <alignment horizontal="left" vertical="top" wrapText="1"/>
    </xf>
    <xf numFmtId="49" fontId="20" fillId="24" borderId="24" xfId="0" applyNumberFormat="1" applyFont="1" applyFill="1" applyBorder="1" applyAlignment="1">
      <alignment horizontal="center" vertical="center" wrapText="1"/>
    </xf>
    <xf numFmtId="0" fontId="20" fillId="24" borderId="24" xfId="0" applyNumberFormat="1" applyFont="1" applyFill="1" applyBorder="1" applyAlignment="1">
      <alignment horizontal="left" vertical="top" wrapText="1"/>
    </xf>
    <xf numFmtId="174" fontId="47" fillId="0" borderId="24" xfId="0" applyNumberFormat="1" applyFont="1" applyFill="1" applyBorder="1" applyAlignment="1">
      <alignment horizontal="left" vertical="top" wrapText="1"/>
    </xf>
    <xf numFmtId="49" fontId="20" fillId="24" borderId="24" xfId="0" applyNumberFormat="1" applyFont="1" applyFill="1" applyBorder="1" applyAlignment="1">
      <alignment horizontal="center" vertical="top"/>
    </xf>
    <xf numFmtId="174" fontId="64" fillId="0" borderId="24" xfId="0" applyNumberFormat="1" applyFont="1" applyFill="1" applyBorder="1" applyAlignment="1">
      <alignment horizontal="left" vertical="top" wrapText="1"/>
    </xf>
    <xf numFmtId="174" fontId="47" fillId="24" borderId="24" xfId="0" applyNumberFormat="1" applyFont="1" applyFill="1" applyBorder="1" applyAlignment="1">
      <alignment horizontal="left" vertical="top" wrapText="1"/>
    </xf>
    <xf numFmtId="174" fontId="20" fillId="24" borderId="24" xfId="0" applyNumberFormat="1" applyFont="1" applyFill="1" applyBorder="1" applyAlignment="1">
      <alignment horizontal="center" vertical="top" wrapText="1"/>
    </xf>
    <xf numFmtId="174" fontId="20" fillId="24" borderId="24" xfId="0" applyNumberFormat="1" applyFont="1" applyFill="1" applyBorder="1" applyAlignment="1">
      <alignment horizontal="left" vertical="top"/>
    </xf>
    <xf numFmtId="174" fontId="20" fillId="0" borderId="24" xfId="0" applyNumberFormat="1" applyFont="1" applyFill="1" applyBorder="1" applyAlignment="1">
      <alignment horizontal="left" vertical="top"/>
    </xf>
    <xf numFmtId="49" fontId="20" fillId="24" borderId="24" xfId="0" applyNumberFormat="1" applyFont="1" applyFill="1" applyBorder="1" applyAlignment="1">
      <alignment vertical="top" wrapText="1"/>
    </xf>
    <xf numFmtId="0" fontId="20" fillId="24" borderId="24" xfId="0" applyNumberFormat="1" applyFont="1" applyFill="1" applyBorder="1" applyAlignment="1">
      <alignment vertical="top" wrapText="1"/>
    </xf>
    <xf numFmtId="0" fontId="20" fillId="24" borderId="24" xfId="0" applyNumberFormat="1" applyFont="1" applyFill="1" applyBorder="1" applyAlignment="1">
      <alignment horizontal="left" vertical="center" wrapText="1"/>
    </xf>
    <xf numFmtId="174" fontId="65" fillId="24" borderId="24" xfId="0" applyNumberFormat="1" applyFont="1" applyFill="1" applyBorder="1" applyAlignment="1">
      <alignment horizontal="left" vertical="top" wrapText="1"/>
    </xf>
    <xf numFmtId="174" fontId="20" fillId="24" borderId="24" xfId="0" applyNumberFormat="1" applyFont="1" applyFill="1" applyBorder="1" applyAlignment="1">
      <alignment horizontal="left" vertical="center" wrapText="1"/>
    </xf>
    <xf numFmtId="0" fontId="20" fillId="25" borderId="0" xfId="0" applyFont="1" applyFill="1" applyAlignment="1">
      <alignment vertical="center"/>
    </xf>
    <xf numFmtId="177" fontId="20" fillId="24" borderId="24" xfId="0" applyNumberFormat="1" applyFont="1" applyFill="1" applyBorder="1" applyAlignment="1">
      <alignment horizontal="left" vertical="top" wrapText="1"/>
    </xf>
    <xf numFmtId="174" fontId="20" fillId="24" borderId="16" xfId="0" applyNumberFormat="1" applyFont="1" applyFill="1" applyBorder="1" applyAlignment="1">
      <alignment horizontal="center" vertical="top" wrapText="1"/>
    </xf>
    <xf numFmtId="174" fontId="20" fillId="24" borderId="16" xfId="0" applyNumberFormat="1" applyFont="1" applyFill="1" applyBorder="1" applyAlignment="1">
      <alignment horizontal="left" vertical="top" wrapText="1"/>
    </xf>
    <xf numFmtId="174" fontId="20" fillId="24" borderId="22" xfId="0" applyNumberFormat="1" applyFont="1" applyFill="1" applyBorder="1" applyAlignment="1">
      <alignment horizontal="center" vertical="top" wrapText="1"/>
    </xf>
    <xf numFmtId="174" fontId="20" fillId="24" borderId="22" xfId="0" applyNumberFormat="1" applyFont="1" applyFill="1" applyBorder="1" applyAlignment="1">
      <alignment horizontal="left" vertical="top" wrapText="1"/>
    </xf>
    <xf numFmtId="49" fontId="20" fillId="24" borderId="29" xfId="0" applyNumberFormat="1" applyFont="1" applyFill="1" applyBorder="1" applyAlignment="1">
      <alignment horizontal="center" vertical="center" wrapText="1"/>
    </xf>
    <xf numFmtId="0" fontId="20" fillId="24" borderId="16" xfId="0" applyNumberFormat="1" applyFont="1" applyFill="1" applyBorder="1" applyAlignment="1">
      <alignment horizontal="left" vertical="top" wrapText="1"/>
    </xf>
    <xf numFmtId="174" fontId="20" fillId="24" borderId="19" xfId="0" applyNumberFormat="1" applyFont="1" applyFill="1" applyBorder="1" applyAlignment="1">
      <alignment horizontal="center" vertical="top" wrapText="1"/>
    </xf>
    <xf numFmtId="174" fontId="20" fillId="24" borderId="19" xfId="0" applyNumberFormat="1" applyFont="1" applyFill="1" applyBorder="1" applyAlignment="1">
      <alignment horizontal="left" vertical="top" wrapText="1"/>
    </xf>
    <xf numFmtId="174" fontId="20" fillId="24" borderId="19" xfId="0" applyNumberFormat="1" applyFont="1" applyFill="1" applyBorder="1" applyAlignment="1">
      <alignment horizontal="center" vertical="center" wrapText="1"/>
    </xf>
    <xf numFmtId="174" fontId="20" fillId="24" borderId="25" xfId="0" applyNumberFormat="1" applyFont="1" applyFill="1" applyBorder="1" applyAlignment="1">
      <alignment horizontal="center" vertical="top" wrapText="1"/>
    </xf>
    <xf numFmtId="174" fontId="20" fillId="24" borderId="25" xfId="0" applyNumberFormat="1" applyFont="1" applyFill="1" applyBorder="1" applyAlignment="1">
      <alignment vertical="top" wrapText="1"/>
    </xf>
    <xf numFmtId="174" fontId="20" fillId="24" borderId="31" xfId="0" applyNumberFormat="1" applyFont="1" applyFill="1" applyBorder="1" applyAlignment="1">
      <alignment horizontal="left" vertical="center" wrapText="1"/>
    </xf>
    <xf numFmtId="174" fontId="20" fillId="24" borderId="26" xfId="0" applyNumberFormat="1" applyFont="1" applyFill="1" applyBorder="1" applyAlignment="1">
      <alignment horizontal="center" vertical="top" wrapText="1"/>
    </xf>
    <xf numFmtId="174" fontId="20" fillId="24" borderId="26" xfId="0" applyNumberFormat="1" applyFont="1" applyFill="1" applyBorder="1" applyAlignment="1">
      <alignment horizontal="left" vertical="top" wrapText="1"/>
    </xf>
    <xf numFmtId="174" fontId="20" fillId="24" borderId="25" xfId="0" applyNumberFormat="1" applyFont="1" applyFill="1" applyBorder="1" applyAlignment="1">
      <alignment horizontal="left" vertical="top" wrapText="1"/>
    </xf>
    <xf numFmtId="0" fontId="20" fillId="24" borderId="0" xfId="0" applyNumberFormat="1" applyFont="1" applyFill="1" applyBorder="1" applyAlignment="1">
      <alignment horizontal="left" vertical="top" wrapText="1"/>
    </xf>
    <xf numFmtId="174" fontId="20" fillId="24" borderId="0" xfId="0" applyNumberFormat="1" applyFont="1" applyFill="1" applyBorder="1" applyAlignment="1">
      <alignment horizontal="center" vertical="top" wrapText="1"/>
    </xf>
    <xf numFmtId="174" fontId="20" fillId="24" borderId="0" xfId="0" applyNumberFormat="1" applyFont="1" applyFill="1" applyBorder="1" applyAlignment="1">
      <alignment horizontal="center" vertical="top"/>
    </xf>
    <xf numFmtId="174" fontId="20" fillId="24" borderId="0" xfId="0" applyNumberFormat="1" applyFont="1" applyFill="1" applyBorder="1" applyAlignment="1">
      <alignment vertical="top" wrapText="1"/>
    </xf>
    <xf numFmtId="0" fontId="20" fillId="24" borderId="0" xfId="0" applyFont="1" applyFill="1" applyBorder="1" applyAlignment="1">
      <alignment/>
    </xf>
    <xf numFmtId="0" fontId="20" fillId="24" borderId="0" xfId="0" applyNumberFormat="1" applyFont="1" applyFill="1" applyBorder="1" applyAlignment="1">
      <alignment/>
    </xf>
    <xf numFmtId="174" fontId="20" fillId="24" borderId="0" xfId="0" applyNumberFormat="1" applyFont="1" applyFill="1" applyBorder="1" applyAlignment="1">
      <alignment/>
    </xf>
    <xf numFmtId="49" fontId="20" fillId="25" borderId="0" xfId="0" applyNumberFormat="1" applyFont="1" applyFill="1" applyBorder="1" applyAlignment="1">
      <alignment vertical="center"/>
    </xf>
    <xf numFmtId="0" fontId="20" fillId="25" borderId="0" xfId="0" applyFont="1" applyFill="1" applyBorder="1" applyAlignment="1">
      <alignment horizontal="left" vertical="center"/>
    </xf>
    <xf numFmtId="49" fontId="20" fillId="24" borderId="0" xfId="0" applyNumberFormat="1" applyFont="1" applyFill="1" applyBorder="1" applyAlignment="1">
      <alignment horizontal="center" vertical="center" wrapText="1"/>
    </xf>
    <xf numFmtId="0" fontId="20" fillId="25" borderId="0" xfId="0" applyFont="1" applyFill="1" applyBorder="1" applyAlignment="1">
      <alignment/>
    </xf>
    <xf numFmtId="0" fontId="20" fillId="0" borderId="24" xfId="0" applyFont="1" applyFill="1" applyBorder="1" applyAlignment="1">
      <alignment horizontal="center" vertical="top" wrapText="1"/>
    </xf>
    <xf numFmtId="0" fontId="20" fillId="0" borderId="24"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10" xfId="0" applyFont="1" applyFill="1" applyBorder="1" applyAlignment="1">
      <alignment vertical="top" wrapText="1"/>
    </xf>
    <xf numFmtId="0" fontId="20" fillId="0" borderId="24" xfId="0" applyFont="1" applyFill="1" applyBorder="1" applyAlignment="1">
      <alignment horizontal="center" vertical="top"/>
    </xf>
    <xf numFmtId="0" fontId="19" fillId="0" borderId="0" xfId="0" applyFont="1" applyFill="1" applyAlignment="1">
      <alignment horizontal="right"/>
    </xf>
    <xf numFmtId="0" fontId="19" fillId="0" borderId="24" xfId="0" applyFont="1" applyFill="1" applyBorder="1" applyAlignment="1">
      <alignment horizontal="center" vertical="top" wrapText="1"/>
    </xf>
    <xf numFmtId="0" fontId="19" fillId="0" borderId="24" xfId="0" applyFont="1" applyFill="1" applyBorder="1" applyAlignment="1">
      <alignment horizontal="center" vertical="top"/>
    </xf>
    <xf numFmtId="0" fontId="19" fillId="0" borderId="24" xfId="0" applyFont="1" applyFill="1" applyBorder="1" applyAlignment="1">
      <alignment horizontal="center" vertical="center"/>
    </xf>
    <xf numFmtId="0" fontId="20" fillId="0" borderId="24" xfId="0" applyFont="1" applyFill="1" applyBorder="1" applyAlignment="1">
      <alignment vertical="top" wrapText="1"/>
    </xf>
    <xf numFmtId="0" fontId="20" fillId="0" borderId="0" xfId="0" applyFont="1" applyFill="1" applyAlignment="1">
      <alignment vertical="top"/>
    </xf>
    <xf numFmtId="0" fontId="20" fillId="0" borderId="0" xfId="0" applyFont="1" applyFill="1" applyAlignment="1">
      <alignment horizontal="right"/>
    </xf>
    <xf numFmtId="0" fontId="20" fillId="0" borderId="0" xfId="0" applyFont="1" applyFill="1" applyAlignment="1">
      <alignment/>
    </xf>
    <xf numFmtId="0" fontId="20" fillId="0" borderId="0" xfId="0" applyFont="1" applyFill="1" applyBorder="1" applyAlignment="1">
      <alignment vertical="top"/>
    </xf>
    <xf numFmtId="4" fontId="20" fillId="0" borderId="0" xfId="0" applyNumberFormat="1" applyFont="1" applyFill="1" applyBorder="1" applyAlignment="1">
      <alignment horizontal="center" vertical="center"/>
    </xf>
    <xf numFmtId="49" fontId="20" fillId="0" borderId="24" xfId="0" applyNumberFormat="1" applyFont="1" applyFill="1" applyBorder="1" applyAlignment="1">
      <alignment vertical="top"/>
    </xf>
    <xf numFmtId="4" fontId="20" fillId="0" borderId="24" xfId="0" applyNumberFormat="1" applyFont="1" applyFill="1" applyBorder="1" applyAlignment="1">
      <alignment horizontal="center" vertical="center"/>
    </xf>
    <xf numFmtId="49" fontId="20" fillId="0" borderId="24" xfId="0" applyNumberFormat="1" applyFont="1" applyFill="1" applyBorder="1" applyAlignment="1">
      <alignment horizontal="center" vertical="center"/>
    </xf>
    <xf numFmtId="0" fontId="20" fillId="0" borderId="24" xfId="0" applyNumberFormat="1" applyFont="1" applyFill="1" applyBorder="1" applyAlignment="1">
      <alignment vertical="top" wrapText="1"/>
    </xf>
    <xf numFmtId="174" fontId="20" fillId="0" borderId="24" xfId="0" applyNumberFormat="1" applyFont="1" applyFill="1" applyBorder="1" applyAlignment="1">
      <alignment horizontal="center" vertical="center" wrapText="1"/>
    </xf>
    <xf numFmtId="49" fontId="20" fillId="0" borderId="24" xfId="0" applyNumberFormat="1" applyFont="1" applyFill="1" applyBorder="1" applyAlignment="1">
      <alignment vertical="top" wrapText="1"/>
    </xf>
    <xf numFmtId="0" fontId="20" fillId="0" borderId="31" xfId="0" applyFont="1" applyFill="1" applyBorder="1" applyAlignment="1">
      <alignment vertical="top" wrapText="1"/>
    </xf>
    <xf numFmtId="49" fontId="48" fillId="0" borderId="24" xfId="0" applyNumberFormat="1" applyFont="1" applyFill="1" applyBorder="1" applyAlignment="1">
      <alignment vertical="top" wrapText="1"/>
    </xf>
    <xf numFmtId="49" fontId="20" fillId="0" borderId="0" xfId="0" applyNumberFormat="1" applyFont="1" applyFill="1" applyBorder="1" applyAlignment="1">
      <alignment vertical="top" wrapText="1"/>
    </xf>
    <xf numFmtId="4" fontId="20" fillId="0" borderId="0" xfId="0" applyNumberFormat="1" applyFont="1" applyFill="1" applyAlignment="1">
      <alignment horizontal="center" vertical="center"/>
    </xf>
    <xf numFmtId="49" fontId="48" fillId="0" borderId="0" xfId="0" applyNumberFormat="1" applyFont="1" applyFill="1" applyBorder="1" applyAlignment="1">
      <alignment vertical="top" wrapText="1"/>
    </xf>
    <xf numFmtId="0" fontId="20" fillId="0" borderId="0" xfId="0" applyFont="1" applyFill="1" applyBorder="1" applyAlignment="1">
      <alignment vertical="top" wrapText="1"/>
    </xf>
    <xf numFmtId="0" fontId="20" fillId="0" borderId="0" xfId="0" applyFont="1" applyFill="1" applyBorder="1" applyAlignment="1">
      <alignment horizontal="left"/>
    </xf>
    <xf numFmtId="0" fontId="46" fillId="0" borderId="24" xfId="0" applyFont="1" applyFill="1" applyBorder="1" applyAlignment="1">
      <alignment horizontal="center"/>
    </xf>
    <xf numFmtId="0" fontId="46" fillId="0" borderId="24" xfId="0" applyNumberFormat="1" applyFont="1" applyFill="1" applyBorder="1" applyAlignment="1">
      <alignment wrapText="1"/>
    </xf>
    <xf numFmtId="49" fontId="20" fillId="0" borderId="24" xfId="0" applyNumberFormat="1" applyFont="1" applyFill="1" applyBorder="1" applyAlignment="1">
      <alignment horizontal="left" vertical="top" wrapText="1"/>
    </xf>
    <xf numFmtId="49" fontId="20" fillId="0" borderId="24" xfId="0" applyNumberFormat="1" applyFont="1" applyFill="1" applyBorder="1" applyAlignment="1">
      <alignment horizontal="center"/>
    </xf>
    <xf numFmtId="49" fontId="20" fillId="0" borderId="24" xfId="0" applyNumberFormat="1" applyFont="1" applyFill="1" applyBorder="1" applyAlignment="1">
      <alignment horizontal="center" vertical="center" wrapText="1"/>
    </xf>
    <xf numFmtId="0" fontId="20" fillId="0" borderId="24" xfId="0" applyFont="1" applyFill="1" applyBorder="1" applyAlignment="1">
      <alignment horizontal="left" vertical="top" wrapText="1"/>
    </xf>
    <xf numFmtId="49" fontId="20" fillId="0" borderId="24" xfId="0" applyNumberFormat="1" applyFont="1" applyFill="1" applyBorder="1" applyAlignment="1">
      <alignment horizontal="center" vertical="top"/>
    </xf>
    <xf numFmtId="49" fontId="48" fillId="0" borderId="24" xfId="0" applyNumberFormat="1" applyFont="1" applyFill="1" applyBorder="1" applyAlignment="1">
      <alignment horizontal="left" vertical="top" wrapText="1"/>
    </xf>
    <xf numFmtId="49" fontId="20" fillId="0" borderId="24" xfId="0" applyNumberFormat="1" applyFont="1" applyFill="1" applyBorder="1" applyAlignment="1">
      <alignment horizontal="center" vertical="top" wrapText="1"/>
    </xf>
    <xf numFmtId="0" fontId="20" fillId="0" borderId="0" xfId="0" applyFont="1" applyFill="1" applyAlignment="1">
      <alignment vertical="center"/>
    </xf>
    <xf numFmtId="0" fontId="46" fillId="0" borderId="24" xfId="0" applyFont="1" applyFill="1" applyBorder="1" applyAlignment="1">
      <alignment horizontal="center" vertical="center"/>
    </xf>
    <xf numFmtId="0" fontId="46" fillId="0" borderId="24" xfId="0" applyNumberFormat="1" applyFont="1" applyFill="1" applyBorder="1" applyAlignment="1">
      <alignment vertical="center" wrapText="1"/>
    </xf>
    <xf numFmtId="0" fontId="46" fillId="0" borderId="24" xfId="0" applyFont="1" applyFill="1" applyBorder="1" applyAlignment="1">
      <alignment horizontal="left" vertical="top" wrapText="1"/>
    </xf>
    <xf numFmtId="49" fontId="48" fillId="0" borderId="24" xfId="0" applyNumberFormat="1" applyFont="1" applyFill="1" applyBorder="1" applyAlignment="1">
      <alignment horizontal="center" vertical="top" wrapText="1"/>
    </xf>
    <xf numFmtId="49" fontId="46" fillId="0" borderId="24" xfId="0" applyNumberFormat="1" applyFont="1" applyFill="1" applyBorder="1" applyAlignment="1">
      <alignment horizontal="center" vertical="top" wrapText="1"/>
    </xf>
    <xf numFmtId="0" fontId="20" fillId="0" borderId="28" xfId="0" applyFont="1" applyFill="1" applyBorder="1" applyAlignment="1">
      <alignment vertical="top" wrapText="1"/>
    </xf>
    <xf numFmtId="49" fontId="46" fillId="0" borderId="16" xfId="0" applyNumberFormat="1" applyFont="1" applyFill="1" applyBorder="1" applyAlignment="1">
      <alignment horizontal="left" vertical="top" wrapText="1"/>
    </xf>
    <xf numFmtId="49" fontId="48" fillId="0" borderId="16" xfId="0" applyNumberFormat="1" applyFont="1" applyFill="1" applyBorder="1" applyAlignment="1">
      <alignment horizontal="left" vertical="top" wrapText="1"/>
    </xf>
    <xf numFmtId="49" fontId="48" fillId="0" borderId="28" xfId="0" applyNumberFormat="1" applyFont="1" applyFill="1" applyBorder="1" applyAlignment="1">
      <alignment horizontal="left" vertical="top" wrapText="1"/>
    </xf>
    <xf numFmtId="49" fontId="20" fillId="0" borderId="28" xfId="0" applyNumberFormat="1" applyFont="1" applyFill="1" applyBorder="1" applyAlignment="1">
      <alignment vertical="top" wrapText="1"/>
    </xf>
    <xf numFmtId="0" fontId="20" fillId="0" borderId="27" xfId="0" applyFont="1" applyFill="1" applyBorder="1" applyAlignment="1">
      <alignment vertical="top" wrapText="1"/>
    </xf>
    <xf numFmtId="49" fontId="46" fillId="0" borderId="22" xfId="0" applyNumberFormat="1" applyFont="1" applyFill="1" applyBorder="1" applyAlignment="1">
      <alignment horizontal="left" vertical="top" wrapText="1"/>
    </xf>
    <xf numFmtId="49" fontId="48" fillId="0" borderId="22" xfId="0" applyNumberFormat="1" applyFont="1" applyFill="1" applyBorder="1" applyAlignment="1">
      <alignment horizontal="left" vertical="top" wrapText="1"/>
    </xf>
    <xf numFmtId="49" fontId="48" fillId="0" borderId="27" xfId="0" applyNumberFormat="1" applyFont="1" applyFill="1" applyBorder="1" applyAlignment="1">
      <alignment horizontal="left" vertical="top" wrapText="1"/>
    </xf>
    <xf numFmtId="49" fontId="20" fillId="0" borderId="27" xfId="0" applyNumberFormat="1" applyFont="1" applyFill="1" applyBorder="1" applyAlignment="1">
      <alignment vertical="top" wrapText="1"/>
    </xf>
    <xf numFmtId="49" fontId="20" fillId="0" borderId="29" xfId="0" applyNumberFormat="1" applyFont="1" applyFill="1" applyBorder="1" applyAlignment="1">
      <alignment horizontal="center" vertical="center" wrapText="1"/>
    </xf>
    <xf numFmtId="49" fontId="48" fillId="0" borderId="16" xfId="0" applyNumberFormat="1" applyFont="1" applyFill="1" applyBorder="1" applyAlignment="1">
      <alignment vertical="top" wrapText="1"/>
    </xf>
    <xf numFmtId="49" fontId="20" fillId="0" borderId="16" xfId="0" applyNumberFormat="1" applyFont="1" applyFill="1" applyBorder="1" applyAlignment="1">
      <alignment vertical="top" wrapText="1"/>
    </xf>
    <xf numFmtId="49" fontId="48" fillId="0" borderId="19" xfId="0" applyNumberFormat="1" applyFont="1" applyFill="1" applyBorder="1" applyAlignment="1">
      <alignment vertical="top" wrapText="1"/>
    </xf>
    <xf numFmtId="49" fontId="46" fillId="0" borderId="19" xfId="0" applyNumberFormat="1" applyFont="1" applyFill="1" applyBorder="1" applyAlignment="1">
      <alignment horizontal="left" vertical="top" wrapText="1"/>
    </xf>
    <xf numFmtId="49" fontId="48" fillId="0" borderId="19" xfId="0" applyNumberFormat="1" applyFont="1" applyFill="1" applyBorder="1" applyAlignment="1">
      <alignment horizontal="left" vertical="top" wrapText="1"/>
    </xf>
    <xf numFmtId="49" fontId="20" fillId="0" borderId="19" xfId="0" applyNumberFormat="1" applyFont="1" applyFill="1" applyBorder="1" applyAlignment="1">
      <alignment vertical="top" wrapText="1"/>
    </xf>
    <xf numFmtId="0" fontId="20" fillId="0" borderId="19" xfId="0" applyFont="1" applyFill="1" applyBorder="1" applyAlignment="1">
      <alignment vertical="top" wrapText="1"/>
    </xf>
    <xf numFmtId="0" fontId="20" fillId="0" borderId="19" xfId="0" applyFont="1" applyFill="1" applyBorder="1" applyAlignment="1">
      <alignment horizontal="left" vertical="top" wrapText="1"/>
    </xf>
    <xf numFmtId="49" fontId="20" fillId="0" borderId="19" xfId="0" applyNumberFormat="1" applyFont="1" applyFill="1" applyBorder="1" applyAlignment="1">
      <alignment horizontal="center" vertical="center" wrapText="1"/>
    </xf>
    <xf numFmtId="49" fontId="48" fillId="0" borderId="25" xfId="0" applyNumberFormat="1" applyFont="1" applyFill="1" applyBorder="1" applyAlignment="1">
      <alignment vertical="top" wrapText="1"/>
    </xf>
    <xf numFmtId="49" fontId="48" fillId="0" borderId="30" xfId="0" applyNumberFormat="1" applyFont="1" applyFill="1" applyBorder="1" applyAlignment="1">
      <alignment horizontal="left" vertical="top" wrapText="1"/>
    </xf>
    <xf numFmtId="49" fontId="48" fillId="0" borderId="35" xfId="0" applyNumberFormat="1" applyFont="1" applyFill="1" applyBorder="1" applyAlignment="1">
      <alignment horizontal="left" vertical="top" wrapText="1"/>
    </xf>
    <xf numFmtId="49" fontId="20" fillId="0" borderId="25" xfId="0" applyNumberFormat="1" applyFont="1" applyFill="1" applyBorder="1" applyAlignment="1">
      <alignment vertical="top" wrapText="1"/>
    </xf>
    <xf numFmtId="174" fontId="48" fillId="0" borderId="31" xfId="0" applyNumberFormat="1" applyFont="1" applyFill="1" applyBorder="1" applyAlignment="1">
      <alignment vertical="top" wrapText="1"/>
    </xf>
    <xf numFmtId="49" fontId="46" fillId="0" borderId="31" xfId="0" applyNumberFormat="1" applyFont="1" applyFill="1" applyBorder="1" applyAlignment="1">
      <alignment horizontal="left" vertical="top" wrapText="1"/>
    </xf>
    <xf numFmtId="49" fontId="48" fillId="0" borderId="31" xfId="0" applyNumberFormat="1" applyFont="1" applyFill="1" applyBorder="1" applyAlignment="1">
      <alignment horizontal="left" vertical="top" wrapText="1"/>
    </xf>
    <xf numFmtId="49" fontId="48" fillId="0" borderId="31" xfId="0" applyNumberFormat="1" applyFont="1" applyFill="1" applyBorder="1" applyAlignment="1">
      <alignment vertical="top" wrapText="1"/>
    </xf>
    <xf numFmtId="174" fontId="48" fillId="0" borderId="32" xfId="0" applyNumberFormat="1" applyFont="1" applyFill="1" applyBorder="1" applyAlignment="1">
      <alignment vertical="top" wrapText="1"/>
    </xf>
    <xf numFmtId="49" fontId="46" fillId="0" borderId="26" xfId="0" applyNumberFormat="1" applyFont="1" applyFill="1" applyBorder="1" applyAlignment="1">
      <alignment horizontal="left" vertical="top" wrapText="1"/>
    </xf>
    <xf numFmtId="49" fontId="48" fillId="0" borderId="26" xfId="0" applyNumberFormat="1" applyFont="1" applyFill="1" applyBorder="1" applyAlignment="1">
      <alignment horizontal="left" vertical="top" wrapText="1"/>
    </xf>
    <xf numFmtId="49" fontId="48" fillId="0" borderId="26" xfId="0" applyNumberFormat="1" applyFont="1" applyFill="1" applyBorder="1" applyAlignment="1">
      <alignment vertical="top" wrapText="1"/>
    </xf>
    <xf numFmtId="49" fontId="46" fillId="0" borderId="25" xfId="0" applyNumberFormat="1" applyFont="1" applyFill="1" applyBorder="1" applyAlignment="1">
      <alignment horizontal="left" vertical="top" wrapText="1"/>
    </xf>
    <xf numFmtId="49" fontId="48" fillId="0" borderId="25" xfId="0" applyNumberFormat="1" applyFont="1" applyFill="1" applyBorder="1" applyAlignment="1">
      <alignment horizontal="left" vertical="top" wrapText="1"/>
    </xf>
    <xf numFmtId="49" fontId="48" fillId="0" borderId="0"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4" fontId="48" fillId="0" borderId="0" xfId="0" applyNumberFormat="1" applyFont="1" applyFill="1" applyBorder="1" applyAlignment="1">
      <alignment horizontal="left" vertical="top" wrapText="1"/>
    </xf>
    <xf numFmtId="2" fontId="48" fillId="0" borderId="0" xfId="0" applyNumberFormat="1" applyFont="1" applyFill="1" applyBorder="1" applyAlignment="1">
      <alignment horizontal="left" vertical="top" wrapText="1"/>
    </xf>
    <xf numFmtId="0" fontId="20" fillId="0" borderId="0" xfId="0" applyFont="1" applyFill="1" applyBorder="1" applyAlignment="1">
      <alignment/>
    </xf>
    <xf numFmtId="0" fontId="20" fillId="0" borderId="0" xfId="0" applyFont="1" applyFill="1" applyBorder="1" applyAlignment="1">
      <alignment/>
    </xf>
    <xf numFmtId="49" fontId="20" fillId="0" borderId="0" xfId="0" applyNumberFormat="1" applyFont="1" applyFill="1" applyBorder="1" applyAlignment="1">
      <alignment/>
    </xf>
    <xf numFmtId="0" fontId="20" fillId="0" borderId="0" xfId="0" applyFont="1" applyFill="1" applyAlignment="1">
      <alignment/>
    </xf>
    <xf numFmtId="49" fontId="20" fillId="0" borderId="0" xfId="0" applyNumberFormat="1" applyFont="1" applyFill="1" applyAlignment="1">
      <alignment/>
    </xf>
    <xf numFmtId="49" fontId="20" fillId="0" borderId="0" xfId="0" applyNumberFormat="1" applyFont="1" applyFill="1" applyBorder="1" applyAlignment="1">
      <alignment horizontal="center" vertical="center" wrapText="1"/>
    </xf>
    <xf numFmtId="0" fontId="20" fillId="0" borderId="0" xfId="0" applyFont="1" applyFill="1" applyBorder="1" applyAlignment="1">
      <alignment horizontal="left" vertical="top" wrapText="1"/>
    </xf>
    <xf numFmtId="49" fontId="20" fillId="0" borderId="0" xfId="0" applyNumberFormat="1" applyFont="1" applyFill="1" applyBorder="1" applyAlignment="1">
      <alignment horizontal="center" vertical="top"/>
    </xf>
    <xf numFmtId="49" fontId="21" fillId="0" borderId="24" xfId="92" applyNumberFormat="1" applyFont="1" applyFill="1" applyBorder="1" applyAlignment="1">
      <alignment horizontal="center" vertical="center" wrapText="1"/>
      <protection/>
    </xf>
    <xf numFmtId="174" fontId="21" fillId="0" borderId="24" xfId="92" applyNumberFormat="1" applyFont="1" applyFill="1" applyBorder="1" applyAlignment="1">
      <alignment horizontal="center" vertical="center" wrapText="1"/>
      <protection/>
    </xf>
    <xf numFmtId="0" fontId="0" fillId="0" borderId="0" xfId="0" applyAlignment="1">
      <alignment/>
    </xf>
    <xf numFmtId="174" fontId="25" fillId="24" borderId="36" xfId="0" applyNumberFormat="1" applyFont="1" applyFill="1" applyBorder="1" applyAlignment="1">
      <alignment horizontal="center" vertical="top" wrapText="1"/>
    </xf>
    <xf numFmtId="49" fontId="25" fillId="24" borderId="36" xfId="0" applyNumberFormat="1" applyFont="1" applyFill="1" applyBorder="1" applyAlignment="1">
      <alignment horizontal="center" vertical="top" wrapText="1"/>
    </xf>
    <xf numFmtId="1" fontId="25" fillId="24" borderId="36" xfId="0" applyNumberFormat="1" applyFont="1" applyFill="1" applyBorder="1" applyAlignment="1">
      <alignment horizontal="center" vertical="top" wrapText="1"/>
    </xf>
    <xf numFmtId="0" fontId="25" fillId="24" borderId="37" xfId="0" applyFont="1" applyFill="1" applyBorder="1" applyAlignment="1">
      <alignment horizontal="center" vertical="top"/>
    </xf>
    <xf numFmtId="0" fontId="25" fillId="24" borderId="36" xfId="0" applyNumberFormat="1" applyFont="1" applyFill="1" applyBorder="1" applyAlignment="1">
      <alignment horizontal="center" vertical="top"/>
    </xf>
    <xf numFmtId="3" fontId="25" fillId="24" borderId="36" xfId="0" applyNumberFormat="1" applyFont="1" applyFill="1" applyBorder="1" applyAlignment="1">
      <alignment horizontal="center" vertical="top"/>
    </xf>
    <xf numFmtId="49" fontId="25" fillId="24" borderId="36" xfId="0" applyNumberFormat="1" applyFont="1" applyFill="1" applyBorder="1" applyAlignment="1">
      <alignment horizontal="center" vertical="top"/>
    </xf>
    <xf numFmtId="0" fontId="25" fillId="24" borderId="36" xfId="0" applyFont="1" applyFill="1" applyBorder="1" applyAlignment="1">
      <alignment horizontal="center" vertical="top"/>
    </xf>
    <xf numFmtId="0" fontId="24" fillId="24" borderId="36" xfId="0" applyFont="1" applyFill="1" applyBorder="1" applyAlignment="1">
      <alignment horizontal="center"/>
    </xf>
    <xf numFmtId="0" fontId="25" fillId="25" borderId="38" xfId="0" applyNumberFormat="1" applyFont="1" applyFill="1" applyBorder="1" applyAlignment="1">
      <alignment horizontal="center" vertical="center"/>
    </xf>
    <xf numFmtId="4" fontId="25" fillId="25" borderId="38" xfId="0" applyNumberFormat="1" applyFont="1" applyFill="1" applyBorder="1" applyAlignment="1">
      <alignment horizontal="center" vertical="center"/>
    </xf>
    <xf numFmtId="174" fontId="34" fillId="24" borderId="36" xfId="0" applyNumberFormat="1" applyFont="1" applyFill="1" applyBorder="1" applyAlignment="1">
      <alignment horizontal="left"/>
    </xf>
    <xf numFmtId="0" fontId="27" fillId="24" borderId="36" xfId="0" applyFont="1" applyFill="1" applyBorder="1" applyAlignment="1">
      <alignment vertical="center" wrapText="1"/>
    </xf>
    <xf numFmtId="4" fontId="24" fillId="24" borderId="36" xfId="0" applyNumberFormat="1" applyFont="1" applyFill="1" applyBorder="1" applyAlignment="1">
      <alignment horizontal="center"/>
    </xf>
    <xf numFmtId="0" fontId="28" fillId="24" borderId="37" xfId="0" applyFont="1" applyFill="1" applyBorder="1" applyAlignment="1">
      <alignment horizontal="center"/>
    </xf>
    <xf numFmtId="0" fontId="28" fillId="24" borderId="36" xfId="0" applyNumberFormat="1" applyFont="1" applyFill="1" applyBorder="1" applyAlignment="1">
      <alignment wrapText="1"/>
    </xf>
    <xf numFmtId="174" fontId="25" fillId="24" borderId="36" xfId="0" applyNumberFormat="1" applyFont="1" applyFill="1" applyBorder="1" applyAlignment="1">
      <alignment horizontal="left"/>
    </xf>
    <xf numFmtId="174" fontId="28" fillId="24" borderId="36" xfId="0" applyNumberFormat="1" applyFont="1" applyFill="1" applyBorder="1" applyAlignment="1">
      <alignment horizontal="left"/>
    </xf>
    <xf numFmtId="49" fontId="25" fillId="24" borderId="37" xfId="0" applyNumberFormat="1" applyFont="1" applyFill="1" applyBorder="1" applyAlignment="1">
      <alignment horizontal="center" vertical="center" wrapText="1"/>
    </xf>
    <xf numFmtId="0" fontId="25" fillId="24" borderId="36" xfId="0" applyNumberFormat="1" applyFont="1" applyFill="1" applyBorder="1" applyAlignment="1">
      <alignment horizontal="left" vertical="top" wrapText="1"/>
    </xf>
    <xf numFmtId="174" fontId="28" fillId="24" borderId="36" xfId="0" applyNumberFormat="1" applyFont="1" applyFill="1" applyBorder="1" applyAlignment="1">
      <alignment horizontal="left" vertical="top" wrapText="1"/>
    </xf>
    <xf numFmtId="49" fontId="25" fillId="24" borderId="36" xfId="0" applyNumberFormat="1" applyFont="1" applyFill="1" applyBorder="1" applyAlignment="1">
      <alignment vertical="top" wrapText="1"/>
    </xf>
    <xf numFmtId="4" fontId="24" fillId="24" borderId="36" xfId="0" applyNumberFormat="1" applyFont="1" applyFill="1" applyBorder="1" applyAlignment="1">
      <alignment horizontal="center" vertical="top"/>
    </xf>
    <xf numFmtId="182" fontId="28" fillId="24" borderId="36" xfId="0" applyNumberFormat="1" applyFont="1" applyFill="1" applyBorder="1" applyAlignment="1">
      <alignment horizontal="left" vertical="top" wrapText="1"/>
    </xf>
    <xf numFmtId="174" fontId="25" fillId="24" borderId="36" xfId="0" applyNumberFormat="1" applyFont="1" applyFill="1" applyBorder="1" applyAlignment="1">
      <alignment horizontal="left" vertical="top" wrapText="1"/>
    </xf>
    <xf numFmtId="174" fontId="25" fillId="0" borderId="36" xfId="0" applyNumberFormat="1" applyFont="1" applyFill="1" applyBorder="1" applyAlignment="1">
      <alignment horizontal="left" vertical="top" wrapText="1"/>
    </xf>
    <xf numFmtId="174" fontId="25" fillId="24" borderId="36" xfId="0" applyNumberFormat="1" applyFont="1" applyFill="1" applyBorder="1" applyAlignment="1">
      <alignment horizontal="center" vertical="center" wrapText="1"/>
    </xf>
    <xf numFmtId="174" fontId="25" fillId="24" borderId="36" xfId="0" applyNumberFormat="1" applyFont="1" applyFill="1" applyBorder="1" applyAlignment="1">
      <alignment horizontal="left" vertical="center" wrapText="1"/>
    </xf>
    <xf numFmtId="174" fontId="25" fillId="0" borderId="36" xfId="0" applyNumberFormat="1" applyFont="1" applyFill="1" applyBorder="1" applyAlignment="1">
      <alignment horizontal="center" vertical="center" wrapText="1"/>
    </xf>
    <xf numFmtId="49" fontId="25" fillId="24" borderId="36" xfId="0" applyNumberFormat="1" applyFont="1" applyFill="1" applyBorder="1" applyAlignment="1">
      <alignment horizontal="left" vertical="top" wrapText="1"/>
    </xf>
    <xf numFmtId="0" fontId="25" fillId="24" borderId="36" xfId="0" applyFont="1" applyFill="1" applyBorder="1" applyAlignment="1">
      <alignment horizontal="center" vertical="top" wrapText="1"/>
    </xf>
    <xf numFmtId="0" fontId="25" fillId="24" borderId="36" xfId="0" applyFont="1" applyFill="1" applyBorder="1" applyAlignment="1">
      <alignment vertical="top" wrapText="1"/>
    </xf>
    <xf numFmtId="49" fontId="29" fillId="24" borderId="37" xfId="0" applyNumberFormat="1" applyFont="1" applyFill="1" applyBorder="1" applyAlignment="1">
      <alignment vertical="top" wrapText="1"/>
    </xf>
    <xf numFmtId="0" fontId="25" fillId="24" borderId="36" xfId="0" applyNumberFormat="1" applyFont="1" applyFill="1" applyBorder="1" applyAlignment="1">
      <alignment vertical="top" wrapText="1"/>
    </xf>
    <xf numFmtId="0" fontId="25" fillId="24" borderId="36" xfId="0" applyFont="1" applyFill="1" applyBorder="1" applyAlignment="1">
      <alignment horizontal="left" vertical="top" wrapText="1"/>
    </xf>
    <xf numFmtId="174" fontId="66" fillId="24" borderId="36" xfId="0" applyNumberFormat="1" applyFont="1" applyFill="1" applyBorder="1" applyAlignment="1">
      <alignment horizontal="left" vertical="top" wrapText="1"/>
    </xf>
    <xf numFmtId="4" fontId="25" fillId="25" borderId="38" xfId="0" applyNumberFormat="1" applyFont="1" applyFill="1" applyBorder="1" applyAlignment="1">
      <alignment horizontal="center" vertical="center" wrapText="1"/>
    </xf>
    <xf numFmtId="174" fontId="43" fillId="0" borderId="36" xfId="0" applyNumberFormat="1" applyFont="1" applyFill="1" applyBorder="1" applyAlignment="1">
      <alignment horizontal="left" vertical="top" wrapText="1"/>
    </xf>
    <xf numFmtId="49" fontId="29" fillId="24" borderId="37" xfId="0" applyNumberFormat="1" applyFont="1" applyFill="1" applyBorder="1" applyAlignment="1">
      <alignment horizontal="left" vertical="top" wrapText="1"/>
    </xf>
    <xf numFmtId="174" fontId="66" fillId="0" borderId="36" xfId="0" applyNumberFormat="1" applyFont="1" applyFill="1" applyBorder="1" applyAlignment="1">
      <alignment horizontal="left" vertical="top" wrapText="1"/>
    </xf>
    <xf numFmtId="4" fontId="44" fillId="24" borderId="36" xfId="0" applyNumberFormat="1" applyFont="1" applyFill="1" applyBorder="1" applyAlignment="1">
      <alignment horizontal="center"/>
    </xf>
    <xf numFmtId="49" fontId="25" fillId="24" borderId="37" xfId="0" applyNumberFormat="1" applyFont="1" applyFill="1" applyBorder="1" applyAlignment="1">
      <alignment horizontal="center" vertical="top" wrapText="1"/>
    </xf>
    <xf numFmtId="4" fontId="45" fillId="24" borderId="36" xfId="0" applyNumberFormat="1" applyFont="1" applyFill="1" applyBorder="1" applyAlignment="1">
      <alignment horizontal="center"/>
    </xf>
    <xf numFmtId="49" fontId="25" fillId="24" borderId="37" xfId="0" applyNumberFormat="1" applyFont="1" applyFill="1" applyBorder="1" applyAlignment="1">
      <alignment horizontal="left" vertical="top" wrapText="1"/>
    </xf>
    <xf numFmtId="174" fontId="43" fillId="24" borderId="36" xfId="0" applyNumberFormat="1" applyFont="1" applyFill="1" applyBorder="1" applyAlignment="1">
      <alignment horizontal="left" vertical="top" wrapText="1"/>
    </xf>
    <xf numFmtId="174" fontId="25" fillId="24" borderId="36" xfId="0" applyNumberFormat="1" applyFont="1" applyFill="1" applyBorder="1" applyAlignment="1">
      <alignment horizontal="left" vertical="top"/>
    </xf>
    <xf numFmtId="174" fontId="25" fillId="0" borderId="36" xfId="0" applyNumberFormat="1" applyFont="1" applyFill="1" applyBorder="1" applyAlignment="1">
      <alignment horizontal="left" vertical="top"/>
    </xf>
    <xf numFmtId="0" fontId="25" fillId="24" borderId="36" xfId="0" applyFont="1" applyFill="1" applyBorder="1" applyAlignment="1">
      <alignment vertical="top"/>
    </xf>
    <xf numFmtId="49" fontId="25" fillId="24" borderId="37" xfId="0" applyNumberFormat="1" applyFont="1" applyFill="1" applyBorder="1" applyAlignment="1">
      <alignment vertical="top" wrapText="1"/>
    </xf>
    <xf numFmtId="0" fontId="19" fillId="24" borderId="36" xfId="0" applyFont="1" applyFill="1" applyBorder="1" applyAlignment="1">
      <alignment/>
    </xf>
    <xf numFmtId="0" fontId="25" fillId="24" borderId="36" xfId="0" applyNumberFormat="1" applyFont="1" applyFill="1" applyBorder="1" applyAlignment="1">
      <alignment horizontal="left" vertical="center" wrapText="1"/>
    </xf>
    <xf numFmtId="174" fontId="25" fillId="24" borderId="36" xfId="0" applyNumberFormat="1" applyFont="1" applyFill="1" applyBorder="1" applyAlignment="1">
      <alignment vertical="top" wrapText="1"/>
    </xf>
    <xf numFmtId="174" fontId="67" fillId="24" borderId="36" xfId="0" applyNumberFormat="1" applyFont="1" applyFill="1" applyBorder="1" applyAlignment="1">
      <alignment horizontal="left" vertical="top" wrapText="1"/>
    </xf>
    <xf numFmtId="0" fontId="28" fillId="24" borderId="37" xfId="0" applyFont="1" applyFill="1" applyBorder="1" applyAlignment="1">
      <alignment horizontal="center" vertical="center"/>
    </xf>
    <xf numFmtId="0" fontId="28" fillId="24" borderId="36" xfId="0" applyNumberFormat="1" applyFont="1" applyFill="1" applyBorder="1" applyAlignment="1">
      <alignment vertical="center" wrapText="1"/>
    </xf>
    <xf numFmtId="174" fontId="28" fillId="24" borderId="36" xfId="0" applyNumberFormat="1" applyFont="1" applyFill="1" applyBorder="1" applyAlignment="1">
      <alignment horizontal="left" vertical="center" wrapText="1"/>
    </xf>
    <xf numFmtId="4" fontId="36" fillId="24" borderId="36" xfId="0" applyNumberFormat="1" applyFont="1" applyFill="1" applyBorder="1" applyAlignment="1">
      <alignment horizontal="center" vertical="center"/>
    </xf>
    <xf numFmtId="4" fontId="24" fillId="24" borderId="36" xfId="0" applyNumberFormat="1" applyFont="1" applyFill="1" applyBorder="1" applyAlignment="1">
      <alignment horizontal="center" vertical="center"/>
    </xf>
    <xf numFmtId="49" fontId="28" fillId="24" borderId="36" xfId="0" applyNumberFormat="1" applyFont="1" applyFill="1" applyBorder="1" applyAlignment="1">
      <alignment horizontal="left" vertical="top" wrapText="1"/>
    </xf>
    <xf numFmtId="49" fontId="25" fillId="24" borderId="36" xfId="0" applyNumberFormat="1" applyFont="1" applyFill="1" applyBorder="1" applyAlignment="1">
      <alignment horizontal="center" vertical="center" wrapText="1"/>
    </xf>
    <xf numFmtId="49" fontId="29" fillId="24" borderId="36" xfId="0" applyNumberFormat="1" applyFont="1" applyFill="1" applyBorder="1" applyAlignment="1">
      <alignment vertical="top" wrapText="1"/>
    </xf>
    <xf numFmtId="49" fontId="29" fillId="24" borderId="36" xfId="0" applyNumberFormat="1" applyFont="1" applyFill="1" applyBorder="1" applyAlignment="1">
      <alignment horizontal="left" vertical="top" wrapText="1"/>
    </xf>
    <xf numFmtId="49" fontId="28" fillId="24" borderId="36" xfId="0" applyNumberFormat="1" applyFont="1" applyFill="1" applyBorder="1" applyAlignment="1">
      <alignment horizontal="center" vertical="top" wrapText="1"/>
    </xf>
    <xf numFmtId="49" fontId="29" fillId="24" borderId="36" xfId="0" applyNumberFormat="1" applyFont="1" applyFill="1" applyBorder="1" applyAlignment="1">
      <alignment horizontal="center" vertical="top" wrapText="1"/>
    </xf>
    <xf numFmtId="174" fontId="29" fillId="24" borderId="36" xfId="0" applyNumberFormat="1" applyFont="1" applyFill="1" applyBorder="1" applyAlignment="1">
      <alignment horizontal="left" vertical="top" wrapText="1"/>
    </xf>
    <xf numFmtId="4" fontId="25" fillId="27" borderId="38" xfId="0" applyNumberFormat="1" applyFont="1" applyFill="1" applyBorder="1" applyAlignment="1">
      <alignment horizontal="center" vertical="center"/>
    </xf>
    <xf numFmtId="174" fontId="32" fillId="24" borderId="36" xfId="0" applyNumberFormat="1" applyFont="1" applyFill="1" applyBorder="1" applyAlignment="1">
      <alignment horizontal="left" vertical="top" wrapText="1"/>
    </xf>
    <xf numFmtId="0" fontId="25" fillId="0" borderId="36" xfId="0" applyNumberFormat="1" applyFont="1" applyFill="1" applyBorder="1" applyAlignment="1">
      <alignment horizontal="left" vertical="top" wrapText="1"/>
    </xf>
    <xf numFmtId="177" fontId="25" fillId="24" borderId="36" xfId="0" applyNumberFormat="1" applyFont="1" applyFill="1" applyBorder="1" applyAlignment="1">
      <alignment horizontal="center" vertical="top" wrapText="1"/>
    </xf>
    <xf numFmtId="177" fontId="25" fillId="24" borderId="36" xfId="0" applyNumberFormat="1" applyFont="1" applyFill="1" applyBorder="1" applyAlignment="1">
      <alignment horizontal="left" vertical="top" wrapText="1"/>
    </xf>
    <xf numFmtId="4" fontId="36" fillId="24" borderId="36" xfId="0" applyNumberFormat="1" applyFont="1" applyFill="1" applyBorder="1" applyAlignment="1">
      <alignment horizontal="center"/>
    </xf>
    <xf numFmtId="49" fontId="22" fillId="24" borderId="36" xfId="0" applyNumberFormat="1" applyFont="1" applyFill="1" applyBorder="1" applyAlignment="1">
      <alignment horizontal="left" vertical="top" wrapText="1"/>
    </xf>
    <xf numFmtId="183" fontId="24" fillId="24" borderId="36" xfId="0" applyNumberFormat="1" applyFont="1" applyFill="1" applyBorder="1" applyAlignment="1">
      <alignment horizontal="center"/>
    </xf>
    <xf numFmtId="49" fontId="32" fillId="24" borderId="36" xfId="0" applyNumberFormat="1" applyFont="1" applyFill="1" applyBorder="1" applyAlignment="1">
      <alignment horizontal="left" vertical="top" wrapText="1"/>
    </xf>
    <xf numFmtId="174" fontId="28" fillId="24" borderId="36" xfId="0" applyNumberFormat="1" applyFont="1" applyFill="1" applyBorder="1" applyAlignment="1">
      <alignment horizontal="center" vertical="top" wrapText="1"/>
    </xf>
    <xf numFmtId="174" fontId="25" fillId="24" borderId="39" xfId="0" applyNumberFormat="1" applyFont="1" applyFill="1" applyBorder="1" applyAlignment="1">
      <alignment horizontal="left" vertical="top" wrapText="1"/>
    </xf>
    <xf numFmtId="49" fontId="28" fillId="24" borderId="39" xfId="0" applyNumberFormat="1" applyFont="1" applyFill="1" applyBorder="1" applyAlignment="1">
      <alignment horizontal="center" vertical="top" wrapText="1"/>
    </xf>
    <xf numFmtId="49" fontId="29" fillId="24" borderId="39" xfId="0" applyNumberFormat="1" applyFont="1" applyFill="1" applyBorder="1" applyAlignment="1">
      <alignment horizontal="center" vertical="top" wrapText="1"/>
    </xf>
    <xf numFmtId="4" fontId="24" fillId="24" borderId="39" xfId="0" applyNumberFormat="1" applyFont="1" applyFill="1" applyBorder="1" applyAlignment="1">
      <alignment horizontal="center"/>
    </xf>
    <xf numFmtId="4" fontId="25" fillId="25" borderId="40" xfId="0" applyNumberFormat="1" applyFont="1" applyFill="1" applyBorder="1" applyAlignment="1">
      <alignment horizontal="center" vertical="center"/>
    </xf>
    <xf numFmtId="0" fontId="20" fillId="0" borderId="0" xfId="0" applyFont="1" applyBorder="1" applyAlignment="1">
      <alignment horizontal="center"/>
    </xf>
    <xf numFmtId="0" fontId="35" fillId="0" borderId="10" xfId="0" applyFont="1" applyBorder="1" applyAlignment="1">
      <alignment horizontal="center" vertical="top"/>
    </xf>
    <xf numFmtId="0" fontId="35" fillId="0" borderId="41" xfId="0" applyFont="1" applyBorder="1" applyAlignment="1">
      <alignment horizontal="center" vertical="top"/>
    </xf>
    <xf numFmtId="0" fontId="21" fillId="0" borderId="11" xfId="0" applyFont="1" applyBorder="1" applyAlignment="1">
      <alignment horizontal="center" vertical="top" wrapText="1"/>
    </xf>
    <xf numFmtId="0" fontId="35" fillId="0" borderId="11" xfId="0" applyFont="1" applyBorder="1" applyAlignment="1">
      <alignment vertical="top"/>
    </xf>
    <xf numFmtId="0" fontId="35" fillId="0" borderId="42" xfId="0" applyFont="1" applyBorder="1" applyAlignment="1">
      <alignment vertical="top"/>
    </xf>
    <xf numFmtId="0" fontId="35" fillId="0" borderId="41" xfId="0" applyFont="1" applyBorder="1" applyAlignment="1">
      <alignment vertical="top"/>
    </xf>
    <xf numFmtId="0" fontId="21" fillId="0" borderId="11" xfId="0" applyFont="1" applyFill="1" applyBorder="1" applyAlignment="1">
      <alignment horizontal="center" vertical="top"/>
    </xf>
    <xf numFmtId="0" fontId="35" fillId="0" borderId="0" xfId="0" applyFont="1" applyFill="1" applyAlignment="1">
      <alignment vertical="top"/>
    </xf>
    <xf numFmtId="0" fontId="21" fillId="0" borderId="43" xfId="0" applyFont="1" applyFill="1" applyBorder="1" applyAlignment="1">
      <alignment horizontal="center" vertical="top"/>
    </xf>
    <xf numFmtId="0" fontId="21" fillId="0" borderId="44" xfId="0" applyFont="1" applyFill="1" applyBorder="1" applyAlignment="1">
      <alignment horizontal="center" vertical="top" wrapText="1"/>
    </xf>
    <xf numFmtId="0" fontId="21" fillId="0" borderId="44" xfId="0" applyFont="1" applyFill="1" applyBorder="1" applyAlignment="1">
      <alignment horizontal="left" vertical="top" wrapText="1"/>
    </xf>
    <xf numFmtId="49" fontId="21" fillId="0" borderId="10" xfId="0" applyNumberFormat="1" applyFont="1" applyFill="1" applyBorder="1" applyAlignment="1">
      <alignment horizontal="center" vertical="top"/>
    </xf>
    <xf numFmtId="0" fontId="21" fillId="0" borderId="11" xfId="0" applyFont="1" applyFill="1" applyBorder="1" applyAlignment="1">
      <alignment horizontal="center" vertical="top" wrapText="1"/>
    </xf>
    <xf numFmtId="0" fontId="21" fillId="0" borderId="41" xfId="0" applyFont="1" applyFill="1" applyBorder="1" applyAlignment="1">
      <alignment vertical="top" wrapText="1"/>
    </xf>
    <xf numFmtId="0" fontId="21" fillId="0" borderId="42" xfId="0" applyFont="1" applyFill="1" applyBorder="1" applyAlignment="1">
      <alignment horizontal="left" vertical="top" wrapText="1"/>
    </xf>
    <xf numFmtId="0" fontId="21" fillId="0" borderId="0" xfId="0" applyFont="1" applyFill="1" applyBorder="1" applyAlignment="1">
      <alignment vertical="top" wrapText="1"/>
    </xf>
    <xf numFmtId="0" fontId="68" fillId="0" borderId="0" xfId="0" applyFont="1" applyAlignment="1">
      <alignment horizontal="justify" vertical="top"/>
    </xf>
    <xf numFmtId="0" fontId="39" fillId="0" borderId="24" xfId="0" applyFont="1" applyBorder="1" applyAlignment="1">
      <alignment vertical="center" wrapText="1"/>
    </xf>
    <xf numFmtId="0" fontId="20" fillId="28" borderId="0" xfId="0" applyFont="1" applyFill="1" applyAlignment="1">
      <alignment/>
    </xf>
    <xf numFmtId="0" fontId="19" fillId="24" borderId="24" xfId="0" applyFont="1" applyFill="1" applyBorder="1" applyAlignment="1">
      <alignment horizontal="center" vertical="top"/>
    </xf>
    <xf numFmtId="0" fontId="19" fillId="24" borderId="24" xfId="0" applyFont="1" applyFill="1" applyBorder="1" applyAlignment="1">
      <alignment horizontal="left" vertical="top" wrapText="1"/>
    </xf>
    <xf numFmtId="0" fontId="19" fillId="24" borderId="24" xfId="0" applyFont="1" applyFill="1" applyBorder="1" applyAlignment="1">
      <alignment horizontal="center" vertical="top" wrapText="1"/>
    </xf>
    <xf numFmtId="0" fontId="19" fillId="24" borderId="0" xfId="0" applyFont="1" applyFill="1" applyAlignment="1">
      <alignment vertical="top"/>
    </xf>
    <xf numFmtId="49" fontId="20" fillId="0" borderId="45" xfId="0" applyNumberFormat="1" applyFont="1" applyFill="1" applyBorder="1" applyAlignment="1">
      <alignment horizontal="left" vertical="top" wrapText="1"/>
    </xf>
    <xf numFmtId="0" fontId="20" fillId="0" borderId="45" xfId="0" applyFont="1" applyFill="1" applyBorder="1" applyAlignment="1">
      <alignment horizontal="left" vertical="top" wrapText="1"/>
    </xf>
    <xf numFmtId="49" fontId="20" fillId="0" borderId="45" xfId="0" applyNumberFormat="1" applyFont="1" applyFill="1" applyBorder="1" applyAlignment="1">
      <alignment horizontal="center" vertical="top"/>
    </xf>
    <xf numFmtId="49" fontId="20" fillId="0" borderId="45" xfId="0" applyNumberFormat="1" applyFont="1" applyFill="1" applyBorder="1" applyAlignment="1">
      <alignment horizontal="center" vertical="center"/>
    </xf>
    <xf numFmtId="0" fontId="20" fillId="0" borderId="45" xfId="0" applyNumberFormat="1" applyFont="1" applyFill="1" applyBorder="1" applyAlignment="1">
      <alignment vertical="top" wrapText="1"/>
    </xf>
    <xf numFmtId="4" fontId="20" fillId="0" borderId="45" xfId="0" applyNumberFormat="1" applyFont="1" applyFill="1" applyBorder="1" applyAlignment="1">
      <alignment horizontal="center" vertical="center"/>
    </xf>
    <xf numFmtId="49" fontId="20" fillId="0" borderId="46" xfId="0" applyNumberFormat="1" applyFont="1" applyFill="1" applyBorder="1" applyAlignment="1">
      <alignment horizontal="center" vertical="center" wrapText="1"/>
    </xf>
    <xf numFmtId="0" fontId="20" fillId="0" borderId="46" xfId="0" applyFont="1" applyFill="1" applyBorder="1" applyAlignment="1">
      <alignment horizontal="left" vertical="top" wrapText="1"/>
    </xf>
    <xf numFmtId="49" fontId="20" fillId="0" borderId="46" xfId="0" applyNumberFormat="1" applyFont="1" applyFill="1" applyBorder="1" applyAlignment="1">
      <alignment horizontal="center" vertical="top"/>
    </xf>
    <xf numFmtId="0" fontId="20" fillId="0" borderId="46" xfId="0" applyFont="1" applyFill="1" applyBorder="1" applyAlignment="1">
      <alignment vertical="top" wrapText="1"/>
    </xf>
    <xf numFmtId="4" fontId="20" fillId="0" borderId="46" xfId="0" applyNumberFormat="1" applyFont="1" applyFill="1" applyBorder="1" applyAlignment="1">
      <alignment horizontal="center" vertical="center"/>
    </xf>
    <xf numFmtId="0" fontId="20" fillId="0" borderId="24" xfId="0" applyFont="1" applyFill="1" applyBorder="1" applyAlignment="1">
      <alignment/>
    </xf>
    <xf numFmtId="0" fontId="19" fillId="24" borderId="0" xfId="0" applyFont="1" applyFill="1" applyBorder="1" applyAlignment="1">
      <alignment vertical="top"/>
    </xf>
    <xf numFmtId="0" fontId="19" fillId="24" borderId="47" xfId="0" applyFont="1" applyFill="1" applyBorder="1" applyAlignment="1">
      <alignment vertical="top"/>
    </xf>
    <xf numFmtId="175" fontId="19" fillId="24" borderId="24" xfId="0" applyNumberFormat="1" applyFont="1" applyFill="1" applyBorder="1" applyAlignment="1">
      <alignment horizontal="center" vertical="top"/>
    </xf>
    <xf numFmtId="49" fontId="19" fillId="24" borderId="24" xfId="0" applyNumberFormat="1" applyFont="1" applyFill="1" applyBorder="1" applyAlignment="1">
      <alignment horizontal="center" vertical="top"/>
    </xf>
    <xf numFmtId="49" fontId="19" fillId="24" borderId="24" xfId="104" applyNumberFormat="1" applyFont="1" applyFill="1" applyBorder="1" applyAlignment="1">
      <alignment horizontal="center" vertical="top"/>
    </xf>
    <xf numFmtId="1" fontId="19" fillId="24" borderId="24" xfId="0" applyNumberFormat="1" applyFont="1" applyFill="1" applyBorder="1" applyAlignment="1">
      <alignment horizontal="center" vertical="top"/>
    </xf>
    <xf numFmtId="0" fontId="19" fillId="24" borderId="24" xfId="0" applyNumberFormat="1" applyFont="1" applyFill="1" applyBorder="1" applyAlignment="1">
      <alignment horizontal="center" vertical="top"/>
    </xf>
    <xf numFmtId="0" fontId="19" fillId="24" borderId="24" xfId="0" applyFont="1" applyFill="1" applyBorder="1" applyAlignment="1">
      <alignment wrapText="1"/>
    </xf>
    <xf numFmtId="0" fontId="19" fillId="24" borderId="24" xfId="0" applyFont="1" applyFill="1" applyBorder="1" applyAlignment="1">
      <alignment vertical="top" wrapText="1"/>
    </xf>
    <xf numFmtId="16" fontId="19" fillId="24" borderId="24" xfId="0" applyNumberFormat="1" applyFont="1" applyFill="1" applyBorder="1" applyAlignment="1">
      <alignment horizontal="center" vertical="top"/>
    </xf>
    <xf numFmtId="0" fontId="19" fillId="24" borderId="10" xfId="0" applyFont="1" applyFill="1" applyBorder="1" applyAlignment="1">
      <alignment vertical="top"/>
    </xf>
    <xf numFmtId="0" fontId="19" fillId="24" borderId="24" xfId="0" applyFont="1" applyFill="1" applyBorder="1" applyAlignment="1">
      <alignment horizontal="left" vertical="top"/>
    </xf>
    <xf numFmtId="0" fontId="19" fillId="24" borderId="24" xfId="0" applyFont="1" applyFill="1" applyBorder="1" applyAlignment="1">
      <alignment horizontal="center" vertical="top" wrapText="1"/>
    </xf>
    <xf numFmtId="0" fontId="19" fillId="24" borderId="24" xfId="0" applyFont="1" applyFill="1" applyBorder="1" applyAlignment="1">
      <alignment horizontal="center" vertical="top"/>
    </xf>
    <xf numFmtId="4" fontId="20" fillId="24" borderId="24" xfId="0" applyNumberFormat="1" applyFont="1" applyFill="1" applyBorder="1" applyAlignment="1">
      <alignment horizontal="center" vertical="center"/>
    </xf>
    <xf numFmtId="0" fontId="68" fillId="0" borderId="24" xfId="0" applyFont="1" applyBorder="1" applyAlignment="1">
      <alignment horizontal="justify" vertical="center"/>
    </xf>
    <xf numFmtId="0" fontId="68" fillId="0" borderId="24" xfId="0" applyFont="1" applyBorder="1" applyAlignment="1">
      <alignment horizontal="justify" vertical="top"/>
    </xf>
    <xf numFmtId="0" fontId="69" fillId="0" borderId="0" xfId="0" applyFont="1" applyAlignment="1">
      <alignment horizontal="justify" vertical="top"/>
    </xf>
    <xf numFmtId="0" fontId="20" fillId="28" borderId="24" xfId="0" applyFont="1" applyFill="1" applyBorder="1" applyAlignment="1">
      <alignment/>
    </xf>
    <xf numFmtId="49" fontId="65" fillId="0" borderId="24" xfId="0" applyNumberFormat="1" applyFont="1" applyFill="1" applyBorder="1" applyAlignment="1">
      <alignment horizontal="center" vertical="center" wrapText="1"/>
    </xf>
    <xf numFmtId="4" fontId="65" fillId="0" borderId="24" xfId="0" applyNumberFormat="1" applyFont="1" applyFill="1" applyBorder="1" applyAlignment="1">
      <alignment horizontal="center" vertical="center"/>
    </xf>
    <xf numFmtId="0" fontId="65" fillId="0" borderId="0" xfId="0" applyFont="1" applyFill="1" applyAlignment="1">
      <alignment/>
    </xf>
    <xf numFmtId="4" fontId="65" fillId="0" borderId="24" xfId="0" applyNumberFormat="1" applyFont="1" applyFill="1" applyBorder="1" applyAlignment="1">
      <alignment horizontal="center" vertical="top"/>
    </xf>
    <xf numFmtId="0" fontId="65" fillId="0" borderId="0" xfId="0" applyFont="1" applyFill="1" applyAlignment="1">
      <alignment vertical="top"/>
    </xf>
    <xf numFmtId="4" fontId="65" fillId="0" borderId="24" xfId="0" applyNumberFormat="1" applyFont="1" applyFill="1" applyBorder="1" applyAlignment="1">
      <alignment horizontal="center" vertical="top" wrapText="1"/>
    </xf>
    <xf numFmtId="4" fontId="65" fillId="0" borderId="24" xfId="0" applyNumberFormat="1" applyFont="1" applyFill="1" applyBorder="1" applyAlignment="1">
      <alignment horizontal="left" vertical="top" wrapText="1"/>
    </xf>
    <xf numFmtId="0" fontId="20" fillId="24" borderId="10" xfId="0" applyFont="1" applyFill="1" applyBorder="1" applyAlignment="1">
      <alignment vertical="top" wrapText="1"/>
    </xf>
    <xf numFmtId="4" fontId="65" fillId="24" borderId="24" xfId="0" applyNumberFormat="1" applyFont="1" applyFill="1" applyBorder="1" applyAlignment="1">
      <alignment horizontal="center" vertical="center"/>
    </xf>
    <xf numFmtId="0" fontId="65" fillId="24" borderId="0" xfId="0" applyFont="1" applyFill="1" applyAlignment="1">
      <alignment/>
    </xf>
    <xf numFmtId="0" fontId="21" fillId="0" borderId="45" xfId="0" applyFont="1" applyBorder="1" applyAlignment="1">
      <alignment horizontal="center" vertical="top" wrapText="1"/>
    </xf>
    <xf numFmtId="0" fontId="21" fillId="0" borderId="24" xfId="0" applyFont="1" applyBorder="1" applyAlignment="1">
      <alignment horizontal="center" vertical="top" wrapText="1"/>
    </xf>
    <xf numFmtId="0" fontId="21" fillId="0" borderId="24" xfId="0" applyFont="1" applyBorder="1" applyAlignment="1">
      <alignment horizontal="center" vertical="top"/>
    </xf>
    <xf numFmtId="0" fontId="40" fillId="0" borderId="48" xfId="0" applyFont="1" applyFill="1" applyBorder="1" applyAlignment="1">
      <alignment horizontal="center"/>
    </xf>
    <xf numFmtId="0" fontId="21" fillId="0" borderId="0" xfId="0" applyFont="1" applyFill="1" applyBorder="1" applyAlignment="1">
      <alignment horizontal="left" vertical="center" wrapText="1"/>
    </xf>
    <xf numFmtId="0" fontId="21" fillId="0" borderId="0" xfId="0" applyFont="1" applyFill="1" applyBorder="1" applyAlignment="1">
      <alignment horizontal="left"/>
    </xf>
    <xf numFmtId="174" fontId="25" fillId="0" borderId="36" xfId="109" applyNumberFormat="1" applyFont="1" applyFill="1" applyBorder="1" applyAlignment="1">
      <alignment horizontal="center" vertical="top" wrapText="1"/>
    </xf>
    <xf numFmtId="0" fontId="25" fillId="0" borderId="36" xfId="0" applyFont="1" applyFill="1" applyBorder="1" applyAlignment="1">
      <alignment horizontal="center" vertical="top" wrapText="1"/>
    </xf>
    <xf numFmtId="49" fontId="25" fillId="0" borderId="36" xfId="0" applyNumberFormat="1" applyFont="1" applyFill="1" applyBorder="1" applyAlignment="1">
      <alignment horizontal="center" vertical="top" wrapText="1"/>
    </xf>
    <xf numFmtId="174" fontId="25" fillId="0" borderId="36" xfId="109" applyNumberFormat="1" applyFont="1" applyFill="1" applyBorder="1" applyAlignment="1">
      <alignment horizontal="center" vertical="center" wrapText="1"/>
    </xf>
    <xf numFmtId="174" fontId="25" fillId="0" borderId="36" xfId="109" applyNumberFormat="1" applyFont="1" applyFill="1" applyBorder="1" applyAlignment="1">
      <alignment vertical="center" wrapText="1"/>
    </xf>
    <xf numFmtId="49" fontId="25" fillId="0" borderId="37" xfId="0" applyNumberFormat="1" applyFont="1" applyFill="1" applyBorder="1" applyAlignment="1">
      <alignment horizontal="center" vertical="center"/>
    </xf>
    <xf numFmtId="49" fontId="25" fillId="0" borderId="36" xfId="0" applyNumberFormat="1" applyFont="1" applyFill="1" applyBorder="1" applyAlignment="1">
      <alignment horizontal="center" vertical="center"/>
    </xf>
    <xf numFmtId="0" fontId="25" fillId="0" borderId="36" xfId="109" applyNumberFormat="1" applyFont="1" applyFill="1" applyBorder="1" applyAlignment="1">
      <alignment horizontal="center" vertical="center"/>
    </xf>
    <xf numFmtId="49" fontId="25" fillId="0" borderId="49" xfId="0" applyNumberFormat="1" applyFont="1" applyFill="1" applyBorder="1" applyAlignment="1">
      <alignment horizontal="center" vertical="center"/>
    </xf>
    <xf numFmtId="185" fontId="25" fillId="0" borderId="36" xfId="109" applyNumberFormat="1" applyFont="1" applyFill="1" applyBorder="1" applyAlignment="1">
      <alignment/>
    </xf>
    <xf numFmtId="185" fontId="25" fillId="0" borderId="49" xfId="109" applyNumberFormat="1" applyFont="1" applyFill="1" applyBorder="1" applyAlignment="1">
      <alignment/>
    </xf>
    <xf numFmtId="174" fontId="34" fillId="0" borderId="36" xfId="109" applyNumberFormat="1" applyFont="1" applyFill="1" applyBorder="1" applyAlignment="1">
      <alignment horizontal="left"/>
    </xf>
    <xf numFmtId="0" fontId="27" fillId="0" borderId="36" xfId="0" applyFont="1" applyFill="1" applyBorder="1" applyAlignment="1">
      <alignment vertical="center" wrapText="1"/>
    </xf>
    <xf numFmtId="0" fontId="28" fillId="0" borderId="37" xfId="0" applyFont="1" applyFill="1" applyBorder="1" applyAlignment="1">
      <alignment horizontal="center"/>
    </xf>
    <xf numFmtId="0" fontId="28" fillId="0" borderId="36" xfId="0" applyNumberFormat="1" applyFont="1" applyFill="1" applyBorder="1" applyAlignment="1">
      <alignment vertical="top" wrapText="1"/>
    </xf>
    <xf numFmtId="174" fontId="28" fillId="0" borderId="36" xfId="109" applyNumberFormat="1" applyFont="1" applyFill="1" applyBorder="1" applyAlignment="1">
      <alignment horizontal="left"/>
    </xf>
    <xf numFmtId="49" fontId="25" fillId="0" borderId="36" xfId="0" applyNumberFormat="1" applyFont="1" applyFill="1" applyBorder="1" applyAlignment="1">
      <alignment horizontal="left" vertical="top" wrapText="1"/>
    </xf>
    <xf numFmtId="185" fontId="70" fillId="0" borderId="36" xfId="109" applyNumberFormat="1" applyFont="1" applyFill="1" applyBorder="1" applyAlignment="1">
      <alignment vertical="center"/>
    </xf>
    <xf numFmtId="185" fontId="70" fillId="0" borderId="49" xfId="109" applyNumberFormat="1" applyFont="1" applyFill="1" applyBorder="1" applyAlignment="1">
      <alignment vertical="center"/>
    </xf>
    <xf numFmtId="49" fontId="29" fillId="0" borderId="37" xfId="0" applyNumberFormat="1" applyFont="1" applyFill="1" applyBorder="1" applyAlignment="1">
      <alignment horizontal="left" vertical="top" wrapText="1"/>
    </xf>
    <xf numFmtId="49" fontId="29" fillId="0" borderId="36" xfId="0" applyNumberFormat="1" applyFont="1" applyFill="1" applyBorder="1" applyAlignment="1">
      <alignment horizontal="left" vertical="top" wrapText="1"/>
    </xf>
    <xf numFmtId="174" fontId="28" fillId="0" borderId="36" xfId="109" applyNumberFormat="1" applyFont="1" applyFill="1" applyBorder="1" applyAlignment="1">
      <alignment horizontal="left" vertical="top"/>
    </xf>
    <xf numFmtId="49" fontId="28" fillId="0" borderId="37" xfId="0" applyNumberFormat="1" applyFont="1" applyFill="1" applyBorder="1" applyAlignment="1">
      <alignment horizontal="center" vertical="center" wrapText="1"/>
    </xf>
    <xf numFmtId="0" fontId="28" fillId="0" borderId="36" xfId="0" applyNumberFormat="1" applyFont="1" applyFill="1" applyBorder="1" applyAlignment="1">
      <alignment horizontal="left" vertical="top" wrapText="1"/>
    </xf>
    <xf numFmtId="174" fontId="28" fillId="0" borderId="36" xfId="109" applyNumberFormat="1" applyFont="1" applyFill="1" applyBorder="1" applyAlignment="1">
      <alignment horizontal="left" vertical="top" wrapText="1"/>
    </xf>
    <xf numFmtId="174" fontId="25" fillId="0" borderId="36" xfId="109" applyNumberFormat="1" applyFont="1" applyFill="1" applyBorder="1" applyAlignment="1">
      <alignment vertical="top" wrapText="1"/>
    </xf>
    <xf numFmtId="0" fontId="25" fillId="0" borderId="36" xfId="0" applyFont="1" applyFill="1" applyBorder="1" applyAlignment="1">
      <alignment horizontal="left" vertical="top" wrapText="1"/>
    </xf>
    <xf numFmtId="49" fontId="25" fillId="0" borderId="36" xfId="0" applyNumberFormat="1" applyFont="1" applyFill="1" applyBorder="1" applyAlignment="1">
      <alignment horizontal="center" vertical="top"/>
    </xf>
    <xf numFmtId="185" fontId="25" fillId="0" borderId="36" xfId="109" applyNumberFormat="1" applyFont="1" applyFill="1" applyBorder="1" applyAlignment="1">
      <alignment vertical="top"/>
    </xf>
    <xf numFmtId="185" fontId="25" fillId="0" borderId="49" xfId="109" applyNumberFormat="1" applyFont="1" applyFill="1" applyBorder="1" applyAlignment="1">
      <alignment vertical="top"/>
    </xf>
    <xf numFmtId="49" fontId="29" fillId="0" borderId="37" xfId="0" applyNumberFormat="1" applyFont="1" applyFill="1" applyBorder="1" applyAlignment="1">
      <alignment vertical="top" wrapText="1"/>
    </xf>
    <xf numFmtId="0" fontId="25" fillId="0" borderId="36" xfId="0" applyNumberFormat="1" applyFont="1" applyFill="1" applyBorder="1" applyAlignment="1">
      <alignment vertical="top" wrapText="1"/>
    </xf>
    <xf numFmtId="174" fontId="25" fillId="0" borderId="36" xfId="109" applyNumberFormat="1" applyFont="1" applyFill="1" applyBorder="1" applyAlignment="1">
      <alignment horizontal="center" vertical="top"/>
    </xf>
    <xf numFmtId="185" fontId="71" fillId="0" borderId="36" xfId="109" applyNumberFormat="1" applyFont="1" applyFill="1" applyBorder="1" applyAlignment="1">
      <alignment horizontal="left" vertical="center" wrapText="1"/>
    </xf>
    <xf numFmtId="185" fontId="71" fillId="0" borderId="49" xfId="109" applyNumberFormat="1" applyFont="1" applyFill="1" applyBorder="1" applyAlignment="1">
      <alignment horizontal="left" vertical="center" wrapText="1"/>
    </xf>
    <xf numFmtId="49" fontId="25" fillId="0" borderId="37" xfId="0" applyNumberFormat="1" applyFont="1" applyFill="1" applyBorder="1" applyAlignment="1">
      <alignment horizontal="center" vertical="center" wrapText="1"/>
    </xf>
    <xf numFmtId="174" fontId="25" fillId="0" borderId="36" xfId="109" applyNumberFormat="1" applyFont="1" applyFill="1" applyBorder="1" applyAlignment="1">
      <alignment horizontal="left" vertical="top" wrapText="1"/>
    </xf>
    <xf numFmtId="49" fontId="29" fillId="0" borderId="37" xfId="0" applyNumberFormat="1" applyFont="1" applyFill="1" applyBorder="1" applyAlignment="1">
      <alignment horizontal="center" vertical="top" wrapText="1"/>
    </xf>
    <xf numFmtId="0" fontId="25" fillId="0" borderId="36" xfId="0" applyFont="1" applyFill="1" applyBorder="1" applyAlignment="1">
      <alignment vertical="top" wrapText="1"/>
    </xf>
    <xf numFmtId="49" fontId="29" fillId="0" borderId="36" xfId="0" applyNumberFormat="1" applyFont="1" applyFill="1" applyBorder="1" applyAlignment="1">
      <alignment vertical="top" wrapText="1"/>
    </xf>
    <xf numFmtId="0" fontId="29" fillId="0" borderId="36" xfId="0" applyNumberFormat="1" applyFont="1" applyFill="1" applyBorder="1" applyAlignment="1">
      <alignment vertical="top" wrapText="1"/>
    </xf>
    <xf numFmtId="185" fontId="72" fillId="0" borderId="36" xfId="109" applyNumberFormat="1" applyFont="1" applyFill="1" applyBorder="1" applyAlignment="1">
      <alignment/>
    </xf>
    <xf numFmtId="185" fontId="72" fillId="0" borderId="49" xfId="109" applyNumberFormat="1" applyFont="1" applyFill="1" applyBorder="1" applyAlignment="1">
      <alignment/>
    </xf>
    <xf numFmtId="49" fontId="25" fillId="0" borderId="37" xfId="0" applyNumberFormat="1" applyFont="1" applyFill="1" applyBorder="1" applyAlignment="1">
      <alignment horizontal="center" vertical="top" wrapText="1"/>
    </xf>
    <xf numFmtId="174" fontId="25" fillId="0" borderId="36" xfId="109" applyNumberFormat="1" applyFont="1" applyFill="1" applyBorder="1" applyAlignment="1">
      <alignment horizontal="left" vertical="center" wrapText="1"/>
    </xf>
    <xf numFmtId="49" fontId="25" fillId="0" borderId="37" xfId="0" applyNumberFormat="1" applyFont="1" applyFill="1" applyBorder="1" applyAlignment="1">
      <alignment horizontal="left" vertical="top" wrapText="1"/>
    </xf>
    <xf numFmtId="174" fontId="25" fillId="0" borderId="36" xfId="0" applyNumberFormat="1" applyFont="1" applyFill="1" applyBorder="1" applyAlignment="1">
      <alignment horizontal="left" vertical="center"/>
    </xf>
    <xf numFmtId="174" fontId="25" fillId="0" borderId="36" xfId="109" applyNumberFormat="1" applyFont="1" applyFill="1" applyBorder="1" applyAlignment="1">
      <alignment horizontal="left" vertical="top"/>
    </xf>
    <xf numFmtId="174" fontId="25" fillId="0" borderId="36" xfId="109" applyNumberFormat="1" applyFont="1" applyFill="1" applyBorder="1" applyAlignment="1">
      <alignment vertical="top"/>
    </xf>
    <xf numFmtId="49" fontId="25" fillId="0" borderId="37" xfId="0" applyNumberFormat="1" applyFont="1" applyFill="1" applyBorder="1" applyAlignment="1">
      <alignment vertical="top" wrapText="1"/>
    </xf>
    <xf numFmtId="174" fontId="19" fillId="0" borderId="36" xfId="109" applyNumberFormat="1" applyFont="1" applyFill="1" applyBorder="1" applyAlignment="1">
      <alignment/>
    </xf>
    <xf numFmtId="49" fontId="25" fillId="0" borderId="36" xfId="0" applyNumberFormat="1" applyFont="1" applyFill="1" applyBorder="1" applyAlignment="1">
      <alignment vertical="top" wrapText="1"/>
    </xf>
    <xf numFmtId="174" fontId="25" fillId="0" borderId="36" xfId="0" applyNumberFormat="1" applyFont="1" applyFill="1" applyBorder="1" applyAlignment="1">
      <alignment horizontal="center" vertical="top" wrapText="1"/>
    </xf>
    <xf numFmtId="0" fontId="28" fillId="0" borderId="37" xfId="0" applyFont="1" applyFill="1" applyBorder="1" applyAlignment="1">
      <alignment horizontal="center" vertical="center"/>
    </xf>
    <xf numFmtId="0" fontId="28" fillId="0" borderId="36" xfId="0" applyNumberFormat="1" applyFont="1" applyFill="1" applyBorder="1" applyAlignment="1">
      <alignment vertical="center" wrapText="1"/>
    </xf>
    <xf numFmtId="174" fontId="28" fillId="0" borderId="36" xfId="109" applyNumberFormat="1" applyFont="1" applyFill="1" applyBorder="1" applyAlignment="1">
      <alignment horizontal="left" vertical="center" wrapText="1"/>
    </xf>
    <xf numFmtId="185" fontId="25" fillId="0" borderId="36" xfId="109" applyNumberFormat="1" applyFont="1" applyFill="1" applyBorder="1" applyAlignment="1">
      <alignment vertical="center"/>
    </xf>
    <xf numFmtId="185" fontId="25" fillId="0" borderId="49" xfId="109" applyNumberFormat="1" applyFont="1" applyFill="1" applyBorder="1" applyAlignment="1">
      <alignment vertical="center"/>
    </xf>
    <xf numFmtId="174" fontId="29" fillId="0" borderId="36" xfId="109" applyNumberFormat="1" applyFont="1" applyFill="1" applyBorder="1" applyAlignment="1">
      <alignment vertical="top" wrapText="1"/>
    </xf>
    <xf numFmtId="49" fontId="28" fillId="0" borderId="36" xfId="0" applyNumberFormat="1" applyFont="1" applyFill="1" applyBorder="1" applyAlignment="1">
      <alignment horizontal="left" vertical="top" wrapText="1"/>
    </xf>
    <xf numFmtId="49" fontId="28" fillId="0" borderId="36" xfId="0" applyNumberFormat="1" applyFont="1" applyFill="1" applyBorder="1" applyAlignment="1">
      <alignment horizontal="center" vertical="top" wrapText="1"/>
    </xf>
    <xf numFmtId="49" fontId="29" fillId="0" borderId="36" xfId="0" applyNumberFormat="1" applyFont="1" applyFill="1" applyBorder="1" applyAlignment="1">
      <alignment horizontal="center" vertical="top" wrapText="1"/>
    </xf>
    <xf numFmtId="174" fontId="29" fillId="0" borderId="36" xfId="109" applyNumberFormat="1" applyFont="1" applyFill="1" applyBorder="1" applyAlignment="1">
      <alignment horizontal="left" vertical="top" wrapText="1"/>
    </xf>
    <xf numFmtId="174" fontId="32" fillId="0" borderId="36" xfId="109" applyNumberFormat="1" applyFont="1" applyFill="1" applyBorder="1" applyAlignment="1">
      <alignment horizontal="left" vertical="top" wrapText="1"/>
    </xf>
    <xf numFmtId="0" fontId="28" fillId="0" borderId="36" xfId="0" applyNumberFormat="1" applyFont="1" applyFill="1" applyBorder="1" applyAlignment="1">
      <alignment wrapText="1"/>
    </xf>
    <xf numFmtId="174" fontId="22" fillId="0" borderId="36" xfId="109" applyNumberFormat="1" applyFont="1" applyFill="1" applyBorder="1" applyAlignment="1">
      <alignment horizontal="left" vertical="top" wrapText="1"/>
    </xf>
    <xf numFmtId="14" fontId="25" fillId="0" borderId="36" xfId="0" applyNumberFormat="1" applyFont="1" applyFill="1" applyBorder="1" applyAlignment="1">
      <alignment horizontal="center" vertical="top" wrapText="1"/>
    </xf>
    <xf numFmtId="0" fontId="25" fillId="0" borderId="36" xfId="0" applyNumberFormat="1" applyFont="1" applyFill="1" applyBorder="1" applyAlignment="1">
      <alignment horizontal="left" vertical="center" wrapText="1"/>
    </xf>
    <xf numFmtId="0" fontId="25" fillId="0" borderId="36" xfId="0" applyFont="1" applyFill="1" applyBorder="1" applyAlignment="1">
      <alignment/>
    </xf>
    <xf numFmtId="0" fontId="25" fillId="0" borderId="49" xfId="0" applyFont="1" applyFill="1" applyBorder="1" applyAlignment="1">
      <alignment/>
    </xf>
    <xf numFmtId="174" fontId="25" fillId="0" borderId="39" xfId="109" applyNumberFormat="1" applyFont="1" applyFill="1" applyBorder="1" applyAlignment="1">
      <alignment horizontal="left" vertical="top" wrapText="1"/>
    </xf>
    <xf numFmtId="49" fontId="28" fillId="0" borderId="39" xfId="0" applyNumberFormat="1" applyFont="1" applyFill="1" applyBorder="1" applyAlignment="1">
      <alignment horizontal="center" vertical="top" wrapText="1"/>
    </xf>
    <xf numFmtId="49" fontId="29" fillId="0" borderId="39" xfId="0" applyNumberFormat="1" applyFont="1" applyFill="1" applyBorder="1" applyAlignment="1">
      <alignment horizontal="center" vertical="top" wrapText="1"/>
    </xf>
    <xf numFmtId="185" fontId="25" fillId="0" borderId="39" xfId="109" applyNumberFormat="1" applyFont="1" applyFill="1" applyBorder="1" applyAlignment="1">
      <alignment/>
    </xf>
    <xf numFmtId="185" fontId="25" fillId="0" borderId="50" xfId="109" applyNumberFormat="1" applyFont="1" applyFill="1" applyBorder="1" applyAlignment="1">
      <alignment/>
    </xf>
    <xf numFmtId="49" fontId="25" fillId="0" borderId="51" xfId="0" applyNumberFormat="1" applyFont="1" applyFill="1" applyBorder="1" applyAlignment="1">
      <alignment horizontal="center" vertical="center" wrapText="1"/>
    </xf>
    <xf numFmtId="0" fontId="25" fillId="0" borderId="51" xfId="0" applyNumberFormat="1" applyFont="1" applyFill="1" applyBorder="1" applyAlignment="1">
      <alignment horizontal="left" vertical="top" wrapText="1"/>
    </xf>
    <xf numFmtId="174" fontId="25" fillId="0" borderId="51" xfId="109" applyNumberFormat="1" applyFont="1" applyFill="1" applyBorder="1" applyAlignment="1">
      <alignment horizontal="left" vertical="top" wrapText="1"/>
    </xf>
    <xf numFmtId="174" fontId="29" fillId="0" borderId="51" xfId="109" applyNumberFormat="1" applyFont="1" applyFill="1" applyBorder="1" applyAlignment="1">
      <alignment horizontal="left" vertical="top" wrapText="1"/>
    </xf>
    <xf numFmtId="49" fontId="29" fillId="0" borderId="51" xfId="0" applyNumberFormat="1" applyFont="1" applyFill="1" applyBorder="1" applyAlignment="1">
      <alignment vertical="top" wrapText="1"/>
    </xf>
    <xf numFmtId="49" fontId="25" fillId="0" borderId="51" xfId="0" applyNumberFormat="1" applyFont="1" applyFill="1" applyBorder="1" applyAlignment="1">
      <alignment vertical="center" wrapText="1"/>
    </xf>
    <xf numFmtId="49" fontId="28" fillId="0" borderId="51" xfId="0" applyNumberFormat="1" applyFont="1" applyFill="1" applyBorder="1" applyAlignment="1">
      <alignment horizontal="left" vertical="top" wrapText="1"/>
    </xf>
    <xf numFmtId="49" fontId="29" fillId="0" borderId="51" xfId="0" applyNumberFormat="1" applyFont="1" applyFill="1" applyBorder="1" applyAlignment="1">
      <alignment horizontal="left" vertical="top" wrapText="1"/>
    </xf>
    <xf numFmtId="0" fontId="25" fillId="0" borderId="51" xfId="0" applyFont="1" applyFill="1" applyBorder="1" applyAlignment="1">
      <alignment/>
    </xf>
    <xf numFmtId="49" fontId="25" fillId="0" borderId="36" xfId="0" applyNumberFormat="1" applyFont="1" applyFill="1" applyBorder="1" applyAlignment="1">
      <alignment vertical="center" wrapText="1"/>
    </xf>
    <xf numFmtId="49" fontId="25" fillId="0" borderId="36" xfId="0" applyNumberFormat="1" applyFont="1" applyFill="1" applyBorder="1" applyAlignment="1">
      <alignment horizontal="center" vertical="center" wrapText="1"/>
    </xf>
    <xf numFmtId="174" fontId="29" fillId="0" borderId="36" xfId="109" applyNumberFormat="1" applyFont="1" applyFill="1" applyBorder="1" applyAlignment="1">
      <alignment horizontal="left" vertical="center" wrapText="1"/>
    </xf>
    <xf numFmtId="174" fontId="29" fillId="0" borderId="36" xfId="0" applyNumberFormat="1" applyFont="1" applyFill="1" applyBorder="1" applyAlignment="1">
      <alignment vertical="top" wrapText="1"/>
    </xf>
    <xf numFmtId="0" fontId="29" fillId="0" borderId="36" xfId="0" applyNumberFormat="1" applyFont="1" applyFill="1" applyBorder="1" applyAlignment="1">
      <alignment horizontal="left" vertical="top" wrapText="1"/>
    </xf>
    <xf numFmtId="2" fontId="29" fillId="0" borderId="36" xfId="0" applyNumberFormat="1" applyFont="1" applyFill="1" applyBorder="1" applyAlignment="1">
      <alignment horizontal="left" vertical="top" wrapText="1"/>
    </xf>
    <xf numFmtId="174" fontId="36" fillId="0" borderId="36" xfId="109" applyNumberFormat="1" applyFont="1" applyFill="1" applyBorder="1" applyAlignment="1">
      <alignment horizontal="center" vertical="top"/>
    </xf>
    <xf numFmtId="49" fontId="20" fillId="24" borderId="24" xfId="0" applyNumberFormat="1" applyFont="1" applyFill="1" applyBorder="1" applyAlignment="1">
      <alignment horizontal="left" vertical="top" wrapText="1"/>
    </xf>
    <xf numFmtId="49" fontId="20" fillId="24" borderId="24" xfId="0" applyNumberFormat="1" applyFont="1" applyFill="1" applyBorder="1" applyAlignment="1">
      <alignment horizontal="center" vertical="top" wrapText="1"/>
    </xf>
    <xf numFmtId="49" fontId="20" fillId="24" borderId="0" xfId="0" applyNumberFormat="1" applyFont="1" applyFill="1" applyBorder="1" applyAlignment="1">
      <alignment horizontal="left" vertical="top" wrapText="1"/>
    </xf>
    <xf numFmtId="174" fontId="20" fillId="24" borderId="0" xfId="0" applyNumberFormat="1" applyFont="1" applyFill="1" applyBorder="1" applyAlignment="1">
      <alignment horizontal="left" vertical="top" wrapText="1"/>
    </xf>
    <xf numFmtId="49" fontId="20" fillId="24" borderId="24" xfId="0" applyNumberFormat="1" applyFont="1" applyFill="1" applyBorder="1" applyAlignment="1">
      <alignment horizontal="left" vertical="top" wrapText="1"/>
    </xf>
    <xf numFmtId="0" fontId="20" fillId="25" borderId="24" xfId="0" applyFont="1" applyFill="1" applyBorder="1" applyAlignment="1">
      <alignment horizontal="left" vertical="center" wrapText="1"/>
    </xf>
    <xf numFmtId="49" fontId="20" fillId="24" borderId="24" xfId="0" applyNumberFormat="1" applyFont="1" applyFill="1" applyBorder="1" applyAlignment="1">
      <alignment horizontal="center" vertical="top" wrapText="1"/>
    </xf>
    <xf numFmtId="49" fontId="20" fillId="25" borderId="24" xfId="0" applyNumberFormat="1" applyFont="1" applyFill="1" applyBorder="1" applyAlignment="1">
      <alignment horizontal="center" vertical="center"/>
    </xf>
    <xf numFmtId="185" fontId="25" fillId="0" borderId="36" xfId="109" applyNumberFormat="1" applyFont="1" applyFill="1" applyBorder="1" applyAlignment="1">
      <alignment horizontal="center"/>
    </xf>
    <xf numFmtId="174" fontId="20" fillId="24" borderId="0" xfId="0" applyNumberFormat="1" applyFont="1" applyFill="1" applyAlignment="1">
      <alignment horizontal="center" vertical="top"/>
    </xf>
    <xf numFmtId="0" fontId="20" fillId="25" borderId="0" xfId="0" applyFont="1" applyFill="1" applyAlignment="1">
      <alignment horizontal="center" vertical="top"/>
    </xf>
    <xf numFmtId="0" fontId="20" fillId="25" borderId="34" xfId="0" applyFont="1" applyFill="1" applyBorder="1" applyAlignment="1">
      <alignment horizontal="center" vertical="top"/>
    </xf>
    <xf numFmtId="174" fontId="21" fillId="26" borderId="24" xfId="92" applyNumberFormat="1" applyFont="1" applyFill="1" applyBorder="1" applyAlignment="1">
      <alignment horizontal="center" vertical="top" wrapText="1"/>
      <protection/>
    </xf>
    <xf numFmtId="3" fontId="20" fillId="24" borderId="24" xfId="0" applyNumberFormat="1" applyFont="1" applyFill="1" applyBorder="1" applyAlignment="1">
      <alignment horizontal="center" vertical="top"/>
    </xf>
    <xf numFmtId="174" fontId="20" fillId="24" borderId="31" xfId="0" applyNumberFormat="1" applyFont="1" applyFill="1" applyBorder="1" applyAlignment="1">
      <alignment horizontal="center" vertical="top" wrapText="1"/>
    </xf>
    <xf numFmtId="0" fontId="20" fillId="24" borderId="0" xfId="0" applyFont="1" applyFill="1" applyAlignment="1">
      <alignment horizontal="center" vertical="top"/>
    </xf>
    <xf numFmtId="0" fontId="25" fillId="0" borderId="49" xfId="109" applyNumberFormat="1" applyFont="1" applyFill="1" applyBorder="1" applyAlignment="1">
      <alignment horizontal="center"/>
    </xf>
    <xf numFmtId="49" fontId="20" fillId="0" borderId="45" xfId="0" applyNumberFormat="1" applyFont="1" applyFill="1" applyBorder="1" applyAlignment="1">
      <alignment horizontal="center" vertical="center" wrapText="1"/>
    </xf>
    <xf numFmtId="49" fontId="20" fillId="0" borderId="45" xfId="0" applyNumberFormat="1" applyFont="1" applyFill="1" applyBorder="1" applyAlignment="1">
      <alignment horizontal="center" vertical="top" wrapText="1"/>
    </xf>
    <xf numFmtId="49" fontId="20" fillId="0" borderId="45" xfId="0" applyNumberFormat="1" applyFont="1" applyFill="1" applyBorder="1" applyAlignment="1">
      <alignment vertical="top" wrapText="1"/>
    </xf>
    <xf numFmtId="0" fontId="20" fillId="0" borderId="44" xfId="0" applyFont="1" applyFill="1" applyBorder="1" applyAlignment="1">
      <alignment vertical="top" wrapText="1"/>
    </xf>
    <xf numFmtId="49" fontId="20" fillId="0" borderId="46" xfId="0" applyNumberFormat="1" applyFont="1" applyFill="1" applyBorder="1" applyAlignment="1">
      <alignment horizontal="left" vertical="top" wrapText="1"/>
    </xf>
    <xf numFmtId="49" fontId="20" fillId="0" borderId="46" xfId="0" applyNumberFormat="1" applyFont="1" applyFill="1" applyBorder="1" applyAlignment="1">
      <alignment horizontal="center" vertical="top" wrapText="1"/>
    </xf>
    <xf numFmtId="49" fontId="20" fillId="0" borderId="46" xfId="0" applyNumberFormat="1" applyFont="1" applyFill="1" applyBorder="1" applyAlignment="1">
      <alignment vertical="top" wrapText="1"/>
    </xf>
    <xf numFmtId="0" fontId="20" fillId="0" borderId="16" xfId="0" applyNumberFormat="1" applyFont="1" applyFill="1" applyBorder="1" applyAlignment="1">
      <alignment vertical="top" wrapText="1"/>
    </xf>
    <xf numFmtId="0" fontId="20" fillId="0" borderId="24" xfId="0" applyFont="1" applyFill="1" applyBorder="1" applyAlignment="1">
      <alignment vertical="center"/>
    </xf>
    <xf numFmtId="0" fontId="20" fillId="0" borderId="24" xfId="0" applyFont="1" applyFill="1" applyBorder="1" applyAlignment="1">
      <alignment vertical="top"/>
    </xf>
    <xf numFmtId="49" fontId="46" fillId="0" borderId="24" xfId="0" applyNumberFormat="1" applyFont="1" applyFill="1" applyBorder="1" applyAlignment="1">
      <alignment horizontal="left" vertical="top" wrapText="1"/>
    </xf>
    <xf numFmtId="174" fontId="20" fillId="0" borderId="24" xfId="0" applyNumberFormat="1" applyFont="1" applyFill="1" applyBorder="1" applyAlignment="1">
      <alignment horizontal="center" vertical="top" wrapText="1"/>
    </xf>
    <xf numFmtId="174" fontId="20" fillId="0" borderId="24" xfId="0" applyNumberFormat="1" applyFont="1" applyFill="1" applyBorder="1" applyAlignment="1">
      <alignment vertical="top" wrapText="1"/>
    </xf>
    <xf numFmtId="0" fontId="20" fillId="0" borderId="24" xfId="0" applyNumberFormat="1" applyFont="1" applyFill="1" applyBorder="1" applyAlignment="1">
      <alignment horizontal="center" vertical="center" wrapText="1"/>
    </xf>
    <xf numFmtId="14" fontId="20" fillId="0" borderId="24" xfId="0" applyNumberFormat="1" applyFont="1" applyFill="1" applyBorder="1" applyAlignment="1">
      <alignment horizontal="center" vertical="center" wrapText="1"/>
    </xf>
    <xf numFmtId="0" fontId="20" fillId="0" borderId="24" xfId="0" applyNumberFormat="1" applyFont="1" applyFill="1" applyBorder="1" applyAlignment="1">
      <alignment horizontal="center" vertical="center"/>
    </xf>
    <xf numFmtId="0" fontId="20" fillId="0" borderId="52" xfId="0" applyFont="1" applyFill="1" applyBorder="1" applyAlignment="1">
      <alignment/>
    </xf>
    <xf numFmtId="0" fontId="20" fillId="0" borderId="0" xfId="0" applyFont="1" applyFill="1" applyAlignment="1">
      <alignment wrapText="1"/>
    </xf>
    <xf numFmtId="0" fontId="46" fillId="0" borderId="24" xfId="0" applyNumberFormat="1" applyFont="1" applyFill="1" applyBorder="1" applyAlignment="1">
      <alignment vertical="top" wrapText="1"/>
    </xf>
    <xf numFmtId="0" fontId="20" fillId="0" borderId="46" xfId="0" applyNumberFormat="1" applyFont="1" applyFill="1" applyBorder="1" applyAlignment="1">
      <alignment vertical="top" wrapText="1"/>
    </xf>
    <xf numFmtId="0" fontId="20" fillId="0" borderId="24" xfId="0" applyNumberFormat="1" applyFont="1" applyFill="1" applyBorder="1" applyAlignment="1">
      <alignment vertical="center" wrapText="1"/>
    </xf>
    <xf numFmtId="49" fontId="20" fillId="0" borderId="24" xfId="0" applyNumberFormat="1" applyFont="1" applyFill="1" applyBorder="1" applyAlignment="1">
      <alignment vertical="center" wrapText="1"/>
    </xf>
    <xf numFmtId="0" fontId="46" fillId="24" borderId="24" xfId="0" applyNumberFormat="1" applyFont="1" applyFill="1" applyBorder="1" applyAlignment="1">
      <alignment vertical="top" wrapText="1"/>
    </xf>
    <xf numFmtId="0" fontId="48" fillId="0" borderId="0" xfId="0" applyNumberFormat="1" applyFont="1" applyFill="1" applyBorder="1" applyAlignment="1">
      <alignment vertical="top" wrapText="1"/>
    </xf>
    <xf numFmtId="49" fontId="46" fillId="0" borderId="24" xfId="0" applyNumberFormat="1" applyFont="1" applyFill="1" applyBorder="1" applyAlignment="1">
      <alignment vertical="top" wrapText="1"/>
    </xf>
    <xf numFmtId="0" fontId="20" fillId="0" borderId="0" xfId="0" applyNumberFormat="1" applyFont="1" applyFill="1" applyBorder="1" applyAlignment="1">
      <alignment/>
    </xf>
    <xf numFmtId="0" fontId="20" fillId="0" borderId="0" xfId="0" applyNumberFormat="1" applyFont="1" applyFill="1" applyAlignment="1">
      <alignment/>
    </xf>
    <xf numFmtId="0" fontId="20" fillId="0" borderId="0" xfId="0" applyNumberFormat="1" applyFont="1" applyFill="1" applyBorder="1" applyAlignment="1">
      <alignment vertical="top" wrapText="1"/>
    </xf>
    <xf numFmtId="0" fontId="68" fillId="0" borderId="0" xfId="0" applyFont="1" applyFill="1" applyAlignment="1">
      <alignment horizontal="justify" vertical="top"/>
    </xf>
    <xf numFmtId="49" fontId="19" fillId="0" borderId="24" xfId="0" applyNumberFormat="1" applyFont="1" applyFill="1" applyBorder="1" applyAlignment="1">
      <alignment horizontal="center" vertical="top"/>
    </xf>
    <xf numFmtId="0" fontId="73" fillId="0" borderId="24" xfId="0" applyFont="1" applyFill="1" applyBorder="1" applyAlignment="1">
      <alignment horizontal="justify" vertical="top" wrapText="1"/>
    </xf>
    <xf numFmtId="0" fontId="21" fillId="0" borderId="24" xfId="0" applyNumberFormat="1" applyFont="1" applyFill="1" applyBorder="1" applyAlignment="1">
      <alignment vertical="top" wrapText="1"/>
    </xf>
    <xf numFmtId="0" fontId="20" fillId="0" borderId="0" xfId="0" applyFont="1" applyFill="1" applyAlignment="1">
      <alignment horizontal="justify" vertical="top"/>
    </xf>
    <xf numFmtId="0" fontId="21" fillId="0" borderId="24" xfId="0" applyFont="1" applyFill="1" applyBorder="1" applyAlignment="1">
      <alignment vertical="top" wrapText="1"/>
    </xf>
    <xf numFmtId="0" fontId="19" fillId="0" borderId="24" xfId="0" applyNumberFormat="1" applyFont="1" applyFill="1" applyBorder="1" applyAlignment="1">
      <alignment vertical="top" wrapText="1"/>
    </xf>
    <xf numFmtId="0" fontId="21" fillId="0" borderId="24" xfId="0" applyFont="1" applyFill="1" applyBorder="1" applyAlignment="1">
      <alignment horizontal="left" vertical="top" wrapText="1"/>
    </xf>
    <xf numFmtId="0" fontId="19" fillId="0" borderId="24" xfId="0" applyFont="1" applyFill="1" applyBorder="1" applyAlignment="1">
      <alignment horizontal="left" vertical="top" wrapText="1"/>
    </xf>
    <xf numFmtId="0" fontId="19" fillId="0" borderId="24" xfId="0" applyFont="1" applyFill="1" applyBorder="1" applyAlignment="1">
      <alignment vertical="top" wrapText="1"/>
    </xf>
    <xf numFmtId="0" fontId="20" fillId="0" borderId="0" xfId="0" applyFont="1" applyFill="1" applyAlignment="1">
      <alignment vertical="top" wrapText="1"/>
    </xf>
    <xf numFmtId="0" fontId="68" fillId="0" borderId="0" xfId="0" applyFont="1" applyAlignment="1">
      <alignment vertical="top" wrapText="1"/>
    </xf>
    <xf numFmtId="0" fontId="50" fillId="0" borderId="24" xfId="0" applyFont="1" applyFill="1" applyBorder="1" applyAlignment="1">
      <alignment vertical="top" wrapText="1"/>
    </xf>
    <xf numFmtId="0" fontId="20" fillId="24" borderId="24" xfId="0" applyFont="1" applyFill="1" applyBorder="1" applyAlignment="1">
      <alignment vertical="top" wrapText="1"/>
    </xf>
    <xf numFmtId="0" fontId="68" fillId="0" borderId="24" xfId="0" applyFont="1" applyFill="1" applyBorder="1" applyAlignment="1">
      <alignment horizontal="justify" vertical="center"/>
    </xf>
    <xf numFmtId="0" fontId="68" fillId="0" borderId="24" xfId="0" applyFont="1" applyFill="1" applyBorder="1" applyAlignment="1">
      <alignment horizontal="justify" vertical="top"/>
    </xf>
    <xf numFmtId="0" fontId="20" fillId="0" borderId="0" xfId="0" applyFont="1" applyAlignment="1">
      <alignment horizontal="justify" vertical="top"/>
    </xf>
    <xf numFmtId="49" fontId="29" fillId="24" borderId="0" xfId="0" applyNumberFormat="1" applyFont="1" applyFill="1" applyBorder="1" applyAlignment="1">
      <alignment horizontal="left" vertical="top" wrapText="1"/>
    </xf>
    <xf numFmtId="49" fontId="29" fillId="24" borderId="0" xfId="0" applyNumberFormat="1" applyFont="1" applyFill="1" applyBorder="1" applyAlignment="1">
      <alignment vertical="top" wrapText="1"/>
    </xf>
    <xf numFmtId="4" fontId="29" fillId="24" borderId="0" xfId="0" applyNumberFormat="1" applyFont="1" applyFill="1" applyBorder="1" applyAlignment="1">
      <alignment horizontal="left" vertical="top" wrapText="1"/>
    </xf>
    <xf numFmtId="49" fontId="28" fillId="24" borderId="53" xfId="0" applyNumberFormat="1" applyFont="1" applyFill="1" applyBorder="1" applyAlignment="1">
      <alignment horizontal="left" vertical="top" wrapText="1"/>
    </xf>
    <xf numFmtId="49" fontId="28" fillId="24" borderId="15" xfId="0" applyNumberFormat="1" applyFont="1" applyFill="1" applyBorder="1" applyAlignment="1">
      <alignment horizontal="left" vertical="top" wrapText="1"/>
    </xf>
    <xf numFmtId="49" fontId="28" fillId="24" borderId="54" xfId="0" applyNumberFormat="1" applyFont="1" applyFill="1" applyBorder="1" applyAlignment="1">
      <alignment horizontal="left" vertical="top" wrapText="1"/>
    </xf>
    <xf numFmtId="174" fontId="29" fillId="24" borderId="0" xfId="0" applyNumberFormat="1" applyFont="1" applyFill="1" applyBorder="1" applyAlignment="1">
      <alignment horizontal="left" vertical="top" wrapText="1"/>
    </xf>
    <xf numFmtId="49" fontId="29" fillId="24" borderId="55" xfId="0" applyNumberFormat="1" applyFont="1" applyFill="1" applyBorder="1" applyAlignment="1">
      <alignment horizontal="left" vertical="top" wrapText="1"/>
    </xf>
    <xf numFmtId="49" fontId="29" fillId="24" borderId="56" xfId="0" applyNumberFormat="1" applyFont="1" applyFill="1" applyBorder="1" applyAlignment="1">
      <alignment horizontal="left" vertical="top" wrapText="1"/>
    </xf>
    <xf numFmtId="49" fontId="29" fillId="24" borderId="25" xfId="0" applyNumberFormat="1" applyFont="1" applyFill="1" applyBorder="1" applyAlignment="1">
      <alignment vertical="top" wrapText="1"/>
    </xf>
    <xf numFmtId="49" fontId="28" fillId="24" borderId="57" xfId="0" applyNumberFormat="1" applyFont="1" applyFill="1" applyBorder="1" applyAlignment="1">
      <alignment horizontal="left" vertical="center" wrapText="1"/>
    </xf>
    <xf numFmtId="49" fontId="28" fillId="24" borderId="55" xfId="0" applyNumberFormat="1" applyFont="1" applyFill="1" applyBorder="1" applyAlignment="1">
      <alignment horizontal="left" vertical="top" wrapText="1"/>
    </xf>
    <xf numFmtId="49" fontId="29" fillId="24" borderId="29" xfId="0" applyNumberFormat="1" applyFont="1" applyFill="1" applyBorder="1" applyAlignment="1">
      <alignment horizontal="left" vertical="top" wrapText="1"/>
    </xf>
    <xf numFmtId="49" fontId="29" fillId="24" borderId="58" xfId="0" applyNumberFormat="1" applyFont="1" applyFill="1" applyBorder="1" applyAlignment="1">
      <alignment horizontal="left" vertical="top" wrapText="1"/>
    </xf>
    <xf numFmtId="49" fontId="29" fillId="24" borderId="37" xfId="0" applyNumberFormat="1" applyFont="1" applyFill="1" applyBorder="1" applyAlignment="1">
      <alignment horizontal="left" vertical="top" wrapText="1"/>
    </xf>
    <xf numFmtId="49" fontId="29" fillId="24" borderId="36" xfId="0" applyNumberFormat="1" applyFont="1" applyFill="1" applyBorder="1" applyAlignment="1">
      <alignment horizontal="left" vertical="top" wrapText="1"/>
    </xf>
    <xf numFmtId="49" fontId="25" fillId="24" borderId="36" xfId="0" applyNumberFormat="1" applyFont="1" applyFill="1" applyBorder="1" applyAlignment="1">
      <alignment horizontal="left" vertical="top" wrapText="1"/>
    </xf>
    <xf numFmtId="49" fontId="25" fillId="24" borderId="39" xfId="0" applyNumberFormat="1" applyFont="1" applyFill="1" applyBorder="1" applyAlignment="1">
      <alignment horizontal="left" vertical="top" wrapText="1"/>
    </xf>
    <xf numFmtId="0" fontId="25" fillId="24" borderId="36" xfId="0" applyFont="1" applyFill="1" applyBorder="1" applyAlignment="1">
      <alignment horizontal="left" vertical="top" wrapText="1"/>
    </xf>
    <xf numFmtId="0" fontId="25" fillId="24" borderId="39" xfId="0" applyFont="1" applyFill="1" applyBorder="1" applyAlignment="1">
      <alignment horizontal="left" vertical="top" wrapText="1"/>
    </xf>
    <xf numFmtId="49" fontId="29" fillId="24" borderId="59" xfId="0" applyNumberFormat="1" applyFont="1" applyFill="1" applyBorder="1" applyAlignment="1">
      <alignment horizontal="left" vertical="top" wrapText="1"/>
    </xf>
    <xf numFmtId="49" fontId="29" fillId="24" borderId="39" xfId="0" applyNumberFormat="1" applyFont="1" applyFill="1" applyBorder="1" applyAlignment="1">
      <alignment horizontal="left" vertical="top" wrapText="1"/>
    </xf>
    <xf numFmtId="49" fontId="29" fillId="24" borderId="36" xfId="0" applyNumberFormat="1" applyFont="1" applyFill="1" applyBorder="1" applyAlignment="1">
      <alignment horizontal="center" vertical="top" wrapText="1"/>
    </xf>
    <xf numFmtId="49" fontId="25" fillId="24" borderId="36" xfId="0" applyNumberFormat="1" applyFont="1" applyFill="1" applyBorder="1" applyAlignment="1">
      <alignment horizontal="center" vertical="top" wrapText="1"/>
    </xf>
    <xf numFmtId="49" fontId="28" fillId="24" borderId="36" xfId="0" applyNumberFormat="1" applyFont="1" applyFill="1" applyBorder="1" applyAlignment="1">
      <alignment horizontal="center" vertical="top" wrapText="1"/>
    </xf>
    <xf numFmtId="49" fontId="29" fillId="24" borderId="37" xfId="0" applyNumberFormat="1" applyFont="1" applyFill="1" applyBorder="1" applyAlignment="1">
      <alignment horizontal="center" vertical="top" wrapText="1"/>
    </xf>
    <xf numFmtId="0" fontId="25" fillId="24" borderId="36" xfId="0" applyFont="1" applyFill="1" applyBorder="1" applyAlignment="1">
      <alignment vertical="top" wrapText="1"/>
    </xf>
    <xf numFmtId="0" fontId="28" fillId="24" borderId="36" xfId="0" applyFont="1" applyFill="1" applyBorder="1" applyAlignment="1">
      <alignment horizontal="left" vertical="top" wrapText="1"/>
    </xf>
    <xf numFmtId="0" fontId="25" fillId="24" borderId="36" xfId="0" applyFont="1" applyFill="1" applyBorder="1" applyAlignment="1">
      <alignment horizontal="center" vertical="top"/>
    </xf>
    <xf numFmtId="49" fontId="25" fillId="24" borderId="36" xfId="0" applyNumberFormat="1" applyFont="1" applyFill="1" applyBorder="1" applyAlignment="1">
      <alignment horizontal="center" vertical="center" wrapText="1"/>
    </xf>
    <xf numFmtId="0" fontId="25" fillId="24" borderId="36" xfId="0" applyFont="1" applyFill="1" applyBorder="1" applyAlignment="1">
      <alignment horizontal="center" vertical="center" wrapText="1"/>
    </xf>
    <xf numFmtId="0" fontId="25" fillId="24" borderId="36" xfId="0" applyFont="1" applyFill="1" applyBorder="1" applyAlignment="1">
      <alignment horizontal="center" vertical="top" wrapText="1"/>
    </xf>
    <xf numFmtId="49" fontId="25" fillId="24" borderId="36" xfId="0" applyNumberFormat="1" applyFont="1" applyFill="1" applyBorder="1" applyAlignment="1">
      <alignment horizontal="center" vertical="center"/>
    </xf>
    <xf numFmtId="49" fontId="28" fillId="24" borderId="37" xfId="0" applyNumberFormat="1" applyFont="1" applyFill="1" applyBorder="1" applyAlignment="1">
      <alignment horizontal="left" vertical="top" wrapText="1"/>
    </xf>
    <xf numFmtId="49" fontId="28" fillId="24" borderId="36" xfId="0" applyNumberFormat="1" applyFont="1" applyFill="1" applyBorder="1" applyAlignment="1">
      <alignment horizontal="left" vertical="top" wrapText="1"/>
    </xf>
    <xf numFmtId="49" fontId="25" fillId="24" borderId="36" xfId="0" applyNumberFormat="1" applyFont="1" applyFill="1" applyBorder="1" applyAlignment="1">
      <alignment horizontal="center" vertical="top"/>
    </xf>
    <xf numFmtId="49" fontId="25" fillId="24" borderId="36" xfId="0" applyNumberFormat="1" applyFont="1" applyFill="1" applyBorder="1" applyAlignment="1">
      <alignment horizontal="center"/>
    </xf>
    <xf numFmtId="0" fontId="27" fillId="24" borderId="36" xfId="0" applyFont="1" applyFill="1" applyBorder="1" applyAlignment="1">
      <alignment horizontal="center" vertical="center" wrapText="1"/>
    </xf>
    <xf numFmtId="49" fontId="42" fillId="24" borderId="37" xfId="0" applyNumberFormat="1" applyFont="1" applyFill="1" applyBorder="1" applyAlignment="1">
      <alignment horizontal="left" vertical="top" wrapText="1"/>
    </xf>
    <xf numFmtId="49" fontId="42" fillId="24" borderId="36" xfId="0" applyNumberFormat="1" applyFont="1" applyFill="1" applyBorder="1" applyAlignment="1">
      <alignment horizontal="left" vertical="top" wrapText="1"/>
    </xf>
    <xf numFmtId="0" fontId="24" fillId="24" borderId="60" xfId="0" applyFont="1" applyFill="1" applyBorder="1" applyAlignment="1">
      <alignment horizontal="center" vertical="top" wrapText="1"/>
    </xf>
    <xf numFmtId="0" fontId="24" fillId="24" borderId="36" xfId="0" applyFont="1" applyFill="1" applyBorder="1" applyAlignment="1">
      <alignment horizontal="center" vertical="top" wrapText="1"/>
    </xf>
    <xf numFmtId="4" fontId="25" fillId="25" borderId="61" xfId="0" applyNumberFormat="1" applyFont="1" applyFill="1" applyBorder="1" applyAlignment="1">
      <alignment horizontal="center" vertical="center"/>
    </xf>
    <xf numFmtId="4" fontId="25" fillId="25" borderId="38" xfId="0" applyNumberFormat="1" applyFont="1" applyFill="1" applyBorder="1" applyAlignment="1">
      <alignment horizontal="center" vertical="center"/>
    </xf>
    <xf numFmtId="0" fontId="25" fillId="25" borderId="62" xfId="0" applyFont="1" applyFill="1" applyBorder="1" applyAlignment="1">
      <alignment horizontal="center" wrapText="1"/>
    </xf>
    <xf numFmtId="0" fontId="27" fillId="24" borderId="37" xfId="0" applyFont="1" applyFill="1" applyBorder="1" applyAlignment="1">
      <alignment horizontal="center" vertical="center" wrapText="1"/>
    </xf>
    <xf numFmtId="49" fontId="41" fillId="24" borderId="37" xfId="0" applyNumberFormat="1" applyFont="1" applyFill="1" applyBorder="1" applyAlignment="1">
      <alignment horizontal="left" vertical="top" wrapText="1"/>
    </xf>
    <xf numFmtId="49" fontId="41" fillId="24" borderId="36" xfId="0" applyNumberFormat="1" applyFont="1" applyFill="1" applyBorder="1" applyAlignment="1">
      <alignment horizontal="left" vertical="top" wrapText="1"/>
    </xf>
    <xf numFmtId="0" fontId="21" fillId="24" borderId="0" xfId="0" applyFont="1" applyFill="1" applyBorder="1" applyAlignment="1">
      <alignment horizontal="left"/>
    </xf>
    <xf numFmtId="0" fontId="25" fillId="24" borderId="63" xfId="0" applyFont="1" applyFill="1" applyBorder="1" applyAlignment="1">
      <alignment horizontal="center" vertical="top" wrapText="1"/>
    </xf>
    <xf numFmtId="0" fontId="25" fillId="24" borderId="37" xfId="0" applyFont="1" applyFill="1" applyBorder="1" applyAlignment="1">
      <alignment horizontal="center" vertical="top" wrapText="1"/>
    </xf>
    <xf numFmtId="0" fontId="25" fillId="24" borderId="60" xfId="0" applyNumberFormat="1" applyFont="1" applyFill="1" applyBorder="1" applyAlignment="1">
      <alignment horizontal="center" vertical="top" wrapText="1"/>
    </xf>
    <xf numFmtId="0" fontId="25" fillId="24" borderId="36" xfId="0" applyNumberFormat="1" applyFont="1" applyFill="1" applyBorder="1" applyAlignment="1">
      <alignment horizontal="center" vertical="top" wrapText="1"/>
    </xf>
    <xf numFmtId="174" fontId="25" fillId="24" borderId="60" xfId="0" applyNumberFormat="1" applyFont="1" applyFill="1" applyBorder="1" applyAlignment="1">
      <alignment horizontal="center" vertical="top" wrapText="1"/>
    </xf>
    <xf numFmtId="174" fontId="25" fillId="24" borderId="36" xfId="0" applyNumberFormat="1" applyFont="1" applyFill="1" applyBorder="1" applyAlignment="1">
      <alignment horizontal="center" vertical="top" wrapText="1"/>
    </xf>
    <xf numFmtId="49" fontId="25" fillId="24" borderId="60" xfId="0" applyNumberFormat="1" applyFont="1" applyFill="1" applyBorder="1" applyAlignment="1">
      <alignment horizontal="center" vertical="top" wrapText="1"/>
    </xf>
    <xf numFmtId="0" fontId="25" fillId="24" borderId="60" xfId="0" applyFont="1" applyFill="1" applyBorder="1" applyAlignment="1">
      <alignment horizontal="center" vertical="top" wrapText="1"/>
    </xf>
    <xf numFmtId="174" fontId="20" fillId="24" borderId="0" xfId="0" applyNumberFormat="1" applyFont="1" applyFill="1" applyBorder="1" applyAlignment="1">
      <alignment horizontal="left" vertical="top"/>
    </xf>
    <xf numFmtId="0" fontId="40" fillId="24" borderId="0" xfId="0" applyFont="1" applyFill="1" applyBorder="1" applyAlignment="1">
      <alignment horizontal="center"/>
    </xf>
    <xf numFmtId="174" fontId="19" fillId="24" borderId="0" xfId="0" applyNumberFormat="1" applyFont="1" applyFill="1" applyBorder="1" applyAlignment="1">
      <alignment horizontal="center"/>
    </xf>
    <xf numFmtId="0" fontId="21" fillId="25" borderId="0" xfId="0" applyFont="1" applyFill="1" applyBorder="1" applyAlignment="1">
      <alignment horizontal="left" wrapText="1"/>
    </xf>
    <xf numFmtId="0" fontId="21" fillId="24" borderId="0" xfId="0" applyFont="1" applyFill="1" applyBorder="1" applyAlignment="1">
      <alignment horizontal="left" vertical="center" wrapText="1"/>
    </xf>
    <xf numFmtId="0" fontId="24" fillId="24" borderId="0" xfId="0" applyFont="1" applyFill="1" applyBorder="1" applyAlignment="1">
      <alignment horizontal="right"/>
    </xf>
    <xf numFmtId="0" fontId="19" fillId="0" borderId="0" xfId="0" applyFont="1" applyFill="1" applyBorder="1" applyAlignment="1">
      <alignment horizontal="center"/>
    </xf>
    <xf numFmtId="0" fontId="19" fillId="0" borderId="24" xfId="0" applyFont="1" applyFill="1" applyBorder="1" applyAlignment="1">
      <alignment horizontal="center" vertical="top" wrapText="1"/>
    </xf>
    <xf numFmtId="0" fontId="19" fillId="0" borderId="24" xfId="0" applyFont="1" applyFill="1" applyBorder="1" applyAlignment="1">
      <alignment horizontal="center" vertical="top"/>
    </xf>
    <xf numFmtId="0" fontId="27" fillId="24" borderId="24" xfId="0" applyFont="1" applyFill="1" applyBorder="1" applyAlignment="1">
      <alignment horizontal="center" vertical="top"/>
    </xf>
    <xf numFmtId="0" fontId="19" fillId="24" borderId="0" xfId="0" applyFont="1" applyFill="1" applyBorder="1" applyAlignment="1">
      <alignment vertical="top" wrapText="1"/>
    </xf>
    <xf numFmtId="0" fontId="19" fillId="24" borderId="47" xfId="0" applyFont="1" applyFill="1" applyBorder="1" applyAlignment="1">
      <alignment vertical="top" wrapText="1"/>
    </xf>
    <xf numFmtId="0" fontId="19" fillId="24" borderId="24" xfId="0" applyFont="1" applyFill="1" applyBorder="1" applyAlignment="1">
      <alignment horizontal="center" vertical="top" wrapText="1"/>
    </xf>
    <xf numFmtId="0" fontId="19" fillId="24" borderId="24" xfId="0" applyFont="1" applyFill="1" applyBorder="1" applyAlignment="1">
      <alignment horizontal="center" vertical="top"/>
    </xf>
    <xf numFmtId="0" fontId="19" fillId="0" borderId="64" xfId="0" applyFont="1" applyFill="1" applyBorder="1" applyAlignment="1">
      <alignment horizontal="center" vertical="top" wrapText="1"/>
    </xf>
    <xf numFmtId="0" fontId="19" fillId="0" borderId="65" xfId="0" applyFont="1" applyFill="1" applyBorder="1" applyAlignment="1">
      <alignment horizontal="center" vertical="top" wrapText="1"/>
    </xf>
    <xf numFmtId="0" fontId="19" fillId="0" borderId="52" xfId="0" applyFont="1" applyFill="1" applyBorder="1" applyAlignment="1">
      <alignment horizontal="center" vertical="top" wrapText="1"/>
    </xf>
    <xf numFmtId="0" fontId="19" fillId="24" borderId="0" xfId="0" applyFont="1" applyFill="1" applyBorder="1" applyAlignment="1">
      <alignment vertical="top"/>
    </xf>
    <xf numFmtId="0" fontId="19" fillId="24" borderId="47" xfId="0" applyFont="1" applyFill="1" applyBorder="1" applyAlignment="1">
      <alignment vertical="top"/>
    </xf>
    <xf numFmtId="49" fontId="48" fillId="0" borderId="0" xfId="0" applyNumberFormat="1" applyFont="1" applyFill="1" applyBorder="1" applyAlignment="1">
      <alignment horizontal="left" vertical="top" wrapText="1"/>
    </xf>
    <xf numFmtId="49" fontId="46" fillId="0" borderId="53" xfId="0" applyNumberFormat="1" applyFont="1" applyFill="1" applyBorder="1" applyAlignment="1">
      <alignment horizontal="left" vertical="top" wrapText="1"/>
    </xf>
    <xf numFmtId="49" fontId="46" fillId="0" borderId="15" xfId="0" applyNumberFormat="1" applyFont="1" applyFill="1" applyBorder="1" applyAlignment="1">
      <alignment horizontal="left" vertical="top" wrapText="1"/>
    </xf>
    <xf numFmtId="49" fontId="46" fillId="0" borderId="54" xfId="0" applyNumberFormat="1" applyFont="1" applyFill="1" applyBorder="1" applyAlignment="1">
      <alignment horizontal="left" vertical="top" wrapText="1"/>
    </xf>
    <xf numFmtId="49" fontId="48" fillId="0" borderId="55" xfId="0" applyNumberFormat="1" applyFont="1" applyFill="1" applyBorder="1" applyAlignment="1">
      <alignment horizontal="left" vertical="top" wrapText="1"/>
    </xf>
    <xf numFmtId="49" fontId="48" fillId="0" borderId="56" xfId="0" applyNumberFormat="1" applyFont="1" applyFill="1" applyBorder="1" applyAlignment="1">
      <alignment horizontal="left" vertical="top" wrapText="1"/>
    </xf>
    <xf numFmtId="49" fontId="46" fillId="0" borderId="57" xfId="0" applyNumberFormat="1" applyFont="1" applyFill="1" applyBorder="1" applyAlignment="1">
      <alignment horizontal="left" vertical="center" wrapText="1"/>
    </xf>
    <xf numFmtId="49" fontId="46" fillId="0" borderId="55" xfId="0" applyNumberFormat="1" applyFont="1" applyFill="1" applyBorder="1" applyAlignment="1">
      <alignment horizontal="left" vertical="top" wrapText="1"/>
    </xf>
    <xf numFmtId="0" fontId="46" fillId="0" borderId="24" xfId="0" applyFont="1" applyFill="1" applyBorder="1" applyAlignment="1">
      <alignment horizontal="center" vertical="center" wrapText="1"/>
    </xf>
    <xf numFmtId="49" fontId="48" fillId="0" borderId="29" xfId="0" applyNumberFormat="1" applyFont="1" applyFill="1" applyBorder="1" applyAlignment="1">
      <alignment horizontal="left" vertical="top" wrapText="1"/>
    </xf>
    <xf numFmtId="49" fontId="48" fillId="0" borderId="58" xfId="0" applyNumberFormat="1" applyFont="1" applyFill="1" applyBorder="1" applyAlignment="1">
      <alignment horizontal="left" vertical="top" wrapText="1"/>
    </xf>
    <xf numFmtId="0" fontId="20" fillId="0" borderId="0" xfId="0" applyFont="1" applyFill="1" applyBorder="1" applyAlignment="1">
      <alignment horizontal="center"/>
    </xf>
    <xf numFmtId="0" fontId="20" fillId="0" borderId="0" xfId="0" applyFont="1" applyFill="1" applyBorder="1" applyAlignment="1">
      <alignment horizontal="center" wrapText="1"/>
    </xf>
    <xf numFmtId="0" fontId="20" fillId="0" borderId="24" xfId="0" applyFont="1" applyFill="1" applyBorder="1" applyAlignment="1">
      <alignment horizontal="center" vertical="top" wrapText="1"/>
    </xf>
    <xf numFmtId="0" fontId="20" fillId="0" borderId="24" xfId="0" applyFont="1" applyFill="1" applyBorder="1" applyAlignment="1">
      <alignment vertical="top" wrapText="1"/>
    </xf>
    <xf numFmtId="0" fontId="20" fillId="0" borderId="24" xfId="0" applyFont="1" applyFill="1" applyBorder="1" applyAlignment="1">
      <alignment horizontal="center" vertical="center" wrapText="1"/>
    </xf>
    <xf numFmtId="0" fontId="21" fillId="0" borderId="64" xfId="0" applyFont="1" applyBorder="1" applyAlignment="1">
      <alignment horizontal="center" vertical="top" wrapText="1"/>
    </xf>
    <xf numFmtId="0" fontId="21" fillId="0" borderId="52" xfId="0" applyFont="1" applyBorder="1" applyAlignment="1">
      <alignment horizontal="center" vertical="top" wrapText="1"/>
    </xf>
    <xf numFmtId="0" fontId="21" fillId="0" borderId="65" xfId="0" applyFont="1" applyBorder="1" applyAlignment="1">
      <alignment horizontal="center" vertical="top" wrapText="1"/>
    </xf>
    <xf numFmtId="0" fontId="19" fillId="0" borderId="0" xfId="0" applyFont="1" applyBorder="1" applyAlignment="1">
      <alignment horizontal="justify" vertical="top" wrapText="1"/>
    </xf>
    <xf numFmtId="0" fontId="74" fillId="0" borderId="0" xfId="0" applyFont="1" applyAlignment="1">
      <alignment horizontal="center"/>
    </xf>
    <xf numFmtId="0" fontId="35" fillId="0" borderId="64" xfId="0" applyFont="1" applyBorder="1" applyAlignment="1">
      <alignment horizontal="center" vertical="center" wrapText="1"/>
    </xf>
    <xf numFmtId="0" fontId="35" fillId="0" borderId="65" xfId="0" applyFont="1" applyBorder="1" applyAlignment="1">
      <alignment horizontal="center" vertical="center" wrapText="1"/>
    </xf>
    <xf numFmtId="0" fontId="35" fillId="0" borderId="52" xfId="0" applyFont="1" applyBorder="1" applyAlignment="1">
      <alignment horizontal="center" vertical="center" wrapText="1"/>
    </xf>
    <xf numFmtId="0" fontId="21" fillId="0" borderId="45" xfId="0" applyFont="1" applyBorder="1" applyAlignment="1">
      <alignment horizontal="center" vertical="top" wrapText="1"/>
    </xf>
    <xf numFmtId="0" fontId="21" fillId="0" borderId="66" xfId="0" applyFont="1" applyBorder="1" applyAlignment="1">
      <alignment horizontal="center" vertical="top" wrapText="1"/>
    </xf>
    <xf numFmtId="0" fontId="21" fillId="0" borderId="11" xfId="0" applyFont="1" applyFill="1" applyBorder="1" applyAlignment="1">
      <alignment horizontal="center" vertical="top" wrapText="1"/>
    </xf>
    <xf numFmtId="0" fontId="21" fillId="0" borderId="42" xfId="0" applyFont="1" applyFill="1" applyBorder="1" applyAlignment="1">
      <alignment horizontal="center" vertical="top" wrapText="1"/>
    </xf>
    <xf numFmtId="0" fontId="20" fillId="0" borderId="0" xfId="0" applyFont="1" applyBorder="1" applyAlignment="1">
      <alignment horizontal="left"/>
    </xf>
    <xf numFmtId="0" fontId="21" fillId="0" borderId="67" xfId="0" applyFont="1" applyBorder="1" applyAlignment="1">
      <alignment horizontal="left" wrapText="1"/>
    </xf>
    <xf numFmtId="0" fontId="19" fillId="0" borderId="0" xfId="0" applyFont="1" applyBorder="1" applyAlignment="1">
      <alignment horizontal="left" wrapText="1"/>
    </xf>
    <xf numFmtId="0" fontId="2" fillId="0" borderId="0" xfId="88" applyBorder="1" applyAlignment="1">
      <alignment vertical="top" wrapText="1"/>
      <protection/>
    </xf>
    <xf numFmtId="0" fontId="37" fillId="0" borderId="0" xfId="88" applyFont="1" applyBorder="1" applyAlignment="1">
      <alignment horizontal="center" vertical="center" wrapText="1"/>
      <protection/>
    </xf>
    <xf numFmtId="49" fontId="20" fillId="24" borderId="0" xfId="0" applyNumberFormat="1" applyFont="1" applyFill="1" applyBorder="1" applyAlignment="1">
      <alignment horizontal="left" vertical="top" wrapText="1"/>
    </xf>
    <xf numFmtId="49" fontId="20" fillId="24" borderId="15" xfId="0" applyNumberFormat="1" applyFont="1" applyFill="1" applyBorder="1" applyAlignment="1">
      <alignment horizontal="left" vertical="top" wrapText="1"/>
    </xf>
    <xf numFmtId="49" fontId="20" fillId="24" borderId="54" xfId="0" applyNumberFormat="1" applyFont="1" applyFill="1" applyBorder="1" applyAlignment="1">
      <alignment horizontal="left" vertical="top" wrapText="1"/>
    </xf>
    <xf numFmtId="174" fontId="20" fillId="24" borderId="0" xfId="0" applyNumberFormat="1" applyFont="1" applyFill="1" applyBorder="1" applyAlignment="1">
      <alignment horizontal="left" vertical="top" wrapText="1"/>
    </xf>
    <xf numFmtId="49" fontId="20" fillId="24" borderId="55" xfId="0" applyNumberFormat="1" applyFont="1" applyFill="1" applyBorder="1" applyAlignment="1">
      <alignment horizontal="left" vertical="top" wrapText="1"/>
    </xf>
    <xf numFmtId="49" fontId="20" fillId="24" borderId="56" xfId="0" applyNumberFormat="1" applyFont="1" applyFill="1" applyBorder="1" applyAlignment="1">
      <alignment horizontal="left" vertical="top" wrapText="1"/>
    </xf>
    <xf numFmtId="49" fontId="20" fillId="24" borderId="57" xfId="0" applyNumberFormat="1" applyFont="1" applyFill="1" applyBorder="1" applyAlignment="1">
      <alignment horizontal="left" vertical="center" wrapText="1"/>
    </xf>
    <xf numFmtId="49" fontId="20" fillId="24" borderId="53" xfId="0" applyNumberFormat="1" applyFont="1" applyFill="1" applyBorder="1" applyAlignment="1">
      <alignment horizontal="left" vertical="top" wrapText="1"/>
    </xf>
    <xf numFmtId="49" fontId="20" fillId="24" borderId="29" xfId="0" applyNumberFormat="1" applyFont="1" applyFill="1" applyBorder="1" applyAlignment="1">
      <alignment horizontal="left" vertical="top" wrapText="1"/>
    </xf>
    <xf numFmtId="49" fontId="20" fillId="24" borderId="58" xfId="0" applyNumberFormat="1" applyFont="1" applyFill="1" applyBorder="1" applyAlignment="1">
      <alignment horizontal="left" vertical="top" wrapText="1"/>
    </xf>
    <xf numFmtId="49" fontId="20" fillId="24" borderId="24" xfId="0" applyNumberFormat="1" applyFont="1" applyFill="1" applyBorder="1" applyAlignment="1">
      <alignment horizontal="left" vertical="top" wrapText="1"/>
    </xf>
    <xf numFmtId="49" fontId="20" fillId="25" borderId="45" xfId="0" applyNumberFormat="1" applyFont="1" applyFill="1" applyBorder="1" applyAlignment="1">
      <alignment horizontal="center" vertical="center"/>
    </xf>
    <xf numFmtId="49" fontId="20" fillId="25" borderId="66" xfId="0" applyNumberFormat="1" applyFont="1" applyFill="1" applyBorder="1" applyAlignment="1">
      <alignment horizontal="center" vertical="center"/>
    </xf>
    <xf numFmtId="49" fontId="20" fillId="25" borderId="46" xfId="0" applyNumberFormat="1" applyFont="1" applyFill="1" applyBorder="1" applyAlignment="1">
      <alignment horizontal="center" vertical="center"/>
    </xf>
    <xf numFmtId="0" fontId="20" fillId="25" borderId="24" xfId="0" applyFont="1" applyFill="1" applyBorder="1" applyAlignment="1">
      <alignment horizontal="left" vertical="center" wrapText="1"/>
    </xf>
    <xf numFmtId="49" fontId="20" fillId="24" borderId="24" xfId="0" applyNumberFormat="1" applyFont="1" applyFill="1" applyBorder="1" applyAlignment="1">
      <alignment horizontal="center" vertical="top" wrapText="1"/>
    </xf>
    <xf numFmtId="0" fontId="46" fillId="25" borderId="24" xfId="0" applyFont="1" applyFill="1" applyBorder="1" applyAlignment="1">
      <alignment horizontal="left" vertical="center" wrapText="1"/>
    </xf>
    <xf numFmtId="49" fontId="46" fillId="24" borderId="24" xfId="0" applyNumberFormat="1" applyFont="1" applyFill="1" applyBorder="1" applyAlignment="1">
      <alignment horizontal="left" vertical="top" wrapText="1"/>
    </xf>
    <xf numFmtId="49" fontId="20" fillId="25" borderId="24" xfId="0" applyNumberFormat="1" applyFont="1" applyFill="1" applyBorder="1" applyAlignment="1">
      <alignment horizontal="center" vertical="center"/>
    </xf>
    <xf numFmtId="0" fontId="20" fillId="25" borderId="45" xfId="0" applyFont="1" applyFill="1" applyBorder="1" applyAlignment="1">
      <alignment horizontal="left" vertical="center" wrapText="1"/>
    </xf>
    <xf numFmtId="0" fontId="20" fillId="25" borderId="66" xfId="0" applyFont="1" applyFill="1" applyBorder="1" applyAlignment="1">
      <alignment horizontal="left" vertical="center" wrapText="1"/>
    </xf>
    <xf numFmtId="0" fontId="20" fillId="25" borderId="46" xfId="0" applyFont="1" applyFill="1" applyBorder="1" applyAlignment="1">
      <alignment horizontal="left" vertical="center" wrapText="1"/>
    </xf>
    <xf numFmtId="0" fontId="46" fillId="24" borderId="24" xfId="0" applyNumberFormat="1" applyFont="1" applyFill="1" applyBorder="1" applyAlignment="1">
      <alignment horizontal="left" vertical="center" wrapText="1"/>
    </xf>
    <xf numFmtId="0" fontId="20" fillId="24" borderId="24" xfId="0" applyNumberFormat="1" applyFont="1" applyFill="1" applyBorder="1" applyAlignment="1">
      <alignment horizontal="center" vertical="center"/>
    </xf>
    <xf numFmtId="174" fontId="23" fillId="26" borderId="0" xfId="92" applyNumberFormat="1" applyFont="1" applyFill="1" applyBorder="1" applyAlignment="1">
      <alignment horizontal="center"/>
      <protection/>
    </xf>
    <xf numFmtId="49" fontId="20" fillId="25" borderId="45" xfId="0" applyNumberFormat="1" applyFont="1" applyFill="1" applyBorder="1" applyAlignment="1">
      <alignment horizontal="center" vertical="center" wrapText="1"/>
    </xf>
    <xf numFmtId="49" fontId="20" fillId="25" borderId="66" xfId="0" applyNumberFormat="1" applyFont="1" applyFill="1" applyBorder="1" applyAlignment="1">
      <alignment horizontal="center" vertical="center" wrapText="1"/>
    </xf>
    <xf numFmtId="49" fontId="20" fillId="25" borderId="46" xfId="0" applyNumberFormat="1" applyFont="1" applyFill="1" applyBorder="1" applyAlignment="1">
      <alignment horizontal="center" vertical="center" wrapText="1"/>
    </xf>
    <xf numFmtId="0" fontId="20" fillId="24" borderId="24" xfId="0" applyNumberFormat="1" applyFont="1" applyFill="1" applyBorder="1" applyAlignment="1">
      <alignment horizontal="center" vertical="center" wrapText="1"/>
    </xf>
    <xf numFmtId="174" fontId="19" fillId="26" borderId="24" xfId="92" applyNumberFormat="1" applyFont="1" applyFill="1" applyBorder="1" applyAlignment="1">
      <alignment horizontal="center" vertical="top" wrapText="1"/>
      <protection/>
    </xf>
    <xf numFmtId="174" fontId="21" fillId="26" borderId="24" xfId="92" applyNumberFormat="1" applyFont="1" applyFill="1" applyBorder="1" applyAlignment="1">
      <alignment horizontal="center" vertical="center" wrapText="1"/>
      <protection/>
    </xf>
    <xf numFmtId="0" fontId="38" fillId="0" borderId="0" xfId="0" applyFont="1" applyAlignment="1">
      <alignment horizontal="center" wrapText="1"/>
    </xf>
    <xf numFmtId="185" fontId="25" fillId="0" borderId="68" xfId="109" applyNumberFormat="1" applyFont="1" applyFill="1" applyBorder="1" applyAlignment="1">
      <alignment horizontal="center"/>
    </xf>
    <xf numFmtId="0" fontId="40" fillId="0" borderId="69" xfId="0" applyFont="1" applyFill="1" applyBorder="1" applyAlignment="1">
      <alignment horizontal="center"/>
    </xf>
    <xf numFmtId="0" fontId="40" fillId="0" borderId="48" xfId="0" applyFont="1" applyFill="1" applyBorder="1" applyAlignment="1">
      <alignment horizontal="center"/>
    </xf>
    <xf numFmtId="0" fontId="21" fillId="0" borderId="70" xfId="0" applyFont="1" applyFill="1" applyBorder="1" applyAlignment="1">
      <alignment horizontal="left" wrapText="1"/>
    </xf>
    <xf numFmtId="0" fontId="21" fillId="0" borderId="0" xfId="0" applyFont="1" applyFill="1" applyBorder="1" applyAlignment="1">
      <alignment horizontal="left" wrapText="1"/>
    </xf>
    <xf numFmtId="0" fontId="21" fillId="0" borderId="7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70" xfId="0" applyFont="1" applyFill="1" applyBorder="1" applyAlignment="1">
      <alignment horizontal="left"/>
    </xf>
    <xf numFmtId="0" fontId="21" fillId="0" borderId="0" xfId="0" applyFont="1" applyFill="1" applyBorder="1" applyAlignment="1">
      <alignment horizontal="left"/>
    </xf>
    <xf numFmtId="0" fontId="25" fillId="0" borderId="63" xfId="0" applyFont="1" applyFill="1" applyBorder="1" applyAlignment="1">
      <alignment horizontal="center" vertical="top" wrapText="1"/>
    </xf>
    <xf numFmtId="0" fontId="25" fillId="0" borderId="37" xfId="0" applyFont="1" applyFill="1" applyBorder="1" applyAlignment="1">
      <alignment horizontal="center" vertical="top" wrapText="1"/>
    </xf>
    <xf numFmtId="0" fontId="25" fillId="0" borderId="60" xfId="0" applyNumberFormat="1" applyFont="1" applyFill="1" applyBorder="1" applyAlignment="1">
      <alignment horizontal="center" vertical="top" wrapText="1"/>
    </xf>
    <xf numFmtId="0" fontId="25" fillId="0" borderId="36" xfId="0" applyNumberFormat="1" applyFont="1" applyFill="1" applyBorder="1" applyAlignment="1">
      <alignment horizontal="center" vertical="top" wrapText="1"/>
    </xf>
    <xf numFmtId="174" fontId="25" fillId="0" borderId="60" xfId="109" applyNumberFormat="1" applyFont="1" applyFill="1" applyBorder="1" applyAlignment="1">
      <alignment horizontal="center" vertical="top" wrapText="1"/>
    </xf>
    <xf numFmtId="174" fontId="25" fillId="0" borderId="36" xfId="109" applyNumberFormat="1" applyFont="1" applyFill="1" applyBorder="1" applyAlignment="1">
      <alignment horizontal="center" vertical="top" wrapText="1"/>
    </xf>
    <xf numFmtId="0" fontId="25" fillId="0" borderId="60" xfId="0" applyFont="1" applyFill="1" applyBorder="1" applyAlignment="1">
      <alignment horizontal="center" vertical="top" wrapText="1"/>
    </xf>
    <xf numFmtId="0" fontId="25" fillId="0" borderId="36" xfId="0" applyFont="1" applyFill="1" applyBorder="1" applyAlignment="1">
      <alignment horizontal="center" vertical="top" wrapText="1"/>
    </xf>
    <xf numFmtId="49" fontId="25" fillId="0" borderId="60" xfId="0" applyNumberFormat="1" applyFont="1" applyFill="1" applyBorder="1" applyAlignment="1">
      <alignment horizontal="center" vertical="top" wrapText="1"/>
    </xf>
    <xf numFmtId="49" fontId="25" fillId="0" borderId="36" xfId="0" applyNumberFormat="1" applyFont="1" applyFill="1" applyBorder="1" applyAlignment="1">
      <alignment horizontal="center" vertical="top" wrapText="1"/>
    </xf>
    <xf numFmtId="0" fontId="25" fillId="0" borderId="71" xfId="0" applyFont="1" applyFill="1" applyBorder="1" applyAlignment="1">
      <alignment horizontal="center" vertical="top" wrapText="1"/>
    </xf>
    <xf numFmtId="0" fontId="25" fillId="0" borderId="49" xfId="0" applyFont="1" applyFill="1" applyBorder="1" applyAlignment="1">
      <alignment horizontal="center" vertical="top" wrapText="1"/>
    </xf>
    <xf numFmtId="0" fontId="27" fillId="0" borderId="37" xfId="0" applyFont="1" applyFill="1" applyBorder="1" applyAlignment="1">
      <alignment horizontal="center" vertical="center" wrapText="1"/>
    </xf>
    <xf numFmtId="0" fontId="27" fillId="0" borderId="36" xfId="0" applyFont="1" applyFill="1" applyBorder="1" applyAlignment="1">
      <alignment horizontal="center" vertical="center" wrapText="1"/>
    </xf>
    <xf numFmtId="49" fontId="41" fillId="0" borderId="37" xfId="0" applyNumberFormat="1" applyFont="1" applyFill="1" applyBorder="1" applyAlignment="1">
      <alignment horizontal="left" vertical="top" wrapText="1"/>
    </xf>
    <xf numFmtId="49" fontId="41" fillId="0" borderId="36" xfId="0" applyNumberFormat="1" applyFont="1" applyFill="1" applyBorder="1" applyAlignment="1">
      <alignment horizontal="left" vertical="top" wrapText="1"/>
    </xf>
    <xf numFmtId="174" fontId="27" fillId="0" borderId="36" xfId="109" applyNumberFormat="1" applyFont="1" applyFill="1" applyBorder="1" applyAlignment="1">
      <alignment horizontal="center" vertical="center" wrapText="1"/>
    </xf>
    <xf numFmtId="174" fontId="27" fillId="0" borderId="36" xfId="0" applyNumberFormat="1" applyFont="1" applyFill="1" applyBorder="1" applyAlignment="1">
      <alignment horizontal="center" vertical="center" wrapText="1"/>
    </xf>
    <xf numFmtId="185" fontId="25" fillId="0" borderId="36" xfId="109" applyNumberFormat="1" applyFont="1" applyFill="1" applyBorder="1" applyAlignment="1">
      <alignment horizontal="center"/>
    </xf>
    <xf numFmtId="49" fontId="42" fillId="0" borderId="37" xfId="0" applyNumberFormat="1" applyFont="1" applyFill="1" applyBorder="1" applyAlignment="1">
      <alignment horizontal="left" vertical="top" wrapText="1"/>
    </xf>
    <xf numFmtId="49" fontId="42" fillId="0" borderId="36" xfId="0" applyNumberFormat="1" applyFont="1" applyFill="1" applyBorder="1" applyAlignment="1">
      <alignment horizontal="left" vertical="top" wrapText="1"/>
    </xf>
    <xf numFmtId="174" fontId="25" fillId="0" borderId="36" xfId="109" applyNumberFormat="1" applyFont="1" applyFill="1" applyBorder="1" applyAlignment="1">
      <alignment horizontal="center"/>
    </xf>
    <xf numFmtId="49" fontId="25" fillId="0" borderId="36" xfId="0" applyNumberFormat="1" applyFont="1" applyFill="1" applyBorder="1" applyAlignment="1">
      <alignment horizontal="left" vertical="top" wrapText="1"/>
    </xf>
    <xf numFmtId="49" fontId="25" fillId="0" borderId="36" xfId="0" applyNumberFormat="1" applyFont="1" applyFill="1" applyBorder="1" applyAlignment="1">
      <alignment horizontal="center"/>
    </xf>
    <xf numFmtId="49" fontId="29" fillId="0" borderId="37" xfId="0" applyNumberFormat="1" applyFont="1" applyFill="1" applyBorder="1" applyAlignment="1">
      <alignment horizontal="left" vertical="top" wrapText="1"/>
    </xf>
    <xf numFmtId="49" fontId="29" fillId="0" borderId="36" xfId="0" applyNumberFormat="1" applyFont="1" applyFill="1" applyBorder="1" applyAlignment="1">
      <alignment horizontal="left" vertical="top" wrapText="1"/>
    </xf>
    <xf numFmtId="0" fontId="25" fillId="0" borderId="36" xfId="0" applyFont="1" applyFill="1" applyBorder="1" applyAlignment="1">
      <alignment horizontal="left" vertical="top" wrapText="1"/>
    </xf>
    <xf numFmtId="174" fontId="25" fillId="0" borderId="36" xfId="109" applyNumberFormat="1" applyFont="1" applyFill="1" applyBorder="1" applyAlignment="1">
      <alignment horizontal="left" vertical="top" wrapText="1"/>
    </xf>
    <xf numFmtId="0" fontId="25" fillId="0" borderId="36" xfId="0" applyFont="1" applyFill="1" applyBorder="1" applyAlignment="1">
      <alignment vertical="top" wrapText="1"/>
    </xf>
    <xf numFmtId="49" fontId="29" fillId="0" borderId="37" xfId="0" applyNumberFormat="1" applyFont="1" applyFill="1" applyBorder="1" applyAlignment="1">
      <alignment horizontal="center" vertical="top" wrapText="1"/>
    </xf>
    <xf numFmtId="49" fontId="25" fillId="0" borderId="36" xfId="0" applyNumberFormat="1" applyFont="1" applyFill="1" applyBorder="1" applyAlignment="1">
      <alignment horizontal="center" vertical="top"/>
    </xf>
    <xf numFmtId="0" fontId="19" fillId="0" borderId="36" xfId="0" applyFont="1" applyFill="1" applyBorder="1" applyAlignment="1">
      <alignment horizontal="center" vertical="top"/>
    </xf>
    <xf numFmtId="0" fontId="0" fillId="0" borderId="36" xfId="0" applyFont="1" applyFill="1" applyBorder="1" applyAlignment="1">
      <alignment horizontal="left"/>
    </xf>
    <xf numFmtId="174" fontId="25" fillId="0" borderId="36" xfId="109" applyNumberFormat="1" applyFont="1" applyFill="1" applyBorder="1" applyAlignment="1">
      <alignment horizontal="center" vertical="center" wrapText="1"/>
    </xf>
    <xf numFmtId="0" fontId="25" fillId="0" borderId="36" xfId="0" applyFont="1" applyFill="1" applyBorder="1" applyAlignment="1">
      <alignment horizontal="center" vertical="center" wrapText="1"/>
    </xf>
    <xf numFmtId="49" fontId="25" fillId="0" borderId="36" xfId="0" applyNumberFormat="1" applyFont="1" applyFill="1" applyBorder="1" applyAlignment="1">
      <alignment horizontal="center" vertical="center"/>
    </xf>
    <xf numFmtId="174" fontId="25" fillId="0" borderId="36" xfId="109" applyNumberFormat="1" applyFont="1" applyFill="1" applyBorder="1" applyAlignment="1">
      <alignment horizontal="center" vertical="top"/>
    </xf>
    <xf numFmtId="0" fontId="28" fillId="0" borderId="36" xfId="0" applyFont="1" applyFill="1" applyBorder="1" applyAlignment="1">
      <alignment horizontal="left" vertical="top" wrapText="1"/>
    </xf>
    <xf numFmtId="0" fontId="25" fillId="0" borderId="36" xfId="0" applyNumberFormat="1" applyFont="1" applyFill="1" applyBorder="1" applyAlignment="1">
      <alignment horizontal="left" vertical="top" wrapText="1"/>
    </xf>
    <xf numFmtId="174" fontId="29" fillId="0" borderId="36" xfId="109" applyNumberFormat="1" applyFont="1" applyFill="1" applyBorder="1" applyAlignment="1">
      <alignment horizontal="center" vertical="top" wrapText="1"/>
    </xf>
    <xf numFmtId="49" fontId="29" fillId="0" borderId="36" xfId="0" applyNumberFormat="1" applyFont="1" applyFill="1" applyBorder="1" applyAlignment="1">
      <alignment horizontal="center" vertical="top" wrapText="1"/>
    </xf>
    <xf numFmtId="49" fontId="28" fillId="0" borderId="36" xfId="0" applyNumberFormat="1" applyFont="1" applyFill="1" applyBorder="1" applyAlignment="1">
      <alignment horizontal="center" vertical="top" wrapText="1"/>
    </xf>
    <xf numFmtId="174" fontId="25" fillId="0" borderId="39" xfId="109" applyNumberFormat="1" applyFont="1" applyFill="1" applyBorder="1" applyAlignment="1">
      <alignment horizontal="left" vertical="top" wrapText="1"/>
    </xf>
    <xf numFmtId="0" fontId="25" fillId="0" borderId="39" xfId="0" applyFont="1" applyFill="1" applyBorder="1" applyAlignment="1">
      <alignment horizontal="left" vertical="top" wrapText="1"/>
    </xf>
    <xf numFmtId="49" fontId="25" fillId="0" borderId="39" xfId="0" applyNumberFormat="1" applyFont="1" applyFill="1" applyBorder="1" applyAlignment="1">
      <alignment horizontal="left" vertical="top" wrapText="1"/>
    </xf>
    <xf numFmtId="49" fontId="29" fillId="0" borderId="59" xfId="0" applyNumberFormat="1" applyFont="1" applyFill="1" applyBorder="1" applyAlignment="1">
      <alignment horizontal="left" vertical="top" wrapText="1"/>
    </xf>
    <xf numFmtId="49" fontId="29" fillId="0" borderId="39" xfId="0" applyNumberFormat="1" applyFont="1" applyFill="1" applyBorder="1" applyAlignment="1">
      <alignment horizontal="left" vertical="top" wrapText="1"/>
    </xf>
    <xf numFmtId="49" fontId="29" fillId="0" borderId="36" xfId="0" applyNumberFormat="1" applyFont="1" applyFill="1" applyBorder="1" applyAlignment="1">
      <alignment vertical="top" wrapText="1"/>
    </xf>
    <xf numFmtId="49" fontId="28" fillId="0" borderId="36" xfId="0" applyNumberFormat="1" applyFont="1" applyFill="1" applyBorder="1" applyAlignment="1">
      <alignment horizontal="left" vertical="center" wrapText="1"/>
    </xf>
    <xf numFmtId="49" fontId="28" fillId="0" borderId="36" xfId="0" applyNumberFormat="1" applyFont="1" applyFill="1" applyBorder="1" applyAlignment="1">
      <alignment horizontal="left" vertical="top" wrapText="1"/>
    </xf>
    <xf numFmtId="4" fontId="29" fillId="0" borderId="36" xfId="0" applyNumberFormat="1" applyFont="1" applyFill="1" applyBorder="1" applyAlignment="1">
      <alignment horizontal="left" vertical="top" wrapText="1"/>
    </xf>
  </cellXfs>
  <cellStyles count="10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2 2" xfId="89"/>
    <cellStyle name="Обычный 2 3" xfId="90"/>
    <cellStyle name="Обычный 2 4" xfId="91"/>
    <cellStyle name="Обычный 3" xfId="92"/>
    <cellStyle name="Обычный 3 2" xfId="93"/>
    <cellStyle name="Обычный 3 2 2" xfId="94"/>
    <cellStyle name="Обычный 4" xfId="95"/>
    <cellStyle name="Обычный 5" xfId="96"/>
    <cellStyle name="Followed Hyperlink" xfId="97"/>
    <cellStyle name="Плохой" xfId="98"/>
    <cellStyle name="Плохой 2" xfId="99"/>
    <cellStyle name="Пояснение" xfId="100"/>
    <cellStyle name="Пояснение 2" xfId="101"/>
    <cellStyle name="Примечание" xfId="102"/>
    <cellStyle name="Примечание 2" xfId="103"/>
    <cellStyle name="Percent" xfId="104"/>
    <cellStyle name="Связанная ячейка" xfId="105"/>
    <cellStyle name="Связанная ячейка 2" xfId="106"/>
    <cellStyle name="Текст предупреждения" xfId="107"/>
    <cellStyle name="Текст предупреждения 2" xfId="108"/>
    <cellStyle name="Comma" xfId="109"/>
    <cellStyle name="Comma [0]" xfId="110"/>
    <cellStyle name="Финансовый 2" xfId="111"/>
    <cellStyle name="Финансовый 2 2" xfId="112"/>
    <cellStyle name="Финансовый 3" xfId="113"/>
    <cellStyle name="Финансовый 3 2" xfId="114"/>
    <cellStyle name="Финансовый 4" xfId="115"/>
    <cellStyle name="Хороший" xfId="116"/>
    <cellStyle name="Хороший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1151"/>
  <sheetViews>
    <sheetView view="pageBreakPreview" zoomScale="90" zoomScaleSheetLayoutView="90" workbookViewId="0" topLeftCell="A2">
      <selection activeCell="A17" sqref="A17:L17"/>
    </sheetView>
  </sheetViews>
  <sheetFormatPr defaultColWidth="9.00390625" defaultRowHeight="12.75"/>
  <cols>
    <col min="1" max="1" width="7.75390625" style="41" customWidth="1"/>
    <col min="2" max="2" width="34.25390625" style="42" customWidth="1"/>
    <col min="3" max="4" width="0" style="43" hidden="1" customWidth="1"/>
    <col min="5" max="5" width="18.75390625" style="43" customWidth="1"/>
    <col min="6" max="6" width="16.125" style="43" customWidth="1"/>
    <col min="7" max="7" width="18.25390625" style="43" customWidth="1"/>
    <col min="8" max="8" width="0" style="44" hidden="1" customWidth="1"/>
    <col min="9" max="9" width="17.75390625" style="115" hidden="1" customWidth="1"/>
    <col min="10" max="10" width="17.75390625" style="41" hidden="1" customWidth="1"/>
    <col min="11" max="11" width="14.375" style="41" customWidth="1"/>
    <col min="12" max="12" width="20.75390625" style="44" customWidth="1"/>
    <col min="13" max="13" width="19.00390625" style="45" customWidth="1"/>
    <col min="14" max="14" width="13.75390625" style="46" customWidth="1"/>
    <col min="15" max="15" width="6.375" style="47" customWidth="1"/>
    <col min="16" max="16" width="9.125" style="47" hidden="1" customWidth="1"/>
    <col min="17" max="16384" width="9.125" style="47" customWidth="1"/>
  </cols>
  <sheetData>
    <row r="1" spans="6:9" ht="15.75" hidden="1">
      <c r="F1" s="649"/>
      <c r="G1" s="649"/>
      <c r="H1" s="649"/>
      <c r="I1" s="649"/>
    </row>
    <row r="2" spans="1:17" ht="13.5" customHeight="1">
      <c r="A2" s="650" t="s">
        <v>0</v>
      </c>
      <c r="B2" s="650"/>
      <c r="C2" s="650"/>
      <c r="D2" s="650"/>
      <c r="E2" s="650"/>
      <c r="F2" s="650"/>
      <c r="G2" s="650"/>
      <c r="H2" s="650"/>
      <c r="I2" s="650"/>
      <c r="J2" s="650"/>
      <c r="K2" s="650"/>
      <c r="L2" s="650"/>
      <c r="M2" s="654" t="s">
        <v>901</v>
      </c>
      <c r="N2" s="654"/>
      <c r="O2" s="287"/>
      <c r="P2" s="287"/>
      <c r="Q2" s="287"/>
    </row>
    <row r="3" spans="2:9" ht="12.75" customHeight="1" hidden="1">
      <c r="B3" s="42">
        <f>E31+E73+E138+E306+E370-1500</f>
        <v>41171.34213999999</v>
      </c>
      <c r="C3" s="48">
        <f>F31+F73+F138+F306+F370-1500</f>
        <v>41105.383299999994</v>
      </c>
      <c r="D3" s="651">
        <f>D31+D73+D138+D224+D270+D306+D370+D644</f>
        <v>0</v>
      </c>
      <c r="E3" s="651"/>
      <c r="F3" s="651"/>
      <c r="G3" s="49"/>
      <c r="H3" s="50"/>
      <c r="I3" s="51"/>
    </row>
    <row r="4" spans="2:9" ht="12.75" customHeight="1" hidden="1">
      <c r="B4" s="42">
        <f>E376+E468+5048+E377</f>
        <v>314510.8203</v>
      </c>
      <c r="C4" s="48">
        <f>F376+F468+5048+F377</f>
        <v>292083.44155</v>
      </c>
      <c r="F4" s="649"/>
      <c r="G4" s="649"/>
      <c r="H4" s="649"/>
      <c r="I4" s="649"/>
    </row>
    <row r="5" spans="1:14" s="59" customFormat="1" ht="12.75" customHeight="1" hidden="1">
      <c r="A5" s="52"/>
      <c r="B5" s="53"/>
      <c r="C5" s="54">
        <f>C72+C30+C137+C223+C269+C305</f>
        <v>27252013.760319997</v>
      </c>
      <c r="D5" s="54">
        <f>D72+D30+D137+D223+D269+D305</f>
        <v>0</v>
      </c>
      <c r="E5" s="54">
        <f>E72+E30+E137+E223+E269+E305</f>
        <v>9111828.84993</v>
      </c>
      <c r="F5" s="54">
        <f>F72+F30+F137+F223+F269+F305</f>
        <v>9078545.78925</v>
      </c>
      <c r="G5" s="54">
        <f>G72+G30+G137+G223+G269+G305</f>
        <v>9061639.121140001</v>
      </c>
      <c r="H5" s="55"/>
      <c r="I5" s="56"/>
      <c r="J5" s="52"/>
      <c r="K5" s="52"/>
      <c r="L5" s="57">
        <f>D30+D72++D137+D223+D275+D305</f>
        <v>0</v>
      </c>
      <c r="M5" s="45"/>
      <c r="N5" s="58"/>
    </row>
    <row r="6" spans="1:14" s="59" customFormat="1" ht="15.75" customHeight="1">
      <c r="A6" s="52"/>
      <c r="B6" s="53"/>
      <c r="C6" s="54"/>
      <c r="D6" s="54"/>
      <c r="E6" s="54"/>
      <c r="F6" s="54"/>
      <c r="G6" s="54"/>
      <c r="H6" s="55"/>
      <c r="I6" s="56"/>
      <c r="J6" s="52"/>
      <c r="K6" s="52"/>
      <c r="L6" s="57"/>
      <c r="M6" s="45"/>
      <c r="N6" s="58"/>
    </row>
    <row r="7" spans="1:14" s="59" customFormat="1" ht="32.25" customHeight="1">
      <c r="A7" s="652" t="s">
        <v>904</v>
      </c>
      <c r="B7" s="652"/>
      <c r="C7" s="652"/>
      <c r="D7" s="652"/>
      <c r="E7" s="652"/>
      <c r="F7" s="652"/>
      <c r="G7" s="652"/>
      <c r="H7" s="652"/>
      <c r="I7" s="652"/>
      <c r="J7" s="652"/>
      <c r="K7" s="652"/>
      <c r="L7" s="652"/>
      <c r="M7" s="652"/>
      <c r="N7" s="652"/>
    </row>
    <row r="8" spans="1:12" ht="15" customHeight="1">
      <c r="A8" s="653" t="s">
        <v>905</v>
      </c>
      <c r="B8" s="653"/>
      <c r="C8" s="653"/>
      <c r="D8" s="653"/>
      <c r="E8" s="653"/>
      <c r="F8" s="653"/>
      <c r="G8" s="653"/>
      <c r="H8" s="653"/>
      <c r="I8" s="653"/>
      <c r="J8" s="653"/>
      <c r="K8" s="653"/>
      <c r="L8" s="653"/>
    </row>
    <row r="9" spans="1:14" s="59" customFormat="1" ht="14.25" customHeight="1">
      <c r="A9" s="640" t="s">
        <v>906</v>
      </c>
      <c r="B9" s="640"/>
      <c r="C9" s="640"/>
      <c r="D9" s="640"/>
      <c r="E9" s="640"/>
      <c r="F9" s="640"/>
      <c r="G9" s="640"/>
      <c r="H9" s="640"/>
      <c r="I9" s="640"/>
      <c r="J9" s="640"/>
      <c r="K9" s="640"/>
      <c r="L9" s="640"/>
      <c r="M9" s="45"/>
      <c r="N9" s="58"/>
    </row>
    <row r="10" spans="1:14" s="59" customFormat="1" ht="14.25" customHeight="1">
      <c r="A10" s="130"/>
      <c r="B10" s="130"/>
      <c r="C10" s="130"/>
      <c r="D10" s="130"/>
      <c r="E10" s="130"/>
      <c r="F10" s="130"/>
      <c r="G10" s="130"/>
      <c r="H10" s="130"/>
      <c r="I10" s="130"/>
      <c r="J10" s="130"/>
      <c r="K10" s="130"/>
      <c r="L10" s="130"/>
      <c r="M10" s="45"/>
      <c r="N10" s="58"/>
    </row>
    <row r="11" spans="1:14" s="59" customFormat="1" ht="14.25" customHeight="1">
      <c r="A11" s="130"/>
      <c r="B11" s="130"/>
      <c r="C11" s="130"/>
      <c r="D11" s="130"/>
      <c r="E11" s="130"/>
      <c r="F11" s="60"/>
      <c r="G11" s="60"/>
      <c r="H11" s="130"/>
      <c r="I11" s="130"/>
      <c r="J11" s="130"/>
      <c r="K11" s="130"/>
      <c r="L11" s="130"/>
      <c r="M11" s="45"/>
      <c r="N11" s="58"/>
    </row>
    <row r="12" spans="1:14" s="59" customFormat="1" ht="5.25" customHeight="1" thickBot="1">
      <c r="A12" s="130"/>
      <c r="B12" s="130"/>
      <c r="C12" s="130"/>
      <c r="D12" s="130"/>
      <c r="E12" s="60"/>
      <c r="F12" s="130"/>
      <c r="G12" s="60"/>
      <c r="H12" s="130"/>
      <c r="I12" s="130"/>
      <c r="J12" s="130"/>
      <c r="K12" s="130"/>
      <c r="L12" s="130"/>
      <c r="M12" s="45"/>
      <c r="N12" s="58"/>
    </row>
    <row r="13" spans="1:15" s="61" customFormat="1" ht="21.75" customHeight="1">
      <c r="A13" s="641" t="s">
        <v>1</v>
      </c>
      <c r="B13" s="643" t="s">
        <v>553</v>
      </c>
      <c r="C13" s="645" t="s">
        <v>907</v>
      </c>
      <c r="D13" s="645"/>
      <c r="E13" s="645"/>
      <c r="F13" s="645"/>
      <c r="G13" s="645"/>
      <c r="H13" s="647" t="s">
        <v>554</v>
      </c>
      <c r="I13" s="648" t="s">
        <v>2</v>
      </c>
      <c r="J13" s="648" t="s">
        <v>3</v>
      </c>
      <c r="K13" s="648" t="s">
        <v>555</v>
      </c>
      <c r="L13" s="647" t="s">
        <v>556</v>
      </c>
      <c r="M13" s="632" t="s">
        <v>908</v>
      </c>
      <c r="N13" s="634" t="s">
        <v>4</v>
      </c>
      <c r="O13" s="636"/>
    </row>
    <row r="14" spans="1:15" s="61" customFormat="1" ht="14.25" customHeight="1">
      <c r="A14" s="642"/>
      <c r="B14" s="644"/>
      <c r="C14" s="646"/>
      <c r="D14" s="646"/>
      <c r="E14" s="646"/>
      <c r="F14" s="646"/>
      <c r="G14" s="646"/>
      <c r="H14" s="615"/>
      <c r="I14" s="623"/>
      <c r="J14" s="623"/>
      <c r="K14" s="623"/>
      <c r="L14" s="615"/>
      <c r="M14" s="633"/>
      <c r="N14" s="635"/>
      <c r="O14" s="636"/>
    </row>
    <row r="15" spans="1:15" s="61" customFormat="1" ht="20.25" customHeight="1">
      <c r="A15" s="642"/>
      <c r="B15" s="644"/>
      <c r="C15" s="288" t="s">
        <v>5</v>
      </c>
      <c r="D15" s="289">
        <v>2014</v>
      </c>
      <c r="E15" s="290" t="s">
        <v>6</v>
      </c>
      <c r="F15" s="290" t="s">
        <v>7</v>
      </c>
      <c r="G15" s="290" t="s">
        <v>8</v>
      </c>
      <c r="H15" s="615"/>
      <c r="I15" s="623"/>
      <c r="J15" s="623"/>
      <c r="K15" s="623"/>
      <c r="L15" s="615"/>
      <c r="M15" s="633"/>
      <c r="N15" s="635"/>
      <c r="O15" s="636"/>
    </row>
    <row r="16" spans="1:14" s="61" customFormat="1" ht="12" customHeight="1">
      <c r="A16" s="291">
        <v>1</v>
      </c>
      <c r="B16" s="292">
        <v>2</v>
      </c>
      <c r="C16" s="293">
        <v>3</v>
      </c>
      <c r="D16" s="293">
        <v>4</v>
      </c>
      <c r="E16" s="293">
        <v>3</v>
      </c>
      <c r="F16" s="293">
        <v>4</v>
      </c>
      <c r="G16" s="293">
        <v>5</v>
      </c>
      <c r="H16" s="294" t="s">
        <v>557</v>
      </c>
      <c r="I16" s="295">
        <v>7</v>
      </c>
      <c r="J16" s="295">
        <v>8</v>
      </c>
      <c r="K16" s="295">
        <v>6</v>
      </c>
      <c r="L16" s="294" t="s">
        <v>557</v>
      </c>
      <c r="M16" s="296">
        <v>8</v>
      </c>
      <c r="N16" s="297">
        <v>9</v>
      </c>
    </row>
    <row r="17" spans="1:14" s="61" customFormat="1" ht="20.25" customHeight="1">
      <c r="A17" s="637" t="s">
        <v>1031</v>
      </c>
      <c r="B17" s="629"/>
      <c r="C17" s="629"/>
      <c r="D17" s="629"/>
      <c r="E17" s="629"/>
      <c r="F17" s="629"/>
      <c r="G17" s="629"/>
      <c r="H17" s="629"/>
      <c r="I17" s="629"/>
      <c r="J17" s="629"/>
      <c r="K17" s="629"/>
      <c r="L17" s="629"/>
      <c r="M17" s="296"/>
      <c r="N17" s="298"/>
    </row>
    <row r="18" spans="1:14" s="61" customFormat="1" ht="13.5" customHeight="1">
      <c r="A18" s="638" t="s">
        <v>558</v>
      </c>
      <c r="B18" s="639"/>
      <c r="C18" s="299">
        <f>D18+E18+F18+G18</f>
        <v>35014439.514240004</v>
      </c>
      <c r="D18" s="299"/>
      <c r="E18" s="299">
        <f aca="true" t="shared" si="0" ref="E18:G21">E23+E674+E919+E1020+E1062</f>
        <v>11737141.2316</v>
      </c>
      <c r="F18" s="299">
        <f t="shared" si="0"/>
        <v>11661029.82891</v>
      </c>
      <c r="G18" s="299">
        <f t="shared" si="0"/>
        <v>11616268.45373</v>
      </c>
      <c r="H18" s="629"/>
      <c r="I18" s="300"/>
      <c r="J18" s="629"/>
      <c r="K18" s="629"/>
      <c r="L18" s="629"/>
      <c r="M18" s="301">
        <f>M22+M673+M918+M1019+M1061</f>
        <v>950729.59708</v>
      </c>
      <c r="N18" s="298"/>
    </row>
    <row r="19" spans="1:15" s="61" customFormat="1" ht="12.75" customHeight="1">
      <c r="A19" s="630" t="s">
        <v>10</v>
      </c>
      <c r="B19" s="631"/>
      <c r="C19" s="299">
        <f>D19+E19+F19+G19</f>
        <v>907777.7294400001</v>
      </c>
      <c r="D19" s="299"/>
      <c r="E19" s="299">
        <f t="shared" si="0"/>
        <v>302594.20000000007</v>
      </c>
      <c r="F19" s="299">
        <f t="shared" si="0"/>
        <v>302591.76472000004</v>
      </c>
      <c r="G19" s="299">
        <f t="shared" si="0"/>
        <v>302591.76472000004</v>
      </c>
      <c r="H19" s="629"/>
      <c r="I19" s="629"/>
      <c r="J19" s="629"/>
      <c r="K19" s="629"/>
      <c r="L19" s="629"/>
      <c r="M19" s="301"/>
      <c r="N19" s="298"/>
      <c r="O19" s="62"/>
    </row>
    <row r="20" spans="1:15" s="61" customFormat="1" ht="12.75" customHeight="1">
      <c r="A20" s="630" t="s">
        <v>11</v>
      </c>
      <c r="B20" s="631"/>
      <c r="C20" s="299">
        <f>D20+E20+F20+G20</f>
        <v>33978779.676060006</v>
      </c>
      <c r="D20" s="299"/>
      <c r="E20" s="299">
        <f t="shared" si="0"/>
        <v>11391875.68946</v>
      </c>
      <c r="F20" s="299">
        <f t="shared" si="0"/>
        <v>11315832.680890001</v>
      </c>
      <c r="G20" s="299">
        <f t="shared" si="0"/>
        <v>11271071.305710003</v>
      </c>
      <c r="H20" s="629"/>
      <c r="I20" s="629"/>
      <c r="J20" s="629"/>
      <c r="K20" s="629"/>
      <c r="L20" s="629"/>
      <c r="M20" s="301"/>
      <c r="N20" s="298"/>
      <c r="O20" s="62"/>
    </row>
    <row r="21" spans="1:15" s="61" customFormat="1" ht="13.5" customHeight="1">
      <c r="A21" s="630" t="s">
        <v>12</v>
      </c>
      <c r="B21" s="631"/>
      <c r="C21" s="299">
        <f>D21+E21+F21</f>
        <v>85276.72543999998</v>
      </c>
      <c r="D21" s="299"/>
      <c r="E21" s="299">
        <f t="shared" si="0"/>
        <v>42671.34213999999</v>
      </c>
      <c r="F21" s="299">
        <f t="shared" si="0"/>
        <v>42605.383299999994</v>
      </c>
      <c r="G21" s="299">
        <f t="shared" si="0"/>
        <v>42605.383299999994</v>
      </c>
      <c r="H21" s="629"/>
      <c r="I21" s="629"/>
      <c r="J21" s="629"/>
      <c r="K21" s="629"/>
      <c r="L21" s="629"/>
      <c r="M21" s="301"/>
      <c r="N21" s="298"/>
      <c r="O21" s="62"/>
    </row>
    <row r="22" spans="1:15" s="61" customFormat="1" ht="33" customHeight="1">
      <c r="A22" s="302" t="s">
        <v>13</v>
      </c>
      <c r="B22" s="303" t="s">
        <v>14</v>
      </c>
      <c r="C22" s="304"/>
      <c r="D22" s="305">
        <f>D28+D70+D135+D221+D267+D367+D641+D303</f>
        <v>0</v>
      </c>
      <c r="E22" s="305"/>
      <c r="F22" s="305"/>
      <c r="G22" s="305"/>
      <c r="H22" s="628"/>
      <c r="I22" s="608" t="s">
        <v>18</v>
      </c>
      <c r="J22" s="628"/>
      <c r="K22" s="628"/>
      <c r="L22" s="628"/>
      <c r="M22" s="301">
        <f>M27+M69+M134+M220+M266+M302+M366+M640+M661</f>
        <v>418160.20265</v>
      </c>
      <c r="N22" s="298"/>
      <c r="O22" s="62"/>
    </row>
    <row r="23" spans="1:15" s="61" customFormat="1" ht="10.5" customHeight="1">
      <c r="A23" s="606" t="s">
        <v>9</v>
      </c>
      <c r="B23" s="607"/>
      <c r="C23" s="305">
        <f>SUM(D23:G23)</f>
        <v>30735817.00465</v>
      </c>
      <c r="D23" s="305"/>
      <c r="E23" s="305">
        <f>SUM(E24:E26)</f>
        <v>10305110.14219</v>
      </c>
      <c r="F23" s="305">
        <f>F28+F70+F135+F221+F267+F367+F641+F303+F662</f>
        <v>10235901.28855</v>
      </c>
      <c r="G23" s="305">
        <f>G28+G70+G135+G221+G267+G367+G641+G303+G662</f>
        <v>10194805.573910002</v>
      </c>
      <c r="H23" s="628"/>
      <c r="I23" s="608"/>
      <c r="J23" s="628"/>
      <c r="K23" s="628"/>
      <c r="L23" s="628"/>
      <c r="M23" s="301"/>
      <c r="N23" s="298"/>
      <c r="O23" s="62"/>
    </row>
    <row r="24" spans="1:15" s="61" customFormat="1" ht="10.5" customHeight="1">
      <c r="A24" s="606" t="s">
        <v>10</v>
      </c>
      <c r="B24" s="607"/>
      <c r="C24" s="305">
        <f>SUM(D24:G24)</f>
        <v>885298.5252800002</v>
      </c>
      <c r="D24" s="305"/>
      <c r="E24" s="305">
        <f>E29+E71+E136+E222+E268+E368+E642+E304</f>
        <v>295100.50000000006</v>
      </c>
      <c r="F24" s="305">
        <f>F29+F71+F136+F222+F268+F368+F642+F304</f>
        <v>295099.01264000003</v>
      </c>
      <c r="G24" s="305">
        <f>G29+G71+G136+G222+G268+G368+G642+G304</f>
        <v>295099.01264000003</v>
      </c>
      <c r="H24" s="628"/>
      <c r="I24" s="608"/>
      <c r="J24" s="628"/>
      <c r="K24" s="628"/>
      <c r="L24" s="628"/>
      <c r="M24" s="301"/>
      <c r="N24" s="298"/>
      <c r="O24" s="62"/>
    </row>
    <row r="25" spans="1:15" s="61" customFormat="1" ht="10.5" customHeight="1">
      <c r="A25" s="606" t="s">
        <v>11</v>
      </c>
      <c r="B25" s="607"/>
      <c r="C25" s="305">
        <f>SUM(D25:G25)</f>
        <v>29722636.370630004</v>
      </c>
      <c r="D25" s="305"/>
      <c r="E25" s="305">
        <f>E30+E72+E137+E223+E269+E369+E643+E305+E664</f>
        <v>9967338.30005</v>
      </c>
      <c r="F25" s="305">
        <f>F30+F72+F137+F223+F269+F369+F643+F305+F664</f>
        <v>9898196.89261</v>
      </c>
      <c r="G25" s="305">
        <f>G30+G72+G137+G223+G269+G369+G643+G305+G664</f>
        <v>9857101.177970003</v>
      </c>
      <c r="H25" s="628"/>
      <c r="I25" s="608"/>
      <c r="J25" s="628"/>
      <c r="K25" s="628"/>
      <c r="L25" s="628"/>
      <c r="M25" s="301"/>
      <c r="N25" s="298"/>
      <c r="O25" s="62"/>
    </row>
    <row r="26" spans="1:15" s="61" customFormat="1" ht="10.5" customHeight="1">
      <c r="A26" s="606" t="s">
        <v>12</v>
      </c>
      <c r="B26" s="607"/>
      <c r="C26" s="305">
        <f>SUM(D26:G26)</f>
        <v>127882.10873999997</v>
      </c>
      <c r="D26" s="305"/>
      <c r="E26" s="305">
        <f>E31+E73+E138+E224+E270+E370+E644+E306</f>
        <v>42671.34213999999</v>
      </c>
      <c r="F26" s="305">
        <f>F31+F73+F138+F224+F270+F370+F644+F306</f>
        <v>42605.383299999994</v>
      </c>
      <c r="G26" s="305">
        <f>G31+G73+G138+G224+G270+G370+G644+G306</f>
        <v>42605.383299999994</v>
      </c>
      <c r="H26" s="628"/>
      <c r="I26" s="608"/>
      <c r="J26" s="628"/>
      <c r="K26" s="628"/>
      <c r="L26" s="628"/>
      <c r="M26" s="301"/>
      <c r="N26" s="298"/>
      <c r="O26" s="62"/>
    </row>
    <row r="27" spans="1:15" s="63" customFormat="1" ht="27.75" customHeight="1">
      <c r="A27" s="306" t="s">
        <v>16</v>
      </c>
      <c r="B27" s="307" t="s">
        <v>17</v>
      </c>
      <c r="C27" s="308"/>
      <c r="D27" s="308"/>
      <c r="E27" s="308"/>
      <c r="F27" s="308"/>
      <c r="G27" s="308"/>
      <c r="H27" s="309"/>
      <c r="I27" s="610" t="s">
        <v>18</v>
      </c>
      <c r="J27" s="610" t="s">
        <v>19</v>
      </c>
      <c r="K27" s="294"/>
      <c r="L27" s="294"/>
      <c r="M27" s="310">
        <f>M32+M37+M42+M47+M52+M59</f>
        <v>0</v>
      </c>
      <c r="N27" s="298"/>
      <c r="O27" s="62"/>
    </row>
    <row r="28" spans="1:15" s="63" customFormat="1" ht="10.5" customHeight="1">
      <c r="A28" s="606" t="s">
        <v>9</v>
      </c>
      <c r="B28" s="607"/>
      <c r="C28" s="308">
        <f>SUM(C29:C31)</f>
        <v>6715876.29614</v>
      </c>
      <c r="D28" s="308"/>
      <c r="E28" s="308">
        <f>SUM(E29:E31)</f>
        <v>2242962.2909500003</v>
      </c>
      <c r="F28" s="308">
        <f>SUM(F29:F31)</f>
        <v>2236456.91561</v>
      </c>
      <c r="G28" s="308">
        <f>SUM(G29:G31)</f>
        <v>2236457.08958</v>
      </c>
      <c r="H28" s="309"/>
      <c r="I28" s="610"/>
      <c r="J28" s="610"/>
      <c r="K28" s="294"/>
      <c r="L28" s="294"/>
      <c r="M28" s="310"/>
      <c r="N28" s="298"/>
      <c r="O28" s="62"/>
    </row>
    <row r="29" spans="1:15" s="63" customFormat="1" ht="10.5" customHeight="1">
      <c r="A29" s="606" t="s">
        <v>10</v>
      </c>
      <c r="B29" s="607"/>
      <c r="C29" s="308">
        <f>SUM(D29:G29)</f>
        <v>0</v>
      </c>
      <c r="D29" s="308"/>
      <c r="E29" s="308">
        <f>E34+E39+E44+E49+E54+E61</f>
        <v>0</v>
      </c>
      <c r="F29" s="308">
        <f>F34+F39+F44+F49+F54+F61</f>
        <v>0</v>
      </c>
      <c r="G29" s="308">
        <f>G34+G39+G44+G49+G54+G61</f>
        <v>0</v>
      </c>
      <c r="H29" s="309"/>
      <c r="I29" s="610"/>
      <c r="J29" s="610"/>
      <c r="K29" s="294"/>
      <c r="L29" s="294"/>
      <c r="M29" s="310"/>
      <c r="N29" s="298"/>
      <c r="O29" s="62"/>
    </row>
    <row r="30" spans="1:15" s="63" customFormat="1" ht="11.25" customHeight="1">
      <c r="A30" s="606" t="s">
        <v>11</v>
      </c>
      <c r="B30" s="607"/>
      <c r="C30" s="308">
        <f>SUM(D30:G30)</f>
        <v>6639956.73374</v>
      </c>
      <c r="D30" s="308"/>
      <c r="E30" s="311">
        <f>E35+E40+E45+E50+E55+E62+E67</f>
        <v>2217655.77015</v>
      </c>
      <c r="F30" s="311">
        <f>F35+F40+F45+F50+F55+F62+F67</f>
        <v>2211150.39481</v>
      </c>
      <c r="G30" s="308">
        <f>G35+G40+G45+G50+G55+G62+G67</f>
        <v>2211150.56878</v>
      </c>
      <c r="H30" s="309"/>
      <c r="I30" s="610"/>
      <c r="J30" s="610"/>
      <c r="K30" s="294"/>
      <c r="L30" s="294"/>
      <c r="M30" s="310"/>
      <c r="N30" s="298"/>
      <c r="O30" s="62"/>
    </row>
    <row r="31" spans="1:15" s="63" customFormat="1" ht="9.75" customHeight="1">
      <c r="A31" s="606" t="s">
        <v>12</v>
      </c>
      <c r="B31" s="607"/>
      <c r="C31" s="308">
        <f>SUM(D31:G31)</f>
        <v>75919.5624</v>
      </c>
      <c r="D31" s="308"/>
      <c r="E31" s="308">
        <f>E36+E41+E46+E51+E56</f>
        <v>25306.5208</v>
      </c>
      <c r="F31" s="308">
        <f>F36+F41+F46+F51+F56</f>
        <v>25306.5208</v>
      </c>
      <c r="G31" s="308">
        <f>G36+G41+G46+G51+G56</f>
        <v>25306.5208</v>
      </c>
      <c r="H31" s="309"/>
      <c r="I31" s="610"/>
      <c r="J31" s="610"/>
      <c r="K31" s="294"/>
      <c r="L31" s="294"/>
      <c r="M31" s="310"/>
      <c r="N31" s="298"/>
      <c r="O31" s="62"/>
    </row>
    <row r="32" spans="1:15" s="63" customFormat="1" ht="129.75" customHeight="1">
      <c r="A32" s="306" t="s">
        <v>22</v>
      </c>
      <c r="B32" s="307" t="s">
        <v>23</v>
      </c>
      <c r="C32" s="312"/>
      <c r="D32" s="312"/>
      <c r="E32" s="312"/>
      <c r="F32" s="312"/>
      <c r="G32" s="312"/>
      <c r="H32" s="608" t="s">
        <v>559</v>
      </c>
      <c r="I32" s="610" t="s">
        <v>447</v>
      </c>
      <c r="J32" s="610" t="s">
        <v>25</v>
      </c>
      <c r="K32" s="294" t="s">
        <v>444</v>
      </c>
      <c r="L32" s="294" t="s">
        <v>205</v>
      </c>
      <c r="M32" s="310"/>
      <c r="N32" s="298"/>
      <c r="O32" s="62"/>
    </row>
    <row r="33" spans="1:15" s="63" customFormat="1" ht="9.75" customHeight="1">
      <c r="A33" s="606" t="s">
        <v>9</v>
      </c>
      <c r="B33" s="607"/>
      <c r="C33" s="312">
        <f>SUM(C34:C36)</f>
        <v>6036761.71494</v>
      </c>
      <c r="D33" s="312"/>
      <c r="E33" s="313">
        <f>SUM(E34:E36)</f>
        <v>2012355.31282</v>
      </c>
      <c r="F33" s="313">
        <f>SUM(F34:F36)</f>
        <v>2012203.20106</v>
      </c>
      <c r="G33" s="313">
        <f>SUM(G34:G36)</f>
        <v>2012203.20106</v>
      </c>
      <c r="H33" s="608"/>
      <c r="I33" s="610"/>
      <c r="J33" s="610"/>
      <c r="K33" s="294"/>
      <c r="L33" s="294"/>
      <c r="M33" s="310"/>
      <c r="N33" s="298"/>
      <c r="O33" s="62"/>
    </row>
    <row r="34" spans="1:15" s="63" customFormat="1" ht="9.75" customHeight="1">
      <c r="A34" s="606" t="s">
        <v>10</v>
      </c>
      <c r="B34" s="607"/>
      <c r="C34" s="312">
        <f>SUM(D34:G34)</f>
        <v>0</v>
      </c>
      <c r="D34" s="312"/>
      <c r="E34" s="313">
        <v>0</v>
      </c>
      <c r="F34" s="313">
        <v>0</v>
      </c>
      <c r="G34" s="313">
        <v>0</v>
      </c>
      <c r="H34" s="608"/>
      <c r="I34" s="610"/>
      <c r="J34" s="610"/>
      <c r="K34" s="294"/>
      <c r="L34" s="294"/>
      <c r="M34" s="310"/>
      <c r="N34" s="298"/>
      <c r="O34" s="62"/>
    </row>
    <row r="35" spans="1:15" s="63" customFormat="1" ht="11.25" customHeight="1">
      <c r="A35" s="606" t="s">
        <v>11</v>
      </c>
      <c r="B35" s="607"/>
      <c r="C35" s="312">
        <f>SUM(D35:G35)</f>
        <v>6036761.71494</v>
      </c>
      <c r="D35" s="312"/>
      <c r="E35" s="313">
        <v>2012355.31282</v>
      </c>
      <c r="F35" s="313">
        <v>2012203.20106</v>
      </c>
      <c r="G35" s="313">
        <f>F35</f>
        <v>2012203.20106</v>
      </c>
      <c r="H35" s="608"/>
      <c r="I35" s="610"/>
      <c r="J35" s="610"/>
      <c r="K35" s="294"/>
      <c r="L35" s="294"/>
      <c r="M35" s="310"/>
      <c r="N35" s="298"/>
      <c r="O35" s="62"/>
    </row>
    <row r="36" spans="1:15" s="63" customFormat="1" ht="9.75" customHeight="1">
      <c r="A36" s="606" t="s">
        <v>12</v>
      </c>
      <c r="B36" s="607"/>
      <c r="C36" s="312">
        <f>SUM(D36:G36)</f>
        <v>0</v>
      </c>
      <c r="D36" s="312"/>
      <c r="E36" s="313">
        <v>0</v>
      </c>
      <c r="F36" s="313">
        <v>0</v>
      </c>
      <c r="G36" s="313">
        <v>0</v>
      </c>
      <c r="H36" s="608"/>
      <c r="I36" s="610"/>
      <c r="J36" s="610"/>
      <c r="K36" s="294"/>
      <c r="L36" s="294"/>
      <c r="M36" s="310"/>
      <c r="N36" s="298"/>
      <c r="O36" s="62"/>
    </row>
    <row r="37" spans="1:15" s="63" customFormat="1" ht="33.75" customHeight="1">
      <c r="A37" s="306" t="s">
        <v>28</v>
      </c>
      <c r="B37" s="307" t="s">
        <v>560</v>
      </c>
      <c r="C37" s="312"/>
      <c r="D37" s="312"/>
      <c r="E37" s="313"/>
      <c r="F37" s="313"/>
      <c r="G37" s="313"/>
      <c r="H37" s="608" t="s">
        <v>561</v>
      </c>
      <c r="I37" s="610" t="s">
        <v>562</v>
      </c>
      <c r="J37" s="610" t="s">
        <v>563</v>
      </c>
      <c r="K37" s="294" t="s">
        <v>444</v>
      </c>
      <c r="L37" s="294" t="s">
        <v>205</v>
      </c>
      <c r="M37" s="310"/>
      <c r="N37" s="298"/>
      <c r="O37" s="62"/>
    </row>
    <row r="38" spans="1:15" s="63" customFormat="1" ht="10.5" customHeight="1">
      <c r="A38" s="606" t="s">
        <v>9</v>
      </c>
      <c r="B38" s="607"/>
      <c r="C38" s="312">
        <f>SUM(C39:C41)</f>
        <v>3300</v>
      </c>
      <c r="D38" s="312"/>
      <c r="E38" s="313">
        <f>SUM(E39:E41)</f>
        <v>1100</v>
      </c>
      <c r="F38" s="313">
        <f>SUM(F39:F41)</f>
        <v>1100</v>
      </c>
      <c r="G38" s="313">
        <f>SUM(G39:G41)</f>
        <v>1100</v>
      </c>
      <c r="H38" s="608"/>
      <c r="I38" s="610"/>
      <c r="J38" s="610"/>
      <c r="K38" s="294"/>
      <c r="L38" s="294"/>
      <c r="M38" s="310"/>
      <c r="N38" s="298"/>
      <c r="O38" s="62"/>
    </row>
    <row r="39" spans="1:15" s="63" customFormat="1" ht="10.5" customHeight="1">
      <c r="A39" s="606" t="s">
        <v>10</v>
      </c>
      <c r="B39" s="607"/>
      <c r="C39" s="312">
        <f>SUM(D39:G39)</f>
        <v>0</v>
      </c>
      <c r="D39" s="312"/>
      <c r="E39" s="313">
        <v>0</v>
      </c>
      <c r="F39" s="313">
        <v>0</v>
      </c>
      <c r="G39" s="313">
        <v>0</v>
      </c>
      <c r="H39" s="608"/>
      <c r="I39" s="610"/>
      <c r="J39" s="610"/>
      <c r="K39" s="294"/>
      <c r="L39" s="294"/>
      <c r="M39" s="310"/>
      <c r="N39" s="298"/>
      <c r="O39" s="62"/>
    </row>
    <row r="40" spans="1:15" s="63" customFormat="1" ht="11.25" customHeight="1">
      <c r="A40" s="606" t="s">
        <v>11</v>
      </c>
      <c r="B40" s="607"/>
      <c r="C40" s="312">
        <f>SUM(D40:G40)</f>
        <v>3000</v>
      </c>
      <c r="D40" s="312"/>
      <c r="E40" s="313">
        <v>1000</v>
      </c>
      <c r="F40" s="313">
        <v>1000</v>
      </c>
      <c r="G40" s="313">
        <v>1000</v>
      </c>
      <c r="H40" s="608"/>
      <c r="I40" s="610"/>
      <c r="J40" s="610"/>
      <c r="K40" s="294"/>
      <c r="L40" s="294"/>
      <c r="M40" s="310"/>
      <c r="N40" s="298"/>
      <c r="O40" s="62"/>
    </row>
    <row r="41" spans="1:15" s="63" customFormat="1" ht="10.5" customHeight="1">
      <c r="A41" s="606" t="s">
        <v>12</v>
      </c>
      <c r="B41" s="607"/>
      <c r="C41" s="312">
        <f>SUM(D41:G41)</f>
        <v>300</v>
      </c>
      <c r="D41" s="288"/>
      <c r="E41" s="313">
        <v>100</v>
      </c>
      <c r="F41" s="313">
        <v>100</v>
      </c>
      <c r="G41" s="313">
        <v>100</v>
      </c>
      <c r="H41" s="608"/>
      <c r="I41" s="610"/>
      <c r="J41" s="610"/>
      <c r="K41" s="294"/>
      <c r="L41" s="294"/>
      <c r="M41" s="310"/>
      <c r="N41" s="298"/>
      <c r="O41" s="62"/>
    </row>
    <row r="42" spans="1:15" s="63" customFormat="1" ht="57" customHeight="1">
      <c r="A42" s="306" t="s">
        <v>30</v>
      </c>
      <c r="B42" s="307" t="s">
        <v>31</v>
      </c>
      <c r="C42" s="312"/>
      <c r="D42" s="312"/>
      <c r="E42" s="313"/>
      <c r="F42" s="313"/>
      <c r="G42" s="313"/>
      <c r="H42" s="608" t="s">
        <v>564</v>
      </c>
      <c r="I42" s="618" t="s">
        <v>565</v>
      </c>
      <c r="J42" s="610" t="s">
        <v>32</v>
      </c>
      <c r="K42" s="294" t="s">
        <v>444</v>
      </c>
      <c r="L42" s="294" t="s">
        <v>205</v>
      </c>
      <c r="M42" s="310"/>
      <c r="N42" s="298"/>
      <c r="O42" s="62"/>
    </row>
    <row r="43" spans="1:15" ht="12.75" customHeight="1">
      <c r="A43" s="606" t="s">
        <v>9</v>
      </c>
      <c r="B43" s="607"/>
      <c r="C43" s="312">
        <f>SUM(C44:C46)</f>
        <v>399775.6048399999</v>
      </c>
      <c r="D43" s="312"/>
      <c r="E43" s="313">
        <f>SUM(E44:E46)</f>
        <v>137494.044</v>
      </c>
      <c r="F43" s="313">
        <f>SUM(F44:F46)</f>
        <v>131140.78042</v>
      </c>
      <c r="G43" s="313">
        <f>SUM(G44:G46)</f>
        <v>131140.78042</v>
      </c>
      <c r="H43" s="608"/>
      <c r="I43" s="618"/>
      <c r="J43" s="610"/>
      <c r="K43" s="294"/>
      <c r="L43" s="294"/>
      <c r="M43" s="301"/>
      <c r="N43" s="298"/>
      <c r="O43" s="62"/>
    </row>
    <row r="44" spans="1:15" s="65" customFormat="1" ht="12" customHeight="1">
      <c r="A44" s="606" t="s">
        <v>10</v>
      </c>
      <c r="B44" s="607"/>
      <c r="C44" s="312">
        <f>SUM(D44:G44)</f>
        <v>0</v>
      </c>
      <c r="D44" s="312"/>
      <c r="E44" s="313">
        <v>0</v>
      </c>
      <c r="F44" s="313">
        <v>0</v>
      </c>
      <c r="G44" s="313">
        <v>0</v>
      </c>
      <c r="H44" s="608"/>
      <c r="I44" s="618"/>
      <c r="J44" s="610"/>
      <c r="K44" s="294"/>
      <c r="L44" s="294"/>
      <c r="M44" s="301"/>
      <c r="N44" s="298"/>
      <c r="O44" s="62"/>
    </row>
    <row r="45" spans="1:15" s="65" customFormat="1" ht="12" customHeight="1">
      <c r="A45" s="606" t="s">
        <v>11</v>
      </c>
      <c r="B45" s="607"/>
      <c r="C45" s="312">
        <f>SUM(D45:G45)</f>
        <v>399775.6048399999</v>
      </c>
      <c r="D45" s="312"/>
      <c r="E45" s="313">
        <v>137494.044</v>
      </c>
      <c r="F45" s="313">
        <v>131140.78042</v>
      </c>
      <c r="G45" s="313">
        <f>F45</f>
        <v>131140.78042</v>
      </c>
      <c r="H45" s="608"/>
      <c r="I45" s="618"/>
      <c r="J45" s="610"/>
      <c r="K45" s="294"/>
      <c r="L45" s="294"/>
      <c r="M45" s="301"/>
      <c r="N45" s="298"/>
      <c r="O45" s="62"/>
    </row>
    <row r="46" spans="1:15" ht="12.75" customHeight="1">
      <c r="A46" s="606" t="s">
        <v>12</v>
      </c>
      <c r="B46" s="607"/>
      <c r="C46" s="312">
        <f>SUM(D46:G46)</f>
        <v>0</v>
      </c>
      <c r="D46" s="312"/>
      <c r="E46" s="313">
        <v>0</v>
      </c>
      <c r="F46" s="313">
        <v>0</v>
      </c>
      <c r="G46" s="313">
        <v>0</v>
      </c>
      <c r="H46" s="608"/>
      <c r="I46" s="618"/>
      <c r="J46" s="610"/>
      <c r="K46" s="294"/>
      <c r="L46" s="294"/>
      <c r="M46" s="301"/>
      <c r="N46" s="298"/>
      <c r="O46" s="62"/>
    </row>
    <row r="47" spans="1:15" ht="75.75" customHeight="1">
      <c r="A47" s="306" t="s">
        <v>33</v>
      </c>
      <c r="B47" s="307" t="s">
        <v>34</v>
      </c>
      <c r="C47" s="314"/>
      <c r="D47" s="315"/>
      <c r="E47" s="316"/>
      <c r="F47" s="316"/>
      <c r="G47" s="316"/>
      <c r="H47" s="608" t="s">
        <v>566</v>
      </c>
      <c r="I47" s="610" t="s">
        <v>562</v>
      </c>
      <c r="J47" s="610" t="s">
        <v>35</v>
      </c>
      <c r="K47" s="294"/>
      <c r="L47" s="294"/>
      <c r="M47" s="301"/>
      <c r="N47" s="298"/>
      <c r="O47" s="62"/>
    </row>
    <row r="48" spans="1:15" ht="12.75" customHeight="1">
      <c r="A48" s="606" t="s">
        <v>9</v>
      </c>
      <c r="B48" s="607"/>
      <c r="C48" s="312">
        <f>SUM(C49:C51)</f>
        <v>0</v>
      </c>
      <c r="D48" s="312"/>
      <c r="E48" s="312">
        <f>SUM(F48:I48)</f>
        <v>0</v>
      </c>
      <c r="F48" s="312">
        <f>SUM(H48:J48)</f>
        <v>0</v>
      </c>
      <c r="G48" s="312">
        <f>SUM(I48:K48)</f>
        <v>0</v>
      </c>
      <c r="H48" s="608"/>
      <c r="I48" s="610"/>
      <c r="J48" s="610"/>
      <c r="K48" s="294"/>
      <c r="L48" s="294"/>
      <c r="M48" s="301"/>
      <c r="N48" s="298"/>
      <c r="O48" s="62"/>
    </row>
    <row r="49" spans="1:15" ht="12.75" customHeight="1">
      <c r="A49" s="606" t="s">
        <v>10</v>
      </c>
      <c r="B49" s="607"/>
      <c r="C49" s="312">
        <f>SUM(D49:G49)</f>
        <v>0</v>
      </c>
      <c r="D49" s="312"/>
      <c r="E49" s="312">
        <v>0</v>
      </c>
      <c r="F49" s="312">
        <v>0</v>
      </c>
      <c r="G49" s="312">
        <v>0</v>
      </c>
      <c r="H49" s="608"/>
      <c r="I49" s="610"/>
      <c r="J49" s="610"/>
      <c r="K49" s="294"/>
      <c r="L49" s="294"/>
      <c r="M49" s="301"/>
      <c r="N49" s="298"/>
      <c r="O49" s="62"/>
    </row>
    <row r="50" spans="1:15" ht="12.75" customHeight="1">
      <c r="A50" s="606" t="s">
        <v>11</v>
      </c>
      <c r="B50" s="607"/>
      <c r="C50" s="312">
        <f>SUM(D50:G50)</f>
        <v>0</v>
      </c>
      <c r="D50" s="312"/>
      <c r="E50" s="312">
        <v>0</v>
      </c>
      <c r="F50" s="312">
        <v>0</v>
      </c>
      <c r="G50" s="312">
        <v>0</v>
      </c>
      <c r="H50" s="608"/>
      <c r="I50" s="610"/>
      <c r="J50" s="610"/>
      <c r="K50" s="294"/>
      <c r="L50" s="294"/>
      <c r="M50" s="301"/>
      <c r="N50" s="298"/>
      <c r="O50" s="62"/>
    </row>
    <row r="51" spans="1:15" ht="12.75" customHeight="1">
      <c r="A51" s="606" t="s">
        <v>12</v>
      </c>
      <c r="B51" s="607"/>
      <c r="C51" s="312">
        <f>SUM(D51:G51)</f>
        <v>0</v>
      </c>
      <c r="D51" s="312"/>
      <c r="E51" s="312">
        <v>0</v>
      </c>
      <c r="F51" s="312">
        <v>0</v>
      </c>
      <c r="G51" s="312">
        <v>0</v>
      </c>
      <c r="H51" s="608"/>
      <c r="I51" s="610"/>
      <c r="J51" s="610"/>
      <c r="K51" s="294"/>
      <c r="L51" s="294"/>
      <c r="M51" s="301"/>
      <c r="N51" s="298"/>
      <c r="O51" s="62"/>
    </row>
    <row r="52" spans="1:15" ht="53.25" customHeight="1">
      <c r="A52" s="306" t="s">
        <v>36</v>
      </c>
      <c r="B52" s="307" t="s">
        <v>431</v>
      </c>
      <c r="C52" s="312"/>
      <c r="D52" s="312"/>
      <c r="E52" s="312"/>
      <c r="F52" s="312"/>
      <c r="G52" s="312"/>
      <c r="H52" s="608" t="s">
        <v>567</v>
      </c>
      <c r="I52" s="618" t="s">
        <v>568</v>
      </c>
      <c r="J52" s="610" t="s">
        <v>37</v>
      </c>
      <c r="K52" s="294" t="s">
        <v>444</v>
      </c>
      <c r="L52" s="294" t="s">
        <v>205</v>
      </c>
      <c r="M52" s="301"/>
      <c r="N52" s="298"/>
      <c r="O52" s="62"/>
    </row>
    <row r="53" spans="1:15" ht="12.75" customHeight="1">
      <c r="A53" s="606" t="s">
        <v>9</v>
      </c>
      <c r="B53" s="607"/>
      <c r="C53" s="312">
        <f>SUM(C54:C58)</f>
        <v>263299.79436</v>
      </c>
      <c r="D53" s="312"/>
      <c r="E53" s="312">
        <f>SUM(E54:E58)</f>
        <v>87766.54013000001</v>
      </c>
      <c r="F53" s="312">
        <f>SUM(F54:F58)</f>
        <v>87766.54013000001</v>
      </c>
      <c r="G53" s="312">
        <f>SUM(G54:G58)</f>
        <v>87766.7141</v>
      </c>
      <c r="H53" s="608"/>
      <c r="I53" s="618"/>
      <c r="J53" s="610"/>
      <c r="K53" s="294"/>
      <c r="L53" s="294"/>
      <c r="M53" s="301"/>
      <c r="N53" s="298"/>
      <c r="O53" s="62"/>
    </row>
    <row r="54" spans="1:15" ht="12.75" customHeight="1">
      <c r="A54" s="606" t="s">
        <v>10</v>
      </c>
      <c r="B54" s="607"/>
      <c r="C54" s="312">
        <f>SUM(D54:G54)</f>
        <v>0</v>
      </c>
      <c r="D54" s="312"/>
      <c r="E54" s="313">
        <v>0</v>
      </c>
      <c r="F54" s="313">
        <v>0</v>
      </c>
      <c r="G54" s="313">
        <v>0</v>
      </c>
      <c r="H54" s="608"/>
      <c r="I54" s="618"/>
      <c r="J54" s="610"/>
      <c r="K54" s="294"/>
      <c r="L54" s="294"/>
      <c r="M54" s="301"/>
      <c r="N54" s="298"/>
      <c r="O54" s="62"/>
    </row>
    <row r="55" spans="1:15" ht="12.75" customHeight="1">
      <c r="A55" s="606" t="s">
        <v>11</v>
      </c>
      <c r="B55" s="607"/>
      <c r="C55" s="312">
        <f>SUM(D55:G55)</f>
        <v>187680.23196</v>
      </c>
      <c r="D55" s="312"/>
      <c r="E55" s="313">
        <v>62560.01933</v>
      </c>
      <c r="F55" s="313">
        <v>62560.01933</v>
      </c>
      <c r="G55" s="313">
        <v>62560.1933</v>
      </c>
      <c r="H55" s="608"/>
      <c r="I55" s="618"/>
      <c r="J55" s="610"/>
      <c r="K55" s="294"/>
      <c r="L55" s="294"/>
      <c r="M55" s="301"/>
      <c r="N55" s="298"/>
      <c r="O55" s="62"/>
    </row>
    <row r="56" spans="1:15" ht="18" customHeight="1">
      <c r="A56" s="606" t="s">
        <v>12</v>
      </c>
      <c r="B56" s="607"/>
      <c r="C56" s="312">
        <f>SUM(D56:G56)</f>
        <v>75619.5624</v>
      </c>
      <c r="D56" s="312"/>
      <c r="E56" s="313">
        <v>25206.5208</v>
      </c>
      <c r="F56" s="313">
        <v>25206.5208</v>
      </c>
      <c r="G56" s="313">
        <v>25206.5208</v>
      </c>
      <c r="H56" s="608"/>
      <c r="I56" s="618"/>
      <c r="J56" s="610"/>
      <c r="K56" s="294"/>
      <c r="L56" s="294"/>
      <c r="M56" s="301"/>
      <c r="N56" s="298"/>
      <c r="O56" s="62"/>
    </row>
    <row r="57" spans="1:15" ht="12.75" customHeight="1" hidden="1">
      <c r="A57" s="606" t="s">
        <v>20</v>
      </c>
      <c r="B57" s="607"/>
      <c r="C57" s="312">
        <f>SUM(D57:F57)</f>
        <v>0</v>
      </c>
      <c r="D57" s="312"/>
      <c r="E57" s="312">
        <v>0</v>
      </c>
      <c r="F57" s="312">
        <v>0</v>
      </c>
      <c r="G57" s="312">
        <v>0</v>
      </c>
      <c r="H57" s="317"/>
      <c r="I57" s="618"/>
      <c r="J57" s="318"/>
      <c r="K57" s="294"/>
      <c r="L57" s="294"/>
      <c r="M57" s="301"/>
      <c r="N57" s="298"/>
      <c r="O57" s="62"/>
    </row>
    <row r="58" spans="1:15" ht="12.75" customHeight="1" hidden="1">
      <c r="A58" s="606" t="s">
        <v>21</v>
      </c>
      <c r="B58" s="607"/>
      <c r="C58" s="312">
        <f>SUM(D58:F58)</f>
        <v>0</v>
      </c>
      <c r="D58" s="312"/>
      <c r="E58" s="312">
        <v>0</v>
      </c>
      <c r="F58" s="312">
        <v>0</v>
      </c>
      <c r="G58" s="312">
        <v>0</v>
      </c>
      <c r="H58" s="317"/>
      <c r="I58" s="319"/>
      <c r="J58" s="318"/>
      <c r="K58" s="294"/>
      <c r="L58" s="294"/>
      <c r="M58" s="301"/>
      <c r="N58" s="298"/>
      <c r="O58" s="62"/>
    </row>
    <row r="59" spans="1:15" ht="43.5" customHeight="1">
      <c r="A59" s="306" t="s">
        <v>38</v>
      </c>
      <c r="B59" s="307" t="s">
        <v>39</v>
      </c>
      <c r="C59" s="312"/>
      <c r="D59" s="312"/>
      <c r="E59" s="312"/>
      <c r="F59" s="312"/>
      <c r="G59" s="312"/>
      <c r="H59" s="608" t="s">
        <v>569</v>
      </c>
      <c r="I59" s="618" t="s">
        <v>565</v>
      </c>
      <c r="J59" s="610" t="s">
        <v>40</v>
      </c>
      <c r="K59" s="294"/>
      <c r="L59" s="294"/>
      <c r="M59" s="301"/>
      <c r="N59" s="298"/>
      <c r="O59" s="62"/>
    </row>
    <row r="60" spans="1:15" ht="12.75" customHeight="1">
      <c r="A60" s="606" t="s">
        <v>9</v>
      </c>
      <c r="B60" s="607"/>
      <c r="C60" s="312">
        <f>SUM(C61:C63)</f>
        <v>0</v>
      </c>
      <c r="D60" s="312"/>
      <c r="E60" s="312">
        <f>SUM(E61:E63)</f>
        <v>0</v>
      </c>
      <c r="F60" s="312">
        <f>SUM(F61:F63)</f>
        <v>0</v>
      </c>
      <c r="G60" s="312">
        <f>SUM(G61:G63)</f>
        <v>0</v>
      </c>
      <c r="H60" s="608"/>
      <c r="I60" s="618"/>
      <c r="J60" s="610"/>
      <c r="K60" s="294"/>
      <c r="L60" s="294"/>
      <c r="M60" s="301"/>
      <c r="N60" s="298"/>
      <c r="O60" s="62"/>
    </row>
    <row r="61" spans="1:15" ht="12.75" customHeight="1">
      <c r="A61" s="606" t="s">
        <v>10</v>
      </c>
      <c r="B61" s="607"/>
      <c r="C61" s="312">
        <f>SUM(D61:G61)</f>
        <v>0</v>
      </c>
      <c r="D61" s="312"/>
      <c r="E61" s="312">
        <v>0</v>
      </c>
      <c r="F61" s="312">
        <v>0</v>
      </c>
      <c r="G61" s="312">
        <v>0</v>
      </c>
      <c r="H61" s="608"/>
      <c r="I61" s="618"/>
      <c r="J61" s="610"/>
      <c r="K61" s="294"/>
      <c r="L61" s="294"/>
      <c r="M61" s="301"/>
      <c r="N61" s="298"/>
      <c r="O61" s="62"/>
    </row>
    <row r="62" spans="1:15" ht="12.75" customHeight="1">
      <c r="A62" s="606" t="s">
        <v>11</v>
      </c>
      <c r="B62" s="607"/>
      <c r="C62" s="312">
        <f>SUM(D62:G62)</f>
        <v>0</v>
      </c>
      <c r="D62" s="312"/>
      <c r="E62" s="312">
        <v>0</v>
      </c>
      <c r="F62" s="312">
        <v>0</v>
      </c>
      <c r="G62" s="312">
        <v>0</v>
      </c>
      <c r="H62" s="608"/>
      <c r="I62" s="618"/>
      <c r="J62" s="610"/>
      <c r="K62" s="294"/>
      <c r="L62" s="294"/>
      <c r="M62" s="301"/>
      <c r="N62" s="298"/>
      <c r="O62" s="62"/>
    </row>
    <row r="63" spans="1:15" ht="12.75" customHeight="1">
      <c r="A63" s="606" t="s">
        <v>12</v>
      </c>
      <c r="B63" s="607"/>
      <c r="C63" s="312">
        <f>SUM(D63:G63)</f>
        <v>0</v>
      </c>
      <c r="D63" s="312"/>
      <c r="E63" s="312">
        <v>0</v>
      </c>
      <c r="F63" s="312">
        <v>0</v>
      </c>
      <c r="G63" s="312">
        <v>0</v>
      </c>
      <c r="H63" s="608"/>
      <c r="I63" s="618"/>
      <c r="J63" s="610"/>
      <c r="K63" s="294"/>
      <c r="L63" s="294"/>
      <c r="M63" s="301"/>
      <c r="N63" s="298"/>
      <c r="O63" s="62"/>
    </row>
    <row r="64" spans="1:15" ht="52.5" customHeight="1">
      <c r="A64" s="306" t="s">
        <v>570</v>
      </c>
      <c r="B64" s="307" t="s">
        <v>571</v>
      </c>
      <c r="C64" s="312"/>
      <c r="D64" s="312"/>
      <c r="E64" s="312"/>
      <c r="F64" s="312"/>
      <c r="G64" s="312"/>
      <c r="H64" s="608" t="s">
        <v>569</v>
      </c>
      <c r="I64" s="618" t="s">
        <v>565</v>
      </c>
      <c r="J64" s="610" t="s">
        <v>40</v>
      </c>
      <c r="K64" s="294" t="s">
        <v>444</v>
      </c>
      <c r="L64" s="294" t="s">
        <v>205</v>
      </c>
      <c r="M64" s="301"/>
      <c r="N64" s="298"/>
      <c r="O64" s="62"/>
    </row>
    <row r="65" spans="1:15" ht="12.75" customHeight="1">
      <c r="A65" s="606" t="s">
        <v>9</v>
      </c>
      <c r="B65" s="607"/>
      <c r="C65" s="312">
        <f>SUM(C66:C68)</f>
        <v>12739.182</v>
      </c>
      <c r="D65" s="312"/>
      <c r="E65" s="312">
        <f>SUM(E66:E68)</f>
        <v>4246.394</v>
      </c>
      <c r="F65" s="312">
        <f>SUM(F66:F68)</f>
        <v>4246.394</v>
      </c>
      <c r="G65" s="312">
        <f>SUM(G66:G68)</f>
        <v>4246.394</v>
      </c>
      <c r="H65" s="608"/>
      <c r="I65" s="618"/>
      <c r="J65" s="610"/>
      <c r="K65" s="294"/>
      <c r="L65" s="294"/>
      <c r="M65" s="301"/>
      <c r="N65" s="298"/>
      <c r="O65" s="62"/>
    </row>
    <row r="66" spans="1:15" ht="12.75" customHeight="1">
      <c r="A66" s="606" t="s">
        <v>10</v>
      </c>
      <c r="B66" s="607"/>
      <c r="C66" s="312">
        <f>SUM(D66:G66)</f>
        <v>0</v>
      </c>
      <c r="D66" s="312"/>
      <c r="E66" s="313">
        <v>0</v>
      </c>
      <c r="F66" s="313">
        <v>0</v>
      </c>
      <c r="G66" s="313">
        <v>0</v>
      </c>
      <c r="H66" s="608"/>
      <c r="I66" s="618"/>
      <c r="J66" s="610"/>
      <c r="K66" s="294"/>
      <c r="L66" s="294"/>
      <c r="M66" s="301"/>
      <c r="N66" s="298"/>
      <c r="O66" s="62"/>
    </row>
    <row r="67" spans="1:15" ht="12.75" customHeight="1">
      <c r="A67" s="606" t="s">
        <v>11</v>
      </c>
      <c r="B67" s="607"/>
      <c r="C67" s="312">
        <f>SUM(D67:G67)</f>
        <v>12739.182</v>
      </c>
      <c r="D67" s="312"/>
      <c r="E67" s="313">
        <v>4246.394</v>
      </c>
      <c r="F67" s="313">
        <v>4246.394</v>
      </c>
      <c r="G67" s="313">
        <v>4246.394</v>
      </c>
      <c r="H67" s="608"/>
      <c r="I67" s="618"/>
      <c r="J67" s="610"/>
      <c r="K67" s="294"/>
      <c r="L67" s="294"/>
      <c r="M67" s="301"/>
      <c r="N67" s="298"/>
      <c r="O67" s="62"/>
    </row>
    <row r="68" spans="1:15" ht="12.75" customHeight="1">
      <c r="A68" s="606" t="s">
        <v>12</v>
      </c>
      <c r="B68" s="607"/>
      <c r="C68" s="312">
        <f>SUM(D68:G68)</f>
        <v>0</v>
      </c>
      <c r="D68" s="312"/>
      <c r="E68" s="312">
        <v>0</v>
      </c>
      <c r="F68" s="312">
        <v>0</v>
      </c>
      <c r="G68" s="312">
        <v>0</v>
      </c>
      <c r="H68" s="608"/>
      <c r="I68" s="618"/>
      <c r="J68" s="610"/>
      <c r="K68" s="294"/>
      <c r="L68" s="294"/>
      <c r="M68" s="301"/>
      <c r="N68" s="298"/>
      <c r="O68" s="62"/>
    </row>
    <row r="69" spans="1:15" ht="22.5" customHeight="1">
      <c r="A69" s="306" t="s">
        <v>41</v>
      </c>
      <c r="B69" s="307" t="s">
        <v>42</v>
      </c>
      <c r="C69" s="308"/>
      <c r="D69" s="308"/>
      <c r="E69" s="308"/>
      <c r="F69" s="308"/>
      <c r="G69" s="308"/>
      <c r="H69" s="317"/>
      <c r="I69" s="610" t="s">
        <v>18</v>
      </c>
      <c r="J69" s="610" t="s">
        <v>43</v>
      </c>
      <c r="K69" s="294"/>
      <c r="L69" s="294"/>
      <c r="M69" s="301">
        <f>M82+M75+M87+M92+M102+M107+M112+M119+M124</f>
        <v>154550.16933</v>
      </c>
      <c r="N69" s="298"/>
      <c r="O69" s="62"/>
    </row>
    <row r="70" spans="1:15" ht="12.75" customHeight="1">
      <c r="A70" s="606" t="s">
        <v>9</v>
      </c>
      <c r="B70" s="607"/>
      <c r="C70" s="308">
        <f>SUM(C71:C73)</f>
        <v>16608447.60811</v>
      </c>
      <c r="D70" s="308"/>
      <c r="E70" s="308">
        <f>SUM(E71:E73)</f>
        <v>5551028.77544</v>
      </c>
      <c r="F70" s="308">
        <f>SUM(F71:F73)</f>
        <v>5534714.10394</v>
      </c>
      <c r="G70" s="308">
        <f>SUM(G71:G73)</f>
        <v>5522704.728730001</v>
      </c>
      <c r="H70" s="312"/>
      <c r="I70" s="610"/>
      <c r="J70" s="610"/>
      <c r="K70" s="294"/>
      <c r="L70" s="294"/>
      <c r="M70" s="301"/>
      <c r="N70" s="298"/>
      <c r="O70" s="62"/>
    </row>
    <row r="71" spans="1:15" ht="12.75" customHeight="1">
      <c r="A71" s="606" t="s">
        <v>10</v>
      </c>
      <c r="B71" s="607"/>
      <c r="C71" s="308">
        <f>SUM(D71:G71)</f>
        <v>0</v>
      </c>
      <c r="D71" s="308"/>
      <c r="E71" s="308">
        <f>E84+E89+E94+E99+E104+E77</f>
        <v>0</v>
      </c>
      <c r="F71" s="308">
        <f>F84+F89+F94+F99+F104+F77</f>
        <v>0</v>
      </c>
      <c r="G71" s="308">
        <f>G84+G89+G94+G99+G104+G77</f>
        <v>0</v>
      </c>
      <c r="H71" s="312"/>
      <c r="I71" s="610"/>
      <c r="J71" s="610"/>
      <c r="K71" s="294"/>
      <c r="L71" s="294"/>
      <c r="M71" s="301"/>
      <c r="N71" s="298"/>
      <c r="O71" s="62"/>
    </row>
    <row r="72" spans="1:15" ht="12.75" customHeight="1">
      <c r="A72" s="606" t="s">
        <v>11</v>
      </c>
      <c r="B72" s="607"/>
      <c r="C72" s="308">
        <f>SUM(D72:G72)</f>
        <v>16590852.28297</v>
      </c>
      <c r="D72" s="308"/>
      <c r="E72" s="308">
        <f>E78+E85+E90+E95+E100+E105+E110+E115+E120+E127</f>
        <v>5545163.66706</v>
      </c>
      <c r="F72" s="308">
        <f>F78+F85+F90+F95+F100+F105+F110+F115+F120+F127+F132</f>
        <v>5528848.99556</v>
      </c>
      <c r="G72" s="308">
        <f>G78+G85+G90+G95+G100+G105+G110+G115+G120+G127+G132</f>
        <v>5516839.62035</v>
      </c>
      <c r="H72" s="312"/>
      <c r="I72" s="610"/>
      <c r="J72" s="610"/>
      <c r="K72" s="294"/>
      <c r="L72" s="294"/>
      <c r="M72" s="301"/>
      <c r="N72" s="298"/>
      <c r="O72" s="62"/>
    </row>
    <row r="73" spans="1:15" ht="12.75" customHeight="1">
      <c r="A73" s="606" t="s">
        <v>12</v>
      </c>
      <c r="B73" s="607"/>
      <c r="C73" s="308">
        <f>SUM(D73:G73)</f>
        <v>17595.32514</v>
      </c>
      <c r="D73" s="308"/>
      <c r="E73" s="308">
        <f>E79+E86+E91+E96+E101+E106+E111+E116+E123+E128</f>
        <v>5865.10838</v>
      </c>
      <c r="F73" s="308">
        <f>F79+F86+F91+F96+F101+F106+F111+F116+F123+F128</f>
        <v>5865.10838</v>
      </c>
      <c r="G73" s="308">
        <f>G79+G86+G91+G96+G101+G106+G111+G116+G123+G128</f>
        <v>5865.10838</v>
      </c>
      <c r="H73" s="312"/>
      <c r="I73" s="610"/>
      <c r="J73" s="610"/>
      <c r="K73" s="294"/>
      <c r="L73" s="294"/>
      <c r="M73" s="301"/>
      <c r="N73" s="298"/>
      <c r="O73" s="62"/>
    </row>
    <row r="74" spans="1:15" ht="51" customHeight="1">
      <c r="A74" s="320"/>
      <c r="B74" s="321" t="s">
        <v>572</v>
      </c>
      <c r="C74" s="294" t="s">
        <v>15</v>
      </c>
      <c r="D74" s="294"/>
      <c r="E74" s="294" t="s">
        <v>15</v>
      </c>
      <c r="F74" s="294" t="s">
        <v>15</v>
      </c>
      <c r="G74" s="294" t="s">
        <v>15</v>
      </c>
      <c r="H74" s="294" t="s">
        <v>15</v>
      </c>
      <c r="I74" s="322" t="s">
        <v>18</v>
      </c>
      <c r="J74" s="294" t="s">
        <v>15</v>
      </c>
      <c r="K74" s="294" t="s">
        <v>15</v>
      </c>
      <c r="L74" s="294" t="s">
        <v>573</v>
      </c>
      <c r="M74" s="301"/>
      <c r="N74" s="298"/>
      <c r="O74" s="62"/>
    </row>
    <row r="75" spans="1:15" ht="166.5" customHeight="1">
      <c r="A75" s="306" t="s">
        <v>44</v>
      </c>
      <c r="B75" s="307" t="s">
        <v>45</v>
      </c>
      <c r="C75" s="312"/>
      <c r="D75" s="312"/>
      <c r="E75" s="312"/>
      <c r="F75" s="312"/>
      <c r="G75" s="312"/>
      <c r="H75" s="608" t="s">
        <v>574</v>
      </c>
      <c r="I75" s="610" t="s">
        <v>565</v>
      </c>
      <c r="J75" s="610" t="s">
        <v>46</v>
      </c>
      <c r="K75" s="294" t="s">
        <v>444</v>
      </c>
      <c r="L75" s="294" t="s">
        <v>205</v>
      </c>
      <c r="M75" s="301"/>
      <c r="N75" s="298"/>
      <c r="O75" s="62"/>
    </row>
    <row r="76" spans="1:15" ht="12.75" customHeight="1">
      <c r="A76" s="606" t="s">
        <v>9</v>
      </c>
      <c r="B76" s="607"/>
      <c r="C76" s="312">
        <f>SUM(C77:C81)</f>
        <v>14392553.56432</v>
      </c>
      <c r="D76" s="312"/>
      <c r="E76" s="312">
        <f>SUM(E77:E81)</f>
        <v>4808335.90748</v>
      </c>
      <c r="F76" s="312">
        <f>SUM(F77:F81)</f>
        <v>4792108.82842</v>
      </c>
      <c r="G76" s="312">
        <f>SUM(G77:G81)</f>
        <v>4792108.82842</v>
      </c>
      <c r="H76" s="608"/>
      <c r="I76" s="610"/>
      <c r="J76" s="610"/>
      <c r="K76" s="294"/>
      <c r="L76" s="294"/>
      <c r="M76" s="296"/>
      <c r="N76" s="298"/>
      <c r="O76" s="62"/>
    </row>
    <row r="77" spans="1:15" ht="12.75" customHeight="1">
      <c r="A77" s="606" t="s">
        <v>10</v>
      </c>
      <c r="B77" s="607"/>
      <c r="C77" s="312">
        <f>E77+F77+G77</f>
        <v>0</v>
      </c>
      <c r="D77" s="312"/>
      <c r="E77" s="312">
        <v>0</v>
      </c>
      <c r="F77" s="312">
        <v>0</v>
      </c>
      <c r="G77" s="312">
        <v>0</v>
      </c>
      <c r="H77" s="608"/>
      <c r="I77" s="610"/>
      <c r="J77" s="610"/>
      <c r="K77" s="294"/>
      <c r="L77" s="294"/>
      <c r="M77" s="296"/>
      <c r="N77" s="298"/>
      <c r="O77" s="62"/>
    </row>
    <row r="78" spans="1:15" ht="12.75" customHeight="1">
      <c r="A78" s="606" t="s">
        <v>11</v>
      </c>
      <c r="B78" s="607"/>
      <c r="C78" s="312">
        <f>SUM(D78:G78)</f>
        <v>14392553.56432</v>
      </c>
      <c r="D78" s="312"/>
      <c r="E78" s="312">
        <v>4808335.90748</v>
      </c>
      <c r="F78" s="313">
        <v>4792108.82842</v>
      </c>
      <c r="G78" s="313">
        <f>F78</f>
        <v>4792108.82842</v>
      </c>
      <c r="H78" s="608"/>
      <c r="I78" s="610"/>
      <c r="J78" s="610"/>
      <c r="K78" s="294"/>
      <c r="L78" s="294"/>
      <c r="M78" s="296"/>
      <c r="N78" s="298"/>
      <c r="O78" s="62"/>
    </row>
    <row r="79" spans="1:15" ht="12.75" customHeight="1">
      <c r="A79" s="606" t="s">
        <v>12</v>
      </c>
      <c r="B79" s="607"/>
      <c r="C79" s="312">
        <f>E79+F79+G79</f>
        <v>0</v>
      </c>
      <c r="D79" s="312"/>
      <c r="E79" s="312">
        <v>0</v>
      </c>
      <c r="F79" s="313">
        <v>0</v>
      </c>
      <c r="G79" s="313">
        <v>0</v>
      </c>
      <c r="H79" s="608"/>
      <c r="I79" s="610"/>
      <c r="J79" s="610"/>
      <c r="K79" s="294"/>
      <c r="L79" s="294"/>
      <c r="M79" s="296"/>
      <c r="N79" s="298"/>
      <c r="O79" s="62"/>
    </row>
    <row r="80" spans="1:15" ht="12.75" customHeight="1" hidden="1">
      <c r="A80" s="606" t="s">
        <v>20</v>
      </c>
      <c r="B80" s="607"/>
      <c r="C80" s="312">
        <f>E80+F80+G80</f>
        <v>0</v>
      </c>
      <c r="D80" s="312"/>
      <c r="E80" s="312">
        <v>0</v>
      </c>
      <c r="F80" s="312">
        <v>0</v>
      </c>
      <c r="G80" s="312">
        <v>0</v>
      </c>
      <c r="H80" s="317"/>
      <c r="I80" s="319"/>
      <c r="J80" s="318"/>
      <c r="K80" s="294"/>
      <c r="L80" s="294"/>
      <c r="M80" s="296"/>
      <c r="N80" s="298"/>
      <c r="O80" s="62"/>
    </row>
    <row r="81" spans="1:15" ht="12.75" customHeight="1" hidden="1">
      <c r="A81" s="606" t="s">
        <v>21</v>
      </c>
      <c r="B81" s="607"/>
      <c r="C81" s="312">
        <f>E81+F81+G81</f>
        <v>0</v>
      </c>
      <c r="D81" s="312"/>
      <c r="E81" s="312">
        <v>0</v>
      </c>
      <c r="F81" s="312">
        <v>0</v>
      </c>
      <c r="G81" s="312">
        <v>0</v>
      </c>
      <c r="H81" s="317"/>
      <c r="I81" s="319"/>
      <c r="J81" s="318"/>
      <c r="K81" s="294"/>
      <c r="L81" s="294"/>
      <c r="M81" s="296"/>
      <c r="N81" s="298"/>
      <c r="O81" s="62"/>
    </row>
    <row r="82" spans="1:15" ht="44.25" customHeight="1">
      <c r="A82" s="306" t="s">
        <v>47</v>
      </c>
      <c r="B82" s="307" t="s">
        <v>48</v>
      </c>
      <c r="C82" s="312"/>
      <c r="D82" s="312"/>
      <c r="E82" s="312"/>
      <c r="F82" s="312"/>
      <c r="G82" s="312"/>
      <c r="H82" s="608" t="s">
        <v>575</v>
      </c>
      <c r="I82" s="618" t="s">
        <v>565</v>
      </c>
      <c r="J82" s="610" t="s">
        <v>49</v>
      </c>
      <c r="K82" s="294" t="s">
        <v>444</v>
      </c>
      <c r="L82" s="294" t="s">
        <v>205</v>
      </c>
      <c r="M82" s="301">
        <v>151060.8138</v>
      </c>
      <c r="N82" s="298"/>
      <c r="O82" s="62"/>
    </row>
    <row r="83" spans="1:15" ht="12.75" customHeight="1">
      <c r="A83" s="606" t="s">
        <v>9</v>
      </c>
      <c r="B83" s="607"/>
      <c r="C83" s="312">
        <f>SUM(C84:C86)</f>
        <v>1981408.04282</v>
      </c>
      <c r="D83" s="312"/>
      <c r="E83" s="312">
        <f>SUM(E84:E86)</f>
        <v>664472.20601</v>
      </c>
      <c r="F83" s="312">
        <f>SUM(F84:F86)</f>
        <v>664472.20601</v>
      </c>
      <c r="G83" s="312">
        <f>SUM(G84:G86)</f>
        <v>652463.6308</v>
      </c>
      <c r="H83" s="608"/>
      <c r="I83" s="618"/>
      <c r="J83" s="610"/>
      <c r="K83" s="294"/>
      <c r="L83" s="294"/>
      <c r="M83" s="296"/>
      <c r="N83" s="298"/>
      <c r="O83" s="62"/>
    </row>
    <row r="84" spans="1:15" ht="12.75" customHeight="1">
      <c r="A84" s="606" t="s">
        <v>10</v>
      </c>
      <c r="B84" s="607"/>
      <c r="C84" s="312">
        <f>SUM(D84:G84)</f>
        <v>0</v>
      </c>
      <c r="D84" s="312"/>
      <c r="E84" s="312">
        <v>0</v>
      </c>
      <c r="F84" s="312">
        <v>0</v>
      </c>
      <c r="G84" s="312">
        <v>0</v>
      </c>
      <c r="H84" s="608"/>
      <c r="I84" s="618"/>
      <c r="J84" s="610"/>
      <c r="K84" s="294"/>
      <c r="L84" s="294"/>
      <c r="M84" s="296"/>
      <c r="N84" s="298"/>
      <c r="O84" s="62"/>
    </row>
    <row r="85" spans="1:15" ht="12.75" customHeight="1">
      <c r="A85" s="606" t="s">
        <v>11</v>
      </c>
      <c r="B85" s="607"/>
      <c r="C85" s="312">
        <f>SUM(D85:G85)</f>
        <v>1981408.04282</v>
      </c>
      <c r="D85" s="312"/>
      <c r="E85" s="312">
        <v>664472.20601</v>
      </c>
      <c r="F85" s="312">
        <v>664472.20601</v>
      </c>
      <c r="G85" s="313">
        <v>652463.6308</v>
      </c>
      <c r="H85" s="608"/>
      <c r="I85" s="618"/>
      <c r="J85" s="610"/>
      <c r="K85" s="294"/>
      <c r="L85" s="294"/>
      <c r="M85" s="296"/>
      <c r="N85" s="298"/>
      <c r="O85" s="62"/>
    </row>
    <row r="86" spans="1:15" ht="12.75" customHeight="1">
      <c r="A86" s="606" t="s">
        <v>12</v>
      </c>
      <c r="B86" s="607"/>
      <c r="C86" s="312">
        <f>SUM(D86:G86)</f>
        <v>0</v>
      </c>
      <c r="D86" s="312"/>
      <c r="E86" s="312">
        <v>0</v>
      </c>
      <c r="F86" s="312">
        <v>0</v>
      </c>
      <c r="G86" s="312">
        <v>0</v>
      </c>
      <c r="H86" s="608"/>
      <c r="I86" s="618"/>
      <c r="J86" s="610"/>
      <c r="K86" s="294"/>
      <c r="L86" s="294"/>
      <c r="M86" s="296"/>
      <c r="N86" s="298"/>
      <c r="O86" s="62"/>
    </row>
    <row r="87" spans="1:15" ht="42.75" customHeight="1">
      <c r="A87" s="306" t="s">
        <v>50</v>
      </c>
      <c r="B87" s="307" t="s">
        <v>51</v>
      </c>
      <c r="C87" s="312"/>
      <c r="D87" s="312"/>
      <c r="E87" s="312"/>
      <c r="F87" s="312"/>
      <c r="G87" s="312"/>
      <c r="H87" s="608" t="s">
        <v>576</v>
      </c>
      <c r="I87" s="618" t="s">
        <v>577</v>
      </c>
      <c r="J87" s="610" t="s">
        <v>52</v>
      </c>
      <c r="K87" s="294" t="s">
        <v>578</v>
      </c>
      <c r="L87" s="294" t="s">
        <v>205</v>
      </c>
      <c r="M87" s="301">
        <v>749</v>
      </c>
      <c r="N87" s="298"/>
      <c r="O87" s="62"/>
    </row>
    <row r="88" spans="1:15" ht="12.75" customHeight="1">
      <c r="A88" s="606" t="s">
        <v>9</v>
      </c>
      <c r="B88" s="607"/>
      <c r="C88" s="312">
        <f>SUM(C89:C91)</f>
        <v>4625.2080000000005</v>
      </c>
      <c r="D88" s="312"/>
      <c r="E88" s="312">
        <f>SUM(E89:E91)</f>
        <v>1541.736</v>
      </c>
      <c r="F88" s="312">
        <f>SUM(F89:F91)</f>
        <v>1541.736</v>
      </c>
      <c r="G88" s="312">
        <f>SUM(G89:G91)</f>
        <v>1541.736</v>
      </c>
      <c r="H88" s="608"/>
      <c r="I88" s="618"/>
      <c r="J88" s="610"/>
      <c r="K88" s="294"/>
      <c r="L88" s="294"/>
      <c r="M88" s="296"/>
      <c r="N88" s="298"/>
      <c r="O88" s="62"/>
    </row>
    <row r="89" spans="1:15" ht="12.75" customHeight="1">
      <c r="A89" s="606" t="s">
        <v>10</v>
      </c>
      <c r="B89" s="607"/>
      <c r="C89" s="312">
        <f>SUM(D89:G89)</f>
        <v>0</v>
      </c>
      <c r="D89" s="312"/>
      <c r="E89" s="312">
        <v>0</v>
      </c>
      <c r="F89" s="312">
        <v>0</v>
      </c>
      <c r="G89" s="312">
        <v>0</v>
      </c>
      <c r="H89" s="608"/>
      <c r="I89" s="618"/>
      <c r="J89" s="610"/>
      <c r="K89" s="294"/>
      <c r="L89" s="294"/>
      <c r="M89" s="296"/>
      <c r="N89" s="298"/>
      <c r="O89" s="62"/>
    </row>
    <row r="90" spans="1:15" ht="12.75" customHeight="1">
      <c r="A90" s="606" t="s">
        <v>11</v>
      </c>
      <c r="B90" s="607"/>
      <c r="C90" s="312">
        <f>SUM(D90:G90)</f>
        <v>4625.2080000000005</v>
      </c>
      <c r="D90" s="312"/>
      <c r="E90" s="312">
        <v>1541.736</v>
      </c>
      <c r="F90" s="312">
        <v>1541.736</v>
      </c>
      <c r="G90" s="323">
        <v>1541.736</v>
      </c>
      <c r="H90" s="608"/>
      <c r="I90" s="618"/>
      <c r="J90" s="610"/>
      <c r="K90" s="294"/>
      <c r="L90" s="294"/>
      <c r="M90" s="296"/>
      <c r="N90" s="298"/>
      <c r="O90" s="62"/>
    </row>
    <row r="91" spans="1:15" ht="30" customHeight="1">
      <c r="A91" s="606" t="s">
        <v>12</v>
      </c>
      <c r="B91" s="607"/>
      <c r="C91" s="312">
        <f>SUM(D91:G91)</f>
        <v>0</v>
      </c>
      <c r="D91" s="312"/>
      <c r="E91" s="312">
        <v>0</v>
      </c>
      <c r="F91" s="312">
        <v>0</v>
      </c>
      <c r="G91" s="323">
        <v>0</v>
      </c>
      <c r="H91" s="608"/>
      <c r="I91" s="618"/>
      <c r="J91" s="610"/>
      <c r="K91" s="294"/>
      <c r="L91" s="294"/>
      <c r="M91" s="296"/>
      <c r="N91" s="298"/>
      <c r="O91" s="62"/>
    </row>
    <row r="92" spans="1:15" ht="39.75" customHeight="1">
      <c r="A92" s="306" t="s">
        <v>53</v>
      </c>
      <c r="B92" s="307" t="s">
        <v>54</v>
      </c>
      <c r="C92" s="312"/>
      <c r="D92" s="312"/>
      <c r="E92" s="314"/>
      <c r="F92" s="312"/>
      <c r="G92" s="312"/>
      <c r="H92" s="608" t="s">
        <v>579</v>
      </c>
      <c r="I92" s="618" t="s">
        <v>577</v>
      </c>
      <c r="J92" s="610" t="s">
        <v>55</v>
      </c>
      <c r="K92" s="294" t="s">
        <v>578</v>
      </c>
      <c r="L92" s="294" t="s">
        <v>205</v>
      </c>
      <c r="M92" s="296">
        <v>700</v>
      </c>
      <c r="N92" s="298"/>
      <c r="O92" s="62"/>
    </row>
    <row r="93" spans="1:15" ht="12.75" customHeight="1">
      <c r="A93" s="606" t="s">
        <v>9</v>
      </c>
      <c r="B93" s="607"/>
      <c r="C93" s="312">
        <f>SUM(C94:C96)</f>
        <v>3299.2</v>
      </c>
      <c r="D93" s="312"/>
      <c r="E93" s="312">
        <f>SUM(E94:E96)</f>
        <v>1100</v>
      </c>
      <c r="F93" s="312">
        <f>SUM(F94:F96)</f>
        <v>1100</v>
      </c>
      <c r="G93" s="312">
        <f>SUM(G94:G96)</f>
        <v>1099.2</v>
      </c>
      <c r="H93" s="608"/>
      <c r="I93" s="618"/>
      <c r="J93" s="610"/>
      <c r="K93" s="294"/>
      <c r="L93" s="294"/>
      <c r="M93" s="296"/>
      <c r="N93" s="298"/>
      <c r="O93" s="62"/>
    </row>
    <row r="94" spans="1:15" ht="12.75" customHeight="1">
      <c r="A94" s="606" t="s">
        <v>10</v>
      </c>
      <c r="B94" s="607"/>
      <c r="C94" s="312">
        <f>SUM(D94:G94)</f>
        <v>0</v>
      </c>
      <c r="D94" s="312"/>
      <c r="E94" s="312">
        <v>0</v>
      </c>
      <c r="F94" s="312">
        <v>0</v>
      </c>
      <c r="G94" s="312">
        <v>0</v>
      </c>
      <c r="H94" s="608"/>
      <c r="I94" s="618"/>
      <c r="J94" s="610"/>
      <c r="K94" s="294"/>
      <c r="L94" s="294"/>
      <c r="M94" s="296"/>
      <c r="N94" s="298"/>
      <c r="O94" s="62"/>
    </row>
    <row r="95" spans="1:15" ht="12.75" customHeight="1">
      <c r="A95" s="606" t="s">
        <v>11</v>
      </c>
      <c r="B95" s="607"/>
      <c r="C95" s="312">
        <f>SUM(D95:G95)</f>
        <v>2999.2</v>
      </c>
      <c r="D95" s="312"/>
      <c r="E95" s="313">
        <v>1000</v>
      </c>
      <c r="F95" s="313">
        <v>1000</v>
      </c>
      <c r="G95" s="313">
        <v>999.2</v>
      </c>
      <c r="H95" s="608"/>
      <c r="I95" s="618"/>
      <c r="J95" s="610"/>
      <c r="K95" s="294"/>
      <c r="L95" s="294"/>
      <c r="M95" s="296"/>
      <c r="N95" s="298"/>
      <c r="O95" s="62"/>
    </row>
    <row r="96" spans="1:15" ht="12.75" customHeight="1">
      <c r="A96" s="606" t="s">
        <v>12</v>
      </c>
      <c r="B96" s="607"/>
      <c r="C96" s="312">
        <f>SUM(D96:G96)</f>
        <v>300</v>
      </c>
      <c r="D96" s="312"/>
      <c r="E96" s="313">
        <v>100</v>
      </c>
      <c r="F96" s="313">
        <v>100</v>
      </c>
      <c r="G96" s="313">
        <v>100</v>
      </c>
      <c r="H96" s="608"/>
      <c r="I96" s="618"/>
      <c r="J96" s="610"/>
      <c r="K96" s="294"/>
      <c r="L96" s="294"/>
      <c r="M96" s="296"/>
      <c r="N96" s="298"/>
      <c r="O96" s="62"/>
    </row>
    <row r="97" spans="1:15" ht="12.75" customHeight="1" hidden="1">
      <c r="A97" s="306" t="s">
        <v>56</v>
      </c>
      <c r="B97" s="307" t="s">
        <v>57</v>
      </c>
      <c r="C97" s="312"/>
      <c r="D97" s="312"/>
      <c r="E97" s="312"/>
      <c r="F97" s="312"/>
      <c r="G97" s="312"/>
      <c r="H97" s="608" t="s">
        <v>580</v>
      </c>
      <c r="I97" s="610" t="s">
        <v>577</v>
      </c>
      <c r="J97" s="610" t="s">
        <v>58</v>
      </c>
      <c r="K97" s="294" t="s">
        <v>444</v>
      </c>
      <c r="L97" s="294" t="s">
        <v>205</v>
      </c>
      <c r="M97" s="296"/>
      <c r="N97" s="298"/>
      <c r="O97" s="62"/>
    </row>
    <row r="98" spans="1:15" ht="12.75" customHeight="1" hidden="1">
      <c r="A98" s="606" t="s">
        <v>9</v>
      </c>
      <c r="B98" s="607"/>
      <c r="C98" s="312">
        <f>SUM(C99:C101)</f>
        <v>0</v>
      </c>
      <c r="D98" s="312"/>
      <c r="E98" s="312">
        <f>SUM(E99:E101)</f>
        <v>0</v>
      </c>
      <c r="F98" s="312">
        <f>SUM(F99:F101)</f>
        <v>0</v>
      </c>
      <c r="G98" s="312">
        <f>SUM(G99:G101)</f>
        <v>0</v>
      </c>
      <c r="H98" s="608"/>
      <c r="I98" s="610"/>
      <c r="J98" s="610"/>
      <c r="K98" s="294"/>
      <c r="L98" s="294"/>
      <c r="M98" s="296"/>
      <c r="N98" s="298"/>
      <c r="O98" s="62"/>
    </row>
    <row r="99" spans="1:15" ht="12.75" customHeight="1" hidden="1">
      <c r="A99" s="606" t="s">
        <v>10</v>
      </c>
      <c r="B99" s="607"/>
      <c r="C99" s="312">
        <f>SUM(D99:G99)</f>
        <v>0</v>
      </c>
      <c r="D99" s="312"/>
      <c r="E99" s="312">
        <v>0</v>
      </c>
      <c r="F99" s="312">
        <v>0</v>
      </c>
      <c r="G99" s="312">
        <v>0</v>
      </c>
      <c r="H99" s="608"/>
      <c r="I99" s="610"/>
      <c r="J99" s="610"/>
      <c r="K99" s="294"/>
      <c r="L99" s="294"/>
      <c r="M99" s="296"/>
      <c r="N99" s="298"/>
      <c r="O99" s="62"/>
    </row>
    <row r="100" spans="1:15" ht="12.75" customHeight="1" hidden="1">
      <c r="A100" s="606" t="s">
        <v>11</v>
      </c>
      <c r="B100" s="607"/>
      <c r="C100" s="312">
        <f>SUM(D100:G100)</f>
        <v>0</v>
      </c>
      <c r="D100" s="312"/>
      <c r="E100" s="312">
        <v>0</v>
      </c>
      <c r="F100" s="312">
        <v>0</v>
      </c>
      <c r="G100" s="312">
        <v>0</v>
      </c>
      <c r="H100" s="608"/>
      <c r="I100" s="610"/>
      <c r="J100" s="610"/>
      <c r="K100" s="294"/>
      <c r="L100" s="294"/>
      <c r="M100" s="296"/>
      <c r="N100" s="298"/>
      <c r="O100" s="62"/>
    </row>
    <row r="101" spans="1:15" ht="12.75" customHeight="1" hidden="1">
      <c r="A101" s="606" t="s">
        <v>12</v>
      </c>
      <c r="B101" s="607"/>
      <c r="C101" s="312">
        <f>SUM(D101:G101)</f>
        <v>0</v>
      </c>
      <c r="D101" s="312"/>
      <c r="E101" s="312">
        <v>0</v>
      </c>
      <c r="F101" s="312">
        <v>0</v>
      </c>
      <c r="G101" s="312">
        <v>0</v>
      </c>
      <c r="H101" s="608"/>
      <c r="I101" s="610"/>
      <c r="J101" s="610"/>
      <c r="K101" s="294"/>
      <c r="L101" s="294"/>
      <c r="M101" s="296"/>
      <c r="N101" s="298"/>
      <c r="O101" s="62"/>
    </row>
    <row r="102" spans="1:15" ht="40.5" customHeight="1">
      <c r="A102" s="306" t="s">
        <v>56</v>
      </c>
      <c r="B102" s="307" t="s">
        <v>581</v>
      </c>
      <c r="C102" s="312"/>
      <c r="D102" s="312"/>
      <c r="E102" s="314"/>
      <c r="F102" s="312"/>
      <c r="G102" s="312"/>
      <c r="H102" s="608" t="s">
        <v>582</v>
      </c>
      <c r="I102" s="610" t="s">
        <v>583</v>
      </c>
      <c r="J102" s="610" t="s">
        <v>60</v>
      </c>
      <c r="K102" s="294" t="s">
        <v>444</v>
      </c>
      <c r="L102" s="294" t="s">
        <v>205</v>
      </c>
      <c r="M102" s="296">
        <v>1461.47753</v>
      </c>
      <c r="N102" s="298"/>
      <c r="O102" s="62"/>
    </row>
    <row r="103" spans="1:15" ht="12.75" customHeight="1">
      <c r="A103" s="606" t="s">
        <v>9</v>
      </c>
      <c r="B103" s="607"/>
      <c r="C103" s="312">
        <f>SUM(C104:C106)</f>
        <v>5404.8171999999995</v>
      </c>
      <c r="D103" s="312"/>
      <c r="E103" s="312">
        <f>SUM(E104:E106)</f>
        <v>1860</v>
      </c>
      <c r="F103" s="312">
        <f>SUM(F104:F106)</f>
        <v>1772.4086</v>
      </c>
      <c r="G103" s="312">
        <f>SUM(G104:G106)</f>
        <v>1772.4086</v>
      </c>
      <c r="H103" s="608"/>
      <c r="I103" s="610"/>
      <c r="J103" s="610"/>
      <c r="K103" s="294"/>
      <c r="L103" s="294"/>
      <c r="M103" s="296"/>
      <c r="N103" s="298"/>
      <c r="O103" s="62"/>
    </row>
    <row r="104" spans="1:15" ht="12.75" customHeight="1">
      <c r="A104" s="606" t="s">
        <v>10</v>
      </c>
      <c r="B104" s="607"/>
      <c r="C104" s="312">
        <f>SUM(D104:G104)</f>
        <v>0</v>
      </c>
      <c r="D104" s="312"/>
      <c r="E104" s="312">
        <v>0</v>
      </c>
      <c r="F104" s="312">
        <v>0</v>
      </c>
      <c r="G104" s="312">
        <v>0</v>
      </c>
      <c r="H104" s="608"/>
      <c r="I104" s="610"/>
      <c r="J104" s="610"/>
      <c r="K104" s="294"/>
      <c r="L104" s="294"/>
      <c r="M104" s="296"/>
      <c r="N104" s="298"/>
      <c r="O104" s="62"/>
    </row>
    <row r="105" spans="1:15" ht="12.75" customHeight="1">
      <c r="A105" s="606" t="s">
        <v>11</v>
      </c>
      <c r="B105" s="607"/>
      <c r="C105" s="312">
        <f>SUM(D105:G105)</f>
        <v>5404.8171999999995</v>
      </c>
      <c r="D105" s="312"/>
      <c r="E105" s="312">
        <v>1860</v>
      </c>
      <c r="F105" s="312">
        <v>1772.4086</v>
      </c>
      <c r="G105" s="313">
        <v>1772.4086</v>
      </c>
      <c r="H105" s="608"/>
      <c r="I105" s="610"/>
      <c r="J105" s="610"/>
      <c r="K105" s="294"/>
      <c r="L105" s="294"/>
      <c r="M105" s="296"/>
      <c r="N105" s="298"/>
      <c r="O105" s="62"/>
    </row>
    <row r="106" spans="1:15" ht="30.75" customHeight="1">
      <c r="A106" s="606" t="s">
        <v>12</v>
      </c>
      <c r="B106" s="607"/>
      <c r="C106" s="312">
        <f>SUM(D106:G106)</f>
        <v>0</v>
      </c>
      <c r="D106" s="312"/>
      <c r="E106" s="312">
        <v>0</v>
      </c>
      <c r="F106" s="312">
        <v>0</v>
      </c>
      <c r="G106" s="312">
        <v>0</v>
      </c>
      <c r="H106" s="608"/>
      <c r="I106" s="610"/>
      <c r="J106" s="610"/>
      <c r="K106" s="294"/>
      <c r="L106" s="294"/>
      <c r="M106" s="296"/>
      <c r="N106" s="298"/>
      <c r="O106" s="62"/>
    </row>
    <row r="107" spans="1:15" ht="89.25" customHeight="1">
      <c r="A107" s="306" t="s">
        <v>59</v>
      </c>
      <c r="B107" s="307" t="s">
        <v>584</v>
      </c>
      <c r="C107" s="312"/>
      <c r="D107" s="312"/>
      <c r="E107" s="312"/>
      <c r="F107" s="312"/>
      <c r="G107" s="312"/>
      <c r="H107" s="608" t="s">
        <v>585</v>
      </c>
      <c r="I107" s="610" t="s">
        <v>586</v>
      </c>
      <c r="J107" s="610" t="s">
        <v>62</v>
      </c>
      <c r="K107" s="294" t="s">
        <v>578</v>
      </c>
      <c r="L107" s="294" t="s">
        <v>205</v>
      </c>
      <c r="M107" s="296"/>
      <c r="N107" s="298"/>
      <c r="O107" s="62"/>
    </row>
    <row r="108" spans="1:15" ht="12.75" customHeight="1">
      <c r="A108" s="606" t="s">
        <v>9</v>
      </c>
      <c r="B108" s="607"/>
      <c r="C108" s="312">
        <f>SUM(C109:C111)</f>
        <v>203617.98377000002</v>
      </c>
      <c r="D108" s="312"/>
      <c r="E108" s="312">
        <f>SUM(E109:E111)</f>
        <v>67872.66195</v>
      </c>
      <c r="F108" s="312">
        <f>SUM(F109:F111)</f>
        <v>67872.66091</v>
      </c>
      <c r="G108" s="312">
        <f>SUM(G109:G111)</f>
        <v>67872.66091</v>
      </c>
      <c r="H108" s="608"/>
      <c r="I108" s="610"/>
      <c r="J108" s="610"/>
      <c r="K108" s="294"/>
      <c r="L108" s="294"/>
      <c r="M108" s="296"/>
      <c r="N108" s="298"/>
      <c r="O108" s="62"/>
    </row>
    <row r="109" spans="1:15" ht="12.75" customHeight="1">
      <c r="A109" s="606" t="s">
        <v>10</v>
      </c>
      <c r="B109" s="607"/>
      <c r="C109" s="312">
        <f>SUM(D109:G109)</f>
        <v>0</v>
      </c>
      <c r="D109" s="312"/>
      <c r="E109" s="312">
        <v>0</v>
      </c>
      <c r="F109" s="312">
        <v>0</v>
      </c>
      <c r="G109" s="312">
        <v>0</v>
      </c>
      <c r="H109" s="608"/>
      <c r="I109" s="610"/>
      <c r="J109" s="610"/>
      <c r="K109" s="294"/>
      <c r="L109" s="294"/>
      <c r="M109" s="296"/>
      <c r="N109" s="298"/>
      <c r="O109" s="62"/>
    </row>
    <row r="110" spans="1:15" ht="12.75" customHeight="1">
      <c r="A110" s="606" t="s">
        <v>11</v>
      </c>
      <c r="B110" s="607"/>
      <c r="C110" s="312">
        <f>SUM(D110:G110)</f>
        <v>187432.65863000002</v>
      </c>
      <c r="D110" s="312"/>
      <c r="E110" s="312">
        <v>62477.55357</v>
      </c>
      <c r="F110" s="312">
        <v>62477.55253</v>
      </c>
      <c r="G110" s="313">
        <v>62477.55253</v>
      </c>
      <c r="H110" s="608"/>
      <c r="I110" s="610"/>
      <c r="J110" s="610"/>
      <c r="K110" s="294"/>
      <c r="L110" s="294"/>
      <c r="M110" s="296"/>
      <c r="N110" s="298"/>
      <c r="O110" s="62"/>
    </row>
    <row r="111" spans="1:15" ht="19.5" customHeight="1">
      <c r="A111" s="606" t="s">
        <v>12</v>
      </c>
      <c r="B111" s="607"/>
      <c r="C111" s="312">
        <f>SUM(D111:G111)</f>
        <v>16185.325139999999</v>
      </c>
      <c r="D111" s="312"/>
      <c r="E111" s="313">
        <v>5395.10838</v>
      </c>
      <c r="F111" s="313">
        <v>5395.10838</v>
      </c>
      <c r="G111" s="313">
        <v>5395.10838</v>
      </c>
      <c r="H111" s="608"/>
      <c r="I111" s="610"/>
      <c r="J111" s="610"/>
      <c r="K111" s="294"/>
      <c r="L111" s="294"/>
      <c r="M111" s="296"/>
      <c r="N111" s="298"/>
      <c r="O111" s="62"/>
    </row>
    <row r="112" spans="1:15" ht="41.25" customHeight="1">
      <c r="A112" s="306" t="s">
        <v>61</v>
      </c>
      <c r="B112" s="307" t="s">
        <v>587</v>
      </c>
      <c r="C112" s="312"/>
      <c r="D112" s="312"/>
      <c r="E112" s="312"/>
      <c r="F112" s="312"/>
      <c r="G112" s="312"/>
      <c r="H112" s="309" t="s">
        <v>588</v>
      </c>
      <c r="I112" s="610" t="s">
        <v>447</v>
      </c>
      <c r="J112" s="610" t="s">
        <v>65</v>
      </c>
      <c r="K112" s="294"/>
      <c r="L112" s="294"/>
      <c r="M112" s="296"/>
      <c r="N112" s="298"/>
      <c r="O112" s="62"/>
    </row>
    <row r="113" spans="1:15" ht="12.75" customHeight="1">
      <c r="A113" s="606" t="s">
        <v>9</v>
      </c>
      <c r="B113" s="607"/>
      <c r="C113" s="312">
        <f>SUM(C114:C118)</f>
        <v>0</v>
      </c>
      <c r="D113" s="312"/>
      <c r="E113" s="312">
        <f>SUM(E114:E118)</f>
        <v>0</v>
      </c>
      <c r="F113" s="312">
        <f>SUM(F114:F118)</f>
        <v>0</v>
      </c>
      <c r="G113" s="312">
        <f>SUM(G114:G118)</f>
        <v>0</v>
      </c>
      <c r="H113" s="309"/>
      <c r="I113" s="610"/>
      <c r="J113" s="610"/>
      <c r="K113" s="294"/>
      <c r="L113" s="294"/>
      <c r="M113" s="296"/>
      <c r="N113" s="298"/>
      <c r="O113" s="62"/>
    </row>
    <row r="114" spans="1:15" ht="12.75" customHeight="1">
      <c r="A114" s="606" t="s">
        <v>10</v>
      </c>
      <c r="B114" s="607"/>
      <c r="C114" s="312">
        <f>SUM(D114:G114)</f>
        <v>0</v>
      </c>
      <c r="D114" s="312"/>
      <c r="E114" s="312">
        <v>0</v>
      </c>
      <c r="F114" s="312">
        <v>0</v>
      </c>
      <c r="G114" s="312">
        <v>0</v>
      </c>
      <c r="H114" s="309"/>
      <c r="I114" s="610"/>
      <c r="J114" s="610"/>
      <c r="K114" s="294"/>
      <c r="L114" s="294"/>
      <c r="M114" s="296"/>
      <c r="N114" s="298"/>
      <c r="O114" s="62"/>
    </row>
    <row r="115" spans="1:15" ht="12.75" customHeight="1">
      <c r="A115" s="606" t="s">
        <v>11</v>
      </c>
      <c r="B115" s="607"/>
      <c r="C115" s="312">
        <f>SUM(D115:G115)</f>
        <v>0</v>
      </c>
      <c r="D115" s="312"/>
      <c r="E115" s="312">
        <v>0</v>
      </c>
      <c r="F115" s="312">
        <v>0</v>
      </c>
      <c r="G115" s="312">
        <v>0</v>
      </c>
      <c r="H115" s="309"/>
      <c r="I115" s="610"/>
      <c r="J115" s="610"/>
      <c r="K115" s="294"/>
      <c r="L115" s="294"/>
      <c r="M115" s="296"/>
      <c r="N115" s="298"/>
      <c r="O115" s="62"/>
    </row>
    <row r="116" spans="1:15" ht="12.75" customHeight="1">
      <c r="A116" s="606" t="s">
        <v>12</v>
      </c>
      <c r="B116" s="607"/>
      <c r="C116" s="312">
        <f>SUM(D116:G116)</f>
        <v>0</v>
      </c>
      <c r="D116" s="288"/>
      <c r="E116" s="312">
        <v>0</v>
      </c>
      <c r="F116" s="312">
        <v>0</v>
      </c>
      <c r="G116" s="312">
        <v>0</v>
      </c>
      <c r="H116" s="309"/>
      <c r="I116" s="610"/>
      <c r="J116" s="610"/>
      <c r="K116" s="294"/>
      <c r="L116" s="294"/>
      <c r="M116" s="296"/>
      <c r="N116" s="298"/>
      <c r="O116" s="62"/>
    </row>
    <row r="117" spans="1:15" ht="12.75" customHeight="1" hidden="1">
      <c r="A117" s="606" t="s">
        <v>20</v>
      </c>
      <c r="B117" s="607"/>
      <c r="C117" s="312">
        <f>SUM(D117:F117)</f>
        <v>0</v>
      </c>
      <c r="D117" s="312"/>
      <c r="E117" s="312"/>
      <c r="F117" s="312"/>
      <c r="G117" s="312"/>
      <c r="H117" s="317"/>
      <c r="I117" s="319"/>
      <c r="J117" s="318"/>
      <c r="K117" s="294"/>
      <c r="L117" s="294"/>
      <c r="M117" s="296"/>
      <c r="N117" s="298"/>
      <c r="O117" s="62"/>
    </row>
    <row r="118" spans="1:15" ht="12.75" customHeight="1" hidden="1">
      <c r="A118" s="606" t="s">
        <v>21</v>
      </c>
      <c r="B118" s="607"/>
      <c r="C118" s="312">
        <f>SUM(D118:F118)</f>
        <v>0</v>
      </c>
      <c r="D118" s="312"/>
      <c r="E118" s="312"/>
      <c r="F118" s="312"/>
      <c r="G118" s="312"/>
      <c r="H118" s="317"/>
      <c r="I118" s="319"/>
      <c r="J118" s="318"/>
      <c r="K118" s="294"/>
      <c r="L118" s="294"/>
      <c r="M118" s="296"/>
      <c r="N118" s="298"/>
      <c r="O118" s="62"/>
    </row>
    <row r="119" spans="1:15" ht="57" customHeight="1">
      <c r="A119" s="306" t="s">
        <v>63</v>
      </c>
      <c r="B119" s="307" t="s">
        <v>589</v>
      </c>
      <c r="C119" s="312"/>
      <c r="D119" s="312"/>
      <c r="E119" s="312"/>
      <c r="F119" s="312"/>
      <c r="G119" s="312"/>
      <c r="H119" s="608" t="s">
        <v>588</v>
      </c>
      <c r="I119" s="610" t="s">
        <v>590</v>
      </c>
      <c r="J119" s="610" t="s">
        <v>442</v>
      </c>
      <c r="K119" s="294"/>
      <c r="L119" s="294"/>
      <c r="M119" s="296">
        <v>107.63</v>
      </c>
      <c r="N119" s="298"/>
      <c r="O119" s="62"/>
    </row>
    <row r="120" spans="1:15" ht="23.25" customHeight="1">
      <c r="A120" s="606" t="s">
        <v>9</v>
      </c>
      <c r="B120" s="607"/>
      <c r="C120" s="312">
        <f>C121+C122+C123</f>
        <v>3228.7919999999995</v>
      </c>
      <c r="D120" s="312">
        <f>D121+D122+D123</f>
        <v>0</v>
      </c>
      <c r="E120" s="312">
        <f>E121+E122+E123</f>
        <v>1076.264</v>
      </c>
      <c r="F120" s="312">
        <f>F121+F122+F123</f>
        <v>1076.264</v>
      </c>
      <c r="G120" s="312">
        <f>G121+G122+G123</f>
        <v>1076.264</v>
      </c>
      <c r="H120" s="608"/>
      <c r="I120" s="610"/>
      <c r="J120" s="610"/>
      <c r="K120" s="294"/>
      <c r="L120" s="294"/>
      <c r="M120" s="296"/>
      <c r="N120" s="324"/>
      <c r="O120" s="62"/>
    </row>
    <row r="121" spans="1:15" ht="12.75" customHeight="1">
      <c r="A121" s="606" t="s">
        <v>10</v>
      </c>
      <c r="B121" s="607"/>
      <c r="C121" s="312">
        <f>SUM(D121:G121)</f>
        <v>0</v>
      </c>
      <c r="D121" s="312"/>
      <c r="E121" s="312">
        <v>0</v>
      </c>
      <c r="F121" s="312">
        <v>0</v>
      </c>
      <c r="G121" s="312">
        <v>0</v>
      </c>
      <c r="H121" s="608"/>
      <c r="I121" s="610"/>
      <c r="J121" s="610"/>
      <c r="K121" s="294"/>
      <c r="L121" s="294"/>
      <c r="M121" s="296"/>
      <c r="N121" s="298"/>
      <c r="O121" s="62"/>
    </row>
    <row r="122" spans="1:15" ht="12.75" customHeight="1">
      <c r="A122" s="606" t="s">
        <v>11</v>
      </c>
      <c r="B122" s="607"/>
      <c r="C122" s="312">
        <f>SUM(D122:G122)</f>
        <v>3228.7919999999995</v>
      </c>
      <c r="D122" s="312"/>
      <c r="E122" s="312">
        <v>1076.264</v>
      </c>
      <c r="F122" s="312">
        <v>1076.264</v>
      </c>
      <c r="G122" s="312">
        <f>F122</f>
        <v>1076.264</v>
      </c>
      <c r="H122" s="608"/>
      <c r="I122" s="610"/>
      <c r="J122" s="610"/>
      <c r="K122" s="294"/>
      <c r="L122" s="294"/>
      <c r="M122" s="296"/>
      <c r="N122" s="298"/>
      <c r="O122" s="62"/>
    </row>
    <row r="123" spans="1:15" ht="12.75" customHeight="1">
      <c r="A123" s="606" t="s">
        <v>12</v>
      </c>
      <c r="B123" s="607"/>
      <c r="C123" s="312">
        <f>SUM(D123:G123)</f>
        <v>0</v>
      </c>
      <c r="D123" s="288"/>
      <c r="E123" s="312">
        <v>0</v>
      </c>
      <c r="F123" s="312">
        <v>0</v>
      </c>
      <c r="G123" s="312">
        <v>0</v>
      </c>
      <c r="H123" s="608"/>
      <c r="I123" s="610"/>
      <c r="J123" s="610"/>
      <c r="K123" s="294"/>
      <c r="L123" s="294"/>
      <c r="M123" s="296"/>
      <c r="N123" s="298"/>
      <c r="O123" s="62"/>
    </row>
    <row r="124" spans="1:15" ht="23.25" customHeight="1">
      <c r="A124" s="306" t="s">
        <v>441</v>
      </c>
      <c r="B124" s="307" t="s">
        <v>591</v>
      </c>
      <c r="C124" s="312"/>
      <c r="D124" s="312"/>
      <c r="E124" s="312"/>
      <c r="F124" s="312"/>
      <c r="G124" s="312"/>
      <c r="H124" s="608" t="s">
        <v>585</v>
      </c>
      <c r="I124" s="610" t="s">
        <v>592</v>
      </c>
      <c r="J124" s="610" t="s">
        <v>593</v>
      </c>
      <c r="K124" s="294" t="s">
        <v>444</v>
      </c>
      <c r="L124" s="294" t="s">
        <v>205</v>
      </c>
      <c r="M124" s="296">
        <v>471.248</v>
      </c>
      <c r="N124" s="298"/>
      <c r="O124" s="62"/>
    </row>
    <row r="125" spans="1:15" ht="12.75" customHeight="1">
      <c r="A125" s="606" t="s">
        <v>9</v>
      </c>
      <c r="B125" s="607"/>
      <c r="C125" s="312">
        <f>SUM(C126:C128)</f>
        <v>14310</v>
      </c>
      <c r="D125" s="312"/>
      <c r="E125" s="312">
        <f>SUM(E126:E128)</f>
        <v>4770</v>
      </c>
      <c r="F125" s="312">
        <f>SUM(F126:F128)</f>
        <v>4770</v>
      </c>
      <c r="G125" s="312">
        <f>SUM(G126:G128)</f>
        <v>4770</v>
      </c>
      <c r="H125" s="608"/>
      <c r="I125" s="610"/>
      <c r="J125" s="610"/>
      <c r="K125" s="294"/>
      <c r="L125" s="294"/>
      <c r="M125" s="296"/>
      <c r="N125" s="298"/>
      <c r="O125" s="62"/>
    </row>
    <row r="126" spans="1:15" ht="12.75" customHeight="1">
      <c r="A126" s="606" t="s">
        <v>10</v>
      </c>
      <c r="B126" s="607"/>
      <c r="C126" s="312">
        <f>SUM(D126:G126)</f>
        <v>0</v>
      </c>
      <c r="D126" s="312"/>
      <c r="E126" s="312">
        <v>0</v>
      </c>
      <c r="F126" s="312">
        <v>0</v>
      </c>
      <c r="G126" s="312">
        <v>0</v>
      </c>
      <c r="H126" s="608"/>
      <c r="I126" s="610"/>
      <c r="J126" s="610"/>
      <c r="K126" s="294"/>
      <c r="L126" s="294"/>
      <c r="M126" s="301"/>
      <c r="N126" s="298"/>
      <c r="O126" s="62"/>
    </row>
    <row r="127" spans="1:15" ht="12.75" customHeight="1">
      <c r="A127" s="606" t="s">
        <v>11</v>
      </c>
      <c r="B127" s="607"/>
      <c r="C127" s="312">
        <f>SUM(D127:G127)</f>
        <v>13200</v>
      </c>
      <c r="D127" s="312"/>
      <c r="E127" s="313">
        <v>4400</v>
      </c>
      <c r="F127" s="313">
        <v>4400</v>
      </c>
      <c r="G127" s="325">
        <v>4400</v>
      </c>
      <c r="H127" s="608"/>
      <c r="I127" s="610"/>
      <c r="J127" s="610"/>
      <c r="K127" s="294"/>
      <c r="L127" s="294"/>
      <c r="M127" s="301"/>
      <c r="N127" s="298"/>
      <c r="O127" s="62"/>
    </row>
    <row r="128" spans="1:15" ht="12.75" customHeight="1">
      <c r="A128" s="606" t="s">
        <v>12</v>
      </c>
      <c r="B128" s="607"/>
      <c r="C128" s="312">
        <f>SUM(D128:G128)</f>
        <v>1110</v>
      </c>
      <c r="D128" s="288"/>
      <c r="E128" s="313">
        <v>370</v>
      </c>
      <c r="F128" s="313">
        <v>370</v>
      </c>
      <c r="G128" s="325">
        <v>370</v>
      </c>
      <c r="H128" s="608"/>
      <c r="I128" s="610"/>
      <c r="J128" s="610"/>
      <c r="K128" s="294"/>
      <c r="L128" s="294"/>
      <c r="M128" s="301"/>
      <c r="N128" s="298"/>
      <c r="O128" s="62"/>
    </row>
    <row r="129" spans="1:15" ht="12.75" customHeight="1" hidden="1">
      <c r="A129" s="306" t="s">
        <v>443</v>
      </c>
      <c r="B129" s="307" t="s">
        <v>594</v>
      </c>
      <c r="C129" s="312"/>
      <c r="D129" s="312"/>
      <c r="E129" s="312"/>
      <c r="F129" s="312"/>
      <c r="G129" s="312"/>
      <c r="H129" s="608" t="s">
        <v>585</v>
      </c>
      <c r="I129" s="610" t="s">
        <v>595</v>
      </c>
      <c r="J129" s="610" t="s">
        <v>596</v>
      </c>
      <c r="K129" s="294" t="s">
        <v>444</v>
      </c>
      <c r="L129" s="294" t="s">
        <v>205</v>
      </c>
      <c r="M129" s="301"/>
      <c r="N129" s="298"/>
      <c r="O129" s="62"/>
    </row>
    <row r="130" spans="1:15" ht="12.75" customHeight="1" hidden="1">
      <c r="A130" s="606" t="s">
        <v>9</v>
      </c>
      <c r="B130" s="607"/>
      <c r="C130" s="312">
        <f>SUM(C131:C133)</f>
        <v>0</v>
      </c>
      <c r="D130" s="312"/>
      <c r="E130" s="312">
        <f>SUM(E132)</f>
        <v>0</v>
      </c>
      <c r="F130" s="312">
        <f>SUM(F132)</f>
        <v>0</v>
      </c>
      <c r="G130" s="312">
        <f>SUM(G132)</f>
        <v>0</v>
      </c>
      <c r="H130" s="608"/>
      <c r="I130" s="610"/>
      <c r="J130" s="610"/>
      <c r="K130" s="294"/>
      <c r="L130" s="294"/>
      <c r="M130" s="301"/>
      <c r="N130" s="298"/>
      <c r="O130" s="62"/>
    </row>
    <row r="131" spans="1:15" ht="12.75" customHeight="1" hidden="1">
      <c r="A131" s="606" t="s">
        <v>10</v>
      </c>
      <c r="B131" s="607"/>
      <c r="C131" s="312">
        <f>SUM(D131:G131)</f>
        <v>0</v>
      </c>
      <c r="D131" s="312"/>
      <c r="E131" s="312">
        <v>0</v>
      </c>
      <c r="F131" s="312">
        <v>0</v>
      </c>
      <c r="G131" s="312">
        <v>0</v>
      </c>
      <c r="H131" s="608"/>
      <c r="I131" s="610"/>
      <c r="J131" s="610"/>
      <c r="K131" s="294"/>
      <c r="L131" s="294"/>
      <c r="M131" s="301"/>
      <c r="N131" s="298"/>
      <c r="O131" s="62"/>
    </row>
    <row r="132" spans="1:15" ht="12.75" customHeight="1" hidden="1">
      <c r="A132" s="606" t="s">
        <v>11</v>
      </c>
      <c r="B132" s="607"/>
      <c r="C132" s="312">
        <f>SUM(D132:G132)</f>
        <v>0</v>
      </c>
      <c r="D132" s="312"/>
      <c r="E132" s="312">
        <v>0</v>
      </c>
      <c r="F132" s="312">
        <v>0</v>
      </c>
      <c r="G132" s="312">
        <v>0</v>
      </c>
      <c r="H132" s="608"/>
      <c r="I132" s="610"/>
      <c r="J132" s="610"/>
      <c r="K132" s="294"/>
      <c r="L132" s="294"/>
      <c r="M132" s="301"/>
      <c r="N132" s="298"/>
      <c r="O132" s="62"/>
    </row>
    <row r="133" spans="1:15" ht="12.75" customHeight="1" hidden="1">
      <c r="A133" s="606" t="s">
        <v>12</v>
      </c>
      <c r="B133" s="607"/>
      <c r="C133" s="312">
        <f>SUM(D133:G133)</f>
        <v>0</v>
      </c>
      <c r="D133" s="288"/>
      <c r="E133" s="312">
        <v>0</v>
      </c>
      <c r="F133" s="312">
        <v>0</v>
      </c>
      <c r="G133" s="312">
        <v>0</v>
      </c>
      <c r="H133" s="608"/>
      <c r="I133" s="610"/>
      <c r="J133" s="610"/>
      <c r="K133" s="294"/>
      <c r="L133" s="294"/>
      <c r="M133" s="301"/>
      <c r="N133" s="298"/>
      <c r="O133" s="62"/>
    </row>
    <row r="134" spans="1:15" ht="35.25" customHeight="1">
      <c r="A134" s="306" t="s">
        <v>67</v>
      </c>
      <c r="B134" s="307" t="s">
        <v>445</v>
      </c>
      <c r="C134" s="312"/>
      <c r="D134" s="312"/>
      <c r="E134" s="312"/>
      <c r="F134" s="312"/>
      <c r="G134" s="312"/>
      <c r="H134" s="317"/>
      <c r="I134" s="610" t="s">
        <v>18</v>
      </c>
      <c r="J134" s="610" t="s">
        <v>69</v>
      </c>
      <c r="K134" s="294"/>
      <c r="L134" s="294"/>
      <c r="M134" s="301">
        <f>M140+M145+M150+M155+M160+M165+M170+M175+M180+M185+M190+M195+M205+M210</f>
        <v>75550.01829</v>
      </c>
      <c r="N134" s="298"/>
      <c r="O134" s="62"/>
    </row>
    <row r="135" spans="1:15" ht="12.75" customHeight="1">
      <c r="A135" s="606" t="s">
        <v>9</v>
      </c>
      <c r="B135" s="607"/>
      <c r="C135" s="308">
        <f>SUM(C136:C138)</f>
        <v>2997420.99347</v>
      </c>
      <c r="D135" s="308"/>
      <c r="E135" s="308">
        <f>SUM(E136:E138)</f>
        <v>1006041.84872</v>
      </c>
      <c r="F135" s="308">
        <f>SUM(F136:F138)</f>
        <v>998138.3058099999</v>
      </c>
      <c r="G135" s="308">
        <f>SUM(G136:G138)</f>
        <v>993240.8389399999</v>
      </c>
      <c r="H135" s="317"/>
      <c r="I135" s="610"/>
      <c r="J135" s="610"/>
      <c r="K135" s="294"/>
      <c r="L135" s="294"/>
      <c r="M135" s="301"/>
      <c r="N135" s="298"/>
      <c r="O135" s="62"/>
    </row>
    <row r="136" spans="1:15" ht="12.75" customHeight="1">
      <c r="A136" s="606" t="s">
        <v>10</v>
      </c>
      <c r="B136" s="607"/>
      <c r="C136" s="308">
        <f>SUM(D136:G136)</f>
        <v>11431.52528</v>
      </c>
      <c r="D136" s="308"/>
      <c r="E136" s="308">
        <f>E142+E147+E152+E157+E162+E167+E172+E177+E182+E187+E192+E197+E202+E207+E212+E217</f>
        <v>3811.5</v>
      </c>
      <c r="F136" s="308">
        <f aca="true" t="shared" si="1" ref="E136:G138">F142+F147+F152+F157+F162+F167+F172+F177+F182+F187+F192+F197+F202+F207+F212+F217</f>
        <v>3810.01264</v>
      </c>
      <c r="G136" s="308">
        <f t="shared" si="1"/>
        <v>3810.01264</v>
      </c>
      <c r="H136" s="317"/>
      <c r="I136" s="610"/>
      <c r="J136" s="610"/>
      <c r="K136" s="294"/>
      <c r="L136" s="294"/>
      <c r="M136" s="301"/>
      <c r="N136" s="298"/>
      <c r="O136" s="62"/>
    </row>
    <row r="137" spans="1:15" ht="12.75" customHeight="1">
      <c r="A137" s="606" t="s">
        <v>11</v>
      </c>
      <c r="B137" s="607"/>
      <c r="C137" s="308">
        <f>SUM(D137:G137)</f>
        <v>2985689.46819</v>
      </c>
      <c r="D137" s="308"/>
      <c r="E137" s="308">
        <f t="shared" si="1"/>
        <v>1002130.34872</v>
      </c>
      <c r="F137" s="308">
        <f t="shared" si="1"/>
        <v>994228.29317</v>
      </c>
      <c r="G137" s="308">
        <f t="shared" si="1"/>
        <v>989330.8263</v>
      </c>
      <c r="H137" s="317"/>
      <c r="I137" s="610"/>
      <c r="J137" s="610"/>
      <c r="K137" s="294"/>
      <c r="L137" s="294"/>
      <c r="M137" s="301"/>
      <c r="N137" s="298"/>
      <c r="O137" s="62"/>
    </row>
    <row r="138" spans="1:15" ht="12.75" customHeight="1">
      <c r="A138" s="606" t="s">
        <v>12</v>
      </c>
      <c r="B138" s="607"/>
      <c r="C138" s="308">
        <f>SUM(D138:G138)</f>
        <v>300</v>
      </c>
      <c r="D138" s="308"/>
      <c r="E138" s="308">
        <f t="shared" si="1"/>
        <v>100</v>
      </c>
      <c r="F138" s="308">
        <f t="shared" si="1"/>
        <v>100</v>
      </c>
      <c r="G138" s="308">
        <f t="shared" si="1"/>
        <v>100</v>
      </c>
      <c r="H138" s="317"/>
      <c r="I138" s="610"/>
      <c r="J138" s="610"/>
      <c r="K138" s="294"/>
      <c r="L138" s="294"/>
      <c r="M138" s="301"/>
      <c r="N138" s="298"/>
      <c r="O138" s="62"/>
    </row>
    <row r="139" spans="1:15" ht="12.75" customHeight="1" hidden="1">
      <c r="A139" s="326"/>
      <c r="B139" s="307"/>
      <c r="C139" s="294"/>
      <c r="D139" s="294"/>
      <c r="E139" s="294"/>
      <c r="F139" s="294"/>
      <c r="G139" s="294"/>
      <c r="H139" s="294"/>
      <c r="I139" s="322"/>
      <c r="J139" s="294"/>
      <c r="K139" s="294"/>
      <c r="L139" s="294"/>
      <c r="M139" s="301"/>
      <c r="N139" s="298"/>
      <c r="O139" s="62"/>
    </row>
    <row r="140" spans="1:15" ht="73.5" customHeight="1">
      <c r="A140" s="306" t="s">
        <v>71</v>
      </c>
      <c r="B140" s="307" t="s">
        <v>72</v>
      </c>
      <c r="C140" s="312"/>
      <c r="D140" s="312"/>
      <c r="E140" s="312"/>
      <c r="F140" s="312"/>
      <c r="G140" s="312"/>
      <c r="H140" s="608" t="s">
        <v>597</v>
      </c>
      <c r="I140" s="618" t="s">
        <v>24</v>
      </c>
      <c r="J140" s="610" t="s">
        <v>73</v>
      </c>
      <c r="K140" s="294" t="s">
        <v>444</v>
      </c>
      <c r="L140" s="294" t="s">
        <v>205</v>
      </c>
      <c r="M140" s="301">
        <v>20462.149</v>
      </c>
      <c r="N140" s="298"/>
      <c r="O140" s="62"/>
    </row>
    <row r="141" spans="1:15" ht="12.75" customHeight="1">
      <c r="A141" s="606" t="s">
        <v>9</v>
      </c>
      <c r="B141" s="607"/>
      <c r="C141" s="312">
        <f>SUM(C142:C144)</f>
        <v>627059.31984</v>
      </c>
      <c r="D141" s="312"/>
      <c r="E141" s="312">
        <f>SUM(E142:E144)</f>
        <v>210424.86337</v>
      </c>
      <c r="F141" s="312">
        <f>SUM(F142:F144)</f>
        <v>210424.86337</v>
      </c>
      <c r="G141" s="312">
        <f>SUM(G142:G144)</f>
        <v>206209.5931</v>
      </c>
      <c r="H141" s="608"/>
      <c r="I141" s="618"/>
      <c r="J141" s="610"/>
      <c r="K141" s="294"/>
      <c r="L141" s="294"/>
      <c r="M141" s="301"/>
      <c r="N141" s="298"/>
      <c r="O141" s="62"/>
    </row>
    <row r="142" spans="1:15" ht="12.75" customHeight="1">
      <c r="A142" s="606" t="s">
        <v>10</v>
      </c>
      <c r="B142" s="607"/>
      <c r="C142" s="312">
        <f>SUM(D142:G142)</f>
        <v>0</v>
      </c>
      <c r="D142" s="312"/>
      <c r="E142" s="312">
        <v>0</v>
      </c>
      <c r="F142" s="312">
        <v>0</v>
      </c>
      <c r="G142" s="312">
        <v>0</v>
      </c>
      <c r="H142" s="608"/>
      <c r="I142" s="618"/>
      <c r="J142" s="610"/>
      <c r="K142" s="294"/>
      <c r="L142" s="294"/>
      <c r="M142" s="301"/>
      <c r="N142" s="298"/>
      <c r="O142" s="62"/>
    </row>
    <row r="143" spans="1:15" ht="12.75" customHeight="1">
      <c r="A143" s="606" t="s">
        <v>11</v>
      </c>
      <c r="B143" s="607"/>
      <c r="C143" s="312">
        <f>SUM(D143:G143)</f>
        <v>627059.31984</v>
      </c>
      <c r="D143" s="312"/>
      <c r="E143" s="312">
        <v>210424.86337</v>
      </c>
      <c r="F143" s="312">
        <v>210424.86337</v>
      </c>
      <c r="G143" s="327">
        <v>206209.5931</v>
      </c>
      <c r="H143" s="608"/>
      <c r="I143" s="618"/>
      <c r="J143" s="610"/>
      <c r="K143" s="294"/>
      <c r="L143" s="294"/>
      <c r="M143" s="301"/>
      <c r="N143" s="298"/>
      <c r="O143" s="62"/>
    </row>
    <row r="144" spans="1:15" ht="12.75" customHeight="1">
      <c r="A144" s="606" t="s">
        <v>12</v>
      </c>
      <c r="B144" s="607"/>
      <c r="C144" s="312">
        <f>SUM(D144:G144)</f>
        <v>0</v>
      </c>
      <c r="D144" s="312"/>
      <c r="E144" s="312">
        <v>0</v>
      </c>
      <c r="F144" s="312">
        <v>0</v>
      </c>
      <c r="G144" s="312">
        <v>0</v>
      </c>
      <c r="H144" s="608"/>
      <c r="I144" s="618"/>
      <c r="J144" s="610"/>
      <c r="K144" s="294"/>
      <c r="L144" s="294"/>
      <c r="M144" s="301"/>
      <c r="N144" s="298"/>
      <c r="O144" s="62"/>
    </row>
    <row r="145" spans="1:15" ht="43.5" customHeight="1">
      <c r="A145" s="306" t="s">
        <v>74</v>
      </c>
      <c r="B145" s="307" t="s">
        <v>598</v>
      </c>
      <c r="C145" s="312"/>
      <c r="D145" s="312"/>
      <c r="E145" s="312"/>
      <c r="F145" s="312"/>
      <c r="G145" s="312"/>
      <c r="H145" s="608" t="s">
        <v>599</v>
      </c>
      <c r="I145" s="618" t="s">
        <v>451</v>
      </c>
      <c r="J145" s="610" t="s">
        <v>600</v>
      </c>
      <c r="K145" s="294" t="s">
        <v>444</v>
      </c>
      <c r="L145" s="294" t="s">
        <v>205</v>
      </c>
      <c r="M145" s="301"/>
      <c r="N145" s="298"/>
      <c r="O145" s="62"/>
    </row>
    <row r="146" spans="1:15" ht="12.75" customHeight="1">
      <c r="A146" s="606" t="s">
        <v>9</v>
      </c>
      <c r="B146" s="607"/>
      <c r="C146" s="312">
        <f>SUM(C147:C149)</f>
        <v>3300</v>
      </c>
      <c r="D146" s="312"/>
      <c r="E146" s="312">
        <f>SUM(E147:E149)</f>
        <v>1100</v>
      </c>
      <c r="F146" s="312">
        <f>SUM(F147:F149)</f>
        <v>1100</v>
      </c>
      <c r="G146" s="312">
        <f>SUM(G147:G149)</f>
        <v>1100</v>
      </c>
      <c r="H146" s="608"/>
      <c r="I146" s="618"/>
      <c r="J146" s="610"/>
      <c r="K146" s="294"/>
      <c r="L146" s="294"/>
      <c r="M146" s="301"/>
      <c r="N146" s="298"/>
      <c r="O146" s="62"/>
    </row>
    <row r="147" spans="1:15" ht="12.75" customHeight="1">
      <c r="A147" s="606" t="s">
        <v>10</v>
      </c>
      <c r="B147" s="607"/>
      <c r="C147" s="312">
        <f>SUM(D147:G147)</f>
        <v>0</v>
      </c>
      <c r="D147" s="312"/>
      <c r="E147" s="312">
        <v>0</v>
      </c>
      <c r="F147" s="312">
        <v>0</v>
      </c>
      <c r="G147" s="312">
        <v>0</v>
      </c>
      <c r="H147" s="608"/>
      <c r="I147" s="618"/>
      <c r="J147" s="610"/>
      <c r="K147" s="294"/>
      <c r="L147" s="294"/>
      <c r="M147" s="301"/>
      <c r="N147" s="298"/>
      <c r="O147" s="62"/>
    </row>
    <row r="148" spans="1:15" ht="12.75" customHeight="1">
      <c r="A148" s="606" t="s">
        <v>11</v>
      </c>
      <c r="B148" s="607"/>
      <c r="C148" s="312">
        <f>SUM(D148:G148)</f>
        <v>3000</v>
      </c>
      <c r="D148" s="312"/>
      <c r="E148" s="312">
        <v>1000</v>
      </c>
      <c r="F148" s="312">
        <v>1000</v>
      </c>
      <c r="G148" s="312">
        <v>1000</v>
      </c>
      <c r="H148" s="608"/>
      <c r="I148" s="618"/>
      <c r="J148" s="610"/>
      <c r="K148" s="294"/>
      <c r="L148" s="294"/>
      <c r="M148" s="301"/>
      <c r="N148" s="298"/>
      <c r="O148" s="62"/>
    </row>
    <row r="149" spans="1:15" ht="39" customHeight="1">
      <c r="A149" s="606" t="s">
        <v>12</v>
      </c>
      <c r="B149" s="607"/>
      <c r="C149" s="312">
        <f>SUM(D149:G149)</f>
        <v>300</v>
      </c>
      <c r="D149" s="312"/>
      <c r="E149" s="312">
        <v>100</v>
      </c>
      <c r="F149" s="312">
        <v>100</v>
      </c>
      <c r="G149" s="312">
        <v>100</v>
      </c>
      <c r="H149" s="608"/>
      <c r="I149" s="618"/>
      <c r="J149" s="610"/>
      <c r="K149" s="294"/>
      <c r="L149" s="294"/>
      <c r="M149" s="301"/>
      <c r="N149" s="298"/>
      <c r="O149" s="62"/>
    </row>
    <row r="150" spans="1:15" ht="33" customHeight="1">
      <c r="A150" s="306" t="s">
        <v>76</v>
      </c>
      <c r="B150" s="307" t="s">
        <v>77</v>
      </c>
      <c r="C150" s="312"/>
      <c r="D150" s="312"/>
      <c r="E150" s="312"/>
      <c r="F150" s="312"/>
      <c r="G150" s="312"/>
      <c r="H150" s="608" t="s">
        <v>601</v>
      </c>
      <c r="I150" s="618" t="s">
        <v>78</v>
      </c>
      <c r="J150" s="610" t="s">
        <v>79</v>
      </c>
      <c r="K150" s="294" t="s">
        <v>602</v>
      </c>
      <c r="L150" s="294" t="s">
        <v>205</v>
      </c>
      <c r="M150" s="301">
        <v>11.0136</v>
      </c>
      <c r="N150" s="298"/>
      <c r="O150" s="62"/>
    </row>
    <row r="151" spans="1:15" ht="12.75" customHeight="1">
      <c r="A151" s="606" t="s">
        <v>9</v>
      </c>
      <c r="B151" s="607"/>
      <c r="C151" s="312">
        <f>SUM(C152:C154)</f>
        <v>448.0272</v>
      </c>
      <c r="D151" s="312"/>
      <c r="E151" s="312">
        <f>SUM(E152:E154)</f>
        <v>150</v>
      </c>
      <c r="F151" s="312">
        <f>SUM(F152:F154)</f>
        <v>149.0136</v>
      </c>
      <c r="G151" s="312">
        <f>SUM(G152:G154)</f>
        <v>149.0136</v>
      </c>
      <c r="H151" s="608"/>
      <c r="I151" s="618"/>
      <c r="J151" s="610"/>
      <c r="K151" s="294"/>
      <c r="L151" s="294"/>
      <c r="M151" s="301"/>
      <c r="N151" s="298"/>
      <c r="O151" s="62"/>
    </row>
    <row r="152" spans="1:15" ht="12.75" customHeight="1">
      <c r="A152" s="606" t="s">
        <v>10</v>
      </c>
      <c r="B152" s="607"/>
      <c r="C152" s="312">
        <f>SUM(D152:G152)</f>
        <v>0</v>
      </c>
      <c r="D152" s="312"/>
      <c r="E152" s="312">
        <v>0</v>
      </c>
      <c r="F152" s="312">
        <v>0</v>
      </c>
      <c r="G152" s="312">
        <v>0</v>
      </c>
      <c r="H152" s="608"/>
      <c r="I152" s="618"/>
      <c r="J152" s="610"/>
      <c r="K152" s="294"/>
      <c r="L152" s="294"/>
      <c r="M152" s="301"/>
      <c r="N152" s="298"/>
      <c r="O152" s="62"/>
    </row>
    <row r="153" spans="1:15" ht="12.75" customHeight="1">
      <c r="A153" s="606" t="s">
        <v>11</v>
      </c>
      <c r="B153" s="607"/>
      <c r="C153" s="312">
        <f>SUM(D153:G153)</f>
        <v>448.0272</v>
      </c>
      <c r="D153" s="312"/>
      <c r="E153" s="312">
        <v>150</v>
      </c>
      <c r="F153" s="312">
        <v>149.0136</v>
      </c>
      <c r="G153" s="313">
        <v>149.0136</v>
      </c>
      <c r="H153" s="608"/>
      <c r="I153" s="618"/>
      <c r="J153" s="610"/>
      <c r="K153" s="294"/>
      <c r="L153" s="294"/>
      <c r="M153" s="301"/>
      <c r="N153" s="298"/>
      <c r="O153" s="62"/>
    </row>
    <row r="154" spans="1:15" ht="12.75" customHeight="1">
      <c r="A154" s="606" t="s">
        <v>12</v>
      </c>
      <c r="B154" s="607"/>
      <c r="C154" s="312">
        <f>SUM(D154:G154)</f>
        <v>0</v>
      </c>
      <c r="D154" s="312"/>
      <c r="E154" s="312">
        <v>0</v>
      </c>
      <c r="F154" s="312">
        <v>0</v>
      </c>
      <c r="G154" s="312">
        <v>0</v>
      </c>
      <c r="H154" s="608"/>
      <c r="I154" s="618"/>
      <c r="J154" s="610"/>
      <c r="K154" s="294"/>
      <c r="L154" s="294"/>
      <c r="M154" s="301"/>
      <c r="N154" s="298"/>
      <c r="O154" s="62"/>
    </row>
    <row r="155" spans="1:15" ht="110.25" customHeight="1">
      <c r="A155" s="306" t="s">
        <v>80</v>
      </c>
      <c r="B155" s="307" t="s">
        <v>81</v>
      </c>
      <c r="C155" s="312"/>
      <c r="D155" s="312"/>
      <c r="E155" s="312"/>
      <c r="F155" s="312"/>
      <c r="G155" s="312"/>
      <c r="H155" s="608" t="s">
        <v>603</v>
      </c>
      <c r="I155" s="618" t="s">
        <v>78</v>
      </c>
      <c r="J155" s="610" t="s">
        <v>82</v>
      </c>
      <c r="K155" s="294" t="s">
        <v>604</v>
      </c>
      <c r="L155" s="294" t="s">
        <v>205</v>
      </c>
      <c r="M155" s="301">
        <v>14976.50365</v>
      </c>
      <c r="N155" s="298"/>
      <c r="O155" s="62"/>
    </row>
    <row r="156" spans="1:15" ht="12.75" customHeight="1">
      <c r="A156" s="606" t="s">
        <v>9</v>
      </c>
      <c r="B156" s="607"/>
      <c r="C156" s="312">
        <f>SUM(C157:C159)</f>
        <v>50880.63053</v>
      </c>
      <c r="D156" s="312"/>
      <c r="E156" s="312">
        <f>SUM(E157:E159)</f>
        <v>16979.14351</v>
      </c>
      <c r="F156" s="312">
        <f>SUM(F157:F159)</f>
        <v>16950.74351</v>
      </c>
      <c r="G156" s="312">
        <f>SUM(G157:G159)</f>
        <v>16950.74351</v>
      </c>
      <c r="H156" s="608"/>
      <c r="I156" s="618"/>
      <c r="J156" s="610"/>
      <c r="K156" s="294"/>
      <c r="L156" s="294"/>
      <c r="M156" s="301"/>
      <c r="N156" s="298"/>
      <c r="O156" s="62"/>
    </row>
    <row r="157" spans="1:15" ht="12.75" customHeight="1">
      <c r="A157" s="606" t="s">
        <v>10</v>
      </c>
      <c r="B157" s="607"/>
      <c r="C157" s="312">
        <f>SUM(D157:G157)</f>
        <v>0</v>
      </c>
      <c r="D157" s="312"/>
      <c r="E157" s="312">
        <v>0</v>
      </c>
      <c r="F157" s="312">
        <v>0</v>
      </c>
      <c r="G157" s="312">
        <v>0</v>
      </c>
      <c r="H157" s="608"/>
      <c r="I157" s="618"/>
      <c r="J157" s="610"/>
      <c r="K157" s="294"/>
      <c r="L157" s="294"/>
      <c r="M157" s="301"/>
      <c r="N157" s="298"/>
      <c r="O157" s="62"/>
    </row>
    <row r="158" spans="1:15" ht="12.75" customHeight="1">
      <c r="A158" s="606" t="s">
        <v>11</v>
      </c>
      <c r="B158" s="607"/>
      <c r="C158" s="312">
        <f>SUM(D158:G158)</f>
        <v>50880.63053</v>
      </c>
      <c r="D158" s="312"/>
      <c r="E158" s="312">
        <v>16979.14351</v>
      </c>
      <c r="F158" s="312">
        <v>16950.74351</v>
      </c>
      <c r="G158" s="313">
        <v>16950.74351</v>
      </c>
      <c r="H158" s="608"/>
      <c r="I158" s="618"/>
      <c r="J158" s="610"/>
      <c r="K158" s="294"/>
      <c r="L158" s="294"/>
      <c r="M158" s="301"/>
      <c r="N158" s="298"/>
      <c r="O158" s="62"/>
    </row>
    <row r="159" spans="1:15" ht="12.75" customHeight="1">
      <c r="A159" s="606" t="s">
        <v>12</v>
      </c>
      <c r="B159" s="607"/>
      <c r="C159" s="312">
        <f>SUM(D159:G159)</f>
        <v>0</v>
      </c>
      <c r="D159" s="312"/>
      <c r="E159" s="312">
        <v>0</v>
      </c>
      <c r="F159" s="312">
        <v>0</v>
      </c>
      <c r="G159" s="312">
        <v>0</v>
      </c>
      <c r="H159" s="608"/>
      <c r="I159" s="618"/>
      <c r="J159" s="610"/>
      <c r="K159" s="294"/>
      <c r="L159" s="294"/>
      <c r="M159" s="301"/>
      <c r="N159" s="298"/>
      <c r="O159" s="62"/>
    </row>
    <row r="160" spans="1:15" ht="65.25" customHeight="1">
      <c r="A160" s="306" t="s">
        <v>83</v>
      </c>
      <c r="B160" s="307" t="s">
        <v>450</v>
      </c>
      <c r="C160" s="312"/>
      <c r="D160" s="312"/>
      <c r="E160" s="312"/>
      <c r="F160" s="312"/>
      <c r="G160" s="312"/>
      <c r="H160" s="608" t="s">
        <v>605</v>
      </c>
      <c r="I160" s="610" t="s">
        <v>447</v>
      </c>
      <c r="J160" s="610" t="s">
        <v>84</v>
      </c>
      <c r="K160" s="294" t="s">
        <v>444</v>
      </c>
      <c r="L160" s="294" t="s">
        <v>205</v>
      </c>
      <c r="M160" s="301">
        <v>24847.29216</v>
      </c>
      <c r="N160" s="298"/>
      <c r="O160" s="62"/>
    </row>
    <row r="161" spans="1:15" ht="12.75" customHeight="1">
      <c r="A161" s="606" t="s">
        <v>9</v>
      </c>
      <c r="B161" s="607"/>
      <c r="C161" s="312">
        <f>SUM(C162:C164)</f>
        <v>551766.68557</v>
      </c>
      <c r="D161" s="312"/>
      <c r="E161" s="312">
        <f>SUM(E162:E164)</f>
        <v>184149.62739</v>
      </c>
      <c r="F161" s="312">
        <f>SUM(F162:F164)</f>
        <v>184149.62739</v>
      </c>
      <c r="G161" s="312">
        <f>SUM(G162:G164)</f>
        <v>183467.43079</v>
      </c>
      <c r="H161" s="608"/>
      <c r="I161" s="610"/>
      <c r="J161" s="610"/>
      <c r="K161" s="294"/>
      <c r="L161" s="294"/>
      <c r="M161" s="301"/>
      <c r="N161" s="298"/>
      <c r="O161" s="62"/>
    </row>
    <row r="162" spans="1:15" ht="12.75" customHeight="1">
      <c r="A162" s="606" t="s">
        <v>10</v>
      </c>
      <c r="B162" s="607"/>
      <c r="C162" s="312">
        <f>SUM(D162:G162)</f>
        <v>0</v>
      </c>
      <c r="D162" s="312"/>
      <c r="E162" s="312">
        <v>0</v>
      </c>
      <c r="F162" s="312">
        <v>0</v>
      </c>
      <c r="G162" s="312">
        <v>0</v>
      </c>
      <c r="H162" s="608"/>
      <c r="I162" s="610"/>
      <c r="J162" s="610"/>
      <c r="K162" s="294"/>
      <c r="L162" s="294"/>
      <c r="M162" s="301"/>
      <c r="N162" s="298"/>
      <c r="O162" s="62"/>
    </row>
    <row r="163" spans="1:15" ht="10.5" customHeight="1">
      <c r="A163" s="606" t="s">
        <v>11</v>
      </c>
      <c r="B163" s="607"/>
      <c r="C163" s="312">
        <f>SUM(D163:G163)</f>
        <v>551766.68557</v>
      </c>
      <c r="D163" s="312"/>
      <c r="E163" s="312">
        <v>184149.62739</v>
      </c>
      <c r="F163" s="312">
        <v>184149.62739</v>
      </c>
      <c r="G163" s="313">
        <v>183467.43079</v>
      </c>
      <c r="H163" s="608"/>
      <c r="I163" s="610"/>
      <c r="J163" s="610"/>
      <c r="K163" s="294"/>
      <c r="L163" s="294"/>
      <c r="M163" s="301"/>
      <c r="N163" s="298"/>
      <c r="O163" s="62"/>
    </row>
    <row r="164" spans="1:15" ht="11.25" customHeight="1">
      <c r="A164" s="606" t="s">
        <v>12</v>
      </c>
      <c r="B164" s="607"/>
      <c r="C164" s="312">
        <f>SUM(D164:G164)</f>
        <v>0</v>
      </c>
      <c r="D164" s="312"/>
      <c r="E164" s="312">
        <v>0</v>
      </c>
      <c r="F164" s="312">
        <v>0</v>
      </c>
      <c r="G164" s="312">
        <v>0</v>
      </c>
      <c r="H164" s="608"/>
      <c r="I164" s="610"/>
      <c r="J164" s="610"/>
      <c r="K164" s="294"/>
      <c r="L164" s="294"/>
      <c r="M164" s="301"/>
      <c r="N164" s="298"/>
      <c r="O164" s="62"/>
    </row>
    <row r="165" spans="1:15" ht="179.25" customHeight="1">
      <c r="A165" s="306" t="s">
        <v>85</v>
      </c>
      <c r="B165" s="307" t="s">
        <v>86</v>
      </c>
      <c r="C165" s="312"/>
      <c r="D165" s="312"/>
      <c r="E165" s="312"/>
      <c r="F165" s="312"/>
      <c r="G165" s="312"/>
      <c r="H165" s="608" t="s">
        <v>606</v>
      </c>
      <c r="I165" s="610" t="s">
        <v>29</v>
      </c>
      <c r="J165" s="610" t="s">
        <v>87</v>
      </c>
      <c r="K165" s="294" t="s">
        <v>444</v>
      </c>
      <c r="L165" s="294" t="s">
        <v>205</v>
      </c>
      <c r="M165" s="301"/>
      <c r="N165" s="298"/>
      <c r="O165" s="62"/>
    </row>
    <row r="166" spans="1:15" ht="12.75" customHeight="1">
      <c r="A166" s="606" t="s">
        <v>9</v>
      </c>
      <c r="B166" s="607"/>
      <c r="C166" s="312">
        <f>SUM(C167:C169)</f>
        <v>1499776.2152</v>
      </c>
      <c r="D166" s="312"/>
      <c r="E166" s="312">
        <f>SUM(E167:E169)</f>
        <v>503387.9157</v>
      </c>
      <c r="F166" s="312">
        <f>SUM(F167:F169)</f>
        <v>498194.14975</v>
      </c>
      <c r="G166" s="312">
        <f>SUM(G167:G169)</f>
        <v>498194.14975</v>
      </c>
      <c r="H166" s="608"/>
      <c r="I166" s="610"/>
      <c r="J166" s="610"/>
      <c r="K166" s="294"/>
      <c r="L166" s="294"/>
      <c r="M166" s="301"/>
      <c r="N166" s="298"/>
      <c r="O166" s="62"/>
    </row>
    <row r="167" spans="1:15" ht="12.75" customHeight="1">
      <c r="A167" s="606" t="s">
        <v>10</v>
      </c>
      <c r="B167" s="607"/>
      <c r="C167" s="312">
        <f>SUM(D167:G167)</f>
        <v>11431.52528</v>
      </c>
      <c r="D167" s="312"/>
      <c r="E167" s="312">
        <v>3811.5</v>
      </c>
      <c r="F167" s="312">
        <v>3810.01264</v>
      </c>
      <c r="G167" s="313">
        <f>F167</f>
        <v>3810.01264</v>
      </c>
      <c r="H167" s="608"/>
      <c r="I167" s="610"/>
      <c r="J167" s="610"/>
      <c r="K167" s="294"/>
      <c r="L167" s="294"/>
      <c r="M167" s="301"/>
      <c r="N167" s="298"/>
      <c r="O167" s="62"/>
    </row>
    <row r="168" spans="1:15" ht="12.75" customHeight="1">
      <c r="A168" s="606" t="s">
        <v>11</v>
      </c>
      <c r="B168" s="607"/>
      <c r="C168" s="312">
        <f>SUM(D168:G168)</f>
        <v>1488344.68992</v>
      </c>
      <c r="D168" s="312"/>
      <c r="E168" s="313">
        <v>499576.4157</v>
      </c>
      <c r="F168" s="313">
        <v>494384.13711</v>
      </c>
      <c r="G168" s="313">
        <f>F168</f>
        <v>494384.13711</v>
      </c>
      <c r="H168" s="608"/>
      <c r="I168" s="610"/>
      <c r="J168" s="610"/>
      <c r="K168" s="294"/>
      <c r="L168" s="294"/>
      <c r="M168" s="301"/>
      <c r="N168" s="298"/>
      <c r="O168" s="62"/>
    </row>
    <row r="169" spans="1:15" ht="12.75" customHeight="1">
      <c r="A169" s="606" t="s">
        <v>12</v>
      </c>
      <c r="B169" s="607"/>
      <c r="C169" s="312">
        <f>SUM(D169:G169)</f>
        <v>0</v>
      </c>
      <c r="D169" s="312"/>
      <c r="E169" s="312">
        <v>0</v>
      </c>
      <c r="F169" s="312">
        <v>0</v>
      </c>
      <c r="G169" s="312">
        <v>0</v>
      </c>
      <c r="H169" s="608"/>
      <c r="I169" s="610"/>
      <c r="J169" s="610"/>
      <c r="K169" s="294"/>
      <c r="L169" s="294"/>
      <c r="M169" s="301"/>
      <c r="N169" s="298"/>
      <c r="O169" s="62"/>
    </row>
    <row r="170" spans="1:15" ht="69.75" customHeight="1">
      <c r="A170" s="306" t="s">
        <v>88</v>
      </c>
      <c r="B170" s="307" t="s">
        <v>89</v>
      </c>
      <c r="C170" s="312"/>
      <c r="D170" s="312"/>
      <c r="E170" s="312"/>
      <c r="F170" s="312"/>
      <c r="G170" s="312"/>
      <c r="H170" s="608" t="s">
        <v>607</v>
      </c>
      <c r="I170" s="610" t="s">
        <v>447</v>
      </c>
      <c r="J170" s="610" t="s">
        <v>90</v>
      </c>
      <c r="K170" s="294" t="s">
        <v>444</v>
      </c>
      <c r="L170" s="294" t="s">
        <v>205</v>
      </c>
      <c r="M170" s="301"/>
      <c r="N170" s="298"/>
      <c r="O170" s="62"/>
    </row>
    <row r="171" spans="1:15" ht="12.75" customHeight="1">
      <c r="A171" s="606" t="s">
        <v>9</v>
      </c>
      <c r="B171" s="607"/>
      <c r="C171" s="312">
        <f>SUM(C172:C174)</f>
        <v>119485.79828000002</v>
      </c>
      <c r="D171" s="312"/>
      <c r="E171" s="312">
        <f>SUM(E172:E174)</f>
        <v>40189.72</v>
      </c>
      <c r="F171" s="312">
        <f>SUM(F172:F174)</f>
        <v>39648.03914</v>
      </c>
      <c r="G171" s="312">
        <f>SUM(G172:G174)</f>
        <v>39648.03914</v>
      </c>
      <c r="H171" s="608"/>
      <c r="I171" s="610"/>
      <c r="J171" s="610"/>
      <c r="K171" s="294"/>
      <c r="L171" s="294"/>
      <c r="M171" s="301"/>
      <c r="N171" s="298"/>
      <c r="O171" s="62"/>
    </row>
    <row r="172" spans="1:15" ht="12.75" customHeight="1">
      <c r="A172" s="606" t="s">
        <v>10</v>
      </c>
      <c r="B172" s="607"/>
      <c r="C172" s="312">
        <f>SUM(D172:F172)</f>
        <v>0</v>
      </c>
      <c r="D172" s="312"/>
      <c r="E172" s="312">
        <v>0</v>
      </c>
      <c r="F172" s="312">
        <v>0</v>
      </c>
      <c r="G172" s="312">
        <v>0</v>
      </c>
      <c r="H172" s="608"/>
      <c r="I172" s="610"/>
      <c r="J172" s="610"/>
      <c r="K172" s="294"/>
      <c r="L172" s="294"/>
      <c r="M172" s="301"/>
      <c r="N172" s="298"/>
      <c r="O172" s="62"/>
    </row>
    <row r="173" spans="1:15" ht="12.75" customHeight="1">
      <c r="A173" s="606" t="s">
        <v>11</v>
      </c>
      <c r="B173" s="607"/>
      <c r="C173" s="312">
        <f>SUM(D173:G173)</f>
        <v>119485.79828000002</v>
      </c>
      <c r="D173" s="312"/>
      <c r="E173" s="312">
        <v>40189.72</v>
      </c>
      <c r="F173" s="312">
        <v>39648.03914</v>
      </c>
      <c r="G173" s="313">
        <f>F173</f>
        <v>39648.03914</v>
      </c>
      <c r="H173" s="608"/>
      <c r="I173" s="610"/>
      <c r="J173" s="610"/>
      <c r="K173" s="294"/>
      <c r="L173" s="294"/>
      <c r="M173" s="301"/>
      <c r="N173" s="298"/>
      <c r="O173" s="62"/>
    </row>
    <row r="174" spans="1:15" ht="12.75" customHeight="1">
      <c r="A174" s="606" t="s">
        <v>12</v>
      </c>
      <c r="B174" s="607"/>
      <c r="C174" s="312">
        <f>SUM(D174:F174)</f>
        <v>0</v>
      </c>
      <c r="D174" s="312"/>
      <c r="E174" s="312">
        <v>0</v>
      </c>
      <c r="F174" s="312">
        <v>0</v>
      </c>
      <c r="G174" s="312">
        <v>0</v>
      </c>
      <c r="H174" s="608"/>
      <c r="I174" s="610"/>
      <c r="J174" s="610"/>
      <c r="K174" s="294"/>
      <c r="L174" s="294"/>
      <c r="M174" s="301"/>
      <c r="N174" s="298"/>
      <c r="O174" s="62"/>
    </row>
    <row r="175" spans="1:15" ht="112.5" customHeight="1">
      <c r="A175" s="306" t="s">
        <v>91</v>
      </c>
      <c r="B175" s="307" t="s">
        <v>92</v>
      </c>
      <c r="C175" s="312"/>
      <c r="D175" s="314"/>
      <c r="E175" s="312"/>
      <c r="F175" s="312"/>
      <c r="G175" s="312"/>
      <c r="H175" s="608" t="s">
        <v>608</v>
      </c>
      <c r="I175" s="618" t="s">
        <v>447</v>
      </c>
      <c r="J175" s="610" t="s">
        <v>93</v>
      </c>
      <c r="K175" s="294" t="s">
        <v>444</v>
      </c>
      <c r="L175" s="294" t="s">
        <v>205</v>
      </c>
      <c r="M175" s="301"/>
      <c r="N175" s="298"/>
      <c r="O175" s="62"/>
    </row>
    <row r="176" spans="1:15" ht="12.75" customHeight="1">
      <c r="A176" s="606" t="s">
        <v>9</v>
      </c>
      <c r="B176" s="607"/>
      <c r="C176" s="312">
        <f>SUM(C177:C179)</f>
        <v>890.03683</v>
      </c>
      <c r="D176" s="312"/>
      <c r="E176" s="312">
        <f>SUM(E177:E179)</f>
        <v>326.26697</v>
      </c>
      <c r="F176" s="312">
        <f>SUM(F177:F179)</f>
        <v>281.88493</v>
      </c>
      <c r="G176" s="312">
        <f>SUM(G177:G179)</f>
        <v>281.88493</v>
      </c>
      <c r="H176" s="608"/>
      <c r="I176" s="618"/>
      <c r="J176" s="610"/>
      <c r="K176" s="294"/>
      <c r="L176" s="294"/>
      <c r="M176" s="301"/>
      <c r="N176" s="298"/>
      <c r="O176" s="62"/>
    </row>
    <row r="177" spans="1:15" ht="12.75" customHeight="1">
      <c r="A177" s="606" t="s">
        <v>10</v>
      </c>
      <c r="B177" s="607"/>
      <c r="C177" s="312">
        <f>SUM(D177:G177)</f>
        <v>0</v>
      </c>
      <c r="D177" s="312"/>
      <c r="E177" s="312">
        <v>0</v>
      </c>
      <c r="F177" s="312">
        <v>0</v>
      </c>
      <c r="G177" s="312">
        <v>0</v>
      </c>
      <c r="H177" s="608"/>
      <c r="I177" s="618"/>
      <c r="J177" s="610"/>
      <c r="K177" s="294"/>
      <c r="L177" s="294"/>
      <c r="M177" s="301"/>
      <c r="N177" s="298"/>
      <c r="O177" s="62"/>
    </row>
    <row r="178" spans="1:15" ht="12.75" customHeight="1">
      <c r="A178" s="606" t="s">
        <v>11</v>
      </c>
      <c r="B178" s="607"/>
      <c r="C178" s="312">
        <f>SUM(D178:G178)</f>
        <v>890.03683</v>
      </c>
      <c r="D178" s="312"/>
      <c r="E178" s="313">
        <v>326.26697</v>
      </c>
      <c r="F178" s="313">
        <v>281.88493</v>
      </c>
      <c r="G178" s="313">
        <f>F178</f>
        <v>281.88493</v>
      </c>
      <c r="H178" s="608"/>
      <c r="I178" s="618"/>
      <c r="J178" s="610"/>
      <c r="K178" s="294"/>
      <c r="L178" s="294"/>
      <c r="M178" s="301"/>
      <c r="N178" s="298"/>
      <c r="O178" s="62"/>
    </row>
    <row r="179" spans="1:15" ht="12.75" customHeight="1">
      <c r="A179" s="606" t="s">
        <v>12</v>
      </c>
      <c r="B179" s="607"/>
      <c r="C179" s="312">
        <f>SUM(D179:G179)</f>
        <v>0</v>
      </c>
      <c r="D179" s="312"/>
      <c r="E179" s="312">
        <v>0</v>
      </c>
      <c r="F179" s="312">
        <v>0</v>
      </c>
      <c r="G179" s="312">
        <v>0</v>
      </c>
      <c r="H179" s="608"/>
      <c r="I179" s="618"/>
      <c r="J179" s="610"/>
      <c r="K179" s="294"/>
      <c r="L179" s="294"/>
      <c r="M179" s="301"/>
      <c r="N179" s="298"/>
      <c r="O179" s="62"/>
    </row>
    <row r="180" spans="1:15" ht="71.25" customHeight="1">
      <c r="A180" s="306" t="s">
        <v>94</v>
      </c>
      <c r="B180" s="307" t="s">
        <v>95</v>
      </c>
      <c r="C180" s="312"/>
      <c r="D180" s="312"/>
      <c r="E180" s="312"/>
      <c r="F180" s="312"/>
      <c r="G180" s="312"/>
      <c r="H180" s="608" t="s">
        <v>609</v>
      </c>
      <c r="I180" s="610" t="s">
        <v>610</v>
      </c>
      <c r="J180" s="610" t="s">
        <v>96</v>
      </c>
      <c r="K180" s="294" t="s">
        <v>444</v>
      </c>
      <c r="L180" s="294" t="s">
        <v>205</v>
      </c>
      <c r="M180" s="301"/>
      <c r="N180" s="298"/>
      <c r="O180" s="62"/>
    </row>
    <row r="181" spans="1:15" ht="12.75" customHeight="1">
      <c r="A181" s="606" t="s">
        <v>9</v>
      </c>
      <c r="B181" s="607"/>
      <c r="C181" s="312">
        <f>SUM(C182:C184)</f>
        <v>36801.4203</v>
      </c>
      <c r="D181" s="312"/>
      <c r="E181" s="312">
        <f>SUM(E182:E184)</f>
        <v>13600</v>
      </c>
      <c r="F181" s="312">
        <f>SUM(F182:F184)</f>
        <v>11600.710149999999</v>
      </c>
      <c r="G181" s="312">
        <f>SUM(G182:G184)</f>
        <v>11600.71015</v>
      </c>
      <c r="H181" s="608"/>
      <c r="I181" s="610"/>
      <c r="J181" s="610"/>
      <c r="K181" s="294"/>
      <c r="L181" s="294"/>
      <c r="M181" s="301"/>
      <c r="N181" s="298"/>
      <c r="O181" s="62"/>
    </row>
    <row r="182" spans="1:15" ht="12.75" customHeight="1">
      <c r="A182" s="606" t="s">
        <v>10</v>
      </c>
      <c r="B182" s="607"/>
      <c r="C182" s="312">
        <f>SUM(D182:G182)</f>
        <v>0</v>
      </c>
      <c r="D182" s="312"/>
      <c r="E182" s="312">
        <v>0</v>
      </c>
      <c r="F182" s="312">
        <v>0</v>
      </c>
      <c r="G182" s="312">
        <v>0</v>
      </c>
      <c r="H182" s="608"/>
      <c r="I182" s="610"/>
      <c r="J182" s="610"/>
      <c r="K182" s="294"/>
      <c r="L182" s="294"/>
      <c r="M182" s="301"/>
      <c r="N182" s="298"/>
      <c r="O182" s="62"/>
    </row>
    <row r="183" spans="1:15" ht="12.75" customHeight="1">
      <c r="A183" s="606" t="s">
        <v>11</v>
      </c>
      <c r="B183" s="607"/>
      <c r="C183" s="312">
        <f>SUM(D183:G183)</f>
        <v>36801.4203</v>
      </c>
      <c r="D183" s="312"/>
      <c r="E183" s="312">
        <f>5900+7700</f>
        <v>13600</v>
      </c>
      <c r="F183" s="312">
        <f>3900.71015+7700</f>
        <v>11600.710149999999</v>
      </c>
      <c r="G183" s="313">
        <v>11600.71015</v>
      </c>
      <c r="H183" s="608"/>
      <c r="I183" s="610"/>
      <c r="J183" s="610"/>
      <c r="K183" s="294"/>
      <c r="L183" s="294"/>
      <c r="M183" s="301"/>
      <c r="N183" s="298"/>
      <c r="O183" s="62"/>
    </row>
    <row r="184" spans="1:15" ht="12.75" customHeight="1">
      <c r="A184" s="606" t="s">
        <v>12</v>
      </c>
      <c r="B184" s="607"/>
      <c r="C184" s="312">
        <f>SUM(D184:G184)</f>
        <v>0</v>
      </c>
      <c r="D184" s="312"/>
      <c r="E184" s="312">
        <v>0</v>
      </c>
      <c r="F184" s="312">
        <v>0</v>
      </c>
      <c r="G184" s="312">
        <v>0</v>
      </c>
      <c r="H184" s="608"/>
      <c r="I184" s="610"/>
      <c r="J184" s="610"/>
      <c r="K184" s="294"/>
      <c r="L184" s="294"/>
      <c r="M184" s="301"/>
      <c r="N184" s="298"/>
      <c r="O184" s="62"/>
    </row>
    <row r="185" spans="1:15" ht="48" customHeight="1">
      <c r="A185" s="306" t="s">
        <v>97</v>
      </c>
      <c r="B185" s="307" t="s">
        <v>98</v>
      </c>
      <c r="C185" s="312"/>
      <c r="D185" s="312"/>
      <c r="E185" s="312"/>
      <c r="F185" s="312"/>
      <c r="G185" s="312"/>
      <c r="H185" s="608" t="s">
        <v>601</v>
      </c>
      <c r="I185" s="618" t="s">
        <v>451</v>
      </c>
      <c r="J185" s="610" t="s">
        <v>99</v>
      </c>
      <c r="K185" s="294" t="s">
        <v>444</v>
      </c>
      <c r="L185" s="294" t="s">
        <v>205</v>
      </c>
      <c r="M185" s="301">
        <v>10267.99088</v>
      </c>
      <c r="N185" s="298"/>
      <c r="O185" s="62"/>
    </row>
    <row r="186" spans="1:15" ht="12.75" customHeight="1">
      <c r="A186" s="606" t="s">
        <v>9</v>
      </c>
      <c r="B186" s="607"/>
      <c r="C186" s="312">
        <f>SUM(C187:C189)</f>
        <v>35699.28972</v>
      </c>
      <c r="D186" s="312"/>
      <c r="E186" s="312">
        <f>SUM(E187:E189)</f>
        <v>11963.12178</v>
      </c>
      <c r="F186" s="312">
        <f>SUM(F187:F189)</f>
        <v>11868.08397</v>
      </c>
      <c r="G186" s="312">
        <f>SUM(G187:G189)</f>
        <v>11868.08397</v>
      </c>
      <c r="H186" s="608"/>
      <c r="I186" s="618"/>
      <c r="J186" s="610"/>
      <c r="K186" s="294"/>
      <c r="L186" s="294"/>
      <c r="M186" s="301"/>
      <c r="N186" s="298"/>
      <c r="O186" s="62"/>
    </row>
    <row r="187" spans="1:15" ht="12.75" customHeight="1">
      <c r="A187" s="606" t="s">
        <v>10</v>
      </c>
      <c r="B187" s="607"/>
      <c r="C187" s="312">
        <f>SUM(D187:G187)</f>
        <v>0</v>
      </c>
      <c r="D187" s="312"/>
      <c r="E187" s="312">
        <v>0</v>
      </c>
      <c r="F187" s="312">
        <v>0</v>
      </c>
      <c r="G187" s="312">
        <v>0</v>
      </c>
      <c r="H187" s="608"/>
      <c r="I187" s="618"/>
      <c r="J187" s="610"/>
      <c r="K187" s="294"/>
      <c r="L187" s="294"/>
      <c r="M187" s="301"/>
      <c r="N187" s="298"/>
      <c r="O187" s="62"/>
    </row>
    <row r="188" spans="1:15" ht="12.75" customHeight="1">
      <c r="A188" s="606" t="s">
        <v>11</v>
      </c>
      <c r="B188" s="607"/>
      <c r="C188" s="312">
        <f>SUM(D188:G188)</f>
        <v>35699.28972</v>
      </c>
      <c r="D188" s="312"/>
      <c r="E188" s="312">
        <v>11963.12178</v>
      </c>
      <c r="F188" s="312">
        <v>11868.08397</v>
      </c>
      <c r="G188" s="313">
        <v>11868.08397</v>
      </c>
      <c r="H188" s="608"/>
      <c r="I188" s="618"/>
      <c r="J188" s="610"/>
      <c r="K188" s="294"/>
      <c r="L188" s="294"/>
      <c r="M188" s="301"/>
      <c r="N188" s="298"/>
      <c r="O188" s="62"/>
    </row>
    <row r="189" spans="1:15" ht="21.75" customHeight="1">
      <c r="A189" s="606" t="s">
        <v>12</v>
      </c>
      <c r="B189" s="607"/>
      <c r="C189" s="312">
        <f>SUM(D189:G189)</f>
        <v>0</v>
      </c>
      <c r="D189" s="312"/>
      <c r="E189" s="312">
        <v>0</v>
      </c>
      <c r="F189" s="312">
        <v>0</v>
      </c>
      <c r="G189" s="312">
        <v>0</v>
      </c>
      <c r="H189" s="608"/>
      <c r="I189" s="618"/>
      <c r="J189" s="610"/>
      <c r="K189" s="294"/>
      <c r="L189" s="294"/>
      <c r="M189" s="301"/>
      <c r="N189" s="298"/>
      <c r="O189" s="62"/>
    </row>
    <row r="190" spans="1:15" ht="31.5" customHeight="1">
      <c r="A190" s="306" t="s">
        <v>100</v>
      </c>
      <c r="B190" s="307" t="s">
        <v>101</v>
      </c>
      <c r="C190" s="312"/>
      <c r="D190" s="312"/>
      <c r="E190" s="312"/>
      <c r="F190" s="312"/>
      <c r="G190" s="312"/>
      <c r="H190" s="608" t="s">
        <v>611</v>
      </c>
      <c r="I190" s="610" t="s">
        <v>612</v>
      </c>
      <c r="J190" s="610" t="s">
        <v>102</v>
      </c>
      <c r="K190" s="294"/>
      <c r="L190" s="294"/>
      <c r="M190" s="301"/>
      <c r="N190" s="298"/>
      <c r="O190" s="62"/>
    </row>
    <row r="191" spans="1:15" ht="12.75" customHeight="1">
      <c r="A191" s="606" t="s">
        <v>9</v>
      </c>
      <c r="B191" s="607"/>
      <c r="C191" s="312">
        <f>SUM(C192:C194)</f>
        <v>0</v>
      </c>
      <c r="D191" s="312"/>
      <c r="E191" s="312">
        <f>SUM(E192:E194)</f>
        <v>0</v>
      </c>
      <c r="F191" s="312">
        <f>SUM(F192:F194)</f>
        <v>0</v>
      </c>
      <c r="G191" s="312">
        <f>SUM(G192:G194)</f>
        <v>0</v>
      </c>
      <c r="H191" s="608"/>
      <c r="I191" s="610"/>
      <c r="J191" s="610"/>
      <c r="K191" s="294"/>
      <c r="L191" s="294"/>
      <c r="M191" s="301"/>
      <c r="N191" s="298"/>
      <c r="O191" s="62"/>
    </row>
    <row r="192" spans="1:15" ht="12.75" customHeight="1">
      <c r="A192" s="606" t="s">
        <v>10</v>
      </c>
      <c r="B192" s="607"/>
      <c r="C192" s="312">
        <f>SUM(D192:G192)</f>
        <v>0</v>
      </c>
      <c r="D192" s="312"/>
      <c r="E192" s="312">
        <v>0</v>
      </c>
      <c r="F192" s="312">
        <v>0</v>
      </c>
      <c r="G192" s="312">
        <v>0</v>
      </c>
      <c r="H192" s="608"/>
      <c r="I192" s="610"/>
      <c r="J192" s="610"/>
      <c r="K192" s="294"/>
      <c r="L192" s="294"/>
      <c r="M192" s="301"/>
      <c r="N192" s="298"/>
      <c r="O192" s="62"/>
    </row>
    <row r="193" spans="1:15" ht="12.75" customHeight="1">
      <c r="A193" s="606" t="s">
        <v>11</v>
      </c>
      <c r="B193" s="607"/>
      <c r="C193" s="312">
        <f>SUM(D193:G193)</f>
        <v>0</v>
      </c>
      <c r="D193" s="312"/>
      <c r="E193" s="312">
        <v>0</v>
      </c>
      <c r="F193" s="312">
        <v>0</v>
      </c>
      <c r="G193" s="312">
        <v>0</v>
      </c>
      <c r="H193" s="608"/>
      <c r="I193" s="610"/>
      <c r="J193" s="610"/>
      <c r="K193" s="294"/>
      <c r="L193" s="294"/>
      <c r="M193" s="301"/>
      <c r="N193" s="298"/>
      <c r="O193" s="62"/>
    </row>
    <row r="194" spans="1:15" ht="19.5" customHeight="1">
      <c r="A194" s="606" t="s">
        <v>12</v>
      </c>
      <c r="B194" s="607"/>
      <c r="C194" s="312">
        <f>SUM(D194:G194)</f>
        <v>0</v>
      </c>
      <c r="D194" s="312"/>
      <c r="E194" s="312">
        <v>0</v>
      </c>
      <c r="F194" s="312">
        <v>0</v>
      </c>
      <c r="G194" s="312">
        <v>0</v>
      </c>
      <c r="H194" s="608"/>
      <c r="I194" s="610"/>
      <c r="J194" s="610"/>
      <c r="K194" s="294"/>
      <c r="L194" s="294"/>
      <c r="M194" s="301"/>
      <c r="N194" s="298"/>
      <c r="O194" s="62"/>
    </row>
    <row r="195" spans="1:15" ht="60" customHeight="1">
      <c r="A195" s="306" t="s">
        <v>103</v>
      </c>
      <c r="B195" s="307" t="s">
        <v>452</v>
      </c>
      <c r="C195" s="312"/>
      <c r="D195" s="312"/>
      <c r="E195" s="312"/>
      <c r="F195" s="312"/>
      <c r="G195" s="312"/>
      <c r="H195" s="608" t="s">
        <v>611</v>
      </c>
      <c r="I195" s="610" t="s">
        <v>612</v>
      </c>
      <c r="J195" s="610" t="s">
        <v>104</v>
      </c>
      <c r="K195" s="294" t="s">
        <v>444</v>
      </c>
      <c r="L195" s="294" t="s">
        <v>205</v>
      </c>
      <c r="M195" s="301">
        <v>131</v>
      </c>
      <c r="N195" s="298"/>
      <c r="O195" s="62"/>
    </row>
    <row r="196" spans="1:15" ht="12.75" customHeight="1">
      <c r="A196" s="606" t="s">
        <v>9</v>
      </c>
      <c r="B196" s="607"/>
      <c r="C196" s="312">
        <f>SUM(C197:C199)</f>
        <v>867.75</v>
      </c>
      <c r="D196" s="312"/>
      <c r="E196" s="312">
        <f>SUM(E197:E199)</f>
        <v>289.25</v>
      </c>
      <c r="F196" s="312">
        <f>SUM(F197:F199)</f>
        <v>289.25</v>
      </c>
      <c r="G196" s="312">
        <f>SUM(G197:G199)</f>
        <v>289.25</v>
      </c>
      <c r="H196" s="608"/>
      <c r="I196" s="610"/>
      <c r="J196" s="610"/>
      <c r="K196" s="294"/>
      <c r="L196" s="294"/>
      <c r="M196" s="328"/>
      <c r="N196" s="298"/>
      <c r="O196" s="62"/>
    </row>
    <row r="197" spans="1:15" ht="12.75" customHeight="1">
      <c r="A197" s="606" t="s">
        <v>10</v>
      </c>
      <c r="B197" s="607"/>
      <c r="C197" s="312">
        <f>SUM(D197:G197)</f>
        <v>0</v>
      </c>
      <c r="D197" s="312"/>
      <c r="E197" s="312">
        <v>0</v>
      </c>
      <c r="F197" s="312">
        <v>0</v>
      </c>
      <c r="G197" s="312">
        <v>0</v>
      </c>
      <c r="H197" s="608"/>
      <c r="I197" s="610"/>
      <c r="J197" s="610"/>
      <c r="K197" s="294"/>
      <c r="L197" s="294"/>
      <c r="M197" s="328"/>
      <c r="N197" s="298"/>
      <c r="O197" s="62"/>
    </row>
    <row r="198" spans="1:15" ht="12.75" customHeight="1">
      <c r="A198" s="606" t="s">
        <v>11</v>
      </c>
      <c r="B198" s="607"/>
      <c r="C198" s="312">
        <f>SUM(D198:G198)</f>
        <v>867.75</v>
      </c>
      <c r="D198" s="312"/>
      <c r="E198" s="312">
        <v>289.25</v>
      </c>
      <c r="F198" s="312">
        <v>289.25</v>
      </c>
      <c r="G198" s="312">
        <f>F198</f>
        <v>289.25</v>
      </c>
      <c r="H198" s="608"/>
      <c r="I198" s="610"/>
      <c r="J198" s="610"/>
      <c r="K198" s="294"/>
      <c r="L198" s="294"/>
      <c r="M198" s="328"/>
      <c r="N198" s="298"/>
      <c r="O198" s="62"/>
    </row>
    <row r="199" spans="1:15" ht="13.5" customHeight="1">
      <c r="A199" s="606" t="s">
        <v>12</v>
      </c>
      <c r="B199" s="607"/>
      <c r="C199" s="312">
        <f>SUM(D199:G199)</f>
        <v>0</v>
      </c>
      <c r="D199" s="312"/>
      <c r="E199" s="312">
        <v>0</v>
      </c>
      <c r="F199" s="312">
        <v>0</v>
      </c>
      <c r="G199" s="312">
        <v>0</v>
      </c>
      <c r="H199" s="608"/>
      <c r="I199" s="610"/>
      <c r="J199" s="610"/>
      <c r="K199" s="294"/>
      <c r="L199" s="294"/>
      <c r="M199" s="328"/>
      <c r="N199" s="298"/>
      <c r="O199" s="62"/>
    </row>
    <row r="200" spans="1:15" ht="12.75" customHeight="1" hidden="1">
      <c r="A200" s="306" t="s">
        <v>105</v>
      </c>
      <c r="B200" s="307" t="s">
        <v>106</v>
      </c>
      <c r="C200" s="312"/>
      <c r="D200" s="312"/>
      <c r="E200" s="312"/>
      <c r="F200" s="312"/>
      <c r="G200" s="312"/>
      <c r="H200" s="608" t="s">
        <v>597</v>
      </c>
      <c r="I200" s="618" t="s">
        <v>78</v>
      </c>
      <c r="J200" s="610" t="s">
        <v>107</v>
      </c>
      <c r="K200" s="294" t="s">
        <v>444</v>
      </c>
      <c r="L200" s="294" t="s">
        <v>205</v>
      </c>
      <c r="M200" s="328"/>
      <c r="N200" s="298"/>
      <c r="O200" s="62"/>
    </row>
    <row r="201" spans="1:15" ht="12.75" customHeight="1" hidden="1">
      <c r="A201" s="606" t="s">
        <v>9</v>
      </c>
      <c r="B201" s="607"/>
      <c r="C201" s="312">
        <f>SUM(C202:C204)</f>
        <v>0</v>
      </c>
      <c r="D201" s="312"/>
      <c r="E201" s="312">
        <f>SUM(E202:E204)</f>
        <v>0</v>
      </c>
      <c r="F201" s="312">
        <f>SUM(F202:F204)</f>
        <v>0</v>
      </c>
      <c r="G201" s="312">
        <f>SUM(G202:G204)</f>
        <v>0</v>
      </c>
      <c r="H201" s="608"/>
      <c r="I201" s="618"/>
      <c r="J201" s="610"/>
      <c r="K201" s="294"/>
      <c r="L201" s="294"/>
      <c r="M201" s="328"/>
      <c r="N201" s="298"/>
      <c r="O201" s="62"/>
    </row>
    <row r="202" spans="1:15" ht="12.75" customHeight="1" hidden="1">
      <c r="A202" s="606" t="s">
        <v>10</v>
      </c>
      <c r="B202" s="607"/>
      <c r="C202" s="312">
        <f>SUM(D202:G202)</f>
        <v>0</v>
      </c>
      <c r="D202" s="312"/>
      <c r="E202" s="312">
        <v>0</v>
      </c>
      <c r="F202" s="312">
        <v>0</v>
      </c>
      <c r="G202" s="312">
        <v>0</v>
      </c>
      <c r="H202" s="608"/>
      <c r="I202" s="618"/>
      <c r="J202" s="610"/>
      <c r="K202" s="294"/>
      <c r="L202" s="294"/>
      <c r="M202" s="328"/>
      <c r="N202" s="298"/>
      <c r="O202" s="62"/>
    </row>
    <row r="203" spans="1:15" ht="12.75" customHeight="1" hidden="1">
      <c r="A203" s="606" t="s">
        <v>11</v>
      </c>
      <c r="B203" s="607"/>
      <c r="C203" s="312">
        <f>SUM(D203:G203)</f>
        <v>0</v>
      </c>
      <c r="D203" s="312"/>
      <c r="E203" s="312">
        <v>0</v>
      </c>
      <c r="F203" s="312">
        <v>0</v>
      </c>
      <c r="G203" s="312">
        <v>0</v>
      </c>
      <c r="H203" s="608"/>
      <c r="I203" s="618"/>
      <c r="J203" s="610"/>
      <c r="K203" s="294"/>
      <c r="L203" s="294"/>
      <c r="M203" s="328"/>
      <c r="N203" s="298"/>
      <c r="O203" s="62"/>
    </row>
    <row r="204" spans="1:15" ht="12.75" customHeight="1" hidden="1">
      <c r="A204" s="606" t="s">
        <v>12</v>
      </c>
      <c r="B204" s="607"/>
      <c r="C204" s="312">
        <f>SUM(D204:G204)</f>
        <v>0</v>
      </c>
      <c r="D204" s="312"/>
      <c r="E204" s="312">
        <v>0</v>
      </c>
      <c r="F204" s="312">
        <v>0</v>
      </c>
      <c r="G204" s="312">
        <v>0</v>
      </c>
      <c r="H204" s="608"/>
      <c r="I204" s="618"/>
      <c r="J204" s="610"/>
      <c r="K204" s="294"/>
      <c r="L204" s="294"/>
      <c r="M204" s="328"/>
      <c r="N204" s="298"/>
      <c r="O204" s="62"/>
    </row>
    <row r="205" spans="1:15" ht="73.5" customHeight="1">
      <c r="A205" s="306" t="s">
        <v>613</v>
      </c>
      <c r="B205" s="307" t="s">
        <v>614</v>
      </c>
      <c r="C205" s="312"/>
      <c r="D205" s="312"/>
      <c r="E205" s="312"/>
      <c r="F205" s="312"/>
      <c r="G205" s="312"/>
      <c r="H205" s="608" t="s">
        <v>611</v>
      </c>
      <c r="I205" s="610" t="s">
        <v>612</v>
      </c>
      <c r="J205" s="610" t="s">
        <v>108</v>
      </c>
      <c r="K205" s="294" t="s">
        <v>444</v>
      </c>
      <c r="L205" s="294" t="s">
        <v>205</v>
      </c>
      <c r="M205" s="301">
        <v>4854.069</v>
      </c>
      <c r="N205" s="298"/>
      <c r="O205" s="62"/>
    </row>
    <row r="206" spans="1:15" ht="12.75" customHeight="1">
      <c r="A206" s="606" t="s">
        <v>9</v>
      </c>
      <c r="B206" s="607"/>
      <c r="C206" s="312">
        <f>SUM(C207:C209)</f>
        <v>70445.81999999999</v>
      </c>
      <c r="D206" s="312"/>
      <c r="E206" s="312">
        <f>SUM(E207:E209)</f>
        <v>23481.94</v>
      </c>
      <c r="F206" s="312">
        <f>SUM(F207:F209)</f>
        <v>23481.94</v>
      </c>
      <c r="G206" s="312">
        <f>SUM(G207:G209)</f>
        <v>23481.94</v>
      </c>
      <c r="H206" s="608"/>
      <c r="I206" s="610"/>
      <c r="J206" s="610"/>
      <c r="K206" s="294"/>
      <c r="L206" s="294"/>
      <c r="M206" s="328"/>
      <c r="N206" s="298"/>
      <c r="O206" s="62"/>
    </row>
    <row r="207" spans="1:15" ht="12.75" customHeight="1">
      <c r="A207" s="606" t="s">
        <v>10</v>
      </c>
      <c r="B207" s="607"/>
      <c r="C207" s="312">
        <f>SUM(D207:G207)</f>
        <v>0</v>
      </c>
      <c r="D207" s="312"/>
      <c r="E207" s="312">
        <v>0</v>
      </c>
      <c r="F207" s="312">
        <v>0</v>
      </c>
      <c r="G207" s="312">
        <v>0</v>
      </c>
      <c r="H207" s="608"/>
      <c r="I207" s="610"/>
      <c r="J207" s="610"/>
      <c r="K207" s="294"/>
      <c r="L207" s="294"/>
      <c r="M207" s="328"/>
      <c r="N207" s="298"/>
      <c r="O207" s="62"/>
    </row>
    <row r="208" spans="1:15" ht="12.75" customHeight="1">
      <c r="A208" s="606" t="s">
        <v>11</v>
      </c>
      <c r="B208" s="607"/>
      <c r="C208" s="312">
        <f>SUM(D208:G208)</f>
        <v>70445.81999999999</v>
      </c>
      <c r="D208" s="312"/>
      <c r="E208" s="312">
        <v>23481.94</v>
      </c>
      <c r="F208" s="312">
        <v>23481.94</v>
      </c>
      <c r="G208" s="313">
        <v>23481.94</v>
      </c>
      <c r="H208" s="608"/>
      <c r="I208" s="610"/>
      <c r="J208" s="610"/>
      <c r="K208" s="294"/>
      <c r="L208" s="294"/>
      <c r="M208" s="328"/>
      <c r="N208" s="298"/>
      <c r="O208" s="62"/>
    </row>
    <row r="209" spans="1:15" ht="12.75" customHeight="1">
      <c r="A209" s="606" t="s">
        <v>12</v>
      </c>
      <c r="B209" s="607"/>
      <c r="C209" s="312">
        <f>SUM(D209:G209)</f>
        <v>0</v>
      </c>
      <c r="D209" s="312"/>
      <c r="E209" s="312">
        <v>0</v>
      </c>
      <c r="F209" s="312">
        <v>0</v>
      </c>
      <c r="G209" s="312">
        <v>0</v>
      </c>
      <c r="H209" s="608"/>
      <c r="I209" s="610"/>
      <c r="J209" s="610"/>
      <c r="K209" s="294"/>
      <c r="L209" s="294"/>
      <c r="M209" s="328"/>
      <c r="N209" s="298"/>
      <c r="O209" s="62"/>
    </row>
    <row r="210" spans="1:15" ht="31.5" customHeight="1">
      <c r="A210" s="306" t="s">
        <v>615</v>
      </c>
      <c r="B210" s="317" t="s">
        <v>616</v>
      </c>
      <c r="C210" s="312">
        <f>SUM(C211:C214)</f>
        <v>0</v>
      </c>
      <c r="D210" s="312">
        <f>SUM(D211:D214)</f>
        <v>0</v>
      </c>
      <c r="E210" s="312">
        <f>SUM(E211:E214)</f>
        <v>0</v>
      </c>
      <c r="F210" s="312">
        <f>SUM(F211:F214)</f>
        <v>0</v>
      </c>
      <c r="G210" s="312">
        <f>SUM(G211:G214)</f>
        <v>0</v>
      </c>
      <c r="H210" s="317" t="s">
        <v>617</v>
      </c>
      <c r="I210" s="610" t="s">
        <v>447</v>
      </c>
      <c r="J210" s="610" t="s">
        <v>109</v>
      </c>
      <c r="K210" s="627"/>
      <c r="L210" s="627"/>
      <c r="M210" s="328"/>
      <c r="N210" s="298"/>
      <c r="O210" s="62"/>
    </row>
    <row r="211" spans="1:15" ht="12.75" customHeight="1">
      <c r="A211" s="606" t="s">
        <v>9</v>
      </c>
      <c r="B211" s="607"/>
      <c r="C211" s="312">
        <f>SUM(D211:G211)</f>
        <v>0</v>
      </c>
      <c r="D211" s="312"/>
      <c r="E211" s="312">
        <f>E212+E213+E214</f>
        <v>0</v>
      </c>
      <c r="F211" s="312">
        <f>F212+F213+F214</f>
        <v>0</v>
      </c>
      <c r="G211" s="312">
        <f>G212+G213+G214</f>
        <v>0</v>
      </c>
      <c r="H211" s="317"/>
      <c r="I211" s="610"/>
      <c r="J211" s="610"/>
      <c r="K211" s="627"/>
      <c r="L211" s="627"/>
      <c r="M211" s="328"/>
      <c r="N211" s="298"/>
      <c r="O211" s="62"/>
    </row>
    <row r="212" spans="1:15" ht="12.75" customHeight="1">
      <c r="A212" s="606" t="s">
        <v>10</v>
      </c>
      <c r="B212" s="607"/>
      <c r="C212" s="312">
        <f>SUM(D212:G212)</f>
        <v>0</v>
      </c>
      <c r="D212" s="312"/>
      <c r="E212" s="312">
        <v>0</v>
      </c>
      <c r="F212" s="312">
        <v>0</v>
      </c>
      <c r="G212" s="312">
        <v>0</v>
      </c>
      <c r="H212" s="317"/>
      <c r="I212" s="610"/>
      <c r="J212" s="610"/>
      <c r="K212" s="627"/>
      <c r="L212" s="627"/>
      <c r="M212" s="328"/>
      <c r="N212" s="298"/>
      <c r="O212" s="62"/>
    </row>
    <row r="213" spans="1:15" ht="12.75" customHeight="1">
      <c r="A213" s="606" t="s">
        <v>11</v>
      </c>
      <c r="B213" s="607"/>
      <c r="C213" s="312">
        <f>SUM(D213:G213)</f>
        <v>0</v>
      </c>
      <c r="D213" s="312"/>
      <c r="E213" s="312">
        <v>0</v>
      </c>
      <c r="F213" s="312">
        <v>0</v>
      </c>
      <c r="G213" s="312">
        <v>0</v>
      </c>
      <c r="H213" s="317"/>
      <c r="I213" s="610"/>
      <c r="J213" s="610"/>
      <c r="K213" s="627"/>
      <c r="L213" s="627"/>
      <c r="M213" s="328"/>
      <c r="N213" s="298"/>
      <c r="O213" s="62"/>
    </row>
    <row r="214" spans="1:15" ht="12.75" customHeight="1">
      <c r="A214" s="606" t="s">
        <v>12</v>
      </c>
      <c r="B214" s="607"/>
      <c r="C214" s="312">
        <f>SUM(D214:G214)</f>
        <v>0</v>
      </c>
      <c r="D214" s="312"/>
      <c r="E214" s="312">
        <v>0</v>
      </c>
      <c r="F214" s="312">
        <v>0</v>
      </c>
      <c r="G214" s="312">
        <v>0</v>
      </c>
      <c r="H214" s="317"/>
      <c r="I214" s="610"/>
      <c r="J214" s="610"/>
      <c r="K214" s="627"/>
      <c r="L214" s="627"/>
      <c r="M214" s="328"/>
      <c r="N214" s="298"/>
      <c r="O214" s="62"/>
    </row>
    <row r="215" spans="1:15" ht="12.75" customHeight="1" hidden="1">
      <c r="A215" s="329" t="s">
        <v>618</v>
      </c>
      <c r="B215" s="317" t="s">
        <v>619</v>
      </c>
      <c r="C215" s="312">
        <f>SUM(C216:C219)</f>
        <v>0</v>
      </c>
      <c r="D215" s="312">
        <f>SUM(D216:D219)</f>
        <v>0</v>
      </c>
      <c r="E215" s="312">
        <f>SUM(E216:E219)</f>
        <v>0</v>
      </c>
      <c r="F215" s="312">
        <f>SUM(F216:F219)</f>
        <v>0</v>
      </c>
      <c r="G215" s="312">
        <f>SUM(G216:G219)</f>
        <v>0</v>
      </c>
      <c r="H215" s="317"/>
      <c r="I215" s="610" t="s">
        <v>620</v>
      </c>
      <c r="J215" s="610" t="s">
        <v>621</v>
      </c>
      <c r="K215" s="627" t="s">
        <v>444</v>
      </c>
      <c r="L215" s="627" t="s">
        <v>205</v>
      </c>
      <c r="M215" s="328"/>
      <c r="N215" s="298"/>
      <c r="O215" s="62"/>
    </row>
    <row r="216" spans="1:15" ht="12.75" customHeight="1" hidden="1">
      <c r="A216" s="606" t="s">
        <v>9</v>
      </c>
      <c r="B216" s="607"/>
      <c r="C216" s="312">
        <f>SUM(D216:G216)</f>
        <v>0</v>
      </c>
      <c r="D216" s="312"/>
      <c r="E216" s="312">
        <f>E217+E218+E219</f>
        <v>0</v>
      </c>
      <c r="F216" s="312">
        <f>F217+F218+F219</f>
        <v>0</v>
      </c>
      <c r="G216" s="312">
        <f>G217+G218+G219</f>
        <v>0</v>
      </c>
      <c r="H216" s="317"/>
      <c r="I216" s="610"/>
      <c r="J216" s="610"/>
      <c r="K216" s="627"/>
      <c r="L216" s="627"/>
      <c r="M216" s="328"/>
      <c r="N216" s="298"/>
      <c r="O216" s="62"/>
    </row>
    <row r="217" spans="1:15" ht="12.75" customHeight="1" hidden="1">
      <c r="A217" s="606" t="s">
        <v>10</v>
      </c>
      <c r="B217" s="607"/>
      <c r="C217" s="312">
        <f>SUM(D217:G217)</f>
        <v>0</v>
      </c>
      <c r="D217" s="312"/>
      <c r="E217" s="312">
        <v>0</v>
      </c>
      <c r="F217" s="312">
        <v>0</v>
      </c>
      <c r="G217" s="312">
        <v>0</v>
      </c>
      <c r="H217" s="317"/>
      <c r="I217" s="610"/>
      <c r="J217" s="610"/>
      <c r="K217" s="627"/>
      <c r="L217" s="627"/>
      <c r="M217" s="328"/>
      <c r="N217" s="298"/>
      <c r="O217" s="62"/>
    </row>
    <row r="218" spans="1:15" ht="12.75" customHeight="1" hidden="1">
      <c r="A218" s="606" t="s">
        <v>11</v>
      </c>
      <c r="B218" s="607"/>
      <c r="C218" s="312">
        <f>SUM(D218:G218)</f>
        <v>0</v>
      </c>
      <c r="D218" s="312"/>
      <c r="E218" s="312">
        <v>0</v>
      </c>
      <c r="F218" s="312">
        <v>0</v>
      </c>
      <c r="G218" s="312">
        <v>0</v>
      </c>
      <c r="H218" s="317"/>
      <c r="I218" s="610"/>
      <c r="J218" s="610"/>
      <c r="K218" s="627"/>
      <c r="L218" s="627"/>
      <c r="M218" s="328"/>
      <c r="N218" s="298"/>
      <c r="O218" s="62"/>
    </row>
    <row r="219" spans="1:15" ht="12.75" customHeight="1" hidden="1">
      <c r="A219" s="606" t="s">
        <v>12</v>
      </c>
      <c r="B219" s="607"/>
      <c r="C219" s="312">
        <f>SUM(D219:G219)</f>
        <v>0</v>
      </c>
      <c r="D219" s="312"/>
      <c r="E219" s="312">
        <v>0</v>
      </c>
      <c r="F219" s="312">
        <v>0</v>
      </c>
      <c r="G219" s="312">
        <v>0</v>
      </c>
      <c r="H219" s="317"/>
      <c r="I219" s="610"/>
      <c r="J219" s="610"/>
      <c r="K219" s="627"/>
      <c r="L219" s="627"/>
      <c r="M219" s="328"/>
      <c r="N219" s="298"/>
      <c r="O219" s="62"/>
    </row>
    <row r="220" spans="1:15" ht="24" customHeight="1">
      <c r="A220" s="306" t="s">
        <v>110</v>
      </c>
      <c r="B220" s="307" t="s">
        <v>111</v>
      </c>
      <c r="C220" s="312"/>
      <c r="D220" s="312"/>
      <c r="E220" s="312"/>
      <c r="F220" s="312"/>
      <c r="G220" s="312"/>
      <c r="H220" s="317"/>
      <c r="I220" s="610" t="s">
        <v>68</v>
      </c>
      <c r="J220" s="610" t="s">
        <v>112</v>
      </c>
      <c r="K220" s="294"/>
      <c r="L220" s="294"/>
      <c r="M220" s="301">
        <f>M226+M231+M236+M241+M256+M261</f>
        <v>5674.181</v>
      </c>
      <c r="N220" s="298"/>
      <c r="O220" s="62"/>
    </row>
    <row r="221" spans="1:15" ht="12.75" customHeight="1">
      <c r="A221" s="606" t="s">
        <v>9</v>
      </c>
      <c r="B221" s="607"/>
      <c r="C221" s="308">
        <f>SUM(C222:C224)</f>
        <v>20434.18776</v>
      </c>
      <c r="D221" s="308"/>
      <c r="E221" s="308">
        <f>SUM(E222:E224)</f>
        <v>6815</v>
      </c>
      <c r="F221" s="308">
        <f>SUM(F222:F224)</f>
        <v>6809.593879999999</v>
      </c>
      <c r="G221" s="308">
        <f>SUM(G222:G224)</f>
        <v>6809.593879999999</v>
      </c>
      <c r="H221" s="317"/>
      <c r="I221" s="610"/>
      <c r="J221" s="610"/>
      <c r="K221" s="294"/>
      <c r="L221" s="294"/>
      <c r="M221" s="328"/>
      <c r="N221" s="298"/>
      <c r="O221" s="62"/>
    </row>
    <row r="222" spans="1:15" ht="12.75" customHeight="1">
      <c r="A222" s="606" t="s">
        <v>10</v>
      </c>
      <c r="B222" s="607"/>
      <c r="C222" s="308">
        <f>SUM(D222:G222)</f>
        <v>0</v>
      </c>
      <c r="D222" s="308"/>
      <c r="E222" s="308">
        <f aca="true" t="shared" si="2" ref="E222:F224">E228+E233+E238+E243+E248+E253+E263+E258</f>
        <v>0</v>
      </c>
      <c r="F222" s="308">
        <f t="shared" si="2"/>
        <v>0</v>
      </c>
      <c r="G222" s="308">
        <f>G228+G233+G238+G243+G248+G253+G263+G258</f>
        <v>0</v>
      </c>
      <c r="H222" s="317"/>
      <c r="I222" s="610"/>
      <c r="J222" s="610"/>
      <c r="K222" s="294"/>
      <c r="L222" s="294"/>
      <c r="M222" s="328"/>
      <c r="N222" s="298"/>
      <c r="O222" s="62"/>
    </row>
    <row r="223" spans="1:15" ht="12.75" customHeight="1">
      <c r="A223" s="606" t="s">
        <v>11</v>
      </c>
      <c r="B223" s="607"/>
      <c r="C223" s="308">
        <f>SUM(D223:G223)</f>
        <v>20434.18776</v>
      </c>
      <c r="D223" s="308"/>
      <c r="E223" s="308">
        <f>E229+E234+E239+E244+E249+E254+E264+E259</f>
        <v>6815</v>
      </c>
      <c r="F223" s="308">
        <f t="shared" si="2"/>
        <v>6809.593879999999</v>
      </c>
      <c r="G223" s="308">
        <f>G229+G234+G239+G244+G249+G254+G264+G259</f>
        <v>6809.593879999999</v>
      </c>
      <c r="H223" s="317"/>
      <c r="I223" s="610"/>
      <c r="J223" s="610"/>
      <c r="K223" s="294"/>
      <c r="L223" s="294"/>
      <c r="M223" s="328"/>
      <c r="N223" s="298"/>
      <c r="O223" s="62"/>
    </row>
    <row r="224" spans="1:15" ht="12.75" customHeight="1">
      <c r="A224" s="606" t="s">
        <v>12</v>
      </c>
      <c r="B224" s="607"/>
      <c r="C224" s="308">
        <f>SUM(D224:G224)</f>
        <v>0</v>
      </c>
      <c r="D224" s="308"/>
      <c r="E224" s="308">
        <f t="shared" si="2"/>
        <v>0</v>
      </c>
      <c r="F224" s="308">
        <f t="shared" si="2"/>
        <v>0</v>
      </c>
      <c r="G224" s="308">
        <f>G230+G235+G240+G245+G250+G255+G265+G260</f>
        <v>0</v>
      </c>
      <c r="H224" s="317"/>
      <c r="I224" s="610"/>
      <c r="J224" s="610"/>
      <c r="K224" s="294"/>
      <c r="L224" s="294"/>
      <c r="M224" s="328"/>
      <c r="N224" s="298"/>
      <c r="O224" s="62"/>
    </row>
    <row r="225" spans="1:15" ht="36" customHeight="1">
      <c r="A225" s="326"/>
      <c r="B225" s="317" t="s">
        <v>622</v>
      </c>
      <c r="C225" s="308"/>
      <c r="D225" s="308"/>
      <c r="E225" s="308"/>
      <c r="F225" s="308"/>
      <c r="G225" s="308"/>
      <c r="H225" s="317"/>
      <c r="I225" s="322"/>
      <c r="J225" s="322"/>
      <c r="K225" s="294"/>
      <c r="L225" s="294" t="s">
        <v>623</v>
      </c>
      <c r="M225" s="328"/>
      <c r="N225" s="298"/>
      <c r="O225" s="62"/>
    </row>
    <row r="226" spans="1:15" ht="68.25" customHeight="1">
      <c r="A226" s="306" t="s">
        <v>113</v>
      </c>
      <c r="B226" s="307" t="s">
        <v>624</v>
      </c>
      <c r="C226" s="312"/>
      <c r="D226" s="312"/>
      <c r="E226" s="312"/>
      <c r="F226" s="312"/>
      <c r="G226" s="312"/>
      <c r="H226" s="608" t="s">
        <v>625</v>
      </c>
      <c r="I226" s="618" t="s">
        <v>577</v>
      </c>
      <c r="J226" s="610" t="s">
        <v>626</v>
      </c>
      <c r="K226" s="294" t="s">
        <v>627</v>
      </c>
      <c r="L226" s="294" t="s">
        <v>205</v>
      </c>
      <c r="M226" s="301">
        <v>1694.62</v>
      </c>
      <c r="N226" s="298"/>
      <c r="O226" s="62"/>
    </row>
    <row r="227" spans="1:15" ht="12.75" customHeight="1">
      <c r="A227" s="606" t="s">
        <v>9</v>
      </c>
      <c r="B227" s="607"/>
      <c r="C227" s="312">
        <f>SUM(C228:C230)</f>
        <v>6141.51</v>
      </c>
      <c r="D227" s="312"/>
      <c r="E227" s="312">
        <f>SUM(E228:E230)</f>
        <v>2047.17</v>
      </c>
      <c r="F227" s="312">
        <f>SUM(F228:F230)</f>
        <v>2047.17</v>
      </c>
      <c r="G227" s="312">
        <f>SUM(G228:G230)</f>
        <v>2047.17</v>
      </c>
      <c r="H227" s="608"/>
      <c r="I227" s="618"/>
      <c r="J227" s="610"/>
      <c r="K227" s="294"/>
      <c r="L227" s="294"/>
      <c r="M227" s="328"/>
      <c r="N227" s="298"/>
      <c r="O227" s="62"/>
    </row>
    <row r="228" spans="1:15" ht="12.75" customHeight="1">
      <c r="A228" s="606" t="s">
        <v>10</v>
      </c>
      <c r="B228" s="607"/>
      <c r="C228" s="312">
        <f>SUM(D228:G228)</f>
        <v>0</v>
      </c>
      <c r="D228" s="312"/>
      <c r="E228" s="312">
        <v>0</v>
      </c>
      <c r="F228" s="312">
        <v>0</v>
      </c>
      <c r="G228" s="312">
        <v>0</v>
      </c>
      <c r="H228" s="608"/>
      <c r="I228" s="618"/>
      <c r="J228" s="610"/>
      <c r="K228" s="294"/>
      <c r="L228" s="294"/>
      <c r="M228" s="328"/>
      <c r="N228" s="298"/>
      <c r="O228" s="62"/>
    </row>
    <row r="229" spans="1:15" ht="12.75" customHeight="1">
      <c r="A229" s="606" t="s">
        <v>11</v>
      </c>
      <c r="B229" s="607"/>
      <c r="C229" s="312">
        <f>SUM(D229:G229)</f>
        <v>6141.51</v>
      </c>
      <c r="D229" s="312"/>
      <c r="E229" s="312">
        <v>2047.17</v>
      </c>
      <c r="F229" s="312">
        <v>2047.17</v>
      </c>
      <c r="G229" s="313">
        <v>2047.17</v>
      </c>
      <c r="H229" s="608"/>
      <c r="I229" s="618"/>
      <c r="J229" s="610"/>
      <c r="K229" s="294"/>
      <c r="L229" s="294"/>
      <c r="M229" s="328"/>
      <c r="N229" s="298"/>
      <c r="O229" s="62"/>
    </row>
    <row r="230" spans="1:15" ht="26.25" customHeight="1">
      <c r="A230" s="606" t="s">
        <v>12</v>
      </c>
      <c r="B230" s="607"/>
      <c r="C230" s="312">
        <f>SUM(D230:G230)</f>
        <v>0</v>
      </c>
      <c r="D230" s="312"/>
      <c r="E230" s="312">
        <v>0</v>
      </c>
      <c r="F230" s="312">
        <v>0</v>
      </c>
      <c r="G230" s="312">
        <v>0</v>
      </c>
      <c r="H230" s="608"/>
      <c r="I230" s="618"/>
      <c r="J230" s="610"/>
      <c r="K230" s="294"/>
      <c r="L230" s="294"/>
      <c r="M230" s="328"/>
      <c r="N230" s="298"/>
      <c r="O230" s="62"/>
    </row>
    <row r="231" spans="1:15" ht="54.75" customHeight="1">
      <c r="A231" s="306" t="s">
        <v>114</v>
      </c>
      <c r="B231" s="307" t="s">
        <v>628</v>
      </c>
      <c r="C231" s="312"/>
      <c r="D231" s="312"/>
      <c r="E231" s="312"/>
      <c r="F231" s="312"/>
      <c r="G231" s="312"/>
      <c r="H231" s="608" t="s">
        <v>629</v>
      </c>
      <c r="I231" s="618" t="s">
        <v>630</v>
      </c>
      <c r="J231" s="610" t="s">
        <v>631</v>
      </c>
      <c r="K231" s="294" t="s">
        <v>444</v>
      </c>
      <c r="L231" s="294" t="s">
        <v>205</v>
      </c>
      <c r="M231" s="301">
        <v>1350</v>
      </c>
      <c r="N231" s="298"/>
      <c r="O231" s="62"/>
    </row>
    <row r="232" spans="1:15" ht="12.75" customHeight="1">
      <c r="A232" s="606" t="s">
        <v>9</v>
      </c>
      <c r="B232" s="607"/>
      <c r="C232" s="312">
        <f>SUM(C233:C235)</f>
        <v>4049.9991599999994</v>
      </c>
      <c r="D232" s="312"/>
      <c r="E232" s="312">
        <f>SUM(E233:E235)</f>
        <v>1350</v>
      </c>
      <c r="F232" s="312">
        <f>SUM(F233:F235)</f>
        <v>1349.99958</v>
      </c>
      <c r="G232" s="312">
        <f>SUM(G233:G235)</f>
        <v>1349.99958</v>
      </c>
      <c r="H232" s="608"/>
      <c r="I232" s="618"/>
      <c r="J232" s="610"/>
      <c r="K232" s="294"/>
      <c r="L232" s="294"/>
      <c r="M232" s="328"/>
      <c r="N232" s="298"/>
      <c r="O232" s="62"/>
    </row>
    <row r="233" spans="1:15" ht="12.75" customHeight="1">
      <c r="A233" s="606" t="s">
        <v>10</v>
      </c>
      <c r="B233" s="607"/>
      <c r="C233" s="312">
        <f>SUM(D233:G233)</f>
        <v>0</v>
      </c>
      <c r="D233" s="312"/>
      <c r="E233" s="312">
        <v>0</v>
      </c>
      <c r="F233" s="312">
        <v>0</v>
      </c>
      <c r="G233" s="312">
        <v>0</v>
      </c>
      <c r="H233" s="608"/>
      <c r="I233" s="618"/>
      <c r="J233" s="610"/>
      <c r="K233" s="294"/>
      <c r="L233" s="294"/>
      <c r="M233" s="328"/>
      <c r="N233" s="298"/>
      <c r="O233" s="62"/>
    </row>
    <row r="234" spans="1:15" ht="12.75" customHeight="1">
      <c r="A234" s="606" t="s">
        <v>11</v>
      </c>
      <c r="B234" s="607"/>
      <c r="C234" s="312">
        <f>SUM(D234:G234)</f>
        <v>4049.9991599999994</v>
      </c>
      <c r="D234" s="312"/>
      <c r="E234" s="312">
        <v>1350</v>
      </c>
      <c r="F234" s="312">
        <v>1349.99958</v>
      </c>
      <c r="G234" s="313">
        <v>1349.99958</v>
      </c>
      <c r="H234" s="608"/>
      <c r="I234" s="618"/>
      <c r="J234" s="610"/>
      <c r="K234" s="294"/>
      <c r="L234" s="294"/>
      <c r="M234" s="328"/>
      <c r="N234" s="298"/>
      <c r="O234" s="62"/>
    </row>
    <row r="235" spans="1:15" ht="45.75" customHeight="1">
      <c r="A235" s="606" t="s">
        <v>12</v>
      </c>
      <c r="B235" s="607"/>
      <c r="C235" s="312">
        <f>SUM(D235:G235)</f>
        <v>0</v>
      </c>
      <c r="D235" s="312"/>
      <c r="E235" s="312">
        <v>0</v>
      </c>
      <c r="F235" s="312">
        <v>0</v>
      </c>
      <c r="G235" s="312">
        <v>0</v>
      </c>
      <c r="H235" s="608"/>
      <c r="I235" s="618"/>
      <c r="J235" s="610"/>
      <c r="K235" s="294"/>
      <c r="L235" s="294"/>
      <c r="M235" s="328"/>
      <c r="N235" s="298"/>
      <c r="O235" s="62"/>
    </row>
    <row r="236" spans="1:15" ht="62.25" customHeight="1">
      <c r="A236" s="306" t="s">
        <v>115</v>
      </c>
      <c r="B236" s="307" t="s">
        <v>116</v>
      </c>
      <c r="C236" s="312"/>
      <c r="D236" s="312"/>
      <c r="E236" s="312"/>
      <c r="F236" s="312"/>
      <c r="G236" s="312"/>
      <c r="H236" s="608" t="s">
        <v>629</v>
      </c>
      <c r="I236" s="618" t="s">
        <v>632</v>
      </c>
      <c r="J236" s="610" t="s">
        <v>633</v>
      </c>
      <c r="K236" s="294" t="s">
        <v>444</v>
      </c>
      <c r="L236" s="294" t="s">
        <v>205</v>
      </c>
      <c r="M236" s="301">
        <v>1537.594</v>
      </c>
      <c r="N236" s="298"/>
      <c r="O236" s="62"/>
    </row>
    <row r="237" spans="1:15" ht="12.75" customHeight="1">
      <c r="A237" s="606" t="s">
        <v>9</v>
      </c>
      <c r="B237" s="607"/>
      <c r="C237" s="312">
        <f>SUM(C238:C240)</f>
        <v>5140.1885999999995</v>
      </c>
      <c r="D237" s="312"/>
      <c r="E237" s="312">
        <f>SUM(E238:E240)</f>
        <v>1715</v>
      </c>
      <c r="F237" s="312">
        <f>SUM(F238:F240)</f>
        <v>1712.5943</v>
      </c>
      <c r="G237" s="312">
        <f>SUM(G238:G240)</f>
        <v>1712.5943</v>
      </c>
      <c r="H237" s="608"/>
      <c r="I237" s="618"/>
      <c r="J237" s="610"/>
      <c r="K237" s="294"/>
      <c r="L237" s="294"/>
      <c r="M237" s="328"/>
      <c r="N237" s="298"/>
      <c r="O237" s="62"/>
    </row>
    <row r="238" spans="1:15" ht="12.75" customHeight="1">
      <c r="A238" s="606" t="s">
        <v>10</v>
      </c>
      <c r="B238" s="607"/>
      <c r="C238" s="312">
        <f>SUM(D238:G238)</f>
        <v>0</v>
      </c>
      <c r="D238" s="312"/>
      <c r="E238" s="312">
        <v>0</v>
      </c>
      <c r="F238" s="312">
        <v>0</v>
      </c>
      <c r="G238" s="312">
        <v>0</v>
      </c>
      <c r="H238" s="608"/>
      <c r="I238" s="618"/>
      <c r="J238" s="610"/>
      <c r="K238" s="294"/>
      <c r="L238" s="294"/>
      <c r="M238" s="328"/>
      <c r="N238" s="298"/>
      <c r="O238" s="62"/>
    </row>
    <row r="239" spans="1:15" ht="12.75" customHeight="1">
      <c r="A239" s="606" t="s">
        <v>11</v>
      </c>
      <c r="B239" s="607"/>
      <c r="C239" s="312">
        <f>SUM(D239:G239)</f>
        <v>5140.1885999999995</v>
      </c>
      <c r="D239" s="312"/>
      <c r="E239" s="312">
        <v>1715</v>
      </c>
      <c r="F239" s="312">
        <v>1712.5943</v>
      </c>
      <c r="G239" s="313">
        <v>1712.5943</v>
      </c>
      <c r="H239" s="608"/>
      <c r="I239" s="618"/>
      <c r="J239" s="610"/>
      <c r="K239" s="294"/>
      <c r="L239" s="294"/>
      <c r="M239" s="328"/>
      <c r="N239" s="298"/>
      <c r="O239" s="62"/>
    </row>
    <row r="240" spans="1:15" ht="15.75" customHeight="1">
      <c r="A240" s="606" t="s">
        <v>12</v>
      </c>
      <c r="B240" s="607"/>
      <c r="C240" s="312">
        <f>SUM(D240:G240)</f>
        <v>0</v>
      </c>
      <c r="D240" s="312"/>
      <c r="E240" s="312">
        <v>0</v>
      </c>
      <c r="F240" s="312">
        <v>0</v>
      </c>
      <c r="G240" s="312">
        <v>0</v>
      </c>
      <c r="H240" s="608"/>
      <c r="I240" s="618"/>
      <c r="J240" s="610"/>
      <c r="K240" s="294"/>
      <c r="L240" s="294"/>
      <c r="M240" s="328"/>
      <c r="N240" s="298"/>
      <c r="O240" s="62"/>
    </row>
    <row r="241" spans="1:15" ht="21.75" customHeight="1">
      <c r="A241" s="306" t="s">
        <v>117</v>
      </c>
      <c r="B241" s="307" t="s">
        <v>634</v>
      </c>
      <c r="C241" s="312"/>
      <c r="D241" s="312"/>
      <c r="E241" s="312"/>
      <c r="F241" s="312"/>
      <c r="G241" s="312"/>
      <c r="H241" s="608" t="s">
        <v>629</v>
      </c>
      <c r="I241" s="610" t="s">
        <v>577</v>
      </c>
      <c r="J241" s="610" t="s">
        <v>118</v>
      </c>
      <c r="K241" s="294" t="s">
        <v>578</v>
      </c>
      <c r="L241" s="294" t="s">
        <v>205</v>
      </c>
      <c r="M241" s="330">
        <v>993.717</v>
      </c>
      <c r="N241" s="298"/>
      <c r="O241" s="62"/>
    </row>
    <row r="242" spans="1:15" ht="12.75" customHeight="1">
      <c r="A242" s="606" t="s">
        <v>9</v>
      </c>
      <c r="B242" s="607"/>
      <c r="C242" s="312">
        <f>SUM(C243:C245)</f>
        <v>3608.49</v>
      </c>
      <c r="D242" s="312"/>
      <c r="E242" s="312">
        <f>SUM(E243:E245)</f>
        <v>1202.83</v>
      </c>
      <c r="F242" s="312">
        <f>SUM(F243:F245)</f>
        <v>1202.83</v>
      </c>
      <c r="G242" s="312">
        <f>SUM(G243:G245)</f>
        <v>1202.83</v>
      </c>
      <c r="H242" s="608"/>
      <c r="I242" s="610"/>
      <c r="J242" s="610"/>
      <c r="K242" s="294"/>
      <c r="L242" s="294"/>
      <c r="M242" s="328"/>
      <c r="N242" s="298"/>
      <c r="O242" s="62"/>
    </row>
    <row r="243" spans="1:15" ht="12.75" customHeight="1">
      <c r="A243" s="606" t="s">
        <v>10</v>
      </c>
      <c r="B243" s="607"/>
      <c r="C243" s="312">
        <f>SUM(D243:G243)</f>
        <v>0</v>
      </c>
      <c r="D243" s="312"/>
      <c r="E243" s="312">
        <v>0</v>
      </c>
      <c r="F243" s="312">
        <v>0</v>
      </c>
      <c r="G243" s="312">
        <v>0</v>
      </c>
      <c r="H243" s="608"/>
      <c r="I243" s="610"/>
      <c r="J243" s="610"/>
      <c r="K243" s="294"/>
      <c r="L243" s="294"/>
      <c r="M243" s="328"/>
      <c r="N243" s="298"/>
      <c r="O243" s="62"/>
    </row>
    <row r="244" spans="1:15" ht="12.75" customHeight="1">
      <c r="A244" s="606" t="s">
        <v>11</v>
      </c>
      <c r="B244" s="607"/>
      <c r="C244" s="312">
        <f>SUM(D244:G244)</f>
        <v>3608.49</v>
      </c>
      <c r="D244" s="312"/>
      <c r="E244" s="312">
        <v>1202.83</v>
      </c>
      <c r="F244" s="312">
        <v>1202.83</v>
      </c>
      <c r="G244" s="313">
        <v>1202.83</v>
      </c>
      <c r="H244" s="608"/>
      <c r="I244" s="610"/>
      <c r="J244" s="610"/>
      <c r="K244" s="294"/>
      <c r="L244" s="294"/>
      <c r="M244" s="328"/>
      <c r="N244" s="298"/>
      <c r="O244" s="62"/>
    </row>
    <row r="245" spans="1:15" ht="11.25" customHeight="1">
      <c r="A245" s="606" t="s">
        <v>12</v>
      </c>
      <c r="B245" s="607"/>
      <c r="C245" s="312">
        <f>SUM(D245:G245)</f>
        <v>0</v>
      </c>
      <c r="D245" s="312"/>
      <c r="E245" s="312">
        <v>0</v>
      </c>
      <c r="F245" s="312">
        <v>0</v>
      </c>
      <c r="G245" s="312">
        <v>0</v>
      </c>
      <c r="H245" s="608"/>
      <c r="I245" s="610"/>
      <c r="J245" s="610"/>
      <c r="K245" s="294"/>
      <c r="L245" s="294"/>
      <c r="M245" s="328"/>
      <c r="N245" s="298"/>
      <c r="O245" s="62"/>
    </row>
    <row r="246" spans="1:15" ht="12.75" customHeight="1" hidden="1">
      <c r="A246" s="306" t="s">
        <v>119</v>
      </c>
      <c r="B246" s="307" t="s">
        <v>120</v>
      </c>
      <c r="C246" s="312"/>
      <c r="D246" s="312"/>
      <c r="E246" s="312"/>
      <c r="F246" s="312"/>
      <c r="G246" s="312"/>
      <c r="H246" s="608" t="s">
        <v>629</v>
      </c>
      <c r="I246" s="610" t="s">
        <v>577</v>
      </c>
      <c r="J246" s="610"/>
      <c r="K246" s="294" t="s">
        <v>444</v>
      </c>
      <c r="L246" s="294" t="s">
        <v>205</v>
      </c>
      <c r="M246" s="328"/>
      <c r="N246" s="298"/>
      <c r="O246" s="62"/>
    </row>
    <row r="247" spans="1:15" ht="12.75" customHeight="1" hidden="1">
      <c r="A247" s="606" t="s">
        <v>9</v>
      </c>
      <c r="B247" s="607"/>
      <c r="C247" s="312">
        <f>SUM(C248:C250)</f>
        <v>0</v>
      </c>
      <c r="D247" s="312"/>
      <c r="E247" s="312">
        <f>SUM(E248:E250)</f>
        <v>0</v>
      </c>
      <c r="F247" s="312">
        <f>SUM(F248:F250)</f>
        <v>0</v>
      </c>
      <c r="G247" s="312">
        <f>SUM(G248:G250)</f>
        <v>0</v>
      </c>
      <c r="H247" s="608"/>
      <c r="I247" s="610"/>
      <c r="J247" s="610"/>
      <c r="K247" s="294"/>
      <c r="L247" s="294"/>
      <c r="M247" s="328"/>
      <c r="N247" s="298"/>
      <c r="O247" s="62"/>
    </row>
    <row r="248" spans="1:15" ht="12.75" customHeight="1" hidden="1">
      <c r="A248" s="606" t="s">
        <v>10</v>
      </c>
      <c r="B248" s="607"/>
      <c r="C248" s="312">
        <f>SUM(D248:G248)</f>
        <v>0</v>
      </c>
      <c r="D248" s="312"/>
      <c r="E248" s="312">
        <v>0</v>
      </c>
      <c r="F248" s="312">
        <v>0</v>
      </c>
      <c r="G248" s="312">
        <v>0</v>
      </c>
      <c r="H248" s="608"/>
      <c r="I248" s="610"/>
      <c r="J248" s="610"/>
      <c r="K248" s="294"/>
      <c r="L248" s="294"/>
      <c r="M248" s="328"/>
      <c r="N248" s="298"/>
      <c r="O248" s="62"/>
    </row>
    <row r="249" spans="1:15" ht="12.75" customHeight="1" hidden="1">
      <c r="A249" s="606" t="s">
        <v>11</v>
      </c>
      <c r="B249" s="607"/>
      <c r="C249" s="312">
        <f>SUM(D249:G249)</f>
        <v>0</v>
      </c>
      <c r="D249" s="312"/>
      <c r="E249" s="312"/>
      <c r="F249" s="312"/>
      <c r="G249" s="312"/>
      <c r="H249" s="608"/>
      <c r="I249" s="610"/>
      <c r="J249" s="610"/>
      <c r="K249" s="294"/>
      <c r="L249" s="294"/>
      <c r="M249" s="328"/>
      <c r="N249" s="298"/>
      <c r="O249" s="62"/>
    </row>
    <row r="250" spans="1:15" ht="12.75" customHeight="1" hidden="1">
      <c r="A250" s="606" t="s">
        <v>12</v>
      </c>
      <c r="B250" s="607"/>
      <c r="C250" s="312">
        <f>SUM(D250:G250)</f>
        <v>0</v>
      </c>
      <c r="D250" s="312"/>
      <c r="E250" s="312">
        <v>0</v>
      </c>
      <c r="F250" s="312">
        <v>0</v>
      </c>
      <c r="G250" s="312">
        <v>0</v>
      </c>
      <c r="H250" s="608"/>
      <c r="I250" s="610"/>
      <c r="J250" s="610"/>
      <c r="K250" s="294"/>
      <c r="L250" s="294"/>
      <c r="M250" s="328"/>
      <c r="N250" s="298"/>
      <c r="O250" s="62"/>
    </row>
    <row r="251" spans="1:15" ht="12.75" customHeight="1" hidden="1">
      <c r="A251" s="306" t="s">
        <v>121</v>
      </c>
      <c r="B251" s="307" t="s">
        <v>455</v>
      </c>
      <c r="C251" s="312"/>
      <c r="D251" s="312"/>
      <c r="E251" s="312"/>
      <c r="F251" s="312"/>
      <c r="G251" s="312"/>
      <c r="H251" s="608" t="s">
        <v>635</v>
      </c>
      <c r="I251" s="618" t="s">
        <v>577</v>
      </c>
      <c r="J251" s="610" t="s">
        <v>122</v>
      </c>
      <c r="K251" s="294" t="s">
        <v>444</v>
      </c>
      <c r="L251" s="294" t="s">
        <v>205</v>
      </c>
      <c r="M251" s="328"/>
      <c r="N251" s="298"/>
      <c r="O251" s="62"/>
    </row>
    <row r="252" spans="1:15" ht="12.75" customHeight="1" hidden="1">
      <c r="A252" s="606" t="s">
        <v>9</v>
      </c>
      <c r="B252" s="607"/>
      <c r="C252" s="312">
        <f>SUM(C253:C255)</f>
        <v>0</v>
      </c>
      <c r="D252" s="312"/>
      <c r="E252" s="312">
        <f>SUM(E253:E255)</f>
        <v>0</v>
      </c>
      <c r="F252" s="312">
        <f>SUM(F253:F255)</f>
        <v>0</v>
      </c>
      <c r="G252" s="312">
        <f>SUM(G253:G255)</f>
        <v>0</v>
      </c>
      <c r="H252" s="608"/>
      <c r="I252" s="618"/>
      <c r="J252" s="610"/>
      <c r="K252" s="294"/>
      <c r="L252" s="294"/>
      <c r="M252" s="328"/>
      <c r="N252" s="298"/>
      <c r="O252" s="62"/>
    </row>
    <row r="253" spans="1:15" ht="12.75" customHeight="1" hidden="1">
      <c r="A253" s="606" t="s">
        <v>10</v>
      </c>
      <c r="B253" s="607"/>
      <c r="C253" s="312">
        <f>SUM(D253:G253)</f>
        <v>0</v>
      </c>
      <c r="D253" s="312"/>
      <c r="E253" s="312">
        <v>0</v>
      </c>
      <c r="F253" s="312">
        <v>0</v>
      </c>
      <c r="G253" s="312">
        <v>0</v>
      </c>
      <c r="H253" s="608"/>
      <c r="I253" s="618"/>
      <c r="J253" s="610"/>
      <c r="K253" s="294"/>
      <c r="L253" s="294"/>
      <c r="M253" s="328"/>
      <c r="N253" s="298"/>
      <c r="O253" s="62"/>
    </row>
    <row r="254" spans="1:15" ht="12.75" customHeight="1" hidden="1">
      <c r="A254" s="606" t="s">
        <v>11</v>
      </c>
      <c r="B254" s="607"/>
      <c r="C254" s="312">
        <f>SUM(D254:G254)</f>
        <v>0</v>
      </c>
      <c r="D254" s="312"/>
      <c r="E254" s="312"/>
      <c r="F254" s="312"/>
      <c r="G254" s="312"/>
      <c r="H254" s="608"/>
      <c r="I254" s="618"/>
      <c r="J254" s="610"/>
      <c r="K254" s="294"/>
      <c r="L254" s="294"/>
      <c r="M254" s="328"/>
      <c r="N254" s="298"/>
      <c r="O254" s="62"/>
    </row>
    <row r="255" spans="1:15" ht="12.75" customHeight="1" hidden="1">
      <c r="A255" s="606" t="s">
        <v>12</v>
      </c>
      <c r="B255" s="607"/>
      <c r="C255" s="312">
        <f>SUM(D255:G255)</f>
        <v>0</v>
      </c>
      <c r="D255" s="312"/>
      <c r="E255" s="312">
        <v>0</v>
      </c>
      <c r="F255" s="312">
        <v>0</v>
      </c>
      <c r="G255" s="312">
        <v>0</v>
      </c>
      <c r="H255" s="608"/>
      <c r="I255" s="618"/>
      <c r="J255" s="610"/>
      <c r="K255" s="294"/>
      <c r="L255" s="294"/>
      <c r="M255" s="328"/>
      <c r="N255" s="298"/>
      <c r="O255" s="62"/>
    </row>
    <row r="256" spans="1:15" ht="39.75" customHeight="1">
      <c r="A256" s="306" t="s">
        <v>119</v>
      </c>
      <c r="B256" s="307" t="s">
        <v>636</v>
      </c>
      <c r="C256" s="312"/>
      <c r="D256" s="312"/>
      <c r="E256" s="312"/>
      <c r="F256" s="312"/>
      <c r="G256" s="312"/>
      <c r="H256" s="608" t="s">
        <v>629</v>
      </c>
      <c r="I256" s="618" t="s">
        <v>630</v>
      </c>
      <c r="J256" s="610" t="s">
        <v>123</v>
      </c>
      <c r="K256" s="294" t="s">
        <v>604</v>
      </c>
      <c r="L256" s="294" t="s">
        <v>205</v>
      </c>
      <c r="M256" s="301">
        <v>98.25</v>
      </c>
      <c r="N256" s="298"/>
      <c r="O256" s="62"/>
    </row>
    <row r="257" spans="1:15" ht="12.75" customHeight="1">
      <c r="A257" s="606" t="s">
        <v>9</v>
      </c>
      <c r="B257" s="607"/>
      <c r="C257" s="312">
        <f>SUM(C258:C260)</f>
        <v>1044</v>
      </c>
      <c r="D257" s="312"/>
      <c r="E257" s="312">
        <f>SUM(E258:E260)</f>
        <v>350</v>
      </c>
      <c r="F257" s="312">
        <f>SUM(F258:F260)</f>
        <v>347</v>
      </c>
      <c r="G257" s="312">
        <f>SUM(G258:G260)</f>
        <v>347</v>
      </c>
      <c r="H257" s="608"/>
      <c r="I257" s="618"/>
      <c r="J257" s="610"/>
      <c r="K257" s="294"/>
      <c r="L257" s="294"/>
      <c r="M257" s="328"/>
      <c r="N257" s="298"/>
      <c r="O257" s="62"/>
    </row>
    <row r="258" spans="1:15" ht="12.75" customHeight="1">
      <c r="A258" s="606" t="s">
        <v>10</v>
      </c>
      <c r="B258" s="607"/>
      <c r="C258" s="312">
        <f>SUM(D258:G258)</f>
        <v>0</v>
      </c>
      <c r="D258" s="312"/>
      <c r="E258" s="312">
        <v>0</v>
      </c>
      <c r="F258" s="312">
        <v>0</v>
      </c>
      <c r="G258" s="312">
        <v>0</v>
      </c>
      <c r="H258" s="608"/>
      <c r="I258" s="618"/>
      <c r="J258" s="610"/>
      <c r="K258" s="294"/>
      <c r="L258" s="294"/>
      <c r="M258" s="328"/>
      <c r="N258" s="298"/>
      <c r="O258" s="62"/>
    </row>
    <row r="259" spans="1:15" ht="12.75" customHeight="1">
      <c r="A259" s="606" t="s">
        <v>11</v>
      </c>
      <c r="B259" s="607"/>
      <c r="C259" s="312">
        <f>SUM(D259:G259)</f>
        <v>1044</v>
      </c>
      <c r="D259" s="312"/>
      <c r="E259" s="312">
        <v>350</v>
      </c>
      <c r="F259" s="312">
        <v>347</v>
      </c>
      <c r="G259" s="313">
        <v>347</v>
      </c>
      <c r="H259" s="608"/>
      <c r="I259" s="618"/>
      <c r="J259" s="610"/>
      <c r="K259" s="294"/>
      <c r="L259" s="294"/>
      <c r="M259" s="328"/>
      <c r="N259" s="298"/>
      <c r="O259" s="62"/>
    </row>
    <row r="260" spans="1:15" ht="21.75" customHeight="1">
      <c r="A260" s="606" t="s">
        <v>12</v>
      </c>
      <c r="B260" s="607"/>
      <c r="C260" s="312">
        <f>SUM(D260:G260)</f>
        <v>0</v>
      </c>
      <c r="D260" s="312"/>
      <c r="E260" s="312">
        <v>0</v>
      </c>
      <c r="F260" s="312">
        <v>0</v>
      </c>
      <c r="G260" s="312">
        <v>0</v>
      </c>
      <c r="H260" s="608"/>
      <c r="I260" s="618"/>
      <c r="J260" s="610"/>
      <c r="K260" s="294"/>
      <c r="L260" s="294"/>
      <c r="M260" s="328"/>
      <c r="N260" s="298"/>
      <c r="O260" s="62"/>
    </row>
    <row r="261" spans="1:15" ht="42" customHeight="1">
      <c r="A261" s="306" t="s">
        <v>121</v>
      </c>
      <c r="B261" s="307" t="s">
        <v>637</v>
      </c>
      <c r="C261" s="312"/>
      <c r="D261" s="312"/>
      <c r="E261" s="312"/>
      <c r="F261" s="312"/>
      <c r="G261" s="312"/>
      <c r="H261" s="608" t="s">
        <v>638</v>
      </c>
      <c r="I261" s="618" t="s">
        <v>577</v>
      </c>
      <c r="J261" s="610" t="s">
        <v>124</v>
      </c>
      <c r="K261" s="294" t="s">
        <v>639</v>
      </c>
      <c r="L261" s="294" t="s">
        <v>205</v>
      </c>
      <c r="M261" s="328"/>
      <c r="N261" s="298"/>
      <c r="O261" s="62"/>
    </row>
    <row r="262" spans="1:15" ht="12.75" customHeight="1">
      <c r="A262" s="606" t="s">
        <v>9</v>
      </c>
      <c r="B262" s="607"/>
      <c r="C262" s="312">
        <f>SUM(C263:C265)</f>
        <v>450</v>
      </c>
      <c r="D262" s="312"/>
      <c r="E262" s="312">
        <f>SUM(E263:E265)</f>
        <v>150</v>
      </c>
      <c r="F262" s="312">
        <f>SUM(F263:F265)</f>
        <v>150</v>
      </c>
      <c r="G262" s="312">
        <f>SUM(G263:G265)</f>
        <v>150</v>
      </c>
      <c r="H262" s="608"/>
      <c r="I262" s="618"/>
      <c r="J262" s="610"/>
      <c r="K262" s="294"/>
      <c r="L262" s="294"/>
      <c r="M262" s="328"/>
      <c r="N262" s="298"/>
      <c r="O262" s="62"/>
    </row>
    <row r="263" spans="1:15" ht="12.75" customHeight="1">
      <c r="A263" s="606" t="s">
        <v>10</v>
      </c>
      <c r="B263" s="607"/>
      <c r="C263" s="312">
        <f>SUM(D263:G263)</f>
        <v>0</v>
      </c>
      <c r="D263" s="312"/>
      <c r="E263" s="312">
        <v>0</v>
      </c>
      <c r="F263" s="312">
        <v>0</v>
      </c>
      <c r="G263" s="312">
        <v>0</v>
      </c>
      <c r="H263" s="608"/>
      <c r="I263" s="618"/>
      <c r="J263" s="610"/>
      <c r="K263" s="294"/>
      <c r="L263" s="294"/>
      <c r="M263" s="328"/>
      <c r="N263" s="298"/>
      <c r="O263" s="62"/>
    </row>
    <row r="264" spans="1:15" ht="12.75" customHeight="1">
      <c r="A264" s="606" t="s">
        <v>11</v>
      </c>
      <c r="B264" s="607"/>
      <c r="C264" s="312">
        <f>SUM(D264:G264)</f>
        <v>450</v>
      </c>
      <c r="D264" s="312"/>
      <c r="E264" s="312">
        <v>150</v>
      </c>
      <c r="F264" s="312">
        <v>150</v>
      </c>
      <c r="G264" s="312">
        <v>150</v>
      </c>
      <c r="H264" s="608"/>
      <c r="I264" s="618"/>
      <c r="J264" s="610"/>
      <c r="K264" s="294"/>
      <c r="L264" s="294"/>
      <c r="M264" s="328"/>
      <c r="N264" s="298"/>
      <c r="O264" s="62"/>
    </row>
    <row r="265" spans="1:15" ht="12.75" customHeight="1">
      <c r="A265" s="606" t="s">
        <v>12</v>
      </c>
      <c r="B265" s="607"/>
      <c r="C265" s="312">
        <f>SUM(D265:G265)</f>
        <v>0</v>
      </c>
      <c r="D265" s="312"/>
      <c r="E265" s="312">
        <v>0</v>
      </c>
      <c r="F265" s="312">
        <v>0</v>
      </c>
      <c r="G265" s="312">
        <v>0</v>
      </c>
      <c r="H265" s="608"/>
      <c r="I265" s="618"/>
      <c r="J265" s="610"/>
      <c r="K265" s="294"/>
      <c r="L265" s="294"/>
      <c r="M265" s="328"/>
      <c r="N265" s="298"/>
      <c r="O265" s="62"/>
    </row>
    <row r="266" spans="1:15" ht="51.75" customHeight="1">
      <c r="A266" s="306" t="s">
        <v>125</v>
      </c>
      <c r="B266" s="307" t="s">
        <v>126</v>
      </c>
      <c r="C266" s="312"/>
      <c r="D266" s="312"/>
      <c r="E266" s="312"/>
      <c r="F266" s="312"/>
      <c r="G266" s="312"/>
      <c r="H266" s="317"/>
      <c r="I266" s="610" t="s">
        <v>18</v>
      </c>
      <c r="J266" s="610" t="s">
        <v>127</v>
      </c>
      <c r="K266" s="294"/>
      <c r="L266" s="294"/>
      <c r="M266" s="301">
        <f>M272+M277+M282+M287+M292+M297</f>
        <v>2636.27644</v>
      </c>
      <c r="N266" s="298"/>
      <c r="O266" s="62"/>
    </row>
    <row r="267" spans="1:15" ht="12.75" customHeight="1">
      <c r="A267" s="606" t="s">
        <v>9</v>
      </c>
      <c r="B267" s="607"/>
      <c r="C267" s="308">
        <f>SUM(C268:C270)</f>
        <v>212951.67787999997</v>
      </c>
      <c r="D267" s="308"/>
      <c r="E267" s="308">
        <f>SUM(E268:E270)</f>
        <v>71949.0769</v>
      </c>
      <c r="F267" s="308">
        <f>SUM(F268:F270)</f>
        <v>70501.30049</v>
      </c>
      <c r="G267" s="308">
        <f>SUM(G268:G270)</f>
        <v>70501.30049</v>
      </c>
      <c r="H267" s="317"/>
      <c r="I267" s="610"/>
      <c r="J267" s="610"/>
      <c r="K267" s="294"/>
      <c r="L267" s="294"/>
      <c r="M267" s="301"/>
      <c r="N267" s="298"/>
      <c r="O267" s="62"/>
    </row>
    <row r="268" spans="1:15" ht="12.75" customHeight="1">
      <c r="A268" s="606" t="s">
        <v>10</v>
      </c>
      <c r="B268" s="607"/>
      <c r="C268" s="308">
        <f>SUM(D268:H268)</f>
        <v>1200</v>
      </c>
      <c r="D268" s="308"/>
      <c r="E268" s="308">
        <f aca="true" t="shared" si="3" ref="E268:G270">E274+E279+E284+E289+E294+E299</f>
        <v>400</v>
      </c>
      <c r="F268" s="308">
        <f t="shared" si="3"/>
        <v>400</v>
      </c>
      <c r="G268" s="308">
        <f t="shared" si="3"/>
        <v>400</v>
      </c>
      <c r="H268" s="317"/>
      <c r="I268" s="610"/>
      <c r="J268" s="610"/>
      <c r="K268" s="294"/>
      <c r="L268" s="294"/>
      <c r="M268" s="301"/>
      <c r="N268" s="298"/>
      <c r="O268" s="62"/>
    </row>
    <row r="269" spans="1:15" ht="12.75" customHeight="1">
      <c r="A269" s="606" t="s">
        <v>11</v>
      </c>
      <c r="B269" s="607"/>
      <c r="C269" s="308">
        <f>SUM(D269:H269)</f>
        <v>211751.67787999997</v>
      </c>
      <c r="D269" s="308"/>
      <c r="E269" s="308">
        <f t="shared" si="3"/>
        <v>71549.0769</v>
      </c>
      <c r="F269" s="308">
        <f t="shared" si="3"/>
        <v>70101.30049</v>
      </c>
      <c r="G269" s="308">
        <f t="shared" si="3"/>
        <v>70101.30049</v>
      </c>
      <c r="H269" s="317"/>
      <c r="I269" s="610"/>
      <c r="J269" s="610"/>
      <c r="K269" s="294"/>
      <c r="L269" s="294"/>
      <c r="M269" s="301"/>
      <c r="N269" s="298"/>
      <c r="O269" s="62"/>
    </row>
    <row r="270" spans="1:15" ht="12.75" customHeight="1">
      <c r="A270" s="606" t="s">
        <v>12</v>
      </c>
      <c r="B270" s="607"/>
      <c r="C270" s="308">
        <f>SUM(D270:H270)</f>
        <v>0</v>
      </c>
      <c r="D270" s="308"/>
      <c r="E270" s="308">
        <f t="shared" si="3"/>
        <v>0</v>
      </c>
      <c r="F270" s="308">
        <f t="shared" si="3"/>
        <v>0</v>
      </c>
      <c r="G270" s="308">
        <f t="shared" si="3"/>
        <v>0</v>
      </c>
      <c r="H270" s="317"/>
      <c r="I270" s="610"/>
      <c r="J270" s="610"/>
      <c r="K270" s="294"/>
      <c r="L270" s="294"/>
      <c r="M270" s="301"/>
      <c r="N270" s="298"/>
      <c r="O270" s="62"/>
    </row>
    <row r="271" spans="1:15" ht="60.75" customHeight="1">
      <c r="A271" s="331"/>
      <c r="B271" s="307" t="s">
        <v>640</v>
      </c>
      <c r="C271" s="294" t="s">
        <v>15</v>
      </c>
      <c r="D271" s="294"/>
      <c r="E271" s="294" t="s">
        <v>15</v>
      </c>
      <c r="F271" s="294" t="s">
        <v>15</v>
      </c>
      <c r="G271" s="294" t="s">
        <v>15</v>
      </c>
      <c r="H271" s="294" t="s">
        <v>15</v>
      </c>
      <c r="I271" s="322" t="s">
        <v>18</v>
      </c>
      <c r="J271" s="294" t="s">
        <v>15</v>
      </c>
      <c r="K271" s="294" t="s">
        <v>15</v>
      </c>
      <c r="L271" s="294" t="s">
        <v>573</v>
      </c>
      <c r="M271" s="301"/>
      <c r="N271" s="298"/>
      <c r="O271" s="62"/>
    </row>
    <row r="272" spans="1:15" ht="60.75" customHeight="1">
      <c r="A272" s="306" t="s">
        <v>128</v>
      </c>
      <c r="B272" s="307" t="s">
        <v>129</v>
      </c>
      <c r="C272" s="312"/>
      <c r="D272" s="312"/>
      <c r="E272" s="312"/>
      <c r="F272" s="312"/>
      <c r="G272" s="312"/>
      <c r="H272" s="608" t="s">
        <v>641</v>
      </c>
      <c r="I272" s="618" t="s">
        <v>630</v>
      </c>
      <c r="J272" s="610" t="s">
        <v>457</v>
      </c>
      <c r="K272" s="294" t="s">
        <v>444</v>
      </c>
      <c r="L272" s="294" t="s">
        <v>205</v>
      </c>
      <c r="M272" s="301">
        <v>868.36</v>
      </c>
      <c r="N272" s="298"/>
      <c r="O272" s="62"/>
    </row>
    <row r="273" spans="1:15" ht="12.75" customHeight="1">
      <c r="A273" s="606" t="s">
        <v>9</v>
      </c>
      <c r="B273" s="607"/>
      <c r="C273" s="312">
        <f>SUM(C274:C276)</f>
        <v>6115</v>
      </c>
      <c r="D273" s="312"/>
      <c r="E273" s="312">
        <f>SUM(E274:E276)</f>
        <v>2085</v>
      </c>
      <c r="F273" s="312">
        <f>SUM(F274:F276)</f>
        <v>2015</v>
      </c>
      <c r="G273" s="312">
        <f>SUM(G274:G276)</f>
        <v>2015</v>
      </c>
      <c r="H273" s="608"/>
      <c r="I273" s="618"/>
      <c r="J273" s="610"/>
      <c r="K273" s="294"/>
      <c r="L273" s="294"/>
      <c r="M273" s="301"/>
      <c r="N273" s="298"/>
      <c r="O273" s="62"/>
    </row>
    <row r="274" spans="1:15" ht="12.75" customHeight="1">
      <c r="A274" s="606" t="s">
        <v>10</v>
      </c>
      <c r="B274" s="607"/>
      <c r="C274" s="312">
        <f>SUM(D274:G274)</f>
        <v>0</v>
      </c>
      <c r="D274" s="312"/>
      <c r="E274" s="312">
        <v>0</v>
      </c>
      <c r="F274" s="312">
        <v>0</v>
      </c>
      <c r="G274" s="312">
        <v>0</v>
      </c>
      <c r="H274" s="608"/>
      <c r="I274" s="618"/>
      <c r="J274" s="610"/>
      <c r="K274" s="294"/>
      <c r="L274" s="294"/>
      <c r="M274" s="301"/>
      <c r="N274" s="298"/>
      <c r="O274" s="62"/>
    </row>
    <row r="275" spans="1:15" ht="12.75" customHeight="1">
      <c r="A275" s="606" t="s">
        <v>11</v>
      </c>
      <c r="B275" s="607"/>
      <c r="C275" s="312">
        <f>SUM(D275:G275)</f>
        <v>6115</v>
      </c>
      <c r="D275" s="312"/>
      <c r="E275" s="312">
        <v>2085</v>
      </c>
      <c r="F275" s="312">
        <v>2015</v>
      </c>
      <c r="G275" s="313">
        <v>2015</v>
      </c>
      <c r="H275" s="608"/>
      <c r="I275" s="618"/>
      <c r="J275" s="610"/>
      <c r="K275" s="294"/>
      <c r="L275" s="294"/>
      <c r="M275" s="301"/>
      <c r="N275" s="298"/>
      <c r="O275" s="62"/>
    </row>
    <row r="276" spans="1:15" ht="12.75" customHeight="1">
      <c r="A276" s="606" t="s">
        <v>12</v>
      </c>
      <c r="B276" s="607"/>
      <c r="C276" s="312">
        <f>SUM(D276:G276)</f>
        <v>0</v>
      </c>
      <c r="D276" s="312"/>
      <c r="E276" s="312">
        <v>0</v>
      </c>
      <c r="F276" s="312">
        <v>0</v>
      </c>
      <c r="G276" s="312">
        <v>0</v>
      </c>
      <c r="H276" s="608"/>
      <c r="I276" s="618"/>
      <c r="J276" s="610"/>
      <c r="K276" s="294"/>
      <c r="L276" s="294"/>
      <c r="M276" s="301"/>
      <c r="N276" s="298"/>
      <c r="O276" s="62"/>
    </row>
    <row r="277" spans="1:15" ht="33.75" customHeight="1">
      <c r="A277" s="306" t="s">
        <v>130</v>
      </c>
      <c r="B277" s="307" t="s">
        <v>131</v>
      </c>
      <c r="C277" s="312"/>
      <c r="D277" s="312"/>
      <c r="E277" s="312"/>
      <c r="F277" s="312"/>
      <c r="G277" s="312"/>
      <c r="H277" s="608" t="s">
        <v>642</v>
      </c>
      <c r="I277" s="610" t="s">
        <v>577</v>
      </c>
      <c r="J277" s="610" t="s">
        <v>132</v>
      </c>
      <c r="K277" s="294" t="s">
        <v>639</v>
      </c>
      <c r="L277" s="294" t="s">
        <v>205</v>
      </c>
      <c r="M277" s="301"/>
      <c r="N277" s="298"/>
      <c r="O277" s="62"/>
    </row>
    <row r="278" spans="1:15" ht="12.75" customHeight="1">
      <c r="A278" s="606" t="s">
        <v>9</v>
      </c>
      <c r="B278" s="607"/>
      <c r="C278" s="312">
        <f>SUM(C279:C281)</f>
        <v>2700</v>
      </c>
      <c r="D278" s="312"/>
      <c r="E278" s="312">
        <f>SUM(E279:E281)</f>
        <v>900</v>
      </c>
      <c r="F278" s="312">
        <f>SUM(F279:F281)</f>
        <v>900</v>
      </c>
      <c r="G278" s="312">
        <f>SUM(G279:G281)</f>
        <v>900</v>
      </c>
      <c r="H278" s="608"/>
      <c r="I278" s="610"/>
      <c r="J278" s="610"/>
      <c r="K278" s="294"/>
      <c r="L278" s="294"/>
      <c r="M278" s="301"/>
      <c r="N278" s="298"/>
      <c r="O278" s="62"/>
    </row>
    <row r="279" spans="1:15" ht="12.75" customHeight="1">
      <c r="A279" s="606" t="s">
        <v>10</v>
      </c>
      <c r="B279" s="607"/>
      <c r="C279" s="312">
        <f>SUM(D279:G279)</f>
        <v>1200</v>
      </c>
      <c r="D279" s="312"/>
      <c r="E279" s="312">
        <v>400</v>
      </c>
      <c r="F279" s="312">
        <v>400</v>
      </c>
      <c r="G279" s="312">
        <v>400</v>
      </c>
      <c r="H279" s="608"/>
      <c r="I279" s="610"/>
      <c r="J279" s="610"/>
      <c r="K279" s="294"/>
      <c r="L279" s="294"/>
      <c r="M279" s="301"/>
      <c r="N279" s="298"/>
      <c r="O279" s="62"/>
    </row>
    <row r="280" spans="1:15" ht="12.75" customHeight="1">
      <c r="A280" s="606" t="s">
        <v>11</v>
      </c>
      <c r="B280" s="607"/>
      <c r="C280" s="312">
        <f>SUM(D280:G280)</f>
        <v>1500</v>
      </c>
      <c r="D280" s="312"/>
      <c r="E280" s="312">
        <v>500</v>
      </c>
      <c r="F280" s="312">
        <v>500</v>
      </c>
      <c r="G280" s="312">
        <v>500</v>
      </c>
      <c r="H280" s="608"/>
      <c r="I280" s="610"/>
      <c r="J280" s="610"/>
      <c r="K280" s="294"/>
      <c r="L280" s="294"/>
      <c r="M280" s="301"/>
      <c r="N280" s="298"/>
      <c r="O280" s="62"/>
    </row>
    <row r="281" spans="1:15" ht="12.75" customHeight="1">
      <c r="A281" s="606" t="s">
        <v>12</v>
      </c>
      <c r="B281" s="607"/>
      <c r="C281" s="312">
        <f>SUM(D281:G281)</f>
        <v>0</v>
      </c>
      <c r="D281" s="312"/>
      <c r="E281" s="312">
        <v>0</v>
      </c>
      <c r="F281" s="312">
        <v>0</v>
      </c>
      <c r="G281" s="312">
        <v>0</v>
      </c>
      <c r="H281" s="608"/>
      <c r="I281" s="610"/>
      <c r="J281" s="610"/>
      <c r="K281" s="294"/>
      <c r="L281" s="294"/>
      <c r="M281" s="301"/>
      <c r="N281" s="298"/>
      <c r="O281" s="62"/>
    </row>
    <row r="282" spans="1:15" ht="40.5" customHeight="1">
      <c r="A282" s="306" t="s">
        <v>133</v>
      </c>
      <c r="B282" s="307" t="s">
        <v>134</v>
      </c>
      <c r="C282" s="312"/>
      <c r="D282" s="312"/>
      <c r="E282" s="312"/>
      <c r="F282" s="312"/>
      <c r="G282" s="312"/>
      <c r="H282" s="608" t="s">
        <v>642</v>
      </c>
      <c r="I282" s="610" t="s">
        <v>577</v>
      </c>
      <c r="J282" s="610" t="s">
        <v>135</v>
      </c>
      <c r="K282" s="294" t="s">
        <v>643</v>
      </c>
      <c r="L282" s="294" t="s">
        <v>205</v>
      </c>
      <c r="M282" s="301"/>
      <c r="N282" s="298"/>
      <c r="O282" s="62"/>
    </row>
    <row r="283" spans="1:15" ht="12.75" customHeight="1">
      <c r="A283" s="606" t="s">
        <v>9</v>
      </c>
      <c r="B283" s="607"/>
      <c r="C283" s="312">
        <f>SUM(C284:C286)</f>
        <v>1200</v>
      </c>
      <c r="D283" s="312"/>
      <c r="E283" s="312">
        <f>SUM(E284:E286)</f>
        <v>400</v>
      </c>
      <c r="F283" s="312">
        <f>SUM(F284:F286)</f>
        <v>400</v>
      </c>
      <c r="G283" s="312">
        <f>SUM(G284:G286)</f>
        <v>400</v>
      </c>
      <c r="H283" s="608"/>
      <c r="I283" s="610"/>
      <c r="J283" s="610"/>
      <c r="K283" s="294"/>
      <c r="L283" s="294"/>
      <c r="M283" s="301"/>
      <c r="N283" s="298"/>
      <c r="O283" s="62"/>
    </row>
    <row r="284" spans="1:15" ht="12.75" customHeight="1">
      <c r="A284" s="606" t="s">
        <v>10</v>
      </c>
      <c r="B284" s="607"/>
      <c r="C284" s="312">
        <f>SUM(D284:G284)</f>
        <v>0</v>
      </c>
      <c r="D284" s="312"/>
      <c r="E284" s="312">
        <v>0</v>
      </c>
      <c r="F284" s="312">
        <v>0</v>
      </c>
      <c r="G284" s="312">
        <v>0</v>
      </c>
      <c r="H284" s="608"/>
      <c r="I284" s="610"/>
      <c r="J284" s="610"/>
      <c r="K284" s="294"/>
      <c r="L284" s="294"/>
      <c r="M284" s="301"/>
      <c r="N284" s="298"/>
      <c r="O284" s="62"/>
    </row>
    <row r="285" spans="1:15" ht="12.75" customHeight="1">
      <c r="A285" s="606" t="s">
        <v>11</v>
      </c>
      <c r="B285" s="607"/>
      <c r="C285" s="312">
        <f>SUM(D285:G285)</f>
        <v>1200</v>
      </c>
      <c r="D285" s="312"/>
      <c r="E285" s="312">
        <v>400</v>
      </c>
      <c r="F285" s="312">
        <v>400</v>
      </c>
      <c r="G285" s="312">
        <v>400</v>
      </c>
      <c r="H285" s="608"/>
      <c r="I285" s="610"/>
      <c r="J285" s="610"/>
      <c r="K285" s="294"/>
      <c r="L285" s="294"/>
      <c r="M285" s="301"/>
      <c r="N285" s="298"/>
      <c r="O285" s="62"/>
    </row>
    <row r="286" spans="1:15" ht="12.75" customHeight="1">
      <c r="A286" s="606" t="s">
        <v>12</v>
      </c>
      <c r="B286" s="607"/>
      <c r="C286" s="312">
        <f>SUM(D286:G286)</f>
        <v>0</v>
      </c>
      <c r="D286" s="312"/>
      <c r="E286" s="312">
        <v>0</v>
      </c>
      <c r="F286" s="312">
        <v>0</v>
      </c>
      <c r="G286" s="312">
        <v>0</v>
      </c>
      <c r="H286" s="608"/>
      <c r="I286" s="610"/>
      <c r="J286" s="610"/>
      <c r="K286" s="294"/>
      <c r="L286" s="294"/>
      <c r="M286" s="301"/>
      <c r="N286" s="298"/>
      <c r="O286" s="62"/>
    </row>
    <row r="287" spans="1:15" ht="42" customHeight="1">
      <c r="A287" s="306" t="s">
        <v>136</v>
      </c>
      <c r="B287" s="307" t="s">
        <v>644</v>
      </c>
      <c r="C287" s="312"/>
      <c r="D287" s="312"/>
      <c r="E287" s="312"/>
      <c r="F287" s="312"/>
      <c r="G287" s="312"/>
      <c r="H287" s="608" t="s">
        <v>645</v>
      </c>
      <c r="I287" s="610" t="s">
        <v>577</v>
      </c>
      <c r="J287" s="610" t="s">
        <v>459</v>
      </c>
      <c r="K287" s="294" t="s">
        <v>578</v>
      </c>
      <c r="L287" s="294" t="s">
        <v>205</v>
      </c>
      <c r="M287" s="301">
        <v>687.91644</v>
      </c>
      <c r="N287" s="298"/>
      <c r="O287" s="62"/>
    </row>
    <row r="288" spans="1:15" ht="12.75" customHeight="1">
      <c r="A288" s="606" t="s">
        <v>9</v>
      </c>
      <c r="B288" s="607"/>
      <c r="C288" s="312">
        <f>SUM(C289:C291)</f>
        <v>3000</v>
      </c>
      <c r="D288" s="312"/>
      <c r="E288" s="332">
        <f>SUM(E289:E291)</f>
        <v>1000</v>
      </c>
      <c r="F288" s="332">
        <f>SUM(F289:F291)</f>
        <v>1000</v>
      </c>
      <c r="G288" s="312">
        <f>SUM(G289:G291)</f>
        <v>1000</v>
      </c>
      <c r="H288" s="608"/>
      <c r="I288" s="610"/>
      <c r="J288" s="610"/>
      <c r="K288" s="294"/>
      <c r="L288" s="294"/>
      <c r="M288" s="301"/>
      <c r="N288" s="298"/>
      <c r="O288" s="62"/>
    </row>
    <row r="289" spans="1:15" ht="12.75" customHeight="1">
      <c r="A289" s="606" t="s">
        <v>10</v>
      </c>
      <c r="B289" s="607"/>
      <c r="C289" s="312">
        <f>SUM(D289:G289)</f>
        <v>0</v>
      </c>
      <c r="D289" s="312"/>
      <c r="E289" s="332">
        <v>0</v>
      </c>
      <c r="F289" s="332">
        <v>0</v>
      </c>
      <c r="G289" s="312">
        <v>0</v>
      </c>
      <c r="H289" s="608"/>
      <c r="I289" s="610"/>
      <c r="J289" s="610"/>
      <c r="K289" s="294"/>
      <c r="L289" s="294"/>
      <c r="M289" s="301"/>
      <c r="N289" s="298"/>
      <c r="O289" s="62"/>
    </row>
    <row r="290" spans="1:15" ht="12.75" customHeight="1">
      <c r="A290" s="606" t="s">
        <v>11</v>
      </c>
      <c r="B290" s="607"/>
      <c r="C290" s="312">
        <f>SUM(D290:G290)</f>
        <v>3000</v>
      </c>
      <c r="D290" s="312"/>
      <c r="E290" s="332">
        <v>1000</v>
      </c>
      <c r="F290" s="332">
        <v>1000</v>
      </c>
      <c r="G290" s="312">
        <v>1000</v>
      </c>
      <c r="H290" s="608"/>
      <c r="I290" s="610"/>
      <c r="J290" s="610"/>
      <c r="K290" s="294"/>
      <c r="L290" s="294"/>
      <c r="M290" s="301"/>
      <c r="N290" s="298"/>
      <c r="O290" s="62"/>
    </row>
    <row r="291" spans="1:15" ht="12.75" customHeight="1">
      <c r="A291" s="606" t="s">
        <v>12</v>
      </c>
      <c r="B291" s="607"/>
      <c r="C291" s="312">
        <f>SUM(D291:G291)</f>
        <v>0</v>
      </c>
      <c r="D291" s="312"/>
      <c r="E291" s="312">
        <v>0</v>
      </c>
      <c r="F291" s="312">
        <v>0</v>
      </c>
      <c r="G291" s="312">
        <v>0</v>
      </c>
      <c r="H291" s="608"/>
      <c r="I291" s="610"/>
      <c r="J291" s="610"/>
      <c r="K291" s="294"/>
      <c r="L291" s="294"/>
      <c r="M291" s="301"/>
      <c r="N291" s="298"/>
      <c r="O291" s="62"/>
    </row>
    <row r="292" spans="1:15" ht="54" customHeight="1">
      <c r="A292" s="306" t="s">
        <v>137</v>
      </c>
      <c r="B292" s="307" t="s">
        <v>138</v>
      </c>
      <c r="C292" s="312"/>
      <c r="D292" s="312"/>
      <c r="E292" s="312"/>
      <c r="F292" s="312"/>
      <c r="G292" s="312"/>
      <c r="H292" s="608" t="s">
        <v>645</v>
      </c>
      <c r="I292" s="610" t="s">
        <v>577</v>
      </c>
      <c r="J292" s="610" t="s">
        <v>139</v>
      </c>
      <c r="K292" s="294" t="s">
        <v>643</v>
      </c>
      <c r="L292" s="294" t="s">
        <v>205</v>
      </c>
      <c r="M292" s="301">
        <v>1080</v>
      </c>
      <c r="N292" s="298"/>
      <c r="O292" s="62"/>
    </row>
    <row r="293" spans="1:15" ht="12.75" customHeight="1">
      <c r="A293" s="606" t="s">
        <v>9</v>
      </c>
      <c r="B293" s="607"/>
      <c r="C293" s="312">
        <f>SUM(C294:C296)</f>
        <v>3240</v>
      </c>
      <c r="D293" s="312"/>
      <c r="E293" s="312">
        <f>SUM(E294:E296)</f>
        <v>1080</v>
      </c>
      <c r="F293" s="312">
        <f>SUM(F294:F296)</f>
        <v>1080</v>
      </c>
      <c r="G293" s="312">
        <f>SUM(G294:G296)</f>
        <v>1080</v>
      </c>
      <c r="H293" s="608"/>
      <c r="I293" s="610"/>
      <c r="J293" s="610"/>
      <c r="K293" s="294"/>
      <c r="L293" s="294"/>
      <c r="M293" s="301"/>
      <c r="N293" s="298"/>
      <c r="O293" s="62"/>
    </row>
    <row r="294" spans="1:15" ht="12.75" customHeight="1">
      <c r="A294" s="606" t="s">
        <v>10</v>
      </c>
      <c r="B294" s="607"/>
      <c r="C294" s="312">
        <f>SUM(D294:G294)</f>
        <v>0</v>
      </c>
      <c r="D294" s="312"/>
      <c r="E294" s="312">
        <v>0</v>
      </c>
      <c r="F294" s="312">
        <v>0</v>
      </c>
      <c r="G294" s="312">
        <v>0</v>
      </c>
      <c r="H294" s="608"/>
      <c r="I294" s="610"/>
      <c r="J294" s="610"/>
      <c r="K294" s="294"/>
      <c r="L294" s="294"/>
      <c r="M294" s="301"/>
      <c r="N294" s="298"/>
      <c r="O294" s="62"/>
    </row>
    <row r="295" spans="1:15" ht="12.75" customHeight="1">
      <c r="A295" s="606" t="s">
        <v>11</v>
      </c>
      <c r="B295" s="607"/>
      <c r="C295" s="312">
        <f>SUM(D295:G295)</f>
        <v>3240</v>
      </c>
      <c r="D295" s="312"/>
      <c r="E295" s="312">
        <v>1080</v>
      </c>
      <c r="F295" s="312">
        <v>1080</v>
      </c>
      <c r="G295" s="312">
        <v>1080</v>
      </c>
      <c r="H295" s="608"/>
      <c r="I295" s="610"/>
      <c r="J295" s="610"/>
      <c r="K295" s="294"/>
      <c r="L295" s="294"/>
      <c r="M295" s="301"/>
      <c r="N295" s="298"/>
      <c r="O295" s="62"/>
    </row>
    <row r="296" spans="1:15" ht="12.75" customHeight="1">
      <c r="A296" s="606" t="s">
        <v>12</v>
      </c>
      <c r="B296" s="607"/>
      <c r="C296" s="312">
        <f>SUM(D296:G296)</f>
        <v>0</v>
      </c>
      <c r="D296" s="312"/>
      <c r="E296" s="312">
        <v>0</v>
      </c>
      <c r="F296" s="312">
        <v>0</v>
      </c>
      <c r="G296" s="312">
        <v>0</v>
      </c>
      <c r="H296" s="608"/>
      <c r="I296" s="610"/>
      <c r="J296" s="610"/>
      <c r="K296" s="294"/>
      <c r="L296" s="294"/>
      <c r="M296" s="301"/>
      <c r="N296" s="298"/>
      <c r="O296" s="62"/>
    </row>
    <row r="297" spans="1:15" ht="30.75" customHeight="1">
      <c r="A297" s="306" t="s">
        <v>140</v>
      </c>
      <c r="B297" s="307" t="s">
        <v>141</v>
      </c>
      <c r="C297" s="312"/>
      <c r="D297" s="312"/>
      <c r="E297" s="312"/>
      <c r="F297" s="312"/>
      <c r="G297" s="312"/>
      <c r="H297" s="608" t="s">
        <v>646</v>
      </c>
      <c r="I297" s="618" t="s">
        <v>447</v>
      </c>
      <c r="J297" s="610" t="s">
        <v>142</v>
      </c>
      <c r="K297" s="294" t="s">
        <v>444</v>
      </c>
      <c r="L297" s="294" t="s">
        <v>205</v>
      </c>
      <c r="M297" s="301"/>
      <c r="N297" s="298"/>
      <c r="O297" s="62"/>
    </row>
    <row r="298" spans="1:15" ht="12.75" customHeight="1">
      <c r="A298" s="606" t="s">
        <v>9</v>
      </c>
      <c r="B298" s="607"/>
      <c r="C298" s="312">
        <f>SUM(C299:C301)</f>
        <v>196696.67788</v>
      </c>
      <c r="D298" s="312"/>
      <c r="E298" s="312">
        <f>SUM(E299:E301)</f>
        <v>66484.0769</v>
      </c>
      <c r="F298" s="312">
        <f>SUM(F299:F301)</f>
        <v>65106.30049</v>
      </c>
      <c r="G298" s="312">
        <f>SUM(G299:G301)</f>
        <v>65106.30049</v>
      </c>
      <c r="H298" s="608"/>
      <c r="I298" s="618"/>
      <c r="J298" s="610"/>
      <c r="K298" s="294"/>
      <c r="L298" s="294"/>
      <c r="M298" s="301"/>
      <c r="N298" s="298"/>
      <c r="O298" s="62"/>
    </row>
    <row r="299" spans="1:15" ht="12.75" customHeight="1">
      <c r="A299" s="606" t="s">
        <v>10</v>
      </c>
      <c r="B299" s="607"/>
      <c r="C299" s="312">
        <f>SUM(D299:G299)</f>
        <v>0</v>
      </c>
      <c r="D299" s="312"/>
      <c r="E299" s="312">
        <v>0</v>
      </c>
      <c r="F299" s="312">
        <v>0</v>
      </c>
      <c r="G299" s="312">
        <v>0</v>
      </c>
      <c r="H299" s="608"/>
      <c r="I299" s="618"/>
      <c r="J299" s="610"/>
      <c r="K299" s="294"/>
      <c r="L299" s="294"/>
      <c r="M299" s="301"/>
      <c r="N299" s="298"/>
      <c r="O299" s="62"/>
    </row>
    <row r="300" spans="1:15" ht="12.75" customHeight="1">
      <c r="A300" s="606" t="s">
        <v>11</v>
      </c>
      <c r="B300" s="607"/>
      <c r="C300" s="312">
        <f>SUM(D300:G300)</f>
        <v>196696.67788</v>
      </c>
      <c r="D300" s="312"/>
      <c r="E300" s="312">
        <v>66484.0769</v>
      </c>
      <c r="F300" s="312">
        <v>65106.30049</v>
      </c>
      <c r="G300" s="313">
        <v>65106.30049</v>
      </c>
      <c r="H300" s="608"/>
      <c r="I300" s="618"/>
      <c r="J300" s="610"/>
      <c r="K300" s="294"/>
      <c r="L300" s="294"/>
      <c r="M300" s="301"/>
      <c r="N300" s="298"/>
      <c r="O300" s="62"/>
    </row>
    <row r="301" spans="1:15" ht="12.75" customHeight="1">
      <c r="A301" s="606" t="s">
        <v>12</v>
      </c>
      <c r="B301" s="607"/>
      <c r="C301" s="312">
        <f>SUM(D301:G301)</f>
        <v>0</v>
      </c>
      <c r="D301" s="312"/>
      <c r="E301" s="312">
        <v>0</v>
      </c>
      <c r="F301" s="312">
        <v>0</v>
      </c>
      <c r="G301" s="312">
        <v>0</v>
      </c>
      <c r="H301" s="608"/>
      <c r="I301" s="618"/>
      <c r="J301" s="610"/>
      <c r="K301" s="294"/>
      <c r="L301" s="294"/>
      <c r="M301" s="301"/>
      <c r="N301" s="298"/>
      <c r="O301" s="62"/>
    </row>
    <row r="302" spans="1:15" ht="23.25" customHeight="1">
      <c r="A302" s="306" t="s">
        <v>143</v>
      </c>
      <c r="B302" s="307" t="s">
        <v>144</v>
      </c>
      <c r="C302" s="308"/>
      <c r="D302" s="308"/>
      <c r="E302" s="308"/>
      <c r="F302" s="308"/>
      <c r="G302" s="308"/>
      <c r="H302" s="317"/>
      <c r="I302" s="610" t="s">
        <v>18</v>
      </c>
      <c r="J302" s="610" t="s">
        <v>145</v>
      </c>
      <c r="K302" s="294"/>
      <c r="L302" s="294" t="s">
        <v>205</v>
      </c>
      <c r="M302" s="301">
        <f>M309+M316+M323+M330+M337+M344+M351+M358</f>
        <v>782.2976</v>
      </c>
      <c r="N302" s="298"/>
      <c r="O302" s="62"/>
    </row>
    <row r="303" spans="1:15" ht="12.75" customHeight="1">
      <c r="A303" s="606" t="s">
        <v>9</v>
      </c>
      <c r="B303" s="607"/>
      <c r="C303" s="308">
        <f>SUM(C304:C308)</f>
        <v>895003.8376699998</v>
      </c>
      <c r="D303" s="308"/>
      <c r="E303" s="308">
        <f>SUM(E304:E308)</f>
        <v>299073.12973000004</v>
      </c>
      <c r="F303" s="308">
        <f>SUM(F304:F308)</f>
        <v>297965.35397</v>
      </c>
      <c r="G303" s="308">
        <f>SUM(G304:G308)</f>
        <v>297965.35397</v>
      </c>
      <c r="H303" s="317"/>
      <c r="I303" s="610"/>
      <c r="J303" s="610"/>
      <c r="K303" s="294"/>
      <c r="L303" s="294"/>
      <c r="M303" s="301"/>
      <c r="N303" s="298"/>
      <c r="O303" s="62"/>
    </row>
    <row r="304" spans="1:15" ht="12.75" customHeight="1">
      <c r="A304" s="606" t="s">
        <v>10</v>
      </c>
      <c r="B304" s="607"/>
      <c r="C304" s="308">
        <f>SUM(D304:G304)</f>
        <v>59217.600000000006</v>
      </c>
      <c r="D304" s="308"/>
      <c r="E304" s="308">
        <f>E311+E318+E325+E332+E339+E346+E353+E360</f>
        <v>19739.2</v>
      </c>
      <c r="F304" s="308">
        <f>F311+F318+F325+F332+F339+F346+F353+F360</f>
        <v>19739.2</v>
      </c>
      <c r="G304" s="308">
        <f>G311+G318+G325+G332+G339+G346+G353+G360</f>
        <v>19739.2</v>
      </c>
      <c r="H304" s="317"/>
      <c r="I304" s="610"/>
      <c r="J304" s="610"/>
      <c r="K304" s="294"/>
      <c r="L304" s="294"/>
      <c r="M304" s="301"/>
      <c r="N304" s="298"/>
      <c r="O304" s="62"/>
    </row>
    <row r="305" spans="1:15" ht="12.75" customHeight="1">
      <c r="A305" s="606" t="s">
        <v>11</v>
      </c>
      <c r="B305" s="607"/>
      <c r="C305" s="308">
        <f>SUM(D305:G305)</f>
        <v>803329.4097799999</v>
      </c>
      <c r="D305" s="308"/>
      <c r="E305" s="308">
        <f>E312+E319+E326+E333+E340+E354+E347+E361</f>
        <v>268514.9871</v>
      </c>
      <c r="F305" s="308">
        <f>F312+F319+F326+F333+F340+F354+F347+F361</f>
        <v>267407.21134</v>
      </c>
      <c r="G305" s="308">
        <f>G312+G319+G326+G333+G340+G354+G347+G361</f>
        <v>267407.21134</v>
      </c>
      <c r="H305" s="317"/>
      <c r="I305" s="610"/>
      <c r="J305" s="610"/>
      <c r="K305" s="294"/>
      <c r="L305" s="294"/>
      <c r="M305" s="301"/>
      <c r="N305" s="298"/>
      <c r="O305" s="62"/>
    </row>
    <row r="306" spans="1:15" ht="12.75" customHeight="1">
      <c r="A306" s="606" t="s">
        <v>12</v>
      </c>
      <c r="B306" s="607"/>
      <c r="C306" s="308">
        <f>SUM(D306:G306)</f>
        <v>32456.82789</v>
      </c>
      <c r="D306" s="308"/>
      <c r="E306" s="308">
        <f>E313+E320+E327+E334+E341+E348+E355+E362</f>
        <v>10818.94263</v>
      </c>
      <c r="F306" s="308">
        <f>F313+F320+F327+F334+F341+F348+F355+F362</f>
        <v>10818.94263</v>
      </c>
      <c r="G306" s="308">
        <f>G313+G320+G327+G334+G341+G348+G355+G362</f>
        <v>10818.94263</v>
      </c>
      <c r="H306" s="317"/>
      <c r="I306" s="610"/>
      <c r="J306" s="610"/>
      <c r="K306" s="294"/>
      <c r="L306" s="294"/>
      <c r="M306" s="301"/>
      <c r="N306" s="298"/>
      <c r="O306" s="62"/>
    </row>
    <row r="307" spans="1:15" ht="12.75" customHeight="1" hidden="1">
      <c r="A307" s="606" t="s">
        <v>20</v>
      </c>
      <c r="B307" s="607"/>
      <c r="C307" s="312">
        <f>SUM(D307:F307)</f>
        <v>0</v>
      </c>
      <c r="D307" s="312"/>
      <c r="E307" s="312"/>
      <c r="F307" s="312"/>
      <c r="G307" s="312"/>
      <c r="H307" s="317"/>
      <c r="I307" s="319"/>
      <c r="J307" s="319"/>
      <c r="K307" s="294"/>
      <c r="L307" s="294"/>
      <c r="M307" s="301"/>
      <c r="N307" s="298"/>
      <c r="O307" s="62"/>
    </row>
    <row r="308" spans="1:15" ht="12.75" customHeight="1" hidden="1">
      <c r="A308" s="606" t="s">
        <v>21</v>
      </c>
      <c r="B308" s="607"/>
      <c r="C308" s="312">
        <f>SUM(D308:F308)</f>
        <v>0</v>
      </c>
      <c r="D308" s="312"/>
      <c r="E308" s="312"/>
      <c r="F308" s="312"/>
      <c r="G308" s="312"/>
      <c r="H308" s="317"/>
      <c r="I308" s="319"/>
      <c r="J308" s="319"/>
      <c r="K308" s="294"/>
      <c r="L308" s="294"/>
      <c r="M308" s="301"/>
      <c r="N308" s="298"/>
      <c r="O308" s="62"/>
    </row>
    <row r="309" spans="1:15" ht="52.5" customHeight="1">
      <c r="A309" s="306" t="s">
        <v>146</v>
      </c>
      <c r="B309" s="307" t="s">
        <v>147</v>
      </c>
      <c r="C309" s="312"/>
      <c r="D309" s="312"/>
      <c r="E309" s="312"/>
      <c r="F309" s="312"/>
      <c r="G309" s="312"/>
      <c r="H309" s="608" t="s">
        <v>647</v>
      </c>
      <c r="I309" s="618" t="s">
        <v>577</v>
      </c>
      <c r="J309" s="610" t="s">
        <v>148</v>
      </c>
      <c r="K309" s="294" t="s">
        <v>444</v>
      </c>
      <c r="L309" s="294" t="s">
        <v>205</v>
      </c>
      <c r="M309" s="301">
        <v>300</v>
      </c>
      <c r="N309" s="298"/>
      <c r="O309" s="62"/>
    </row>
    <row r="310" spans="1:15" ht="12.75" customHeight="1">
      <c r="A310" s="606" t="s">
        <v>9</v>
      </c>
      <c r="B310" s="607"/>
      <c r="C310" s="312">
        <f>SUM(C311:C315)</f>
        <v>900</v>
      </c>
      <c r="D310" s="312"/>
      <c r="E310" s="312">
        <f>SUM(E311:E315)</f>
        <v>300</v>
      </c>
      <c r="F310" s="312">
        <f>SUM(F311:F315)</f>
        <v>300</v>
      </c>
      <c r="G310" s="312">
        <f>SUM(G311:G315)</f>
        <v>300</v>
      </c>
      <c r="H310" s="608"/>
      <c r="I310" s="618"/>
      <c r="J310" s="610"/>
      <c r="K310" s="294"/>
      <c r="L310" s="294"/>
      <c r="M310" s="301"/>
      <c r="N310" s="298"/>
      <c r="O310" s="62"/>
    </row>
    <row r="311" spans="1:15" ht="12.75" customHeight="1">
      <c r="A311" s="606" t="s">
        <v>10</v>
      </c>
      <c r="B311" s="607"/>
      <c r="C311" s="312">
        <f>SUM(D311:G311)</f>
        <v>0</v>
      </c>
      <c r="D311" s="312"/>
      <c r="E311" s="312">
        <v>0</v>
      </c>
      <c r="F311" s="312">
        <v>0</v>
      </c>
      <c r="G311" s="312">
        <v>0</v>
      </c>
      <c r="H311" s="608"/>
      <c r="I311" s="618"/>
      <c r="J311" s="610"/>
      <c r="K311" s="294"/>
      <c r="L311" s="294"/>
      <c r="M311" s="301"/>
      <c r="N311" s="298"/>
      <c r="O311" s="62"/>
    </row>
    <row r="312" spans="1:15" ht="12.75" customHeight="1">
      <c r="A312" s="606" t="s">
        <v>11</v>
      </c>
      <c r="B312" s="607"/>
      <c r="C312" s="312">
        <f>SUM(D312:G312)</f>
        <v>900</v>
      </c>
      <c r="D312" s="312"/>
      <c r="E312" s="312">
        <v>300</v>
      </c>
      <c r="F312" s="312">
        <v>300</v>
      </c>
      <c r="G312" s="312">
        <v>300</v>
      </c>
      <c r="H312" s="608"/>
      <c r="I312" s="618"/>
      <c r="J312" s="610"/>
      <c r="K312" s="294"/>
      <c r="L312" s="294"/>
      <c r="M312" s="301"/>
      <c r="N312" s="298"/>
      <c r="O312" s="62"/>
    </row>
    <row r="313" spans="1:15" ht="12.75" customHeight="1">
      <c r="A313" s="606" t="s">
        <v>12</v>
      </c>
      <c r="B313" s="607"/>
      <c r="C313" s="312">
        <f>SUM(D313:G315)</f>
        <v>0</v>
      </c>
      <c r="D313" s="312"/>
      <c r="E313" s="312">
        <v>0</v>
      </c>
      <c r="F313" s="312">
        <v>0</v>
      </c>
      <c r="G313" s="312">
        <v>0</v>
      </c>
      <c r="H313" s="608"/>
      <c r="I313" s="618"/>
      <c r="J313" s="610"/>
      <c r="K313" s="294"/>
      <c r="L313" s="294"/>
      <c r="M313" s="301"/>
      <c r="N313" s="298"/>
      <c r="O313" s="62"/>
    </row>
    <row r="314" spans="1:15" ht="12.75" customHeight="1" hidden="1">
      <c r="A314" s="606" t="s">
        <v>20</v>
      </c>
      <c r="B314" s="607"/>
      <c r="C314" s="312">
        <f>SUM(D314:F314)</f>
        <v>0</v>
      </c>
      <c r="D314" s="312"/>
      <c r="E314" s="312"/>
      <c r="F314" s="312"/>
      <c r="G314" s="312"/>
      <c r="H314" s="317"/>
      <c r="I314" s="618"/>
      <c r="J314" s="318"/>
      <c r="K314" s="294"/>
      <c r="L314" s="294"/>
      <c r="M314" s="301"/>
      <c r="N314" s="298"/>
      <c r="O314" s="62"/>
    </row>
    <row r="315" spans="1:15" ht="12.75" customHeight="1" hidden="1">
      <c r="A315" s="606" t="s">
        <v>21</v>
      </c>
      <c r="B315" s="607"/>
      <c r="C315" s="312">
        <f>SUM(D315:F315)</f>
        <v>0</v>
      </c>
      <c r="D315" s="312"/>
      <c r="E315" s="312"/>
      <c r="F315" s="312"/>
      <c r="G315" s="312"/>
      <c r="H315" s="317"/>
      <c r="I315" s="618"/>
      <c r="J315" s="318"/>
      <c r="K315" s="294"/>
      <c r="L315" s="294"/>
      <c r="M315" s="301"/>
      <c r="N315" s="298"/>
      <c r="O315" s="62"/>
    </row>
    <row r="316" spans="1:15" ht="60" customHeight="1">
      <c r="A316" s="306" t="s">
        <v>149</v>
      </c>
      <c r="B316" s="307" t="s">
        <v>150</v>
      </c>
      <c r="C316" s="312"/>
      <c r="D316" s="312"/>
      <c r="E316" s="312"/>
      <c r="F316" s="312"/>
      <c r="G316" s="312"/>
      <c r="H316" s="608" t="s">
        <v>647</v>
      </c>
      <c r="I316" s="618" t="s">
        <v>577</v>
      </c>
      <c r="J316" s="610" t="s">
        <v>151</v>
      </c>
      <c r="K316" s="294" t="s">
        <v>627</v>
      </c>
      <c r="L316" s="294" t="s">
        <v>205</v>
      </c>
      <c r="M316" s="301">
        <v>282.2976</v>
      </c>
      <c r="N316" s="298"/>
      <c r="O316" s="62"/>
    </row>
    <row r="317" spans="1:15" ht="12.75" customHeight="1">
      <c r="A317" s="606" t="s">
        <v>9</v>
      </c>
      <c r="B317" s="607"/>
      <c r="C317" s="312">
        <f>SUM(C318:C322)</f>
        <v>3012.45</v>
      </c>
      <c r="D317" s="312"/>
      <c r="E317" s="312">
        <f>SUM(E318:E322)</f>
        <v>1004.15</v>
      </c>
      <c r="F317" s="312">
        <f>SUM(F318:F322)</f>
        <v>1004.15</v>
      </c>
      <c r="G317" s="312">
        <f>SUM(G318:G322)</f>
        <v>1004.15</v>
      </c>
      <c r="H317" s="608"/>
      <c r="I317" s="618"/>
      <c r="J317" s="610"/>
      <c r="K317" s="294"/>
      <c r="L317" s="294"/>
      <c r="M317" s="301"/>
      <c r="N317" s="298"/>
      <c r="O317" s="62"/>
    </row>
    <row r="318" spans="1:15" ht="12.75" customHeight="1">
      <c r="A318" s="606" t="s">
        <v>10</v>
      </c>
      <c r="B318" s="607"/>
      <c r="C318" s="312">
        <f>SUM(D318:G318)</f>
        <v>0</v>
      </c>
      <c r="D318" s="312"/>
      <c r="E318" s="312">
        <v>0</v>
      </c>
      <c r="F318" s="312">
        <v>0</v>
      </c>
      <c r="G318" s="312">
        <v>0</v>
      </c>
      <c r="H318" s="608"/>
      <c r="I318" s="618"/>
      <c r="J318" s="610"/>
      <c r="K318" s="294"/>
      <c r="L318" s="294"/>
      <c r="M318" s="301"/>
      <c r="N318" s="298"/>
      <c r="O318" s="62"/>
    </row>
    <row r="319" spans="1:15" ht="12.75" customHeight="1">
      <c r="A319" s="606" t="s">
        <v>11</v>
      </c>
      <c r="B319" s="607"/>
      <c r="C319" s="312">
        <f>SUM(D319:G319)</f>
        <v>3012.45</v>
      </c>
      <c r="D319" s="312"/>
      <c r="E319" s="312">
        <v>1004.15</v>
      </c>
      <c r="F319" s="312">
        <v>1004.15</v>
      </c>
      <c r="G319" s="313">
        <v>1004.15</v>
      </c>
      <c r="H319" s="608"/>
      <c r="I319" s="618"/>
      <c r="J319" s="610"/>
      <c r="K319" s="294"/>
      <c r="L319" s="294"/>
      <c r="M319" s="301"/>
      <c r="N319" s="298"/>
      <c r="O319" s="62"/>
    </row>
    <row r="320" spans="1:15" ht="12.75" customHeight="1">
      <c r="A320" s="606" t="s">
        <v>12</v>
      </c>
      <c r="B320" s="607"/>
      <c r="C320" s="312">
        <f>SUM(D320:G320)</f>
        <v>0</v>
      </c>
      <c r="D320" s="312"/>
      <c r="E320" s="312">
        <v>0</v>
      </c>
      <c r="F320" s="312">
        <v>0</v>
      </c>
      <c r="G320" s="312">
        <v>0</v>
      </c>
      <c r="H320" s="608"/>
      <c r="I320" s="618"/>
      <c r="J320" s="610"/>
      <c r="K320" s="294"/>
      <c r="L320" s="294"/>
      <c r="M320" s="301"/>
      <c r="N320" s="298"/>
      <c r="O320" s="62"/>
    </row>
    <row r="321" spans="1:15" ht="12.75" customHeight="1" hidden="1">
      <c r="A321" s="606" t="s">
        <v>20</v>
      </c>
      <c r="B321" s="607"/>
      <c r="C321" s="312">
        <f>SUM(D321:F321)</f>
        <v>0</v>
      </c>
      <c r="D321" s="312"/>
      <c r="E321" s="312"/>
      <c r="F321" s="312"/>
      <c r="G321" s="312"/>
      <c r="H321" s="317"/>
      <c r="I321" s="618"/>
      <c r="J321" s="318"/>
      <c r="K321" s="294"/>
      <c r="L321" s="294"/>
      <c r="M321" s="301"/>
      <c r="N321" s="298"/>
      <c r="O321" s="62"/>
    </row>
    <row r="322" spans="1:15" ht="12.75" customHeight="1" hidden="1">
      <c r="A322" s="606" t="s">
        <v>21</v>
      </c>
      <c r="B322" s="607"/>
      <c r="C322" s="312">
        <f>SUM(D322:F322)</f>
        <v>0</v>
      </c>
      <c r="D322" s="312"/>
      <c r="E322" s="312"/>
      <c r="F322" s="312"/>
      <c r="G322" s="312"/>
      <c r="H322" s="317"/>
      <c r="I322" s="618"/>
      <c r="J322" s="318"/>
      <c r="K322" s="294"/>
      <c r="L322" s="294"/>
      <c r="M322" s="301"/>
      <c r="N322" s="298"/>
      <c r="O322" s="62"/>
    </row>
    <row r="323" spans="1:15" ht="51.75" customHeight="1">
      <c r="A323" s="306" t="s">
        <v>152</v>
      </c>
      <c r="B323" s="307" t="s">
        <v>153</v>
      </c>
      <c r="C323" s="312"/>
      <c r="D323" s="312"/>
      <c r="E323" s="312"/>
      <c r="F323" s="312"/>
      <c r="G323" s="312"/>
      <c r="H323" s="608" t="s">
        <v>648</v>
      </c>
      <c r="I323" s="618" t="s">
        <v>583</v>
      </c>
      <c r="J323" s="610" t="s">
        <v>154</v>
      </c>
      <c r="K323" s="294" t="s">
        <v>578</v>
      </c>
      <c r="L323" s="294" t="s">
        <v>205</v>
      </c>
      <c r="M323" s="301"/>
      <c r="N323" s="298"/>
      <c r="O323" s="62"/>
    </row>
    <row r="324" spans="1:15" ht="12.75" customHeight="1">
      <c r="A324" s="606" t="s">
        <v>9</v>
      </c>
      <c r="B324" s="607"/>
      <c r="C324" s="312">
        <f>SUM(C325:C329)</f>
        <v>97959.88356999999</v>
      </c>
      <c r="D324" s="312"/>
      <c r="E324" s="312">
        <f>SUM(E325:E329)</f>
        <v>32662.13555</v>
      </c>
      <c r="F324" s="312">
        <f>SUM(F325:F329)</f>
        <v>32648.87401</v>
      </c>
      <c r="G324" s="312">
        <f>SUM(G325:G329)</f>
        <v>32648.87401</v>
      </c>
      <c r="H324" s="608"/>
      <c r="I324" s="618"/>
      <c r="J324" s="610"/>
      <c r="K324" s="294"/>
      <c r="L324" s="294"/>
      <c r="M324" s="301"/>
      <c r="N324" s="298"/>
      <c r="O324" s="62"/>
    </row>
    <row r="325" spans="1:15" ht="12.75" customHeight="1">
      <c r="A325" s="606" t="s">
        <v>10</v>
      </c>
      <c r="B325" s="607"/>
      <c r="C325" s="312">
        <f>SUM(D325:G325)</f>
        <v>0</v>
      </c>
      <c r="D325" s="312"/>
      <c r="E325" s="312">
        <v>0</v>
      </c>
      <c r="F325" s="312">
        <v>0</v>
      </c>
      <c r="G325" s="312">
        <v>0</v>
      </c>
      <c r="H325" s="608"/>
      <c r="I325" s="618"/>
      <c r="J325" s="610"/>
      <c r="K325" s="294"/>
      <c r="L325" s="294"/>
      <c r="M325" s="301"/>
      <c r="N325" s="298"/>
      <c r="O325" s="62"/>
    </row>
    <row r="326" spans="1:15" ht="12.75" customHeight="1">
      <c r="A326" s="606" t="s">
        <v>11</v>
      </c>
      <c r="B326" s="607"/>
      <c r="C326" s="312">
        <f>SUM(D326:G326)</f>
        <v>75347.6359</v>
      </c>
      <c r="D326" s="312"/>
      <c r="E326" s="312">
        <v>25124.71966</v>
      </c>
      <c r="F326" s="312">
        <v>25111.45812</v>
      </c>
      <c r="G326" s="313">
        <v>25111.45812</v>
      </c>
      <c r="H326" s="608"/>
      <c r="I326" s="618"/>
      <c r="J326" s="610"/>
      <c r="K326" s="294"/>
      <c r="L326" s="294"/>
      <c r="M326" s="301"/>
      <c r="N326" s="298"/>
      <c r="O326" s="62"/>
    </row>
    <row r="327" spans="1:15" ht="19.5" customHeight="1">
      <c r="A327" s="606" t="s">
        <v>12</v>
      </c>
      <c r="B327" s="607"/>
      <c r="C327" s="312">
        <f>SUM(D327:G327)</f>
        <v>22612.24767</v>
      </c>
      <c r="D327" s="312"/>
      <c r="E327" s="312">
        <v>7537.41589</v>
      </c>
      <c r="F327" s="312">
        <v>7537.41589</v>
      </c>
      <c r="G327" s="313">
        <v>7537.41589</v>
      </c>
      <c r="H327" s="608"/>
      <c r="I327" s="618"/>
      <c r="J327" s="610"/>
      <c r="K327" s="294"/>
      <c r="L327" s="294"/>
      <c r="M327" s="301"/>
      <c r="N327" s="298"/>
      <c r="O327" s="62"/>
    </row>
    <row r="328" spans="1:15" ht="12.75" customHeight="1" hidden="1">
      <c r="A328" s="606" t="s">
        <v>20</v>
      </c>
      <c r="B328" s="607"/>
      <c r="C328" s="312">
        <f>SUM(D328:F328)</f>
        <v>0</v>
      </c>
      <c r="D328" s="312"/>
      <c r="E328" s="312"/>
      <c r="F328" s="312"/>
      <c r="G328" s="312"/>
      <c r="H328" s="317"/>
      <c r="I328" s="618"/>
      <c r="J328" s="318"/>
      <c r="K328" s="294"/>
      <c r="L328" s="294"/>
      <c r="M328" s="301"/>
      <c r="N328" s="298"/>
      <c r="O328" s="62"/>
    </row>
    <row r="329" spans="1:15" ht="12.75" customHeight="1" hidden="1">
      <c r="A329" s="606" t="s">
        <v>21</v>
      </c>
      <c r="B329" s="607"/>
      <c r="C329" s="312">
        <f>SUM(D329:F329)</f>
        <v>0</v>
      </c>
      <c r="D329" s="312"/>
      <c r="E329" s="312"/>
      <c r="F329" s="312"/>
      <c r="G329" s="312"/>
      <c r="H329" s="317"/>
      <c r="I329" s="618"/>
      <c r="J329" s="318"/>
      <c r="K329" s="294"/>
      <c r="L329" s="294"/>
      <c r="M329" s="301"/>
      <c r="N329" s="298"/>
      <c r="O329" s="62"/>
    </row>
    <row r="330" spans="1:15" ht="63" customHeight="1">
      <c r="A330" s="306" t="s">
        <v>155</v>
      </c>
      <c r="B330" s="307" t="s">
        <v>156</v>
      </c>
      <c r="C330" s="312"/>
      <c r="D330" s="312"/>
      <c r="E330" s="312"/>
      <c r="F330" s="312"/>
      <c r="G330" s="312"/>
      <c r="H330" s="608" t="s">
        <v>648</v>
      </c>
      <c r="I330" s="610" t="s">
        <v>451</v>
      </c>
      <c r="J330" s="610" t="s">
        <v>157</v>
      </c>
      <c r="K330" s="294" t="s">
        <v>578</v>
      </c>
      <c r="L330" s="294" t="s">
        <v>205</v>
      </c>
      <c r="M330" s="301"/>
      <c r="N330" s="298"/>
      <c r="O330" s="62"/>
    </row>
    <row r="331" spans="1:15" ht="12.75" customHeight="1">
      <c r="A331" s="606" t="s">
        <v>9</v>
      </c>
      <c r="B331" s="607"/>
      <c r="C331" s="312">
        <f>SUM(C332:C336)</f>
        <v>102558.41454</v>
      </c>
      <c r="D331" s="312"/>
      <c r="E331" s="312">
        <f>SUM(E332:E336)</f>
        <v>34186.13818</v>
      </c>
      <c r="F331" s="312">
        <f>SUM(F332:F336)</f>
        <v>34186.13818</v>
      </c>
      <c r="G331" s="312">
        <f>SUM(G332:G336)</f>
        <v>34186.13818</v>
      </c>
      <c r="H331" s="608"/>
      <c r="I331" s="610"/>
      <c r="J331" s="610"/>
      <c r="K331" s="294"/>
      <c r="L331" s="294"/>
      <c r="M331" s="301"/>
      <c r="N331" s="298"/>
      <c r="O331" s="62"/>
    </row>
    <row r="332" spans="1:15" ht="12.75" customHeight="1">
      <c r="A332" s="606" t="s">
        <v>10</v>
      </c>
      <c r="B332" s="607"/>
      <c r="C332" s="312">
        <f>SUM(D332:G332)</f>
        <v>0</v>
      </c>
      <c r="D332" s="312"/>
      <c r="E332" s="312">
        <v>0</v>
      </c>
      <c r="F332" s="312">
        <v>0</v>
      </c>
      <c r="G332" s="312">
        <v>0</v>
      </c>
      <c r="H332" s="608"/>
      <c r="I332" s="610"/>
      <c r="J332" s="610"/>
      <c r="K332" s="294"/>
      <c r="L332" s="294"/>
      <c r="M332" s="301"/>
      <c r="N332" s="298"/>
      <c r="O332" s="62"/>
    </row>
    <row r="333" spans="1:15" ht="12.75" customHeight="1">
      <c r="A333" s="606" t="s">
        <v>11</v>
      </c>
      <c r="B333" s="607"/>
      <c r="C333" s="312">
        <f>SUM(D333:G333)</f>
        <v>93234.92232</v>
      </c>
      <c r="D333" s="312"/>
      <c r="E333" s="312">
        <v>31078.30744</v>
      </c>
      <c r="F333" s="312">
        <v>31078.30744</v>
      </c>
      <c r="G333" s="313">
        <v>31078.30744</v>
      </c>
      <c r="H333" s="608"/>
      <c r="I333" s="610"/>
      <c r="J333" s="610"/>
      <c r="K333" s="294"/>
      <c r="L333" s="294"/>
      <c r="M333" s="301"/>
      <c r="N333" s="298"/>
      <c r="O333" s="62"/>
    </row>
    <row r="334" spans="1:15" ht="12.75" customHeight="1">
      <c r="A334" s="606" t="s">
        <v>12</v>
      </c>
      <c r="B334" s="607"/>
      <c r="C334" s="312">
        <f>SUM(D334:G334)</f>
        <v>9323.49222</v>
      </c>
      <c r="D334" s="312"/>
      <c r="E334" s="312">
        <v>3107.83074</v>
      </c>
      <c r="F334" s="312">
        <v>3107.83074</v>
      </c>
      <c r="G334" s="313">
        <v>3107.83074</v>
      </c>
      <c r="H334" s="608"/>
      <c r="I334" s="610"/>
      <c r="J334" s="610"/>
      <c r="K334" s="294"/>
      <c r="L334" s="294"/>
      <c r="M334" s="301"/>
      <c r="N334" s="298"/>
      <c r="O334" s="62"/>
    </row>
    <row r="335" spans="1:15" ht="12.75" customHeight="1" hidden="1">
      <c r="A335" s="606" t="s">
        <v>20</v>
      </c>
      <c r="B335" s="607"/>
      <c r="C335" s="312">
        <f>SUM(D335:F335)</f>
        <v>0</v>
      </c>
      <c r="D335" s="312"/>
      <c r="E335" s="312"/>
      <c r="F335" s="312"/>
      <c r="G335" s="312"/>
      <c r="H335" s="317"/>
      <c r="I335" s="610"/>
      <c r="J335" s="318"/>
      <c r="K335" s="294"/>
      <c r="L335" s="294"/>
      <c r="M335" s="301"/>
      <c r="N335" s="298"/>
      <c r="O335" s="62"/>
    </row>
    <row r="336" spans="1:15" ht="12.75" customHeight="1" hidden="1">
      <c r="A336" s="606" t="s">
        <v>21</v>
      </c>
      <c r="B336" s="607"/>
      <c r="C336" s="312">
        <f>SUM(D336:F336)</f>
        <v>0</v>
      </c>
      <c r="D336" s="312"/>
      <c r="E336" s="312"/>
      <c r="F336" s="312"/>
      <c r="G336" s="312"/>
      <c r="H336" s="317"/>
      <c r="I336" s="610"/>
      <c r="J336" s="318"/>
      <c r="K336" s="294"/>
      <c r="L336" s="294"/>
      <c r="M336" s="301"/>
      <c r="N336" s="298"/>
      <c r="O336" s="62"/>
    </row>
    <row r="337" spans="1:15" ht="39.75" customHeight="1">
      <c r="A337" s="306" t="s">
        <v>158</v>
      </c>
      <c r="B337" s="307" t="s">
        <v>159</v>
      </c>
      <c r="C337" s="312"/>
      <c r="D337" s="312"/>
      <c r="E337" s="312"/>
      <c r="F337" s="312"/>
      <c r="G337" s="312"/>
      <c r="H337" s="608" t="s">
        <v>647</v>
      </c>
      <c r="I337" s="610" t="s">
        <v>577</v>
      </c>
      <c r="J337" s="610" t="s">
        <v>160</v>
      </c>
      <c r="K337" s="294" t="s">
        <v>604</v>
      </c>
      <c r="L337" s="294" t="s">
        <v>205</v>
      </c>
      <c r="M337" s="301">
        <v>150</v>
      </c>
      <c r="N337" s="298"/>
      <c r="O337" s="62"/>
    </row>
    <row r="338" spans="1:15" ht="12.75" customHeight="1">
      <c r="A338" s="606" t="s">
        <v>9</v>
      </c>
      <c r="B338" s="607"/>
      <c r="C338" s="312">
        <f>SUM(C339:C343)</f>
        <v>450</v>
      </c>
      <c r="D338" s="312"/>
      <c r="E338" s="312">
        <f>SUM(E339:E343)</f>
        <v>150</v>
      </c>
      <c r="F338" s="312">
        <f>SUM(F339:F343)</f>
        <v>150</v>
      </c>
      <c r="G338" s="312">
        <f>SUM(G339:G343)</f>
        <v>150</v>
      </c>
      <c r="H338" s="608"/>
      <c r="I338" s="610"/>
      <c r="J338" s="610"/>
      <c r="K338" s="294"/>
      <c r="L338" s="294"/>
      <c r="M338" s="301"/>
      <c r="N338" s="298"/>
      <c r="O338" s="62"/>
    </row>
    <row r="339" spans="1:15" ht="12.75" customHeight="1">
      <c r="A339" s="606" t="s">
        <v>10</v>
      </c>
      <c r="B339" s="607"/>
      <c r="C339" s="312">
        <f>SUM(D339:G339)</f>
        <v>0</v>
      </c>
      <c r="D339" s="312"/>
      <c r="E339" s="312">
        <v>0</v>
      </c>
      <c r="F339" s="312">
        <v>0</v>
      </c>
      <c r="G339" s="312">
        <v>0</v>
      </c>
      <c r="H339" s="608"/>
      <c r="I339" s="610"/>
      <c r="J339" s="610"/>
      <c r="K339" s="294"/>
      <c r="L339" s="294"/>
      <c r="M339" s="301"/>
      <c r="N339" s="298"/>
      <c r="O339" s="62"/>
    </row>
    <row r="340" spans="1:15" ht="12.75" customHeight="1">
      <c r="A340" s="606" t="s">
        <v>11</v>
      </c>
      <c r="B340" s="607"/>
      <c r="C340" s="312">
        <f>SUM(D340:G340)</f>
        <v>450</v>
      </c>
      <c r="D340" s="312"/>
      <c r="E340" s="312">
        <v>150</v>
      </c>
      <c r="F340" s="312">
        <v>150</v>
      </c>
      <c r="G340" s="312">
        <v>150</v>
      </c>
      <c r="H340" s="608"/>
      <c r="I340" s="610"/>
      <c r="J340" s="610"/>
      <c r="K340" s="294"/>
      <c r="L340" s="294"/>
      <c r="M340" s="301"/>
      <c r="N340" s="298"/>
      <c r="O340" s="62"/>
    </row>
    <row r="341" spans="1:15" ht="12.75" customHeight="1">
      <c r="A341" s="606" t="s">
        <v>12</v>
      </c>
      <c r="B341" s="607"/>
      <c r="C341" s="312">
        <f>SUM(D341:G341)</f>
        <v>0</v>
      </c>
      <c r="D341" s="312"/>
      <c r="E341" s="312">
        <v>0</v>
      </c>
      <c r="F341" s="312">
        <v>0</v>
      </c>
      <c r="G341" s="312">
        <v>0</v>
      </c>
      <c r="H341" s="608"/>
      <c r="I341" s="610"/>
      <c r="J341" s="610"/>
      <c r="K341" s="294"/>
      <c r="L341" s="294"/>
      <c r="M341" s="301"/>
      <c r="N341" s="298"/>
      <c r="O341" s="62"/>
    </row>
    <row r="342" spans="1:15" ht="12.75" customHeight="1" hidden="1">
      <c r="A342" s="606" t="s">
        <v>20</v>
      </c>
      <c r="B342" s="607"/>
      <c r="C342" s="312">
        <f>SUM(D342:F342)</f>
        <v>0</v>
      </c>
      <c r="D342" s="312"/>
      <c r="E342" s="312"/>
      <c r="F342" s="312"/>
      <c r="G342" s="312"/>
      <c r="H342" s="317"/>
      <c r="I342" s="610"/>
      <c r="J342" s="318"/>
      <c r="K342" s="294"/>
      <c r="L342" s="294"/>
      <c r="M342" s="301"/>
      <c r="N342" s="298"/>
      <c r="O342" s="62"/>
    </row>
    <row r="343" spans="1:15" ht="12.75" customHeight="1" hidden="1">
      <c r="A343" s="606" t="s">
        <v>21</v>
      </c>
      <c r="B343" s="607"/>
      <c r="C343" s="312">
        <f>SUM(D343:F343)</f>
        <v>0</v>
      </c>
      <c r="D343" s="312"/>
      <c r="E343" s="312"/>
      <c r="F343" s="312"/>
      <c r="G343" s="312"/>
      <c r="H343" s="317"/>
      <c r="I343" s="610"/>
      <c r="J343" s="318"/>
      <c r="K343" s="294"/>
      <c r="L343" s="294"/>
      <c r="M343" s="301"/>
      <c r="N343" s="298"/>
      <c r="O343" s="62"/>
    </row>
    <row r="344" spans="1:15" ht="70.5" customHeight="1">
      <c r="A344" s="306" t="s">
        <v>161</v>
      </c>
      <c r="B344" s="307" t="s">
        <v>162</v>
      </c>
      <c r="C344" s="312"/>
      <c r="D344" s="312"/>
      <c r="E344" s="312"/>
      <c r="F344" s="312"/>
      <c r="G344" s="312"/>
      <c r="H344" s="608" t="s">
        <v>649</v>
      </c>
      <c r="I344" s="610" t="s">
        <v>447</v>
      </c>
      <c r="J344" s="610" t="s">
        <v>163</v>
      </c>
      <c r="K344" s="294" t="s">
        <v>444</v>
      </c>
      <c r="L344" s="294" t="s">
        <v>205</v>
      </c>
      <c r="M344" s="301"/>
      <c r="N344" s="298"/>
      <c r="O344" s="62"/>
    </row>
    <row r="345" spans="1:15" ht="12.75" customHeight="1">
      <c r="A345" s="606" t="s">
        <v>9</v>
      </c>
      <c r="B345" s="607"/>
      <c r="C345" s="312">
        <f>SUM(C346:C350)</f>
        <v>585234.4015599999</v>
      </c>
      <c r="D345" s="312"/>
      <c r="E345" s="312">
        <f>SUM(E346:E350)</f>
        <v>195807.81</v>
      </c>
      <c r="F345" s="312">
        <f>SUM(F346:F350)</f>
        <v>194713.29578</v>
      </c>
      <c r="G345" s="312">
        <f>SUM(G346:G350)</f>
        <v>194713.29578</v>
      </c>
      <c r="H345" s="608"/>
      <c r="I345" s="610"/>
      <c r="J345" s="610"/>
      <c r="K345" s="294"/>
      <c r="L345" s="294"/>
      <c r="M345" s="301"/>
      <c r="N345" s="298"/>
      <c r="O345" s="62"/>
    </row>
    <row r="346" spans="1:15" ht="12.75" customHeight="1">
      <c r="A346" s="606" t="s">
        <v>10</v>
      </c>
      <c r="B346" s="607"/>
      <c r="C346" s="312">
        <f>SUM(D346:G346)</f>
        <v>0</v>
      </c>
      <c r="D346" s="312"/>
      <c r="E346" s="312">
        <v>0</v>
      </c>
      <c r="F346" s="312">
        <v>0</v>
      </c>
      <c r="G346" s="312">
        <v>0</v>
      </c>
      <c r="H346" s="608"/>
      <c r="I346" s="610"/>
      <c r="J346" s="610"/>
      <c r="K346" s="294"/>
      <c r="L346" s="294"/>
      <c r="M346" s="301"/>
      <c r="N346" s="298"/>
      <c r="O346" s="62"/>
    </row>
    <row r="347" spans="1:15" ht="12.75" customHeight="1">
      <c r="A347" s="606" t="s">
        <v>11</v>
      </c>
      <c r="B347" s="607"/>
      <c r="C347" s="312">
        <f>SUM(D347:G347)</f>
        <v>585234.4015599999</v>
      </c>
      <c r="D347" s="333"/>
      <c r="E347" s="333">
        <v>195807.81</v>
      </c>
      <c r="F347" s="333">
        <v>194713.29578</v>
      </c>
      <c r="G347" s="334">
        <f>F347</f>
        <v>194713.29578</v>
      </c>
      <c r="H347" s="608"/>
      <c r="I347" s="610"/>
      <c r="J347" s="610"/>
      <c r="K347" s="294"/>
      <c r="L347" s="294"/>
      <c r="M347" s="301"/>
      <c r="N347" s="298"/>
      <c r="O347" s="62"/>
    </row>
    <row r="348" spans="1:15" ht="12.75" customHeight="1">
      <c r="A348" s="606" t="s">
        <v>12</v>
      </c>
      <c r="B348" s="607"/>
      <c r="C348" s="312">
        <f>SUM(D348:G348)</f>
        <v>0</v>
      </c>
      <c r="D348" s="312"/>
      <c r="E348" s="312">
        <v>0</v>
      </c>
      <c r="F348" s="312">
        <v>0</v>
      </c>
      <c r="G348" s="312">
        <v>0</v>
      </c>
      <c r="H348" s="608"/>
      <c r="I348" s="610"/>
      <c r="J348" s="610"/>
      <c r="K348" s="294"/>
      <c r="L348" s="294"/>
      <c r="M348" s="301"/>
      <c r="N348" s="298"/>
      <c r="O348" s="62"/>
    </row>
    <row r="349" spans="1:15" ht="12.75" customHeight="1" hidden="1">
      <c r="A349" s="606" t="s">
        <v>20</v>
      </c>
      <c r="B349" s="607"/>
      <c r="C349" s="312">
        <f>SUM(D349:F349)</f>
        <v>0</v>
      </c>
      <c r="D349" s="312"/>
      <c r="E349" s="312"/>
      <c r="F349" s="312"/>
      <c r="G349" s="312"/>
      <c r="H349" s="335"/>
      <c r="I349" s="319"/>
      <c r="J349" s="318"/>
      <c r="K349" s="294"/>
      <c r="L349" s="294"/>
      <c r="M349" s="301"/>
      <c r="N349" s="298"/>
      <c r="O349" s="62"/>
    </row>
    <row r="350" spans="1:15" ht="12.75" customHeight="1" hidden="1">
      <c r="A350" s="606" t="s">
        <v>21</v>
      </c>
      <c r="B350" s="607"/>
      <c r="C350" s="312">
        <f>SUM(D350:F350)</f>
        <v>0</v>
      </c>
      <c r="D350" s="312"/>
      <c r="E350" s="312"/>
      <c r="F350" s="312"/>
      <c r="G350" s="312"/>
      <c r="H350" s="335"/>
      <c r="I350" s="319"/>
      <c r="J350" s="318"/>
      <c r="K350" s="294"/>
      <c r="L350" s="294"/>
      <c r="M350" s="301"/>
      <c r="N350" s="298"/>
      <c r="O350" s="62"/>
    </row>
    <row r="351" spans="1:15" ht="33" customHeight="1">
      <c r="A351" s="306" t="s">
        <v>164</v>
      </c>
      <c r="B351" s="307" t="s">
        <v>165</v>
      </c>
      <c r="C351" s="312"/>
      <c r="D351" s="312"/>
      <c r="E351" s="312"/>
      <c r="F351" s="312"/>
      <c r="G351" s="312"/>
      <c r="H351" s="608" t="s">
        <v>650</v>
      </c>
      <c r="I351" s="618" t="s">
        <v>78</v>
      </c>
      <c r="J351" s="610" t="s">
        <v>166</v>
      </c>
      <c r="K351" s="294" t="s">
        <v>651</v>
      </c>
      <c r="L351" s="294" t="s">
        <v>205</v>
      </c>
      <c r="M351" s="301">
        <v>50</v>
      </c>
      <c r="N351" s="298"/>
      <c r="O351" s="62"/>
    </row>
    <row r="352" spans="1:15" ht="12.75" customHeight="1">
      <c r="A352" s="606" t="s">
        <v>9</v>
      </c>
      <c r="B352" s="607"/>
      <c r="C352" s="312">
        <f>SUM(C353:C357)</f>
        <v>150</v>
      </c>
      <c r="D352" s="312"/>
      <c r="E352" s="312">
        <f>SUM(E353:E357)</f>
        <v>50</v>
      </c>
      <c r="F352" s="312">
        <f>SUM(F353:F357)</f>
        <v>50</v>
      </c>
      <c r="G352" s="312">
        <f>SUM(G353:G357)</f>
        <v>50</v>
      </c>
      <c r="H352" s="608"/>
      <c r="I352" s="618"/>
      <c r="J352" s="610"/>
      <c r="K352" s="294"/>
      <c r="L352" s="294"/>
      <c r="M352" s="301"/>
      <c r="N352" s="298"/>
      <c r="O352" s="62"/>
    </row>
    <row r="353" spans="1:15" ht="12.75" customHeight="1">
      <c r="A353" s="606" t="s">
        <v>10</v>
      </c>
      <c r="B353" s="607"/>
      <c r="C353" s="312">
        <f>SUM(D353:G353)</f>
        <v>0</v>
      </c>
      <c r="D353" s="312"/>
      <c r="E353" s="312">
        <v>0</v>
      </c>
      <c r="F353" s="312">
        <v>0</v>
      </c>
      <c r="G353" s="312">
        <v>0</v>
      </c>
      <c r="H353" s="608"/>
      <c r="I353" s="618"/>
      <c r="J353" s="610"/>
      <c r="K353" s="294"/>
      <c r="L353" s="294"/>
      <c r="M353" s="301"/>
      <c r="N353" s="298"/>
      <c r="O353" s="62"/>
    </row>
    <row r="354" spans="1:15" ht="12.75" customHeight="1">
      <c r="A354" s="606" t="s">
        <v>11</v>
      </c>
      <c r="B354" s="607"/>
      <c r="C354" s="312">
        <f>SUM(D354:G354)</f>
        <v>150</v>
      </c>
      <c r="D354" s="312"/>
      <c r="E354" s="312">
        <v>50</v>
      </c>
      <c r="F354" s="312">
        <v>50</v>
      </c>
      <c r="G354" s="312">
        <v>50</v>
      </c>
      <c r="H354" s="608"/>
      <c r="I354" s="618"/>
      <c r="J354" s="610"/>
      <c r="K354" s="294"/>
      <c r="L354" s="294"/>
      <c r="M354" s="301"/>
      <c r="N354" s="298"/>
      <c r="O354" s="62"/>
    </row>
    <row r="355" spans="1:15" ht="12.75" customHeight="1">
      <c r="A355" s="606" t="s">
        <v>12</v>
      </c>
      <c r="B355" s="607"/>
      <c r="C355" s="312">
        <f>SUM(D355:G355)</f>
        <v>0</v>
      </c>
      <c r="D355" s="312"/>
      <c r="E355" s="312">
        <v>0</v>
      </c>
      <c r="F355" s="312">
        <v>0</v>
      </c>
      <c r="G355" s="312">
        <v>0</v>
      </c>
      <c r="H355" s="608"/>
      <c r="I355" s="618"/>
      <c r="J355" s="610"/>
      <c r="K355" s="294"/>
      <c r="L355" s="294"/>
      <c r="M355" s="301"/>
      <c r="N355" s="298"/>
      <c r="O355" s="62"/>
    </row>
    <row r="356" spans="1:15" ht="12.75" customHeight="1" hidden="1">
      <c r="A356" s="606" t="s">
        <v>20</v>
      </c>
      <c r="B356" s="607"/>
      <c r="C356" s="312">
        <f>SUM(D356:G356)</f>
        <v>0</v>
      </c>
      <c r="D356" s="312"/>
      <c r="E356" s="312"/>
      <c r="F356" s="312"/>
      <c r="G356" s="312"/>
      <c r="H356" s="317"/>
      <c r="I356" s="618"/>
      <c r="J356" s="318"/>
      <c r="K356" s="294"/>
      <c r="L356" s="294"/>
      <c r="M356" s="301"/>
      <c r="N356" s="298"/>
      <c r="O356" s="62"/>
    </row>
    <row r="357" spans="1:15" ht="12.75" customHeight="1" hidden="1">
      <c r="A357" s="606" t="s">
        <v>21</v>
      </c>
      <c r="B357" s="607"/>
      <c r="C357" s="312">
        <f>SUM(D357:G357)</f>
        <v>0</v>
      </c>
      <c r="D357" s="312"/>
      <c r="E357" s="312"/>
      <c r="F357" s="312"/>
      <c r="G357" s="312"/>
      <c r="H357" s="317"/>
      <c r="I357" s="618"/>
      <c r="J357" s="318"/>
      <c r="K357" s="294"/>
      <c r="L357" s="294"/>
      <c r="M357" s="301"/>
      <c r="N357" s="298"/>
      <c r="O357" s="62"/>
    </row>
    <row r="358" spans="1:15" ht="72.75" customHeight="1">
      <c r="A358" s="306" t="s">
        <v>167</v>
      </c>
      <c r="B358" s="307" t="s">
        <v>652</v>
      </c>
      <c r="C358" s="312"/>
      <c r="D358" s="312"/>
      <c r="E358" s="312"/>
      <c r="F358" s="312"/>
      <c r="G358" s="312"/>
      <c r="H358" s="608" t="s">
        <v>168</v>
      </c>
      <c r="I358" s="618" t="s">
        <v>64</v>
      </c>
      <c r="J358" s="610" t="s">
        <v>541</v>
      </c>
      <c r="K358" s="294" t="s">
        <v>26</v>
      </c>
      <c r="L358" s="294" t="s">
        <v>66</v>
      </c>
      <c r="M358" s="301"/>
      <c r="N358" s="298"/>
      <c r="O358" s="62"/>
    </row>
    <row r="359" spans="1:15" ht="12.75" customHeight="1">
      <c r="A359" s="606" t="s">
        <v>9</v>
      </c>
      <c r="B359" s="607"/>
      <c r="C359" s="312">
        <f>SUM(C360:C364)</f>
        <v>84825.792</v>
      </c>
      <c r="D359" s="312">
        <f>SUM(D360:D364)</f>
        <v>0</v>
      </c>
      <c r="E359" s="312">
        <f>SUM(E360:E364)</f>
        <v>34912.896</v>
      </c>
      <c r="F359" s="312">
        <f>SUM(F360:F364)</f>
        <v>34912.896</v>
      </c>
      <c r="G359" s="312">
        <f>SUM(G360:G364)</f>
        <v>34912.896</v>
      </c>
      <c r="H359" s="608"/>
      <c r="I359" s="618"/>
      <c r="J359" s="610"/>
      <c r="K359" s="294"/>
      <c r="L359" s="294"/>
      <c r="M359" s="301"/>
      <c r="N359" s="298"/>
      <c r="O359" s="62"/>
    </row>
    <row r="360" spans="1:15" ht="12.75" customHeight="1">
      <c r="A360" s="606" t="s">
        <v>10</v>
      </c>
      <c r="B360" s="607"/>
      <c r="C360" s="312">
        <f>SUM(D360:F360)</f>
        <v>39478.4</v>
      </c>
      <c r="D360" s="312"/>
      <c r="E360" s="313">
        <v>19739.2</v>
      </c>
      <c r="F360" s="313">
        <f>E360</f>
        <v>19739.2</v>
      </c>
      <c r="G360" s="313">
        <v>19739.2</v>
      </c>
      <c r="H360" s="608"/>
      <c r="I360" s="618"/>
      <c r="J360" s="610"/>
      <c r="K360" s="294"/>
      <c r="L360" s="294"/>
      <c r="M360" s="301"/>
      <c r="N360" s="298"/>
      <c r="O360" s="62"/>
    </row>
    <row r="361" spans="1:15" ht="12.75" customHeight="1">
      <c r="A361" s="606" t="s">
        <v>11</v>
      </c>
      <c r="B361" s="607"/>
      <c r="C361" s="312">
        <f>SUM(D361:G361)</f>
        <v>45000</v>
      </c>
      <c r="D361" s="312">
        <v>0</v>
      </c>
      <c r="E361" s="313">
        <v>15000</v>
      </c>
      <c r="F361" s="313">
        <v>15000</v>
      </c>
      <c r="G361" s="313">
        <v>15000</v>
      </c>
      <c r="H361" s="608"/>
      <c r="I361" s="618"/>
      <c r="J361" s="610"/>
      <c r="K361" s="294"/>
      <c r="L361" s="294"/>
      <c r="M361" s="301"/>
      <c r="N361" s="298"/>
      <c r="O361" s="62"/>
    </row>
    <row r="362" spans="1:15" ht="12.75" customHeight="1">
      <c r="A362" s="606" t="s">
        <v>12</v>
      </c>
      <c r="B362" s="607"/>
      <c r="C362" s="312">
        <f>SUM(D362:F362)</f>
        <v>347.392</v>
      </c>
      <c r="D362" s="312"/>
      <c r="E362" s="313">
        <v>173.696</v>
      </c>
      <c r="F362" s="313">
        <v>173.696</v>
      </c>
      <c r="G362" s="313">
        <v>173.696</v>
      </c>
      <c r="H362" s="608"/>
      <c r="I362" s="618"/>
      <c r="J362" s="610"/>
      <c r="K362" s="294"/>
      <c r="L362" s="294"/>
      <c r="M362" s="301"/>
      <c r="N362" s="298"/>
      <c r="O362" s="62"/>
    </row>
    <row r="363" spans="1:15" ht="12.75" customHeight="1" hidden="1">
      <c r="A363" s="606" t="s">
        <v>20</v>
      </c>
      <c r="B363" s="607"/>
      <c r="C363" s="312">
        <f>SUM(D363:F363)</f>
        <v>0</v>
      </c>
      <c r="D363" s="312"/>
      <c r="E363" s="312"/>
      <c r="F363" s="312"/>
      <c r="G363" s="312"/>
      <c r="H363" s="317"/>
      <c r="I363" s="618"/>
      <c r="J363" s="318"/>
      <c r="K363" s="294"/>
      <c r="L363" s="294"/>
      <c r="M363" s="301"/>
      <c r="N363" s="298"/>
      <c r="O363" s="62"/>
    </row>
    <row r="364" spans="1:15" ht="12.75" customHeight="1" hidden="1">
      <c r="A364" s="606" t="s">
        <v>21</v>
      </c>
      <c r="B364" s="607"/>
      <c r="C364" s="312">
        <f>SUM(D364:F364)</f>
        <v>0</v>
      </c>
      <c r="D364" s="312"/>
      <c r="E364" s="312"/>
      <c r="F364" s="312"/>
      <c r="G364" s="312"/>
      <c r="H364" s="317"/>
      <c r="I364" s="618"/>
      <c r="J364" s="318"/>
      <c r="K364" s="294"/>
      <c r="L364" s="294"/>
      <c r="M364" s="301"/>
      <c r="N364" s="298"/>
      <c r="O364" s="62"/>
    </row>
    <row r="365" spans="1:15" ht="12.75" customHeight="1" hidden="1">
      <c r="A365" s="617"/>
      <c r="B365" s="614"/>
      <c r="C365" s="614"/>
      <c r="D365" s="614"/>
      <c r="E365" s="614"/>
      <c r="F365" s="614"/>
      <c r="G365" s="614"/>
      <c r="H365" s="614"/>
      <c r="I365" s="614"/>
      <c r="J365" s="614"/>
      <c r="K365" s="614"/>
      <c r="L365" s="614"/>
      <c r="M365" s="301"/>
      <c r="N365" s="298"/>
      <c r="O365" s="62"/>
    </row>
    <row r="366" spans="1:15" ht="45" customHeight="1">
      <c r="A366" s="306" t="s">
        <v>169</v>
      </c>
      <c r="B366" s="307" t="s">
        <v>170</v>
      </c>
      <c r="C366" s="312"/>
      <c r="D366" s="312"/>
      <c r="E366" s="312"/>
      <c r="F366" s="312"/>
      <c r="G366" s="312"/>
      <c r="H366" s="335"/>
      <c r="I366" s="610" t="s">
        <v>18</v>
      </c>
      <c r="J366" s="610" t="s">
        <v>171</v>
      </c>
      <c r="K366" s="294"/>
      <c r="L366" s="294" t="s">
        <v>205</v>
      </c>
      <c r="M366" s="301">
        <f>M580+M603</f>
        <v>106794.61299000001</v>
      </c>
      <c r="N366" s="298"/>
      <c r="O366" s="62"/>
    </row>
    <row r="367" spans="1:15" ht="12.75" customHeight="1">
      <c r="A367" s="606" t="s">
        <v>9</v>
      </c>
      <c r="B367" s="607"/>
      <c r="C367" s="308">
        <f>SUM(C368:C372)</f>
        <v>3000118.1171400007</v>
      </c>
      <c r="D367" s="308"/>
      <c r="E367" s="308">
        <f>SUM(E368:E372)</f>
        <v>1025048.64471</v>
      </c>
      <c r="F367" s="308">
        <f>SUM(F368:F372)</f>
        <v>999629.25948</v>
      </c>
      <c r="G367" s="308">
        <f>SUM(G368:G372)</f>
        <v>975440.2129500001</v>
      </c>
      <c r="H367" s="335"/>
      <c r="I367" s="610"/>
      <c r="J367" s="610"/>
      <c r="K367" s="294"/>
      <c r="L367" s="294"/>
      <c r="M367" s="301"/>
      <c r="N367" s="298"/>
      <c r="O367" s="62"/>
    </row>
    <row r="368" spans="1:15" ht="12.75" customHeight="1">
      <c r="A368" s="606" t="s">
        <v>10</v>
      </c>
      <c r="B368" s="607"/>
      <c r="C368" s="308">
        <f>SUM(D368:G368)</f>
        <v>813449.4000000001</v>
      </c>
      <c r="D368" s="308"/>
      <c r="E368" s="308">
        <f aca="true" t="shared" si="4" ref="E368:G369">E375+E467+E568+E582+E589+E599+E594+E605+E627+E632+E637</f>
        <v>271149.80000000005</v>
      </c>
      <c r="F368" s="308">
        <f t="shared" si="4"/>
        <v>271149.80000000005</v>
      </c>
      <c r="G368" s="308">
        <f t="shared" si="4"/>
        <v>271149.80000000005</v>
      </c>
      <c r="H368" s="335"/>
      <c r="I368" s="610"/>
      <c r="J368" s="610"/>
      <c r="K368" s="294"/>
      <c r="L368" s="294"/>
      <c r="M368" s="301"/>
      <c r="N368" s="298"/>
      <c r="O368" s="62"/>
    </row>
    <row r="369" spans="1:15" ht="12.75" customHeight="1">
      <c r="A369" s="606" t="s">
        <v>11</v>
      </c>
      <c r="B369" s="607"/>
      <c r="C369" s="308">
        <f>SUM(D369:G369)</f>
        <v>2185058.32383</v>
      </c>
      <c r="D369" s="308"/>
      <c r="E369" s="308">
        <f t="shared" si="4"/>
        <v>753318.07438</v>
      </c>
      <c r="F369" s="308">
        <f t="shared" si="4"/>
        <v>727964.64799</v>
      </c>
      <c r="G369" s="308">
        <f t="shared" si="4"/>
        <v>703775.60146</v>
      </c>
      <c r="H369" s="335"/>
      <c r="I369" s="610"/>
      <c r="J369" s="610"/>
      <c r="K369" s="294"/>
      <c r="L369" s="294"/>
      <c r="M369" s="301"/>
      <c r="N369" s="298"/>
      <c r="O369" s="62"/>
    </row>
    <row r="370" spans="1:15" ht="12.75" customHeight="1">
      <c r="A370" s="606" t="s">
        <v>12</v>
      </c>
      <c r="B370" s="607"/>
      <c r="C370" s="308">
        <f>SUM(D370:G370)</f>
        <v>1610.39331</v>
      </c>
      <c r="D370" s="308"/>
      <c r="E370" s="308">
        <f>E377+E469+E570+E584+E591+E601+E596+E607+E629+E634</f>
        <v>580.77033</v>
      </c>
      <c r="F370" s="308">
        <f>F377+F469+F570+F584+F591+F601+F596+F607+F629+F634</f>
        <v>514.81149</v>
      </c>
      <c r="G370" s="308">
        <f>G377+G469+G570+G584+G591+G601+G596+G607+G629+G634</f>
        <v>514.81149</v>
      </c>
      <c r="H370" s="335"/>
      <c r="I370" s="610"/>
      <c r="J370" s="610"/>
      <c r="K370" s="294"/>
      <c r="L370" s="294"/>
      <c r="M370" s="301"/>
      <c r="N370" s="298"/>
      <c r="O370" s="62"/>
    </row>
    <row r="371" spans="1:15" ht="12.75" customHeight="1" hidden="1">
      <c r="A371" s="606" t="s">
        <v>20</v>
      </c>
      <c r="B371" s="607"/>
      <c r="C371" s="308">
        <f>SUM(D371:G371)</f>
        <v>0</v>
      </c>
      <c r="D371" s="308"/>
      <c r="E371" s="308"/>
      <c r="F371" s="308"/>
      <c r="G371" s="308"/>
      <c r="H371" s="335"/>
      <c r="I371" s="610"/>
      <c r="J371" s="610"/>
      <c r="K371" s="294"/>
      <c r="L371" s="294"/>
      <c r="M371" s="301"/>
      <c r="N371" s="298"/>
      <c r="O371" s="62"/>
    </row>
    <row r="372" spans="1:15" ht="12.75" customHeight="1" hidden="1">
      <c r="A372" s="625" t="s">
        <v>653</v>
      </c>
      <c r="B372" s="626"/>
      <c r="C372" s="308">
        <f>SUM(D372:G372)</f>
        <v>0</v>
      </c>
      <c r="D372" s="308"/>
      <c r="E372" s="308"/>
      <c r="F372" s="308"/>
      <c r="G372" s="308"/>
      <c r="H372" s="335"/>
      <c r="I372" s="610"/>
      <c r="J372" s="610"/>
      <c r="K372" s="294"/>
      <c r="L372" s="294"/>
      <c r="M372" s="301"/>
      <c r="N372" s="298"/>
      <c r="O372" s="62"/>
    </row>
    <row r="373" spans="1:15" ht="31.5" customHeight="1">
      <c r="A373" s="306" t="s">
        <v>172</v>
      </c>
      <c r="B373" s="307" t="s">
        <v>173</v>
      </c>
      <c r="C373" s="312"/>
      <c r="D373" s="312"/>
      <c r="E373" s="312"/>
      <c r="F373" s="312"/>
      <c r="G373" s="312"/>
      <c r="H373" s="608" t="s">
        <v>654</v>
      </c>
      <c r="I373" s="610" t="s">
        <v>174</v>
      </c>
      <c r="J373" s="610" t="s">
        <v>175</v>
      </c>
      <c r="K373" s="294"/>
      <c r="L373" s="294"/>
      <c r="M373" s="301"/>
      <c r="N373" s="298"/>
      <c r="O373" s="62"/>
    </row>
    <row r="374" spans="1:15" ht="12.75" customHeight="1">
      <c r="A374" s="606" t="s">
        <v>9</v>
      </c>
      <c r="B374" s="607"/>
      <c r="C374" s="312">
        <f>SUM(C375:C379)</f>
        <v>567399.0289200001</v>
      </c>
      <c r="D374" s="312"/>
      <c r="E374" s="312">
        <f>SUM(E375:E379)</f>
        <v>194679.39656</v>
      </c>
      <c r="F374" s="312">
        <f>SUM(F375:F379)</f>
        <v>186500.77968</v>
      </c>
      <c r="G374" s="312">
        <f>SUM(G375:G379)</f>
        <v>186218.85268</v>
      </c>
      <c r="H374" s="608"/>
      <c r="I374" s="610"/>
      <c r="J374" s="610"/>
      <c r="K374" s="294"/>
      <c r="L374" s="294"/>
      <c r="M374" s="301"/>
      <c r="N374" s="298"/>
      <c r="O374" s="62"/>
    </row>
    <row r="375" spans="1:15" ht="12.75" customHeight="1">
      <c r="A375" s="606" t="s">
        <v>10</v>
      </c>
      <c r="B375" s="607"/>
      <c r="C375" s="312">
        <f>SUM(D375:G375)</f>
        <v>0</v>
      </c>
      <c r="D375" s="312"/>
      <c r="E375" s="312">
        <f>E382+E387+E394+E400+E407+E413+E420+E427+E454+E462</f>
        <v>0</v>
      </c>
      <c r="F375" s="312">
        <f>F382+F387+F394+F400+F407+F413+F420+F427+F454+F462</f>
        <v>0</v>
      </c>
      <c r="G375" s="312">
        <f>G382+G387+G394+G400+G407+G413+G420+G427+G454+G462</f>
        <v>0</v>
      </c>
      <c r="H375" s="608"/>
      <c r="I375" s="610"/>
      <c r="J375" s="610"/>
      <c r="K375" s="294"/>
      <c r="L375" s="294"/>
      <c r="M375" s="301"/>
      <c r="N375" s="298"/>
      <c r="O375" s="62"/>
    </row>
    <row r="376" spans="1:15" ht="12.75" customHeight="1">
      <c r="A376" s="606" t="s">
        <v>11</v>
      </c>
      <c r="B376" s="607"/>
      <c r="C376" s="312">
        <f>SUM(D376:G376)</f>
        <v>566083.7044500001</v>
      </c>
      <c r="D376" s="312"/>
      <c r="E376" s="312">
        <f>E383+E388+E395+E401+E408+E414+E421+E428+E435+E443+E450+E455+E463</f>
        <v>194240.95507</v>
      </c>
      <c r="F376" s="312">
        <f>F383+F388+F395+F401+F408+F414+F421+F428+F435+F443+F450+F455+F463</f>
        <v>186062.33819</v>
      </c>
      <c r="G376" s="312">
        <f>G383+G388+G395+G401+G408+G414+G421+G428+G435+G443+G450+G455+G463</f>
        <v>185780.41119</v>
      </c>
      <c r="H376" s="608"/>
      <c r="I376" s="610"/>
      <c r="J376" s="610"/>
      <c r="K376" s="294"/>
      <c r="L376" s="294"/>
      <c r="M376" s="301"/>
      <c r="N376" s="298"/>
      <c r="O376" s="62"/>
    </row>
    <row r="377" spans="1:15" ht="12.75" customHeight="1">
      <c r="A377" s="606" t="s">
        <v>12</v>
      </c>
      <c r="B377" s="607"/>
      <c r="C377" s="312">
        <f>SUM(D377:G377)</f>
        <v>1315.32447</v>
      </c>
      <c r="D377" s="312"/>
      <c r="E377" s="312">
        <f>SUM(E384+E396+E402+E409+E415+E422+E429+E444+E456+E464)</f>
        <v>438.44149</v>
      </c>
      <c r="F377" s="312">
        <f>SUM(F384+F396+F402+F409+F415+F422+F429+F444+F456+F464)</f>
        <v>438.44149</v>
      </c>
      <c r="G377" s="312">
        <f>SUM(G384+G396+G402+G409+G415+G422+G429+G444+G456+G464)</f>
        <v>438.44149</v>
      </c>
      <c r="H377" s="608"/>
      <c r="I377" s="610"/>
      <c r="J377" s="610"/>
      <c r="K377" s="294"/>
      <c r="L377" s="294"/>
      <c r="M377" s="301"/>
      <c r="N377" s="298"/>
      <c r="O377" s="62"/>
    </row>
    <row r="378" spans="1:15" ht="12.75" customHeight="1" hidden="1">
      <c r="A378" s="606" t="s">
        <v>20</v>
      </c>
      <c r="B378" s="607"/>
      <c r="C378" s="312">
        <f>SUM(D378:F378)</f>
        <v>0</v>
      </c>
      <c r="D378" s="312"/>
      <c r="E378" s="312"/>
      <c r="F378" s="312"/>
      <c r="G378" s="312"/>
      <c r="H378" s="317"/>
      <c r="I378" s="319"/>
      <c r="J378" s="318"/>
      <c r="K378" s="294"/>
      <c r="L378" s="294"/>
      <c r="M378" s="301"/>
      <c r="N378" s="298"/>
      <c r="O378" s="62"/>
    </row>
    <row r="379" spans="1:15" ht="12.75" customHeight="1" hidden="1">
      <c r="A379" s="606" t="s">
        <v>21</v>
      </c>
      <c r="B379" s="607"/>
      <c r="C379" s="312">
        <f>SUM(D379:F379)</f>
        <v>0</v>
      </c>
      <c r="D379" s="312"/>
      <c r="E379" s="312"/>
      <c r="F379" s="312"/>
      <c r="G379" s="312"/>
      <c r="H379" s="317"/>
      <c r="I379" s="319"/>
      <c r="J379" s="318"/>
      <c r="K379" s="294"/>
      <c r="L379" s="294"/>
      <c r="M379" s="301"/>
      <c r="N379" s="298"/>
      <c r="O379" s="62"/>
    </row>
    <row r="380" spans="1:15" ht="12.75" customHeight="1" hidden="1">
      <c r="A380" s="306" t="s">
        <v>655</v>
      </c>
      <c r="B380" s="307" t="s">
        <v>176</v>
      </c>
      <c r="C380" s="312"/>
      <c r="D380" s="312"/>
      <c r="E380" s="312"/>
      <c r="F380" s="312"/>
      <c r="G380" s="312"/>
      <c r="H380" s="608" t="s">
        <v>656</v>
      </c>
      <c r="I380" s="610" t="s">
        <v>174</v>
      </c>
      <c r="J380" s="610" t="s">
        <v>175</v>
      </c>
      <c r="K380" s="294" t="s">
        <v>177</v>
      </c>
      <c r="L380" s="294" t="s">
        <v>70</v>
      </c>
      <c r="M380" s="301"/>
      <c r="N380" s="298"/>
      <c r="O380" s="62"/>
    </row>
    <row r="381" spans="1:15" ht="12.75" customHeight="1" hidden="1">
      <c r="A381" s="606" t="s">
        <v>9</v>
      </c>
      <c r="B381" s="607"/>
      <c r="C381" s="312">
        <f>SUM(C382:C384)</f>
        <v>0</v>
      </c>
      <c r="D381" s="312"/>
      <c r="E381" s="312">
        <f>SUM(E382:E384)</f>
        <v>0</v>
      </c>
      <c r="F381" s="312">
        <f>SUM(F382:F384)</f>
        <v>0</v>
      </c>
      <c r="G381" s="312">
        <f>SUM(G382:G384)</f>
        <v>0</v>
      </c>
      <c r="H381" s="608"/>
      <c r="I381" s="610"/>
      <c r="J381" s="610"/>
      <c r="K381" s="294"/>
      <c r="L381" s="294"/>
      <c r="M381" s="301"/>
      <c r="N381" s="298"/>
      <c r="O381" s="62"/>
    </row>
    <row r="382" spans="1:15" ht="12.75" customHeight="1" hidden="1">
      <c r="A382" s="606" t="s">
        <v>10</v>
      </c>
      <c r="B382" s="607"/>
      <c r="C382" s="312">
        <f>SUM(D382:G382)</f>
        <v>0</v>
      </c>
      <c r="D382" s="312"/>
      <c r="E382" s="312">
        <v>0</v>
      </c>
      <c r="F382" s="312">
        <v>0</v>
      </c>
      <c r="G382" s="312">
        <v>0</v>
      </c>
      <c r="H382" s="608"/>
      <c r="I382" s="610"/>
      <c r="J382" s="610"/>
      <c r="K382" s="294"/>
      <c r="L382" s="294"/>
      <c r="M382" s="301"/>
      <c r="N382" s="298"/>
      <c r="O382" s="62"/>
    </row>
    <row r="383" spans="1:15" ht="12.75" customHeight="1" hidden="1">
      <c r="A383" s="606" t="s">
        <v>11</v>
      </c>
      <c r="B383" s="607"/>
      <c r="C383" s="312">
        <f>SUM(D383:G383)</f>
        <v>0</v>
      </c>
      <c r="D383" s="312"/>
      <c r="E383" s="312">
        <v>0</v>
      </c>
      <c r="F383" s="312">
        <v>0</v>
      </c>
      <c r="G383" s="312">
        <v>0</v>
      </c>
      <c r="H383" s="608"/>
      <c r="I383" s="610"/>
      <c r="J383" s="610"/>
      <c r="K383" s="294"/>
      <c r="L383" s="294"/>
      <c r="M383" s="301"/>
      <c r="N383" s="298"/>
      <c r="O383" s="62"/>
    </row>
    <row r="384" spans="1:15" ht="12.75" customHeight="1" hidden="1">
      <c r="A384" s="606" t="s">
        <v>12</v>
      </c>
      <c r="B384" s="607"/>
      <c r="C384" s="312">
        <f>SUM(D384:G384)</f>
        <v>0</v>
      </c>
      <c r="D384" s="312"/>
      <c r="E384" s="312">
        <v>0</v>
      </c>
      <c r="F384" s="312">
        <v>0</v>
      </c>
      <c r="G384" s="312">
        <v>0</v>
      </c>
      <c r="H384" s="608"/>
      <c r="I384" s="610"/>
      <c r="J384" s="610"/>
      <c r="K384" s="294"/>
      <c r="L384" s="294"/>
      <c r="M384" s="301"/>
      <c r="N384" s="298"/>
      <c r="O384" s="62"/>
    </row>
    <row r="385" spans="1:15" ht="12.75" customHeight="1" hidden="1">
      <c r="A385" s="306" t="s">
        <v>657</v>
      </c>
      <c r="B385" s="307" t="s">
        <v>658</v>
      </c>
      <c r="C385" s="312"/>
      <c r="D385" s="312"/>
      <c r="E385" s="312"/>
      <c r="F385" s="312"/>
      <c r="G385" s="312"/>
      <c r="H385" s="608" t="s">
        <v>659</v>
      </c>
      <c r="I385" s="610" t="s">
        <v>174</v>
      </c>
      <c r="J385" s="610"/>
      <c r="K385" s="294" t="s">
        <v>198</v>
      </c>
      <c r="L385" s="294" t="s">
        <v>660</v>
      </c>
      <c r="M385" s="301"/>
      <c r="N385" s="298"/>
      <c r="O385" s="62"/>
    </row>
    <row r="386" spans="1:15" ht="12.75" customHeight="1" hidden="1">
      <c r="A386" s="606" t="s">
        <v>9</v>
      </c>
      <c r="B386" s="607"/>
      <c r="C386" s="312">
        <f>SUM(C387:C389)</f>
        <v>0</v>
      </c>
      <c r="D386" s="312"/>
      <c r="E386" s="312">
        <f>SUM(E387:E389)</f>
        <v>0</v>
      </c>
      <c r="F386" s="312">
        <f>SUM(F387:F389)</f>
        <v>0</v>
      </c>
      <c r="G386" s="312">
        <f>SUM(G387:G389)</f>
        <v>0</v>
      </c>
      <c r="H386" s="608"/>
      <c r="I386" s="610"/>
      <c r="J386" s="610"/>
      <c r="K386" s="294"/>
      <c r="L386" s="294"/>
      <c r="M386" s="301"/>
      <c r="N386" s="298"/>
      <c r="O386" s="62"/>
    </row>
    <row r="387" spans="1:15" ht="12.75" customHeight="1" hidden="1">
      <c r="A387" s="606" t="s">
        <v>10</v>
      </c>
      <c r="B387" s="607"/>
      <c r="C387" s="312">
        <f>SUM(D387:G387)</f>
        <v>0</v>
      </c>
      <c r="D387" s="312"/>
      <c r="E387" s="312">
        <v>0</v>
      </c>
      <c r="F387" s="312">
        <v>0</v>
      </c>
      <c r="G387" s="312">
        <v>0</v>
      </c>
      <c r="H387" s="608"/>
      <c r="I387" s="610"/>
      <c r="J387" s="610"/>
      <c r="K387" s="294"/>
      <c r="L387" s="294"/>
      <c r="M387" s="301"/>
      <c r="N387" s="298"/>
      <c r="O387" s="62"/>
    </row>
    <row r="388" spans="1:15" ht="12.75" customHeight="1" hidden="1">
      <c r="A388" s="606" t="s">
        <v>11</v>
      </c>
      <c r="B388" s="607"/>
      <c r="C388" s="312">
        <f>SUM(D388:G388)</f>
        <v>0</v>
      </c>
      <c r="D388" s="312"/>
      <c r="E388" s="312">
        <v>0</v>
      </c>
      <c r="F388" s="312">
        <v>0</v>
      </c>
      <c r="G388" s="312">
        <v>0</v>
      </c>
      <c r="H388" s="608"/>
      <c r="I388" s="610"/>
      <c r="J388" s="610"/>
      <c r="K388" s="294"/>
      <c r="L388" s="294"/>
      <c r="M388" s="301"/>
      <c r="N388" s="298"/>
      <c r="O388" s="62"/>
    </row>
    <row r="389" spans="1:15" ht="12.75" customHeight="1" hidden="1">
      <c r="A389" s="606" t="s">
        <v>12</v>
      </c>
      <c r="B389" s="607"/>
      <c r="C389" s="312">
        <f>SUM(D389:G389)</f>
        <v>0</v>
      </c>
      <c r="D389" s="312"/>
      <c r="E389" s="312">
        <v>0</v>
      </c>
      <c r="F389" s="312">
        <v>0</v>
      </c>
      <c r="G389" s="312">
        <v>0</v>
      </c>
      <c r="H389" s="608"/>
      <c r="I389" s="610"/>
      <c r="J389" s="610"/>
      <c r="K389" s="294"/>
      <c r="L389" s="294"/>
      <c r="M389" s="301"/>
      <c r="N389" s="298"/>
      <c r="O389" s="62"/>
    </row>
    <row r="390" spans="1:15" ht="12.75" customHeight="1" hidden="1">
      <c r="A390" s="336"/>
      <c r="B390" s="321" t="s">
        <v>661</v>
      </c>
      <c r="C390" s="288" t="s">
        <v>15</v>
      </c>
      <c r="D390" s="288"/>
      <c r="E390" s="288" t="s">
        <v>15</v>
      </c>
      <c r="F390" s="289" t="s">
        <v>15</v>
      </c>
      <c r="G390" s="289" t="s">
        <v>15</v>
      </c>
      <c r="H390" s="337"/>
      <c r="I390" s="309" t="s">
        <v>174</v>
      </c>
      <c r="J390" s="288" t="s">
        <v>15</v>
      </c>
      <c r="K390" s="288" t="s">
        <v>15</v>
      </c>
      <c r="L390" s="289" t="s">
        <v>179</v>
      </c>
      <c r="M390" s="301"/>
      <c r="N390" s="298"/>
      <c r="O390" s="62"/>
    </row>
    <row r="391" spans="1:15" ht="12.75" customHeight="1" hidden="1">
      <c r="A391" s="336"/>
      <c r="B391" s="321"/>
      <c r="C391" s="288"/>
      <c r="D391" s="288"/>
      <c r="E391" s="288"/>
      <c r="F391" s="289"/>
      <c r="G391" s="289"/>
      <c r="H391" s="337"/>
      <c r="I391" s="309"/>
      <c r="J391" s="288"/>
      <c r="K391" s="288"/>
      <c r="L391" s="289"/>
      <c r="M391" s="301"/>
      <c r="N391" s="298"/>
      <c r="O391" s="62"/>
    </row>
    <row r="392" spans="1:15" ht="30.75" customHeight="1">
      <c r="A392" s="306" t="s">
        <v>655</v>
      </c>
      <c r="B392" s="307" t="s">
        <v>178</v>
      </c>
      <c r="C392" s="312"/>
      <c r="D392" s="312"/>
      <c r="E392" s="312"/>
      <c r="F392" s="312"/>
      <c r="G392" s="312"/>
      <c r="H392" s="608" t="s">
        <v>662</v>
      </c>
      <c r="I392" s="610" t="s">
        <v>174</v>
      </c>
      <c r="J392" s="610" t="s">
        <v>175</v>
      </c>
      <c r="K392" s="294" t="s">
        <v>444</v>
      </c>
      <c r="L392" s="294" t="s">
        <v>663</v>
      </c>
      <c r="M392" s="301"/>
      <c r="N392" s="298"/>
      <c r="O392" s="62"/>
    </row>
    <row r="393" spans="1:15" ht="12.75" customHeight="1">
      <c r="A393" s="606" t="s">
        <v>9</v>
      </c>
      <c r="B393" s="607"/>
      <c r="C393" s="312">
        <f>SUM(C394:C396)</f>
        <v>225738.41624</v>
      </c>
      <c r="D393" s="312"/>
      <c r="E393" s="312">
        <f>SUM(E394:E396)</f>
        <v>80000</v>
      </c>
      <c r="F393" s="312">
        <f>SUM(F394:F396)</f>
        <v>72869.20812</v>
      </c>
      <c r="G393" s="312">
        <f>SUM(G394:G396)</f>
        <v>72869.20812</v>
      </c>
      <c r="H393" s="608"/>
      <c r="I393" s="610"/>
      <c r="J393" s="610"/>
      <c r="K393" s="294"/>
      <c r="L393" s="294"/>
      <c r="M393" s="301"/>
      <c r="N393" s="298"/>
      <c r="O393" s="62"/>
    </row>
    <row r="394" spans="1:15" ht="12.75" customHeight="1">
      <c r="A394" s="606" t="s">
        <v>10</v>
      </c>
      <c r="B394" s="607"/>
      <c r="C394" s="312">
        <f>SUM(D394:G394)</f>
        <v>0</v>
      </c>
      <c r="D394" s="312"/>
      <c r="E394" s="312">
        <v>0</v>
      </c>
      <c r="F394" s="312">
        <v>0</v>
      </c>
      <c r="G394" s="312">
        <v>0</v>
      </c>
      <c r="H394" s="608"/>
      <c r="I394" s="610"/>
      <c r="J394" s="610"/>
      <c r="K394" s="294"/>
      <c r="L394" s="294"/>
      <c r="M394" s="301"/>
      <c r="N394" s="298"/>
      <c r="O394" s="62"/>
    </row>
    <row r="395" spans="1:15" ht="12.75" customHeight="1">
      <c r="A395" s="606" t="s">
        <v>11</v>
      </c>
      <c r="B395" s="607"/>
      <c r="C395" s="312">
        <f>SUM(D395:G395)</f>
        <v>225738.41624</v>
      </c>
      <c r="D395" s="312"/>
      <c r="E395" s="312">
        <v>80000</v>
      </c>
      <c r="F395" s="312">
        <v>72869.20812</v>
      </c>
      <c r="G395" s="313">
        <v>72869.20812</v>
      </c>
      <c r="H395" s="608"/>
      <c r="I395" s="610"/>
      <c r="J395" s="610"/>
      <c r="K395" s="294"/>
      <c r="L395" s="294"/>
      <c r="M395" s="301"/>
      <c r="N395" s="298"/>
      <c r="O395" s="62"/>
    </row>
    <row r="396" spans="1:15" ht="12.75" customHeight="1">
      <c r="A396" s="606" t="s">
        <v>12</v>
      </c>
      <c r="B396" s="607"/>
      <c r="C396" s="312">
        <f>SUM(D396:G396)</f>
        <v>0</v>
      </c>
      <c r="D396" s="312"/>
      <c r="E396" s="312">
        <v>0</v>
      </c>
      <c r="F396" s="312">
        <v>0</v>
      </c>
      <c r="G396" s="312">
        <v>0</v>
      </c>
      <c r="H396" s="608"/>
      <c r="I396" s="610"/>
      <c r="J396" s="610"/>
      <c r="K396" s="294"/>
      <c r="L396" s="294"/>
      <c r="M396" s="301"/>
      <c r="N396" s="298"/>
      <c r="O396" s="62"/>
    </row>
    <row r="397" spans="1:15" ht="33.75" customHeight="1">
      <c r="A397" s="336"/>
      <c r="B397" s="321" t="s">
        <v>664</v>
      </c>
      <c r="C397" s="288" t="s">
        <v>15</v>
      </c>
      <c r="D397" s="288"/>
      <c r="E397" s="288" t="s">
        <v>15</v>
      </c>
      <c r="F397" s="289" t="s">
        <v>15</v>
      </c>
      <c r="G397" s="289" t="s">
        <v>15</v>
      </c>
      <c r="H397" s="337"/>
      <c r="I397" s="309" t="s">
        <v>174</v>
      </c>
      <c r="J397" s="288" t="s">
        <v>15</v>
      </c>
      <c r="K397" s="288" t="s">
        <v>15</v>
      </c>
      <c r="L397" s="289" t="s">
        <v>665</v>
      </c>
      <c r="M397" s="301"/>
      <c r="N397" s="298"/>
      <c r="O397" s="62"/>
    </row>
    <row r="398" spans="1:15" ht="32.25" customHeight="1">
      <c r="A398" s="306" t="s">
        <v>657</v>
      </c>
      <c r="B398" s="307" t="s">
        <v>180</v>
      </c>
      <c r="C398" s="312"/>
      <c r="D398" s="312"/>
      <c r="E398" s="312"/>
      <c r="F398" s="312"/>
      <c r="G398" s="312"/>
      <c r="H398" s="608" t="s">
        <v>666</v>
      </c>
      <c r="I398" s="610" t="s">
        <v>174</v>
      </c>
      <c r="J398" s="610" t="s">
        <v>667</v>
      </c>
      <c r="K398" s="294" t="s">
        <v>444</v>
      </c>
      <c r="L398" s="294" t="s">
        <v>668</v>
      </c>
      <c r="M398" s="301"/>
      <c r="N398" s="298"/>
      <c r="O398" s="62"/>
    </row>
    <row r="399" spans="1:15" ht="12.75" customHeight="1">
      <c r="A399" s="606" t="s">
        <v>9</v>
      </c>
      <c r="B399" s="607"/>
      <c r="C399" s="312">
        <f>SUM(C400:C402)</f>
        <v>0</v>
      </c>
      <c r="D399" s="312"/>
      <c r="E399" s="312">
        <f>SUM(E400:E402)</f>
        <v>0</v>
      </c>
      <c r="F399" s="312">
        <f>SUM(F400:F402)</f>
        <v>0</v>
      </c>
      <c r="G399" s="312">
        <f>SUM(G400:G402)</f>
        <v>0</v>
      </c>
      <c r="H399" s="608"/>
      <c r="I399" s="610"/>
      <c r="J399" s="610"/>
      <c r="K399" s="294"/>
      <c r="L399" s="294"/>
      <c r="M399" s="301"/>
      <c r="N399" s="298"/>
      <c r="O399" s="62"/>
    </row>
    <row r="400" spans="1:15" ht="12.75" customHeight="1">
      <c r="A400" s="606" t="s">
        <v>10</v>
      </c>
      <c r="B400" s="607"/>
      <c r="C400" s="312">
        <f>SUM(D400:G400)</f>
        <v>0</v>
      </c>
      <c r="D400" s="312"/>
      <c r="E400" s="312">
        <v>0</v>
      </c>
      <c r="F400" s="312">
        <v>0</v>
      </c>
      <c r="G400" s="312">
        <v>0</v>
      </c>
      <c r="H400" s="608"/>
      <c r="I400" s="610"/>
      <c r="J400" s="610"/>
      <c r="K400" s="294"/>
      <c r="L400" s="294"/>
      <c r="M400" s="301"/>
      <c r="N400" s="298"/>
      <c r="O400" s="62"/>
    </row>
    <row r="401" spans="1:15" ht="12.75" customHeight="1">
      <c r="A401" s="606" t="s">
        <v>11</v>
      </c>
      <c r="B401" s="607"/>
      <c r="C401" s="312">
        <f>SUM(D401:G401)</f>
        <v>0</v>
      </c>
      <c r="D401" s="312"/>
      <c r="E401" s="312">
        <v>0</v>
      </c>
      <c r="F401" s="312">
        <v>0</v>
      </c>
      <c r="G401" s="312">
        <v>0</v>
      </c>
      <c r="H401" s="608"/>
      <c r="I401" s="610"/>
      <c r="J401" s="610"/>
      <c r="K401" s="294"/>
      <c r="L401" s="294"/>
      <c r="M401" s="301"/>
      <c r="N401" s="298"/>
      <c r="O401" s="62"/>
    </row>
    <row r="402" spans="1:15" ht="12.75" customHeight="1">
      <c r="A402" s="606" t="s">
        <v>12</v>
      </c>
      <c r="B402" s="607"/>
      <c r="C402" s="312">
        <f>SUM(D402:G402)</f>
        <v>0</v>
      </c>
      <c r="D402" s="312"/>
      <c r="E402" s="312">
        <v>0</v>
      </c>
      <c r="F402" s="312">
        <v>0</v>
      </c>
      <c r="G402" s="312">
        <v>0</v>
      </c>
      <c r="H402" s="608"/>
      <c r="I402" s="610"/>
      <c r="J402" s="610"/>
      <c r="K402" s="294"/>
      <c r="L402" s="294"/>
      <c r="M402" s="301"/>
      <c r="N402" s="298"/>
      <c r="O402" s="62"/>
    </row>
    <row r="403" spans="1:15" ht="48.75" customHeight="1">
      <c r="A403" s="336"/>
      <c r="B403" s="321" t="s">
        <v>669</v>
      </c>
      <c r="C403" s="288" t="s">
        <v>15</v>
      </c>
      <c r="D403" s="288"/>
      <c r="E403" s="288" t="s">
        <v>15</v>
      </c>
      <c r="F403" s="289" t="s">
        <v>15</v>
      </c>
      <c r="G403" s="289" t="s">
        <v>15</v>
      </c>
      <c r="H403" s="337"/>
      <c r="I403" s="309" t="s">
        <v>174</v>
      </c>
      <c r="J403" s="288" t="s">
        <v>15</v>
      </c>
      <c r="K403" s="288" t="s">
        <v>15</v>
      </c>
      <c r="L403" s="289" t="s">
        <v>670</v>
      </c>
      <c r="M403" s="301"/>
      <c r="N403" s="298"/>
      <c r="O403" s="62"/>
    </row>
    <row r="404" spans="1:15" ht="12.75" customHeight="1" hidden="1">
      <c r="A404" s="336"/>
      <c r="B404" s="321" t="s">
        <v>671</v>
      </c>
      <c r="C404" s="288" t="s">
        <v>15</v>
      </c>
      <c r="D404" s="288"/>
      <c r="E404" s="288" t="s">
        <v>15</v>
      </c>
      <c r="F404" s="289" t="s">
        <v>15</v>
      </c>
      <c r="G404" s="289" t="s">
        <v>15</v>
      </c>
      <c r="H404" s="337"/>
      <c r="I404" s="309" t="s">
        <v>174</v>
      </c>
      <c r="J404" s="288" t="s">
        <v>15</v>
      </c>
      <c r="K404" s="288" t="s">
        <v>15</v>
      </c>
      <c r="L404" s="289" t="s">
        <v>668</v>
      </c>
      <c r="M404" s="301"/>
      <c r="N404" s="298"/>
      <c r="O404" s="62"/>
    </row>
    <row r="405" spans="1:15" ht="24.75" customHeight="1">
      <c r="A405" s="306" t="s">
        <v>672</v>
      </c>
      <c r="B405" s="307" t="s">
        <v>182</v>
      </c>
      <c r="C405" s="312"/>
      <c r="D405" s="312"/>
      <c r="E405" s="312"/>
      <c r="F405" s="312"/>
      <c r="G405" s="312"/>
      <c r="H405" s="608" t="s">
        <v>666</v>
      </c>
      <c r="I405" s="610" t="s">
        <v>174</v>
      </c>
      <c r="J405" s="610" t="s">
        <v>673</v>
      </c>
      <c r="K405" s="294" t="s">
        <v>444</v>
      </c>
      <c r="L405" s="294" t="s">
        <v>66</v>
      </c>
      <c r="M405" s="301"/>
      <c r="N405" s="298"/>
      <c r="O405" s="62"/>
    </row>
    <row r="406" spans="1:15" ht="12.75" customHeight="1">
      <c r="A406" s="606" t="s">
        <v>9</v>
      </c>
      <c r="B406" s="607"/>
      <c r="C406" s="312">
        <f>SUM(C407:C409)</f>
        <v>184852.65096</v>
      </c>
      <c r="D406" s="312"/>
      <c r="E406" s="312">
        <f>SUM(E407:E409)</f>
        <v>61617.550319999995</v>
      </c>
      <c r="F406" s="312">
        <f>SUM(F407:F409)</f>
        <v>61617.550319999995</v>
      </c>
      <c r="G406" s="312">
        <f>SUM(G407:G409)</f>
        <v>61617.550319999995</v>
      </c>
      <c r="H406" s="608"/>
      <c r="I406" s="610"/>
      <c r="J406" s="610"/>
      <c r="K406" s="294"/>
      <c r="L406" s="294"/>
      <c r="M406" s="301"/>
      <c r="N406" s="298"/>
      <c r="O406" s="62"/>
    </row>
    <row r="407" spans="1:15" ht="12.75" customHeight="1">
      <c r="A407" s="606" t="s">
        <v>10</v>
      </c>
      <c r="B407" s="607"/>
      <c r="C407" s="312">
        <f>SUM(D407:G407)</f>
        <v>0</v>
      </c>
      <c r="D407" s="312"/>
      <c r="E407" s="312">
        <v>0</v>
      </c>
      <c r="F407" s="312">
        <v>0</v>
      </c>
      <c r="G407" s="312">
        <v>0</v>
      </c>
      <c r="H407" s="608"/>
      <c r="I407" s="610"/>
      <c r="J407" s="610"/>
      <c r="K407" s="294"/>
      <c r="L407" s="294"/>
      <c r="M407" s="301"/>
      <c r="N407" s="298"/>
      <c r="O407" s="62"/>
    </row>
    <row r="408" spans="1:15" ht="12.75" customHeight="1">
      <c r="A408" s="606" t="s">
        <v>11</v>
      </c>
      <c r="B408" s="607"/>
      <c r="C408" s="312">
        <f>SUM(D408:G408)</f>
        <v>183537.32649</v>
      </c>
      <c r="D408" s="312"/>
      <c r="E408" s="323">
        <v>61179.10883</v>
      </c>
      <c r="F408" s="312">
        <v>61179.10883</v>
      </c>
      <c r="G408" s="312">
        <v>61179.10883</v>
      </c>
      <c r="H408" s="608"/>
      <c r="I408" s="610"/>
      <c r="J408" s="610"/>
      <c r="K408" s="294"/>
      <c r="L408" s="294"/>
      <c r="M408" s="301"/>
      <c r="N408" s="298"/>
      <c r="O408" s="62"/>
    </row>
    <row r="409" spans="1:15" ht="12.75" customHeight="1">
      <c r="A409" s="606" t="s">
        <v>12</v>
      </c>
      <c r="B409" s="607"/>
      <c r="C409" s="312">
        <f>SUM(D409:G409)</f>
        <v>1315.32447</v>
      </c>
      <c r="D409" s="312"/>
      <c r="E409" s="323">
        <v>438.44149</v>
      </c>
      <c r="F409" s="312">
        <v>438.44149</v>
      </c>
      <c r="G409" s="312">
        <v>438.44149</v>
      </c>
      <c r="H409" s="608"/>
      <c r="I409" s="610"/>
      <c r="J409" s="610"/>
      <c r="K409" s="294"/>
      <c r="L409" s="294"/>
      <c r="M409" s="301"/>
      <c r="N409" s="298"/>
      <c r="O409" s="62"/>
    </row>
    <row r="410" spans="1:15" ht="33.75" customHeight="1">
      <c r="A410" s="336"/>
      <c r="B410" s="321" t="s">
        <v>674</v>
      </c>
      <c r="C410" s="288" t="s">
        <v>15</v>
      </c>
      <c r="D410" s="288"/>
      <c r="E410" s="288" t="s">
        <v>15</v>
      </c>
      <c r="F410" s="289" t="s">
        <v>15</v>
      </c>
      <c r="G410" s="289" t="s">
        <v>15</v>
      </c>
      <c r="H410" s="337"/>
      <c r="I410" s="309" t="s">
        <v>174</v>
      </c>
      <c r="J410" s="288" t="s">
        <v>15</v>
      </c>
      <c r="K410" s="288" t="s">
        <v>15</v>
      </c>
      <c r="L410" s="289" t="s">
        <v>573</v>
      </c>
      <c r="M410" s="301"/>
      <c r="N410" s="298"/>
      <c r="O410" s="62"/>
    </row>
    <row r="411" spans="1:15" ht="36" customHeight="1">
      <c r="A411" s="306" t="s">
        <v>181</v>
      </c>
      <c r="B411" s="307" t="s">
        <v>184</v>
      </c>
      <c r="C411" s="312"/>
      <c r="D411" s="312"/>
      <c r="E411" s="312"/>
      <c r="F411" s="312"/>
      <c r="G411" s="312"/>
      <c r="H411" s="608" t="s">
        <v>662</v>
      </c>
      <c r="I411" s="610" t="s">
        <v>174</v>
      </c>
      <c r="J411" s="610" t="s">
        <v>675</v>
      </c>
      <c r="K411" s="294" t="s">
        <v>444</v>
      </c>
      <c r="L411" s="294" t="s">
        <v>458</v>
      </c>
      <c r="M411" s="301"/>
      <c r="N411" s="298"/>
      <c r="O411" s="62"/>
    </row>
    <row r="412" spans="1:15" ht="12.75" customHeight="1">
      <c r="A412" s="606" t="s">
        <v>9</v>
      </c>
      <c r="B412" s="607"/>
      <c r="C412" s="312">
        <f>SUM(C413:C415)</f>
        <v>55397.100000000006</v>
      </c>
      <c r="D412" s="312"/>
      <c r="E412" s="312">
        <f>SUM(E413:E415)</f>
        <v>19164.25</v>
      </c>
      <c r="F412" s="312">
        <f>SUM(F413:F415)</f>
        <v>18116.425</v>
      </c>
      <c r="G412" s="312">
        <f>SUM(G413:G415)</f>
        <v>18116.425</v>
      </c>
      <c r="H412" s="608"/>
      <c r="I412" s="610"/>
      <c r="J412" s="610"/>
      <c r="K412" s="294"/>
      <c r="L412" s="294"/>
      <c r="M412" s="301"/>
      <c r="N412" s="298"/>
      <c r="O412" s="62"/>
    </row>
    <row r="413" spans="1:15" ht="12.75" customHeight="1">
      <c r="A413" s="606" t="s">
        <v>10</v>
      </c>
      <c r="B413" s="607"/>
      <c r="C413" s="312">
        <f>SUM(D413:G413)</f>
        <v>0</v>
      </c>
      <c r="D413" s="312"/>
      <c r="E413" s="312">
        <v>0</v>
      </c>
      <c r="F413" s="312">
        <v>0</v>
      </c>
      <c r="G413" s="312">
        <v>0</v>
      </c>
      <c r="H413" s="608"/>
      <c r="I413" s="610"/>
      <c r="J413" s="610"/>
      <c r="K413" s="294"/>
      <c r="L413" s="294"/>
      <c r="M413" s="301"/>
      <c r="N413" s="298"/>
      <c r="O413" s="62"/>
    </row>
    <row r="414" spans="1:15" ht="12.75" customHeight="1">
      <c r="A414" s="606" t="s">
        <v>11</v>
      </c>
      <c r="B414" s="607"/>
      <c r="C414" s="312">
        <f>SUM(D414:G414)</f>
        <v>55397.100000000006</v>
      </c>
      <c r="D414" s="312"/>
      <c r="E414" s="323">
        <v>19164.25</v>
      </c>
      <c r="F414" s="312">
        <v>18116.425</v>
      </c>
      <c r="G414" s="312">
        <v>18116.425</v>
      </c>
      <c r="H414" s="608"/>
      <c r="I414" s="610"/>
      <c r="J414" s="610"/>
      <c r="K414" s="294"/>
      <c r="L414" s="294"/>
      <c r="M414" s="301"/>
      <c r="N414" s="298"/>
      <c r="O414" s="62"/>
    </row>
    <row r="415" spans="1:15" ht="12.75" customHeight="1">
      <c r="A415" s="606" t="s">
        <v>12</v>
      </c>
      <c r="B415" s="607"/>
      <c r="C415" s="312">
        <f>SUM(D415:G415)</f>
        <v>0</v>
      </c>
      <c r="D415" s="312"/>
      <c r="E415" s="312">
        <v>0</v>
      </c>
      <c r="F415" s="312">
        <v>0</v>
      </c>
      <c r="G415" s="312">
        <v>0</v>
      </c>
      <c r="H415" s="608"/>
      <c r="I415" s="610"/>
      <c r="J415" s="610"/>
      <c r="K415" s="294"/>
      <c r="L415" s="294"/>
      <c r="M415" s="301"/>
      <c r="N415" s="298"/>
      <c r="O415" s="62"/>
    </row>
    <row r="416" spans="1:15" ht="41.25" customHeight="1">
      <c r="A416" s="336"/>
      <c r="B416" s="321" t="s">
        <v>676</v>
      </c>
      <c r="C416" s="288" t="s">
        <v>15</v>
      </c>
      <c r="D416" s="288"/>
      <c r="E416" s="288" t="s">
        <v>15</v>
      </c>
      <c r="F416" s="289" t="s">
        <v>15</v>
      </c>
      <c r="G416" s="289" t="s">
        <v>15</v>
      </c>
      <c r="H416" s="337"/>
      <c r="I416" s="309" t="s">
        <v>174</v>
      </c>
      <c r="J416" s="288" t="s">
        <v>15</v>
      </c>
      <c r="K416" s="288" t="s">
        <v>15</v>
      </c>
      <c r="L416" s="289" t="s">
        <v>670</v>
      </c>
      <c r="M416" s="301"/>
      <c r="N416" s="298"/>
      <c r="O416" s="62"/>
    </row>
    <row r="417" spans="1:15" ht="12.75" customHeight="1" hidden="1">
      <c r="A417" s="336"/>
      <c r="B417" s="321" t="s">
        <v>677</v>
      </c>
      <c r="C417" s="288" t="s">
        <v>15</v>
      </c>
      <c r="D417" s="288"/>
      <c r="E417" s="288" t="s">
        <v>15</v>
      </c>
      <c r="F417" s="289" t="s">
        <v>15</v>
      </c>
      <c r="G417" s="289" t="s">
        <v>15</v>
      </c>
      <c r="H417" s="337"/>
      <c r="I417" s="309" t="s">
        <v>174</v>
      </c>
      <c r="J417" s="288" t="s">
        <v>15</v>
      </c>
      <c r="K417" s="288" t="s">
        <v>15</v>
      </c>
      <c r="L417" s="289" t="s">
        <v>678</v>
      </c>
      <c r="M417" s="301"/>
      <c r="N417" s="298"/>
      <c r="O417" s="62"/>
    </row>
    <row r="418" spans="1:15" ht="37.5" customHeight="1">
      <c r="A418" s="306" t="s">
        <v>183</v>
      </c>
      <c r="B418" s="307" t="s">
        <v>679</v>
      </c>
      <c r="C418" s="312"/>
      <c r="D418" s="312"/>
      <c r="E418" s="312"/>
      <c r="F418" s="312"/>
      <c r="G418" s="312"/>
      <c r="H418" s="608" t="s">
        <v>662</v>
      </c>
      <c r="I418" s="610" t="s">
        <v>174</v>
      </c>
      <c r="J418" s="610" t="s">
        <v>680</v>
      </c>
      <c r="K418" s="294" t="s">
        <v>444</v>
      </c>
      <c r="L418" s="294" t="s">
        <v>681</v>
      </c>
      <c r="M418" s="301"/>
      <c r="N418" s="298"/>
      <c r="O418" s="62"/>
    </row>
    <row r="419" spans="1:15" ht="12.75" customHeight="1">
      <c r="A419" s="606" t="s">
        <v>9</v>
      </c>
      <c r="B419" s="607"/>
      <c r="C419" s="312">
        <f>SUM(C420:C422)</f>
        <v>0</v>
      </c>
      <c r="D419" s="312"/>
      <c r="E419" s="312">
        <f>SUM(E420:E422)</f>
        <v>0</v>
      </c>
      <c r="F419" s="312">
        <f>SUM(F420:F422)</f>
        <v>0</v>
      </c>
      <c r="G419" s="312">
        <f>SUM(G420:G422)</f>
        <v>0</v>
      </c>
      <c r="H419" s="608"/>
      <c r="I419" s="610"/>
      <c r="J419" s="610"/>
      <c r="K419" s="294"/>
      <c r="L419" s="294"/>
      <c r="M419" s="301"/>
      <c r="N419" s="298"/>
      <c r="O419" s="62"/>
    </row>
    <row r="420" spans="1:15" ht="12.75" customHeight="1">
      <c r="A420" s="606" t="s">
        <v>10</v>
      </c>
      <c r="B420" s="607"/>
      <c r="C420" s="312">
        <f>SUM(D420:G420)</f>
        <v>0</v>
      </c>
      <c r="D420" s="312"/>
      <c r="E420" s="312">
        <v>0</v>
      </c>
      <c r="F420" s="312">
        <v>0</v>
      </c>
      <c r="G420" s="312">
        <v>0</v>
      </c>
      <c r="H420" s="608"/>
      <c r="I420" s="610"/>
      <c r="J420" s="610"/>
      <c r="K420" s="294"/>
      <c r="L420" s="294"/>
      <c r="M420" s="301"/>
      <c r="N420" s="298"/>
      <c r="O420" s="62"/>
    </row>
    <row r="421" spans="1:15" ht="12.75" customHeight="1">
      <c r="A421" s="606" t="s">
        <v>11</v>
      </c>
      <c r="B421" s="607"/>
      <c r="C421" s="312">
        <f>SUM(D421:G421)</f>
        <v>0</v>
      </c>
      <c r="D421" s="312"/>
      <c r="E421" s="312">
        <v>0</v>
      </c>
      <c r="F421" s="312">
        <v>0</v>
      </c>
      <c r="G421" s="312">
        <v>0</v>
      </c>
      <c r="H421" s="608"/>
      <c r="I421" s="610"/>
      <c r="J421" s="610"/>
      <c r="K421" s="294"/>
      <c r="L421" s="294"/>
      <c r="M421" s="301"/>
      <c r="N421" s="298"/>
      <c r="O421" s="62"/>
    </row>
    <row r="422" spans="1:15" ht="12.75" customHeight="1">
      <c r="A422" s="606" t="s">
        <v>12</v>
      </c>
      <c r="B422" s="607"/>
      <c r="C422" s="312">
        <f>SUM(D422:G422)</f>
        <v>0</v>
      </c>
      <c r="D422" s="312"/>
      <c r="E422" s="312">
        <v>0</v>
      </c>
      <c r="F422" s="312">
        <v>0</v>
      </c>
      <c r="G422" s="312">
        <v>0</v>
      </c>
      <c r="H422" s="608"/>
      <c r="I422" s="610"/>
      <c r="J422" s="610"/>
      <c r="K422" s="294"/>
      <c r="L422" s="294"/>
      <c r="M422" s="301"/>
      <c r="N422" s="298"/>
      <c r="O422" s="62"/>
    </row>
    <row r="423" spans="1:15" ht="40.5" customHeight="1">
      <c r="A423" s="336"/>
      <c r="B423" s="321" t="s">
        <v>682</v>
      </c>
      <c r="C423" s="288" t="s">
        <v>15</v>
      </c>
      <c r="D423" s="288"/>
      <c r="E423" s="288" t="s">
        <v>15</v>
      </c>
      <c r="F423" s="289" t="s">
        <v>15</v>
      </c>
      <c r="G423" s="289" t="s">
        <v>15</v>
      </c>
      <c r="H423" s="337"/>
      <c r="I423" s="289" t="s">
        <v>15</v>
      </c>
      <c r="J423" s="288" t="s">
        <v>15</v>
      </c>
      <c r="K423" s="288" t="s">
        <v>15</v>
      </c>
      <c r="L423" s="289" t="s">
        <v>665</v>
      </c>
      <c r="M423" s="301"/>
      <c r="N423" s="298"/>
      <c r="O423" s="62"/>
    </row>
    <row r="424" spans="1:15" ht="12.75" customHeight="1" hidden="1">
      <c r="A424" s="336"/>
      <c r="B424" s="321" t="s">
        <v>683</v>
      </c>
      <c r="C424" s="288" t="s">
        <v>15</v>
      </c>
      <c r="D424" s="288"/>
      <c r="E424" s="288" t="s">
        <v>15</v>
      </c>
      <c r="F424" s="289" t="s">
        <v>15</v>
      </c>
      <c r="G424" s="289" t="s">
        <v>15</v>
      </c>
      <c r="H424" s="337"/>
      <c r="I424" s="289" t="s">
        <v>15</v>
      </c>
      <c r="J424" s="288" t="s">
        <v>15</v>
      </c>
      <c r="K424" s="288" t="s">
        <v>15</v>
      </c>
      <c r="L424" s="289" t="s">
        <v>681</v>
      </c>
      <c r="M424" s="301"/>
      <c r="N424" s="298"/>
      <c r="O424" s="62"/>
    </row>
    <row r="425" spans="1:15" ht="31.5" customHeight="1">
      <c r="A425" s="306" t="s">
        <v>185</v>
      </c>
      <c r="B425" s="307" t="s">
        <v>187</v>
      </c>
      <c r="C425" s="312"/>
      <c r="D425" s="312"/>
      <c r="E425" s="312"/>
      <c r="F425" s="312"/>
      <c r="G425" s="312"/>
      <c r="H425" s="608" t="s">
        <v>662</v>
      </c>
      <c r="I425" s="610" t="s">
        <v>174</v>
      </c>
      <c r="J425" s="610" t="s">
        <v>460</v>
      </c>
      <c r="K425" s="294" t="s">
        <v>444</v>
      </c>
      <c r="L425" s="294" t="s">
        <v>205</v>
      </c>
      <c r="M425" s="301"/>
      <c r="N425" s="298"/>
      <c r="O425" s="62"/>
    </row>
    <row r="426" spans="1:15" ht="12.75" customHeight="1">
      <c r="A426" s="606" t="s">
        <v>9</v>
      </c>
      <c r="B426" s="607"/>
      <c r="C426" s="312">
        <f>SUM(C427:C429)</f>
        <v>58720.339479999995</v>
      </c>
      <c r="D426" s="312"/>
      <c r="E426" s="312">
        <f>SUM(E427:E429)</f>
        <v>19667.42216</v>
      </c>
      <c r="F426" s="312">
        <f>SUM(F427:F429)</f>
        <v>19667.42216</v>
      </c>
      <c r="G426" s="312">
        <f>SUM(G427:G429)</f>
        <v>19385.49516</v>
      </c>
      <c r="H426" s="608"/>
      <c r="I426" s="610"/>
      <c r="J426" s="610"/>
      <c r="K426" s="294"/>
      <c r="L426" s="294"/>
      <c r="M426" s="301"/>
      <c r="N426" s="298"/>
      <c r="O426" s="62"/>
    </row>
    <row r="427" spans="1:15" ht="12.75" customHeight="1">
      <c r="A427" s="606" t="s">
        <v>10</v>
      </c>
      <c r="B427" s="607"/>
      <c r="C427" s="312">
        <f>SUM(D427:G427)</f>
        <v>0</v>
      </c>
      <c r="D427" s="312"/>
      <c r="E427" s="312">
        <v>0</v>
      </c>
      <c r="F427" s="312">
        <v>0</v>
      </c>
      <c r="G427" s="312">
        <v>0</v>
      </c>
      <c r="H427" s="608"/>
      <c r="I427" s="610"/>
      <c r="J427" s="610"/>
      <c r="K427" s="294"/>
      <c r="L427" s="294"/>
      <c r="M427" s="301"/>
      <c r="N427" s="298"/>
      <c r="O427" s="62"/>
    </row>
    <row r="428" spans="1:15" ht="12.75" customHeight="1">
      <c r="A428" s="606" t="s">
        <v>11</v>
      </c>
      <c r="B428" s="607"/>
      <c r="C428" s="312">
        <f>SUM(D428:G428)</f>
        <v>58720.339479999995</v>
      </c>
      <c r="D428" s="312"/>
      <c r="E428" s="323">
        <v>19667.42216</v>
      </c>
      <c r="F428" s="312">
        <v>19667.42216</v>
      </c>
      <c r="G428" s="312">
        <v>19385.49516</v>
      </c>
      <c r="H428" s="608"/>
      <c r="I428" s="610"/>
      <c r="J428" s="610"/>
      <c r="K428" s="294"/>
      <c r="L428" s="294"/>
      <c r="M428" s="301"/>
      <c r="N428" s="298"/>
      <c r="O428" s="62"/>
    </row>
    <row r="429" spans="1:15" ht="12.75" customHeight="1">
      <c r="A429" s="606" t="s">
        <v>12</v>
      </c>
      <c r="B429" s="607"/>
      <c r="C429" s="312">
        <f>SUM(D429:G429)</f>
        <v>0</v>
      </c>
      <c r="D429" s="312"/>
      <c r="E429" s="312">
        <v>0</v>
      </c>
      <c r="F429" s="312">
        <v>0</v>
      </c>
      <c r="G429" s="312">
        <v>0</v>
      </c>
      <c r="H429" s="608"/>
      <c r="I429" s="610"/>
      <c r="J429" s="610"/>
      <c r="K429" s="294"/>
      <c r="L429" s="294"/>
      <c r="M429" s="301"/>
      <c r="N429" s="298"/>
      <c r="O429" s="62"/>
    </row>
    <row r="430" spans="1:15" ht="12.75" customHeight="1" hidden="1">
      <c r="A430" s="336"/>
      <c r="B430" s="321" t="s">
        <v>684</v>
      </c>
      <c r="C430" s="288" t="s">
        <v>15</v>
      </c>
      <c r="D430" s="288"/>
      <c r="E430" s="288" t="s">
        <v>15</v>
      </c>
      <c r="F430" s="289" t="s">
        <v>15</v>
      </c>
      <c r="G430" s="289" t="s">
        <v>15</v>
      </c>
      <c r="H430" s="337"/>
      <c r="I430" s="309" t="s">
        <v>174</v>
      </c>
      <c r="J430" s="288" t="s">
        <v>15</v>
      </c>
      <c r="K430" s="288" t="s">
        <v>15</v>
      </c>
      <c r="L430" s="289" t="s">
        <v>179</v>
      </c>
      <c r="M430" s="301"/>
      <c r="N430" s="298"/>
      <c r="O430" s="62"/>
    </row>
    <row r="431" spans="1:15" ht="12.75" customHeight="1" hidden="1">
      <c r="A431" s="336"/>
      <c r="B431" s="321" t="s">
        <v>685</v>
      </c>
      <c r="C431" s="288" t="s">
        <v>15</v>
      </c>
      <c r="D431" s="288"/>
      <c r="E431" s="288" t="s">
        <v>15</v>
      </c>
      <c r="F431" s="289" t="s">
        <v>15</v>
      </c>
      <c r="G431" s="289" t="s">
        <v>15</v>
      </c>
      <c r="H431" s="337"/>
      <c r="I431" s="309" t="s">
        <v>174</v>
      </c>
      <c r="J431" s="288" t="s">
        <v>15</v>
      </c>
      <c r="K431" s="288" t="s">
        <v>15</v>
      </c>
      <c r="L431" s="289" t="s">
        <v>66</v>
      </c>
      <c r="M431" s="301"/>
      <c r="N431" s="298"/>
      <c r="O431" s="62"/>
    </row>
    <row r="432" spans="1:15" ht="12.75" customHeight="1" hidden="1">
      <c r="A432" s="306" t="s">
        <v>190</v>
      </c>
      <c r="B432" s="338" t="s">
        <v>188</v>
      </c>
      <c r="C432" s="312"/>
      <c r="D432" s="312"/>
      <c r="E432" s="312"/>
      <c r="F432" s="312"/>
      <c r="G432" s="312"/>
      <c r="H432" s="608" t="s">
        <v>686</v>
      </c>
      <c r="I432" s="610" t="s">
        <v>174</v>
      </c>
      <c r="J432" s="610"/>
      <c r="K432" s="294" t="s">
        <v>687</v>
      </c>
      <c r="L432" s="294" t="s">
        <v>179</v>
      </c>
      <c r="M432" s="301"/>
      <c r="N432" s="298"/>
      <c r="O432" s="62"/>
    </row>
    <row r="433" spans="1:15" ht="12.75" customHeight="1" hidden="1">
      <c r="A433" s="606" t="s">
        <v>9</v>
      </c>
      <c r="B433" s="607"/>
      <c r="C433" s="312">
        <f>SUM(C434:C436)</f>
        <v>0</v>
      </c>
      <c r="D433" s="312"/>
      <c r="E433" s="312">
        <f>SUM(E434:E436)</f>
        <v>0</v>
      </c>
      <c r="F433" s="312">
        <f>SUM(F434:F436)</f>
        <v>0</v>
      </c>
      <c r="G433" s="312">
        <f>SUM(G434:G436)</f>
        <v>0</v>
      </c>
      <c r="H433" s="608"/>
      <c r="I433" s="610"/>
      <c r="J433" s="610"/>
      <c r="K433" s="294"/>
      <c r="L433" s="294"/>
      <c r="M433" s="301"/>
      <c r="N433" s="298"/>
      <c r="O433" s="62"/>
    </row>
    <row r="434" spans="1:15" ht="12.75" customHeight="1" hidden="1">
      <c r="A434" s="606" t="s">
        <v>10</v>
      </c>
      <c r="B434" s="607"/>
      <c r="C434" s="312">
        <f>SUM(D434:G434)</f>
        <v>0</v>
      </c>
      <c r="D434" s="312"/>
      <c r="E434" s="312"/>
      <c r="F434" s="312"/>
      <c r="G434" s="312"/>
      <c r="H434" s="608"/>
      <c r="I434" s="610"/>
      <c r="J434" s="610"/>
      <c r="K434" s="294"/>
      <c r="L434" s="294"/>
      <c r="M434" s="301"/>
      <c r="N434" s="298"/>
      <c r="O434" s="62"/>
    </row>
    <row r="435" spans="1:15" ht="12.75" customHeight="1" hidden="1">
      <c r="A435" s="606" t="s">
        <v>11</v>
      </c>
      <c r="B435" s="607"/>
      <c r="C435" s="312">
        <f>SUM(D435:G435)</f>
        <v>0</v>
      </c>
      <c r="D435" s="312"/>
      <c r="E435" s="312">
        <v>0</v>
      </c>
      <c r="F435" s="312">
        <v>0</v>
      </c>
      <c r="G435" s="312">
        <v>0</v>
      </c>
      <c r="H435" s="608"/>
      <c r="I435" s="610"/>
      <c r="J435" s="610"/>
      <c r="K435" s="294"/>
      <c r="L435" s="294"/>
      <c r="M435" s="301"/>
      <c r="N435" s="298"/>
      <c r="O435" s="62"/>
    </row>
    <row r="436" spans="1:15" ht="12.75" customHeight="1" hidden="1">
      <c r="A436" s="606" t="s">
        <v>12</v>
      </c>
      <c r="B436" s="607"/>
      <c r="C436" s="312">
        <f>SUM(D436:G436)</f>
        <v>0</v>
      </c>
      <c r="D436" s="312"/>
      <c r="E436" s="312"/>
      <c r="F436" s="312"/>
      <c r="G436" s="312"/>
      <c r="H436" s="608"/>
      <c r="I436" s="610"/>
      <c r="J436" s="610"/>
      <c r="K436" s="294"/>
      <c r="L436" s="294"/>
      <c r="M436" s="301"/>
      <c r="N436" s="298"/>
      <c r="O436" s="62"/>
    </row>
    <row r="437" spans="1:15" ht="12.75" customHeight="1" hidden="1">
      <c r="A437" s="336"/>
      <c r="B437" s="321" t="s">
        <v>688</v>
      </c>
      <c r="C437" s="288" t="s">
        <v>15</v>
      </c>
      <c r="D437" s="288"/>
      <c r="E437" s="288" t="s">
        <v>15</v>
      </c>
      <c r="F437" s="289" t="s">
        <v>15</v>
      </c>
      <c r="G437" s="289" t="s">
        <v>15</v>
      </c>
      <c r="H437" s="337"/>
      <c r="I437" s="309" t="s">
        <v>174</v>
      </c>
      <c r="J437" s="288" t="s">
        <v>15</v>
      </c>
      <c r="K437" s="288" t="s">
        <v>15</v>
      </c>
      <c r="L437" s="289" t="s">
        <v>179</v>
      </c>
      <c r="M437" s="301"/>
      <c r="N437" s="298"/>
      <c r="O437" s="62"/>
    </row>
    <row r="438" spans="1:15" ht="43.5" customHeight="1">
      <c r="A438" s="336"/>
      <c r="B438" s="321" t="s">
        <v>689</v>
      </c>
      <c r="C438" s="288" t="s">
        <v>15</v>
      </c>
      <c r="D438" s="288"/>
      <c r="E438" s="288" t="s">
        <v>15</v>
      </c>
      <c r="F438" s="289" t="s">
        <v>15</v>
      </c>
      <c r="G438" s="289" t="s">
        <v>15</v>
      </c>
      <c r="H438" s="337"/>
      <c r="I438" s="309" t="s">
        <v>174</v>
      </c>
      <c r="J438" s="288" t="s">
        <v>15</v>
      </c>
      <c r="K438" s="288" t="s">
        <v>15</v>
      </c>
      <c r="L438" s="289" t="s">
        <v>690</v>
      </c>
      <c r="M438" s="301"/>
      <c r="N438" s="298"/>
      <c r="O438" s="62"/>
    </row>
    <row r="439" spans="1:15" ht="12.75" customHeight="1" hidden="1">
      <c r="A439" s="336"/>
      <c r="B439" s="321" t="s">
        <v>691</v>
      </c>
      <c r="C439" s="288" t="s">
        <v>15</v>
      </c>
      <c r="D439" s="288"/>
      <c r="E439" s="288" t="s">
        <v>15</v>
      </c>
      <c r="F439" s="289" t="s">
        <v>15</v>
      </c>
      <c r="G439" s="289" t="s">
        <v>15</v>
      </c>
      <c r="H439" s="337"/>
      <c r="I439" s="309" t="s">
        <v>174</v>
      </c>
      <c r="J439" s="288" t="s">
        <v>15</v>
      </c>
      <c r="K439" s="288" t="s">
        <v>15</v>
      </c>
      <c r="L439" s="289" t="s">
        <v>205</v>
      </c>
      <c r="M439" s="301"/>
      <c r="N439" s="298"/>
      <c r="O439" s="62"/>
    </row>
    <row r="440" spans="1:15" ht="12.75" customHeight="1" hidden="1">
      <c r="A440" s="306" t="s">
        <v>189</v>
      </c>
      <c r="B440" s="338" t="s">
        <v>461</v>
      </c>
      <c r="C440" s="312"/>
      <c r="D440" s="312"/>
      <c r="E440" s="312"/>
      <c r="F440" s="312"/>
      <c r="G440" s="312"/>
      <c r="H440" s="608" t="s">
        <v>692</v>
      </c>
      <c r="I440" s="610" t="s">
        <v>174</v>
      </c>
      <c r="J440" s="610"/>
      <c r="K440" s="294" t="s">
        <v>26</v>
      </c>
      <c r="L440" s="294" t="s">
        <v>27</v>
      </c>
      <c r="M440" s="301"/>
      <c r="N440" s="298"/>
      <c r="O440" s="62"/>
    </row>
    <row r="441" spans="1:15" ht="12.75" customHeight="1" hidden="1">
      <c r="A441" s="606" t="s">
        <v>9</v>
      </c>
      <c r="B441" s="607"/>
      <c r="C441" s="312">
        <f>SUM(C442:C444)</f>
        <v>0</v>
      </c>
      <c r="D441" s="312"/>
      <c r="E441" s="312">
        <f>SUM(E442:E444)</f>
        <v>0</v>
      </c>
      <c r="F441" s="312">
        <f>SUM(F442:F444)</f>
        <v>0</v>
      </c>
      <c r="G441" s="312">
        <f>SUM(G442:G444)</f>
        <v>0</v>
      </c>
      <c r="H441" s="608"/>
      <c r="I441" s="610"/>
      <c r="J441" s="610"/>
      <c r="K441" s="294"/>
      <c r="L441" s="294"/>
      <c r="M441" s="301"/>
      <c r="N441" s="298"/>
      <c r="O441" s="62"/>
    </row>
    <row r="442" spans="1:15" ht="12.75" customHeight="1" hidden="1">
      <c r="A442" s="606" t="s">
        <v>10</v>
      </c>
      <c r="B442" s="607"/>
      <c r="C442" s="312">
        <f>SUM(D442:G442)</f>
        <v>0</v>
      </c>
      <c r="D442" s="312"/>
      <c r="E442" s="312"/>
      <c r="F442" s="312"/>
      <c r="G442" s="312"/>
      <c r="H442" s="608"/>
      <c r="I442" s="610"/>
      <c r="J442" s="610"/>
      <c r="K442" s="294"/>
      <c r="L442" s="294"/>
      <c r="M442" s="301"/>
      <c r="N442" s="298"/>
      <c r="O442" s="62"/>
    </row>
    <row r="443" spans="1:15" ht="12.75" customHeight="1" hidden="1">
      <c r="A443" s="606" t="s">
        <v>11</v>
      </c>
      <c r="B443" s="607"/>
      <c r="C443" s="312">
        <f>SUM(D443:G443)</f>
        <v>0</v>
      </c>
      <c r="D443" s="312"/>
      <c r="E443" s="312">
        <v>0</v>
      </c>
      <c r="F443" s="312">
        <v>0</v>
      </c>
      <c r="G443" s="312">
        <v>0</v>
      </c>
      <c r="H443" s="608"/>
      <c r="I443" s="610"/>
      <c r="J443" s="610"/>
      <c r="K443" s="294"/>
      <c r="L443" s="294"/>
      <c r="M443" s="301"/>
      <c r="N443" s="298"/>
      <c r="O443" s="62"/>
    </row>
    <row r="444" spans="1:15" ht="12.75" customHeight="1" hidden="1">
      <c r="A444" s="606" t="s">
        <v>12</v>
      </c>
      <c r="B444" s="607"/>
      <c r="C444" s="312">
        <f>SUM(D444:G444)</f>
        <v>0</v>
      </c>
      <c r="D444" s="312"/>
      <c r="E444" s="312"/>
      <c r="F444" s="312"/>
      <c r="G444" s="312"/>
      <c r="H444" s="608"/>
      <c r="I444" s="610"/>
      <c r="J444" s="610"/>
      <c r="K444" s="294"/>
      <c r="L444" s="294"/>
      <c r="M444" s="301"/>
      <c r="N444" s="298"/>
      <c r="O444" s="62"/>
    </row>
    <row r="445" spans="1:15" ht="12.75" customHeight="1" hidden="1">
      <c r="A445" s="336"/>
      <c r="B445" s="321" t="s">
        <v>462</v>
      </c>
      <c r="C445" s="288" t="s">
        <v>15</v>
      </c>
      <c r="D445" s="288"/>
      <c r="E445" s="288" t="s">
        <v>15</v>
      </c>
      <c r="F445" s="289" t="s">
        <v>15</v>
      </c>
      <c r="G445" s="289" t="s">
        <v>15</v>
      </c>
      <c r="H445" s="337"/>
      <c r="I445" s="309" t="s">
        <v>174</v>
      </c>
      <c r="J445" s="288" t="s">
        <v>15</v>
      </c>
      <c r="K445" s="288" t="s">
        <v>15</v>
      </c>
      <c r="L445" s="289" t="s">
        <v>693</v>
      </c>
      <c r="M445" s="301"/>
      <c r="N445" s="298"/>
      <c r="O445" s="62"/>
    </row>
    <row r="446" spans="1:15" ht="12.75" customHeight="1" hidden="1">
      <c r="A446" s="336"/>
      <c r="B446" s="321" t="s">
        <v>463</v>
      </c>
      <c r="C446" s="288" t="s">
        <v>15</v>
      </c>
      <c r="D446" s="288"/>
      <c r="E446" s="288" t="s">
        <v>15</v>
      </c>
      <c r="F446" s="289" t="s">
        <v>15</v>
      </c>
      <c r="G446" s="289" t="s">
        <v>15</v>
      </c>
      <c r="H446" s="337"/>
      <c r="I446" s="309" t="s">
        <v>174</v>
      </c>
      <c r="J446" s="288" t="s">
        <v>15</v>
      </c>
      <c r="K446" s="288" t="s">
        <v>15</v>
      </c>
      <c r="L446" s="289" t="s">
        <v>205</v>
      </c>
      <c r="M446" s="301"/>
      <c r="N446" s="298"/>
      <c r="O446" s="62"/>
    </row>
    <row r="447" spans="1:15" ht="12.75" customHeight="1" hidden="1">
      <c r="A447" s="306" t="s">
        <v>190</v>
      </c>
      <c r="B447" s="307" t="s">
        <v>191</v>
      </c>
      <c r="C447" s="312"/>
      <c r="D447" s="312"/>
      <c r="E447" s="312"/>
      <c r="F447" s="312"/>
      <c r="G447" s="312"/>
      <c r="H447" s="608" t="s">
        <v>694</v>
      </c>
      <c r="I447" s="610" t="s">
        <v>192</v>
      </c>
      <c r="J447" s="610" t="s">
        <v>191</v>
      </c>
      <c r="K447" s="294" t="s">
        <v>307</v>
      </c>
      <c r="L447" s="294" t="s">
        <v>70</v>
      </c>
      <c r="M447" s="301"/>
      <c r="N447" s="298"/>
      <c r="O447" s="62"/>
    </row>
    <row r="448" spans="1:15" ht="12.75" customHeight="1" hidden="1">
      <c r="A448" s="606" t="s">
        <v>9</v>
      </c>
      <c r="B448" s="607"/>
      <c r="C448" s="312">
        <f>SUM(C449:C451)</f>
        <v>0</v>
      </c>
      <c r="D448" s="312"/>
      <c r="E448" s="312">
        <f>SUM(E449:E451)</f>
        <v>0</v>
      </c>
      <c r="F448" s="312">
        <f>SUM(F449:F451)</f>
        <v>0</v>
      </c>
      <c r="G448" s="312">
        <f>SUM(G449:G451)</f>
        <v>0</v>
      </c>
      <c r="H448" s="608"/>
      <c r="I448" s="610"/>
      <c r="J448" s="610"/>
      <c r="K448" s="294"/>
      <c r="L448" s="294"/>
      <c r="M448" s="301"/>
      <c r="N448" s="298"/>
      <c r="O448" s="62"/>
    </row>
    <row r="449" spans="1:15" ht="12.75" customHeight="1" hidden="1">
      <c r="A449" s="606" t="s">
        <v>10</v>
      </c>
      <c r="B449" s="607"/>
      <c r="C449" s="312">
        <f>SUM(D449:G449)</f>
        <v>0</v>
      </c>
      <c r="D449" s="312"/>
      <c r="E449" s="312">
        <v>0</v>
      </c>
      <c r="F449" s="312">
        <v>0</v>
      </c>
      <c r="G449" s="312">
        <v>0</v>
      </c>
      <c r="H449" s="608"/>
      <c r="I449" s="610"/>
      <c r="J449" s="610"/>
      <c r="K449" s="294"/>
      <c r="L449" s="294"/>
      <c r="M449" s="301"/>
      <c r="N449" s="298"/>
      <c r="O449" s="62"/>
    </row>
    <row r="450" spans="1:15" ht="12.75" customHeight="1" hidden="1">
      <c r="A450" s="606" t="s">
        <v>11</v>
      </c>
      <c r="B450" s="607"/>
      <c r="C450" s="312">
        <f>SUM(D450:G450)</f>
        <v>0</v>
      </c>
      <c r="D450" s="312"/>
      <c r="E450" s="312">
        <v>0</v>
      </c>
      <c r="F450" s="312">
        <v>0</v>
      </c>
      <c r="G450" s="312">
        <v>0</v>
      </c>
      <c r="H450" s="608"/>
      <c r="I450" s="610"/>
      <c r="J450" s="610"/>
      <c r="K450" s="294"/>
      <c r="L450" s="294"/>
      <c r="M450" s="301"/>
      <c r="N450" s="298"/>
      <c r="O450" s="62"/>
    </row>
    <row r="451" spans="1:15" ht="12.75" customHeight="1" hidden="1">
      <c r="A451" s="606" t="s">
        <v>12</v>
      </c>
      <c r="B451" s="607"/>
      <c r="C451" s="312">
        <f>SUM(D451:G451)</f>
        <v>0</v>
      </c>
      <c r="D451" s="312"/>
      <c r="E451" s="312"/>
      <c r="F451" s="312"/>
      <c r="G451" s="312"/>
      <c r="H451" s="608"/>
      <c r="I451" s="610"/>
      <c r="J451" s="610"/>
      <c r="K451" s="294"/>
      <c r="L451" s="294"/>
      <c r="M451" s="301"/>
      <c r="N451" s="298"/>
      <c r="O451" s="62"/>
    </row>
    <row r="452" spans="1:15" ht="21.75" customHeight="1">
      <c r="A452" s="306" t="s">
        <v>186</v>
      </c>
      <c r="B452" s="307" t="s">
        <v>695</v>
      </c>
      <c r="C452" s="312"/>
      <c r="D452" s="312"/>
      <c r="E452" s="312"/>
      <c r="F452" s="312"/>
      <c r="G452" s="312"/>
      <c r="H452" s="608" t="s">
        <v>696</v>
      </c>
      <c r="I452" s="610" t="s">
        <v>174</v>
      </c>
      <c r="J452" s="610" t="s">
        <v>697</v>
      </c>
      <c r="K452" s="294" t="s">
        <v>444</v>
      </c>
      <c r="L452" s="294" t="s">
        <v>681</v>
      </c>
      <c r="M452" s="301"/>
      <c r="N452" s="298"/>
      <c r="O452" s="62"/>
    </row>
    <row r="453" spans="1:15" ht="12.75" customHeight="1">
      <c r="A453" s="606" t="s">
        <v>9</v>
      </c>
      <c r="B453" s="607"/>
      <c r="C453" s="312">
        <f>SUM(C454:C456)</f>
        <v>103.04724</v>
      </c>
      <c r="D453" s="312"/>
      <c r="E453" s="312">
        <f>SUM(E454:E456)</f>
        <v>34.34908</v>
      </c>
      <c r="F453" s="312">
        <f>SUM(F454:F456)</f>
        <v>34.34908</v>
      </c>
      <c r="G453" s="312">
        <f>SUM(G454:G456)</f>
        <v>34.34908</v>
      </c>
      <c r="H453" s="608"/>
      <c r="I453" s="610"/>
      <c r="J453" s="610"/>
      <c r="K453" s="294"/>
      <c r="L453" s="294"/>
      <c r="M453" s="301"/>
      <c r="N453" s="298"/>
      <c r="O453" s="62"/>
    </row>
    <row r="454" spans="1:15" ht="12.75" customHeight="1">
      <c r="A454" s="606" t="s">
        <v>10</v>
      </c>
      <c r="B454" s="607"/>
      <c r="C454" s="312">
        <f>SUM(D454:G454)</f>
        <v>0</v>
      </c>
      <c r="D454" s="312"/>
      <c r="E454" s="312">
        <v>0</v>
      </c>
      <c r="F454" s="312">
        <v>0</v>
      </c>
      <c r="G454" s="312">
        <v>0</v>
      </c>
      <c r="H454" s="608"/>
      <c r="I454" s="610"/>
      <c r="J454" s="610"/>
      <c r="K454" s="294"/>
      <c r="L454" s="294"/>
      <c r="M454" s="301"/>
      <c r="N454" s="298"/>
      <c r="O454" s="62"/>
    </row>
    <row r="455" spans="1:15" ht="12.75" customHeight="1">
      <c r="A455" s="606" t="s">
        <v>11</v>
      </c>
      <c r="B455" s="607"/>
      <c r="C455" s="312">
        <f>SUM(D455:G455)</f>
        <v>103.04724</v>
      </c>
      <c r="D455" s="312"/>
      <c r="E455" s="323">
        <v>34.34908</v>
      </c>
      <c r="F455" s="312">
        <v>34.34908</v>
      </c>
      <c r="G455" s="312">
        <v>34.34908</v>
      </c>
      <c r="H455" s="608"/>
      <c r="I455" s="610"/>
      <c r="J455" s="610"/>
      <c r="K455" s="294"/>
      <c r="L455" s="294"/>
      <c r="M455" s="301"/>
      <c r="N455" s="298"/>
      <c r="O455" s="62"/>
    </row>
    <row r="456" spans="1:15" ht="12.75" customHeight="1">
      <c r="A456" s="606" t="s">
        <v>12</v>
      </c>
      <c r="B456" s="607"/>
      <c r="C456" s="312">
        <f>SUM(D456:G456)</f>
        <v>0</v>
      </c>
      <c r="D456" s="312"/>
      <c r="E456" s="312">
        <v>0</v>
      </c>
      <c r="F456" s="312">
        <v>0</v>
      </c>
      <c r="G456" s="312">
        <v>0</v>
      </c>
      <c r="H456" s="608"/>
      <c r="I456" s="610"/>
      <c r="J456" s="610"/>
      <c r="K456" s="294"/>
      <c r="L456" s="294"/>
      <c r="M456" s="301"/>
      <c r="N456" s="298"/>
      <c r="O456" s="62"/>
    </row>
    <row r="457" spans="1:15" ht="50.25" customHeight="1">
      <c r="A457" s="326"/>
      <c r="B457" s="317" t="s">
        <v>698</v>
      </c>
      <c r="C457" s="288" t="s">
        <v>15</v>
      </c>
      <c r="D457" s="288"/>
      <c r="E457" s="288" t="s">
        <v>15</v>
      </c>
      <c r="F457" s="288" t="s">
        <v>15</v>
      </c>
      <c r="G457" s="288" t="s">
        <v>15</v>
      </c>
      <c r="H457" s="317"/>
      <c r="I457" s="322" t="s">
        <v>174</v>
      </c>
      <c r="J457" s="318" t="s">
        <v>15</v>
      </c>
      <c r="K457" s="294" t="s">
        <v>15</v>
      </c>
      <c r="L457" s="294" t="s">
        <v>670</v>
      </c>
      <c r="M457" s="301"/>
      <c r="N457" s="298"/>
      <c r="O457" s="62"/>
    </row>
    <row r="458" spans="1:15" ht="12.75" customHeight="1" hidden="1">
      <c r="A458" s="326"/>
      <c r="B458" s="317" t="s">
        <v>699</v>
      </c>
      <c r="C458" s="288" t="s">
        <v>15</v>
      </c>
      <c r="D458" s="288"/>
      <c r="E458" s="288" t="s">
        <v>15</v>
      </c>
      <c r="F458" s="288" t="s">
        <v>15</v>
      </c>
      <c r="G458" s="288" t="s">
        <v>15</v>
      </c>
      <c r="H458" s="317"/>
      <c r="I458" s="322" t="s">
        <v>174</v>
      </c>
      <c r="J458" s="318" t="s">
        <v>15</v>
      </c>
      <c r="K458" s="294" t="s">
        <v>15</v>
      </c>
      <c r="L458" s="294" t="s">
        <v>27</v>
      </c>
      <c r="M458" s="301"/>
      <c r="N458" s="298"/>
      <c r="O458" s="62"/>
    </row>
    <row r="459" spans="1:15" ht="12.75" customHeight="1" hidden="1">
      <c r="A459" s="326"/>
      <c r="B459" s="317" t="s">
        <v>700</v>
      </c>
      <c r="C459" s="288" t="s">
        <v>15</v>
      </c>
      <c r="D459" s="288"/>
      <c r="E459" s="288" t="s">
        <v>15</v>
      </c>
      <c r="F459" s="288" t="s">
        <v>15</v>
      </c>
      <c r="G459" s="288" t="s">
        <v>15</v>
      </c>
      <c r="H459" s="317"/>
      <c r="I459" s="322" t="s">
        <v>174</v>
      </c>
      <c r="J459" s="318" t="s">
        <v>15</v>
      </c>
      <c r="K459" s="294" t="s">
        <v>15</v>
      </c>
      <c r="L459" s="294" t="s">
        <v>681</v>
      </c>
      <c r="M459" s="301"/>
      <c r="N459" s="298"/>
      <c r="O459" s="62"/>
    </row>
    <row r="460" spans="1:15" ht="43.5" customHeight="1">
      <c r="A460" s="329" t="s">
        <v>189</v>
      </c>
      <c r="B460" s="317" t="s">
        <v>701</v>
      </c>
      <c r="C460" s="288"/>
      <c r="D460" s="288"/>
      <c r="E460" s="288"/>
      <c r="F460" s="288"/>
      <c r="G460" s="288"/>
      <c r="H460" s="317"/>
      <c r="I460" s="610" t="s">
        <v>174</v>
      </c>
      <c r="J460" s="318"/>
      <c r="K460" s="294"/>
      <c r="L460" s="294"/>
      <c r="M460" s="301"/>
      <c r="N460" s="298"/>
      <c r="O460" s="62"/>
    </row>
    <row r="461" spans="1:15" ht="15.75" customHeight="1">
      <c r="A461" s="606" t="s">
        <v>9</v>
      </c>
      <c r="B461" s="607"/>
      <c r="C461" s="288"/>
      <c r="D461" s="288"/>
      <c r="E461" s="312">
        <f>E462+E463+E464</f>
        <v>14195.825</v>
      </c>
      <c r="F461" s="312">
        <f>F462+F463+F464</f>
        <v>14195.825</v>
      </c>
      <c r="G461" s="312">
        <f>G462+G463+G464</f>
        <v>14195.825</v>
      </c>
      <c r="H461" s="317"/>
      <c r="I461" s="610"/>
      <c r="J461" s="318"/>
      <c r="K461" s="294"/>
      <c r="L461" s="294"/>
      <c r="M461" s="301"/>
      <c r="N461" s="298"/>
      <c r="O461" s="62"/>
    </row>
    <row r="462" spans="1:15" ht="15.75" customHeight="1">
      <c r="A462" s="606" t="s">
        <v>10</v>
      </c>
      <c r="B462" s="607"/>
      <c r="C462" s="288"/>
      <c r="D462" s="288"/>
      <c r="E462" s="312">
        <v>0</v>
      </c>
      <c r="F462" s="312">
        <v>0</v>
      </c>
      <c r="G462" s="312">
        <v>0</v>
      </c>
      <c r="H462" s="317"/>
      <c r="I462" s="610"/>
      <c r="J462" s="318"/>
      <c r="K462" s="294"/>
      <c r="L462" s="294"/>
      <c r="M462" s="301"/>
      <c r="N462" s="298"/>
      <c r="O462" s="62"/>
    </row>
    <row r="463" spans="1:15" ht="16.5" customHeight="1">
      <c r="A463" s="606" t="s">
        <v>11</v>
      </c>
      <c r="B463" s="607"/>
      <c r="C463" s="288"/>
      <c r="D463" s="288"/>
      <c r="E463" s="323">
        <v>14195.825</v>
      </c>
      <c r="F463" s="312">
        <v>14195.825</v>
      </c>
      <c r="G463" s="312">
        <f>F463</f>
        <v>14195.825</v>
      </c>
      <c r="H463" s="317"/>
      <c r="I463" s="610"/>
      <c r="J463" s="318"/>
      <c r="K463" s="294"/>
      <c r="L463" s="294"/>
      <c r="M463" s="301"/>
      <c r="N463" s="298"/>
      <c r="O463" s="62"/>
    </row>
    <row r="464" spans="1:15" ht="16.5" customHeight="1">
      <c r="A464" s="606" t="s">
        <v>12</v>
      </c>
      <c r="B464" s="607"/>
      <c r="C464" s="288"/>
      <c r="D464" s="288"/>
      <c r="E464" s="312">
        <v>0</v>
      </c>
      <c r="F464" s="312">
        <v>0</v>
      </c>
      <c r="G464" s="312">
        <v>0</v>
      </c>
      <c r="H464" s="317"/>
      <c r="I464" s="610"/>
      <c r="J464" s="318"/>
      <c r="K464" s="294"/>
      <c r="L464" s="294"/>
      <c r="M464" s="301"/>
      <c r="N464" s="298"/>
      <c r="O464" s="62"/>
    </row>
    <row r="465" spans="1:15" ht="23.25" customHeight="1">
      <c r="A465" s="306" t="s">
        <v>193</v>
      </c>
      <c r="B465" s="307" t="s">
        <v>194</v>
      </c>
      <c r="C465" s="312"/>
      <c r="D465" s="312"/>
      <c r="E465" s="312"/>
      <c r="F465" s="312"/>
      <c r="G465" s="312"/>
      <c r="H465" s="608"/>
      <c r="I465" s="610" t="s">
        <v>174</v>
      </c>
      <c r="J465" s="610" t="s">
        <v>196</v>
      </c>
      <c r="K465" s="294"/>
      <c r="L465" s="294"/>
      <c r="M465" s="301"/>
      <c r="N465" s="298"/>
      <c r="O465" s="62"/>
    </row>
    <row r="466" spans="1:15" ht="12.75" customHeight="1">
      <c r="A466" s="606" t="s">
        <v>9</v>
      </c>
      <c r="B466" s="607"/>
      <c r="C466" s="312">
        <f>SUM(C467:C471)</f>
        <v>1091440.62963</v>
      </c>
      <c r="D466" s="312"/>
      <c r="E466" s="312">
        <f>SUM(E467:E471)</f>
        <v>373356.69035</v>
      </c>
      <c r="F466" s="312">
        <f>SUM(F467:F471)</f>
        <v>359041.96964</v>
      </c>
      <c r="G466" s="312">
        <f>SUM(G467:G471)</f>
        <v>359041.96964</v>
      </c>
      <c r="H466" s="608"/>
      <c r="I466" s="610"/>
      <c r="J466" s="610"/>
      <c r="K466" s="294"/>
      <c r="L466" s="294"/>
      <c r="M466" s="301"/>
      <c r="N466" s="298"/>
      <c r="O466" s="62"/>
    </row>
    <row r="467" spans="1:15" ht="12.75" customHeight="1">
      <c r="A467" s="606" t="s">
        <v>10</v>
      </c>
      <c r="B467" s="607"/>
      <c r="C467" s="312">
        <f>SUM(E467:G467)</f>
        <v>775292.8133100001</v>
      </c>
      <c r="D467" s="312"/>
      <c r="E467" s="312">
        <f>E474+E480+E512+E520+E527+E535+E543+E548+E553+E558</f>
        <v>258430.93777000002</v>
      </c>
      <c r="F467" s="312">
        <f>F474+F480+F512+F520+F527+F535+F543+F548+F553+F558</f>
        <v>258430.93777000002</v>
      </c>
      <c r="G467" s="312">
        <f>G474+G480+G512+G520+G527+G535+G543+G548+G553+G558</f>
        <v>258430.93777000002</v>
      </c>
      <c r="H467" s="608"/>
      <c r="I467" s="610"/>
      <c r="J467" s="610"/>
      <c r="K467" s="294"/>
      <c r="L467" s="294"/>
      <c r="M467" s="301"/>
      <c r="N467" s="298"/>
      <c r="O467" s="62"/>
    </row>
    <row r="468" spans="1:15" ht="12.75" customHeight="1">
      <c r="A468" s="606" t="s">
        <v>11</v>
      </c>
      <c r="B468" s="607"/>
      <c r="C468" s="312">
        <f>SUM(E468:G468)</f>
        <v>315852.74748</v>
      </c>
      <c r="D468" s="312"/>
      <c r="E468" s="312">
        <f aca="true" t="shared" si="5" ref="E468:G469">E475+E481+E513+E521+E528+E536+E544+E549+E554+E559+E564</f>
        <v>114783.42374</v>
      </c>
      <c r="F468" s="312">
        <f t="shared" si="5"/>
        <v>100534.66187</v>
      </c>
      <c r="G468" s="312">
        <f t="shared" si="5"/>
        <v>100534.66187</v>
      </c>
      <c r="H468" s="608"/>
      <c r="I468" s="610"/>
      <c r="J468" s="610"/>
      <c r="K468" s="294"/>
      <c r="L468" s="294"/>
      <c r="M468" s="301"/>
      <c r="N468" s="298"/>
      <c r="O468" s="62"/>
    </row>
    <row r="469" spans="1:15" ht="12.75" customHeight="1">
      <c r="A469" s="606" t="s">
        <v>12</v>
      </c>
      <c r="B469" s="607"/>
      <c r="C469" s="312">
        <f>SUM(E469:G469)</f>
        <v>295.06884</v>
      </c>
      <c r="D469" s="312"/>
      <c r="E469" s="312">
        <f t="shared" si="5"/>
        <v>142.32883999999999</v>
      </c>
      <c r="F469" s="312">
        <f t="shared" si="5"/>
        <v>76.37</v>
      </c>
      <c r="G469" s="312">
        <f t="shared" si="5"/>
        <v>76.37</v>
      </c>
      <c r="H469" s="608"/>
      <c r="I469" s="610"/>
      <c r="J469" s="610"/>
      <c r="K469" s="294"/>
      <c r="L469" s="294"/>
      <c r="M469" s="301"/>
      <c r="N469" s="298"/>
      <c r="O469" s="62"/>
    </row>
    <row r="470" spans="1:15" ht="12.75" customHeight="1" hidden="1">
      <c r="A470" s="606" t="s">
        <v>20</v>
      </c>
      <c r="B470" s="607"/>
      <c r="C470" s="312">
        <f>SUM(D470:F470)</f>
        <v>0</v>
      </c>
      <c r="D470" s="312"/>
      <c r="E470" s="312"/>
      <c r="F470" s="312"/>
      <c r="G470" s="312"/>
      <c r="H470" s="317"/>
      <c r="I470" s="319"/>
      <c r="J470" s="318"/>
      <c r="K470" s="294"/>
      <c r="L470" s="294"/>
      <c r="M470" s="301"/>
      <c r="N470" s="298"/>
      <c r="O470" s="62"/>
    </row>
    <row r="471" spans="1:15" ht="12.75" customHeight="1" hidden="1">
      <c r="A471" s="606" t="s">
        <v>21</v>
      </c>
      <c r="B471" s="607"/>
      <c r="C471" s="312">
        <f>SUM(D471:F471)</f>
        <v>0</v>
      </c>
      <c r="D471" s="312"/>
      <c r="E471" s="312"/>
      <c r="F471" s="312"/>
      <c r="G471" s="312"/>
      <c r="H471" s="317"/>
      <c r="I471" s="319"/>
      <c r="J471" s="318"/>
      <c r="K471" s="294"/>
      <c r="L471" s="294"/>
      <c r="M471" s="301"/>
      <c r="N471" s="298"/>
      <c r="O471" s="62"/>
    </row>
    <row r="472" spans="1:15" ht="51" customHeight="1">
      <c r="A472" s="306" t="s">
        <v>197</v>
      </c>
      <c r="B472" s="307" t="s">
        <v>702</v>
      </c>
      <c r="C472" s="312"/>
      <c r="D472" s="312"/>
      <c r="E472" s="312"/>
      <c r="F472" s="312"/>
      <c r="G472" s="312"/>
      <c r="H472" s="608" t="s">
        <v>703</v>
      </c>
      <c r="I472" s="610" t="s">
        <v>174</v>
      </c>
      <c r="J472" s="610" t="s">
        <v>465</v>
      </c>
      <c r="K472" s="294" t="s">
        <v>444</v>
      </c>
      <c r="L472" s="294" t="s">
        <v>66</v>
      </c>
      <c r="M472" s="301"/>
      <c r="N472" s="298"/>
      <c r="O472" s="62"/>
    </row>
    <row r="473" spans="1:15" ht="12.75" customHeight="1">
      <c r="A473" s="606" t="s">
        <v>9</v>
      </c>
      <c r="B473" s="607"/>
      <c r="C473" s="312">
        <f>SUM(C474:C476)</f>
        <v>821840.1446100001</v>
      </c>
      <c r="D473" s="312"/>
      <c r="E473" s="312">
        <f>SUM(E474:E476)</f>
        <v>273946.71487</v>
      </c>
      <c r="F473" s="312">
        <f>SUM(F474:F476)</f>
        <v>273946.71487</v>
      </c>
      <c r="G473" s="312">
        <f>SUM(G474:G476)</f>
        <v>273946.71487</v>
      </c>
      <c r="H473" s="608"/>
      <c r="I473" s="610"/>
      <c r="J473" s="610"/>
      <c r="K473" s="294"/>
      <c r="L473" s="294"/>
      <c r="M473" s="301"/>
      <c r="N473" s="298"/>
      <c r="O473" s="62"/>
    </row>
    <row r="474" spans="1:15" ht="12.75" customHeight="1">
      <c r="A474" s="606" t="s">
        <v>10</v>
      </c>
      <c r="B474" s="607"/>
      <c r="C474" s="312">
        <f>SUM(D474:G474)</f>
        <v>775292.8133100001</v>
      </c>
      <c r="D474" s="312"/>
      <c r="E474" s="312">
        <f>238930.19917+19500.7386</f>
        <v>258430.93777000002</v>
      </c>
      <c r="F474" s="312">
        <f>238930.19917+19500.7386</f>
        <v>258430.93777000002</v>
      </c>
      <c r="G474" s="312">
        <f>238930.19917+19500.7386</f>
        <v>258430.93777000002</v>
      </c>
      <c r="H474" s="608"/>
      <c r="I474" s="610"/>
      <c r="J474" s="610"/>
      <c r="K474" s="294"/>
      <c r="L474" s="294"/>
      <c r="M474" s="301"/>
      <c r="N474" s="298"/>
      <c r="O474" s="62"/>
    </row>
    <row r="475" spans="1:15" ht="12.75" customHeight="1">
      <c r="A475" s="606" t="s">
        <v>11</v>
      </c>
      <c r="B475" s="607"/>
      <c r="C475" s="312">
        <f>SUM(D475:G475)</f>
        <v>46547.3313</v>
      </c>
      <c r="D475" s="312"/>
      <c r="E475" s="312">
        <v>15515.7771</v>
      </c>
      <c r="F475" s="312">
        <v>15515.7771</v>
      </c>
      <c r="G475" s="312">
        <v>15515.7771</v>
      </c>
      <c r="H475" s="608"/>
      <c r="I475" s="610"/>
      <c r="J475" s="610"/>
      <c r="K475" s="294"/>
      <c r="L475" s="294"/>
      <c r="M475" s="301"/>
      <c r="N475" s="298"/>
      <c r="O475" s="62"/>
    </row>
    <row r="476" spans="1:15" ht="12.75" customHeight="1">
      <c r="A476" s="606" t="s">
        <v>12</v>
      </c>
      <c r="B476" s="607"/>
      <c r="C476" s="312">
        <f>SUM(D476:G476)</f>
        <v>0</v>
      </c>
      <c r="D476" s="312"/>
      <c r="E476" s="312">
        <v>0</v>
      </c>
      <c r="F476" s="312">
        <v>0</v>
      </c>
      <c r="G476" s="312">
        <v>0</v>
      </c>
      <c r="H476" s="608"/>
      <c r="I476" s="610"/>
      <c r="J476" s="610"/>
      <c r="K476" s="294"/>
      <c r="L476" s="294"/>
      <c r="M476" s="301"/>
      <c r="N476" s="298"/>
      <c r="O476" s="62"/>
    </row>
    <row r="477" spans="1:15" ht="42.75" customHeight="1">
      <c r="A477" s="336"/>
      <c r="B477" s="321" t="s">
        <v>704</v>
      </c>
      <c r="C477" s="288" t="s">
        <v>15</v>
      </c>
      <c r="D477" s="288"/>
      <c r="E477" s="288" t="s">
        <v>15</v>
      </c>
      <c r="F477" s="289" t="s">
        <v>15</v>
      </c>
      <c r="G477" s="289" t="s">
        <v>15</v>
      </c>
      <c r="H477" s="337"/>
      <c r="I477" s="309" t="s">
        <v>174</v>
      </c>
      <c r="J477" s="288" t="s">
        <v>15</v>
      </c>
      <c r="K477" s="288" t="s">
        <v>15</v>
      </c>
      <c r="L477" s="289" t="s">
        <v>573</v>
      </c>
      <c r="M477" s="301"/>
      <c r="N477" s="298"/>
      <c r="O477" s="62"/>
    </row>
    <row r="478" spans="1:15" ht="42" customHeight="1">
      <c r="A478" s="306" t="s">
        <v>199</v>
      </c>
      <c r="B478" s="307" t="s">
        <v>200</v>
      </c>
      <c r="C478" s="312"/>
      <c r="D478" s="312"/>
      <c r="E478" s="312"/>
      <c r="F478" s="312"/>
      <c r="G478" s="312"/>
      <c r="H478" s="608" t="s">
        <v>703</v>
      </c>
      <c r="I478" s="610" t="s">
        <v>174</v>
      </c>
      <c r="J478" s="610" t="s">
        <v>705</v>
      </c>
      <c r="K478" s="294" t="s">
        <v>444</v>
      </c>
      <c r="L478" s="294" t="s">
        <v>205</v>
      </c>
      <c r="M478" s="301"/>
      <c r="N478" s="298"/>
      <c r="O478" s="62"/>
    </row>
    <row r="479" spans="1:15" ht="12.75" customHeight="1">
      <c r="A479" s="606" t="s">
        <v>9</v>
      </c>
      <c r="B479" s="607"/>
      <c r="C479" s="312">
        <f>SUM(C480:C482)</f>
        <v>64092.789</v>
      </c>
      <c r="D479" s="312"/>
      <c r="E479" s="312">
        <f>SUM(E480:E482)</f>
        <v>21364.263</v>
      </c>
      <c r="F479" s="312">
        <f>SUM(F480:F482)</f>
        <v>21364.263</v>
      </c>
      <c r="G479" s="312">
        <f>SUM(G480:G482)</f>
        <v>21364.263</v>
      </c>
      <c r="H479" s="608"/>
      <c r="I479" s="610"/>
      <c r="J479" s="610"/>
      <c r="K479" s="294"/>
      <c r="L479" s="294"/>
      <c r="M479" s="301"/>
      <c r="N479" s="298"/>
      <c r="O479" s="62"/>
    </row>
    <row r="480" spans="1:15" ht="12.75" customHeight="1">
      <c r="A480" s="606" t="s">
        <v>10</v>
      </c>
      <c r="B480" s="607"/>
      <c r="C480" s="312">
        <f>SUM(D480:G480)</f>
        <v>0</v>
      </c>
      <c r="D480" s="312"/>
      <c r="E480" s="312">
        <v>0</v>
      </c>
      <c r="F480" s="312">
        <v>0</v>
      </c>
      <c r="G480" s="312">
        <v>0</v>
      </c>
      <c r="H480" s="608"/>
      <c r="I480" s="610"/>
      <c r="J480" s="610"/>
      <c r="K480" s="294"/>
      <c r="L480" s="294"/>
      <c r="M480" s="301"/>
      <c r="N480" s="298"/>
      <c r="O480" s="62"/>
    </row>
    <row r="481" spans="1:15" ht="12.75" customHeight="1">
      <c r="A481" s="606" t="s">
        <v>11</v>
      </c>
      <c r="B481" s="607"/>
      <c r="C481" s="312">
        <f>SUM(D481:G481)</f>
        <v>64092.789</v>
      </c>
      <c r="D481" s="312"/>
      <c r="E481" s="312">
        <v>21364.263</v>
      </c>
      <c r="F481" s="312">
        <v>21364.263</v>
      </c>
      <c r="G481" s="312">
        <f>F481</f>
        <v>21364.263</v>
      </c>
      <c r="H481" s="608"/>
      <c r="I481" s="610"/>
      <c r="J481" s="610"/>
      <c r="K481" s="294"/>
      <c r="L481" s="294"/>
      <c r="M481" s="301"/>
      <c r="N481" s="298"/>
      <c r="O481" s="62"/>
    </row>
    <row r="482" spans="1:15" ht="12.75" customHeight="1">
      <c r="A482" s="606" t="s">
        <v>12</v>
      </c>
      <c r="B482" s="607"/>
      <c r="C482" s="312">
        <f>SUM(D482:G482)</f>
        <v>0</v>
      </c>
      <c r="D482" s="312"/>
      <c r="E482" s="312">
        <v>0</v>
      </c>
      <c r="F482" s="312">
        <v>0</v>
      </c>
      <c r="G482" s="312">
        <v>0</v>
      </c>
      <c r="H482" s="608"/>
      <c r="I482" s="610"/>
      <c r="J482" s="610"/>
      <c r="K482" s="294"/>
      <c r="L482" s="294"/>
      <c r="M482" s="301"/>
      <c r="N482" s="298"/>
      <c r="O482" s="62"/>
    </row>
    <row r="483" spans="1:15" ht="50.25" customHeight="1">
      <c r="A483" s="336"/>
      <c r="B483" s="321" t="s">
        <v>706</v>
      </c>
      <c r="C483" s="288" t="s">
        <v>15</v>
      </c>
      <c r="D483" s="288"/>
      <c r="E483" s="288" t="s">
        <v>15</v>
      </c>
      <c r="F483" s="289" t="s">
        <v>15</v>
      </c>
      <c r="G483" s="289" t="s">
        <v>15</v>
      </c>
      <c r="H483" s="337"/>
      <c r="I483" s="309" t="s">
        <v>174</v>
      </c>
      <c r="J483" s="288" t="s">
        <v>15</v>
      </c>
      <c r="K483" s="288" t="s">
        <v>15</v>
      </c>
      <c r="L483" s="289" t="s">
        <v>623</v>
      </c>
      <c r="M483" s="301"/>
      <c r="N483" s="298"/>
      <c r="O483" s="62"/>
    </row>
    <row r="484" spans="1:15" ht="12.75" customHeight="1" hidden="1">
      <c r="A484" s="336"/>
      <c r="B484" s="321" t="s">
        <v>707</v>
      </c>
      <c r="C484" s="288" t="s">
        <v>15</v>
      </c>
      <c r="D484" s="288"/>
      <c r="E484" s="288" t="s">
        <v>15</v>
      </c>
      <c r="F484" s="289" t="s">
        <v>15</v>
      </c>
      <c r="G484" s="289" t="s">
        <v>15</v>
      </c>
      <c r="H484" s="337"/>
      <c r="I484" s="309" t="s">
        <v>174</v>
      </c>
      <c r="J484" s="288" t="s">
        <v>15</v>
      </c>
      <c r="K484" s="288" t="s">
        <v>15</v>
      </c>
      <c r="L484" s="289" t="s">
        <v>205</v>
      </c>
      <c r="M484" s="301"/>
      <c r="N484" s="298"/>
      <c r="O484" s="62"/>
    </row>
    <row r="485" spans="1:15" ht="12.75" customHeight="1" hidden="1">
      <c r="A485" s="306" t="s">
        <v>201</v>
      </c>
      <c r="B485" s="307" t="s">
        <v>202</v>
      </c>
      <c r="C485" s="312"/>
      <c r="D485" s="312"/>
      <c r="E485" s="312"/>
      <c r="F485" s="312"/>
      <c r="G485" s="312"/>
      <c r="H485" s="608" t="s">
        <v>195</v>
      </c>
      <c r="I485" s="610" t="s">
        <v>174</v>
      </c>
      <c r="J485" s="610" t="s">
        <v>705</v>
      </c>
      <c r="K485" s="294" t="s">
        <v>26</v>
      </c>
      <c r="L485" s="294" t="s">
        <v>27</v>
      </c>
      <c r="M485" s="301"/>
      <c r="N485" s="298"/>
      <c r="O485" s="62"/>
    </row>
    <row r="486" spans="1:15" ht="12.75" customHeight="1" hidden="1">
      <c r="A486" s="606" t="s">
        <v>9</v>
      </c>
      <c r="B486" s="607"/>
      <c r="C486" s="312">
        <f>SUM(C487:C489)</f>
        <v>0</v>
      </c>
      <c r="D486" s="312"/>
      <c r="E486" s="312">
        <f>SUM(E487:E489)</f>
        <v>0</v>
      </c>
      <c r="F486" s="312">
        <f>SUM(F487:F489)</f>
        <v>0</v>
      </c>
      <c r="G486" s="312">
        <f>SUM(G487:G489)</f>
        <v>0</v>
      </c>
      <c r="H486" s="608"/>
      <c r="I486" s="610"/>
      <c r="J486" s="610"/>
      <c r="K486" s="294"/>
      <c r="L486" s="294"/>
      <c r="M486" s="301"/>
      <c r="N486" s="298"/>
      <c r="O486" s="62"/>
    </row>
    <row r="487" spans="1:15" ht="12.75" customHeight="1" hidden="1">
      <c r="A487" s="606" t="s">
        <v>10</v>
      </c>
      <c r="B487" s="607"/>
      <c r="C487" s="312">
        <f>SUM(D487:G487)</f>
        <v>0</v>
      </c>
      <c r="D487" s="312"/>
      <c r="E487" s="312"/>
      <c r="F487" s="312"/>
      <c r="G487" s="312"/>
      <c r="H487" s="608"/>
      <c r="I487" s="610"/>
      <c r="J487" s="610"/>
      <c r="K487" s="294"/>
      <c r="L487" s="294"/>
      <c r="M487" s="301"/>
      <c r="N487" s="298"/>
      <c r="O487" s="62"/>
    </row>
    <row r="488" spans="1:15" ht="12.75" customHeight="1" hidden="1">
      <c r="A488" s="606" t="s">
        <v>11</v>
      </c>
      <c r="B488" s="607"/>
      <c r="C488" s="312">
        <f>SUM(D488:G488)</f>
        <v>0</v>
      </c>
      <c r="D488" s="312"/>
      <c r="E488" s="312">
        <v>0</v>
      </c>
      <c r="F488" s="312">
        <v>0</v>
      </c>
      <c r="G488" s="312">
        <v>0</v>
      </c>
      <c r="H488" s="608"/>
      <c r="I488" s="610"/>
      <c r="J488" s="610"/>
      <c r="K488" s="294"/>
      <c r="L488" s="294"/>
      <c r="M488" s="301"/>
      <c r="N488" s="298"/>
      <c r="O488" s="62"/>
    </row>
    <row r="489" spans="1:15" ht="12.75" customHeight="1" hidden="1">
      <c r="A489" s="606" t="s">
        <v>12</v>
      </c>
      <c r="B489" s="607"/>
      <c r="C489" s="312">
        <f>SUM(D489:G489)</f>
        <v>0</v>
      </c>
      <c r="D489" s="312"/>
      <c r="E489" s="312"/>
      <c r="F489" s="312"/>
      <c r="G489" s="312"/>
      <c r="H489" s="608"/>
      <c r="I489" s="610"/>
      <c r="J489" s="610"/>
      <c r="K489" s="294"/>
      <c r="L489" s="294"/>
      <c r="M489" s="301"/>
      <c r="N489" s="298"/>
      <c r="O489" s="62"/>
    </row>
    <row r="490" spans="1:15" ht="12.75" customHeight="1" hidden="1">
      <c r="A490" s="306"/>
      <c r="B490" s="307" t="s">
        <v>464</v>
      </c>
      <c r="C490" s="312"/>
      <c r="D490" s="312"/>
      <c r="E490" s="312"/>
      <c r="F490" s="312"/>
      <c r="G490" s="312"/>
      <c r="H490" s="317"/>
      <c r="I490" s="322"/>
      <c r="J490" s="322"/>
      <c r="K490" s="294"/>
      <c r="L490" s="294" t="s">
        <v>66</v>
      </c>
      <c r="M490" s="301"/>
      <c r="N490" s="298"/>
      <c r="O490" s="62"/>
    </row>
    <row r="491" spans="1:15" ht="12.75" customHeight="1" hidden="1">
      <c r="A491" s="306"/>
      <c r="B491" s="307" t="s">
        <v>708</v>
      </c>
      <c r="C491" s="312"/>
      <c r="D491" s="312"/>
      <c r="E491" s="312"/>
      <c r="F491" s="312"/>
      <c r="G491" s="312"/>
      <c r="H491" s="317"/>
      <c r="I491" s="322"/>
      <c r="J491" s="322"/>
      <c r="K491" s="294"/>
      <c r="L491" s="294" t="s">
        <v>205</v>
      </c>
      <c r="M491" s="301"/>
      <c r="N491" s="298"/>
      <c r="O491" s="62"/>
    </row>
    <row r="492" spans="1:15" ht="12.75" customHeight="1" hidden="1">
      <c r="A492" s="306" t="s">
        <v>203</v>
      </c>
      <c r="B492" s="307" t="s">
        <v>204</v>
      </c>
      <c r="C492" s="312"/>
      <c r="D492" s="312"/>
      <c r="E492" s="312"/>
      <c r="F492" s="312"/>
      <c r="G492" s="312"/>
      <c r="H492" s="608" t="s">
        <v>195</v>
      </c>
      <c r="I492" s="610" t="s">
        <v>174</v>
      </c>
      <c r="J492" s="610" t="s">
        <v>465</v>
      </c>
      <c r="K492" s="294" t="s">
        <v>26</v>
      </c>
      <c r="L492" s="294" t="s">
        <v>205</v>
      </c>
      <c r="M492" s="301"/>
      <c r="N492" s="298"/>
      <c r="O492" s="62"/>
    </row>
    <row r="493" spans="1:15" ht="12.75" customHeight="1" hidden="1">
      <c r="A493" s="606" t="s">
        <v>9</v>
      </c>
      <c r="B493" s="607"/>
      <c r="C493" s="312">
        <f>SUM(C494:C496)</f>
        <v>0</v>
      </c>
      <c r="D493" s="312"/>
      <c r="E493" s="312">
        <f>SUM(E494:E496)</f>
        <v>0</v>
      </c>
      <c r="F493" s="312">
        <f>SUM(F494:F496)</f>
        <v>0</v>
      </c>
      <c r="G493" s="312">
        <f>SUM(G494:G496)</f>
        <v>0</v>
      </c>
      <c r="H493" s="608"/>
      <c r="I493" s="610"/>
      <c r="J493" s="610"/>
      <c r="K493" s="294"/>
      <c r="L493" s="294"/>
      <c r="M493" s="301"/>
      <c r="N493" s="298"/>
      <c r="O493" s="62"/>
    </row>
    <row r="494" spans="1:15" ht="12.75" customHeight="1" hidden="1">
      <c r="A494" s="606" t="s">
        <v>10</v>
      </c>
      <c r="B494" s="607"/>
      <c r="C494" s="312">
        <f>SUM(D494:G494)</f>
        <v>0</v>
      </c>
      <c r="D494" s="312"/>
      <c r="E494" s="312"/>
      <c r="F494" s="312"/>
      <c r="G494" s="312"/>
      <c r="H494" s="608"/>
      <c r="I494" s="610"/>
      <c r="J494" s="610"/>
      <c r="K494" s="294"/>
      <c r="L494" s="294"/>
      <c r="M494" s="301"/>
      <c r="N494" s="298"/>
      <c r="O494" s="62"/>
    </row>
    <row r="495" spans="1:15" ht="12.75" customHeight="1" hidden="1">
      <c r="A495" s="606" t="s">
        <v>11</v>
      </c>
      <c r="B495" s="607"/>
      <c r="C495" s="312">
        <f>SUM(D495:G495)</f>
        <v>0</v>
      </c>
      <c r="D495" s="312"/>
      <c r="E495" s="312">
        <v>0</v>
      </c>
      <c r="F495" s="312">
        <v>0</v>
      </c>
      <c r="G495" s="312">
        <v>0</v>
      </c>
      <c r="H495" s="608"/>
      <c r="I495" s="610"/>
      <c r="J495" s="610"/>
      <c r="K495" s="294"/>
      <c r="L495" s="294"/>
      <c r="M495" s="301"/>
      <c r="N495" s="298"/>
      <c r="O495" s="62"/>
    </row>
    <row r="496" spans="1:15" ht="12.75" customHeight="1" hidden="1">
      <c r="A496" s="606" t="s">
        <v>12</v>
      </c>
      <c r="B496" s="607"/>
      <c r="C496" s="312">
        <f>SUM(D496:G496)</f>
        <v>0</v>
      </c>
      <c r="D496" s="312"/>
      <c r="E496" s="312"/>
      <c r="F496" s="312"/>
      <c r="G496" s="312"/>
      <c r="H496" s="608"/>
      <c r="I496" s="610"/>
      <c r="J496" s="610"/>
      <c r="K496" s="294"/>
      <c r="L496" s="294"/>
      <c r="M496" s="301"/>
      <c r="N496" s="298"/>
      <c r="O496" s="62"/>
    </row>
    <row r="497" spans="1:15" ht="12.75" customHeight="1" hidden="1">
      <c r="A497" s="306"/>
      <c r="B497" s="307" t="s">
        <v>466</v>
      </c>
      <c r="C497" s="312"/>
      <c r="D497" s="312"/>
      <c r="E497" s="312"/>
      <c r="F497" s="312"/>
      <c r="G497" s="312"/>
      <c r="H497" s="317"/>
      <c r="I497" s="322"/>
      <c r="J497" s="322"/>
      <c r="K497" s="294"/>
      <c r="L497" s="294" t="s">
        <v>205</v>
      </c>
      <c r="M497" s="301"/>
      <c r="N497" s="298"/>
      <c r="O497" s="62"/>
    </row>
    <row r="498" spans="1:15" ht="12.75" customHeight="1" hidden="1">
      <c r="A498" s="306" t="s">
        <v>206</v>
      </c>
      <c r="B498" s="307" t="s">
        <v>467</v>
      </c>
      <c r="C498" s="312"/>
      <c r="D498" s="312"/>
      <c r="E498" s="312"/>
      <c r="F498" s="312"/>
      <c r="G498" s="312"/>
      <c r="H498" s="608" t="s">
        <v>195</v>
      </c>
      <c r="I498" s="610" t="s">
        <v>174</v>
      </c>
      <c r="J498" s="610" t="s">
        <v>465</v>
      </c>
      <c r="K498" s="294" t="s">
        <v>26</v>
      </c>
      <c r="L498" s="294" t="s">
        <v>205</v>
      </c>
      <c r="M498" s="301"/>
      <c r="N498" s="298"/>
      <c r="O498" s="62"/>
    </row>
    <row r="499" spans="1:15" ht="12.75" customHeight="1" hidden="1">
      <c r="A499" s="606" t="s">
        <v>9</v>
      </c>
      <c r="B499" s="607"/>
      <c r="C499" s="312">
        <f>SUM(C500:C502)</f>
        <v>0</v>
      </c>
      <c r="D499" s="312"/>
      <c r="E499" s="312">
        <f>SUM(E500:E502)</f>
        <v>0</v>
      </c>
      <c r="F499" s="312">
        <f>SUM(F500:F502)</f>
        <v>0</v>
      </c>
      <c r="G499" s="312">
        <f>SUM(G500:G502)</f>
        <v>0</v>
      </c>
      <c r="H499" s="608"/>
      <c r="I499" s="610"/>
      <c r="J499" s="610"/>
      <c r="K499" s="294"/>
      <c r="L499" s="294"/>
      <c r="M499" s="301"/>
      <c r="N499" s="298"/>
      <c r="O499" s="62"/>
    </row>
    <row r="500" spans="1:15" ht="12.75" customHeight="1" hidden="1">
      <c r="A500" s="606" t="s">
        <v>10</v>
      </c>
      <c r="B500" s="607"/>
      <c r="C500" s="312">
        <f>SUM(D500:G500)</f>
        <v>0</v>
      </c>
      <c r="D500" s="312"/>
      <c r="E500" s="312"/>
      <c r="F500" s="312"/>
      <c r="G500" s="312"/>
      <c r="H500" s="608"/>
      <c r="I500" s="610"/>
      <c r="J500" s="610"/>
      <c r="K500" s="294"/>
      <c r="L500" s="294"/>
      <c r="M500" s="301"/>
      <c r="N500" s="298"/>
      <c r="O500" s="62"/>
    </row>
    <row r="501" spans="1:15" ht="12.75" customHeight="1" hidden="1">
      <c r="A501" s="606" t="s">
        <v>11</v>
      </c>
      <c r="B501" s="607"/>
      <c r="C501" s="312">
        <f>SUM(D501:G501)</f>
        <v>0</v>
      </c>
      <c r="D501" s="312"/>
      <c r="E501" s="312">
        <v>0</v>
      </c>
      <c r="F501" s="312">
        <v>0</v>
      </c>
      <c r="G501" s="312">
        <v>0</v>
      </c>
      <c r="H501" s="608"/>
      <c r="I501" s="610"/>
      <c r="J501" s="610"/>
      <c r="K501" s="294"/>
      <c r="L501" s="294"/>
      <c r="M501" s="301"/>
      <c r="N501" s="298"/>
      <c r="O501" s="62"/>
    </row>
    <row r="502" spans="1:15" ht="12.75" customHeight="1" hidden="1">
      <c r="A502" s="606" t="s">
        <v>12</v>
      </c>
      <c r="B502" s="607"/>
      <c r="C502" s="312">
        <f>SUM(D502:G502)</f>
        <v>0</v>
      </c>
      <c r="D502" s="312"/>
      <c r="E502" s="312"/>
      <c r="F502" s="312"/>
      <c r="G502" s="312"/>
      <c r="H502" s="608"/>
      <c r="I502" s="610"/>
      <c r="J502" s="610"/>
      <c r="K502" s="294"/>
      <c r="L502" s="294"/>
      <c r="M502" s="301"/>
      <c r="N502" s="298"/>
      <c r="O502" s="62"/>
    </row>
    <row r="503" spans="1:15" ht="12.75" customHeight="1" hidden="1">
      <c r="A503" s="306"/>
      <c r="B503" s="307" t="s">
        <v>468</v>
      </c>
      <c r="C503" s="312"/>
      <c r="D503" s="312"/>
      <c r="E503" s="312"/>
      <c r="F503" s="312"/>
      <c r="G503" s="312"/>
      <c r="H503" s="317"/>
      <c r="I503" s="322"/>
      <c r="J503" s="322"/>
      <c r="K503" s="294"/>
      <c r="L503" s="294" t="s">
        <v>205</v>
      </c>
      <c r="M503" s="301"/>
      <c r="N503" s="298"/>
      <c r="O503" s="62"/>
    </row>
    <row r="504" spans="1:15" ht="12.75" customHeight="1" hidden="1">
      <c r="A504" s="306" t="s">
        <v>207</v>
      </c>
      <c r="B504" s="307" t="s">
        <v>208</v>
      </c>
      <c r="C504" s="312"/>
      <c r="D504" s="312"/>
      <c r="E504" s="312"/>
      <c r="F504" s="312"/>
      <c r="G504" s="312"/>
      <c r="H504" s="608" t="s">
        <v>709</v>
      </c>
      <c r="I504" s="610" t="s">
        <v>174</v>
      </c>
      <c r="J504" s="610" t="s">
        <v>465</v>
      </c>
      <c r="K504" s="294" t="s">
        <v>26</v>
      </c>
      <c r="L504" s="294" t="s">
        <v>205</v>
      </c>
      <c r="M504" s="301"/>
      <c r="N504" s="298"/>
      <c r="O504" s="62"/>
    </row>
    <row r="505" spans="1:15" ht="12.75" customHeight="1" hidden="1">
      <c r="A505" s="606" t="s">
        <v>9</v>
      </c>
      <c r="B505" s="607"/>
      <c r="C505" s="312">
        <f>SUM(C506:C508)</f>
        <v>0</v>
      </c>
      <c r="D505" s="312"/>
      <c r="E505" s="312">
        <f>SUM(E506:E508)</f>
        <v>0</v>
      </c>
      <c r="F505" s="312">
        <f>SUM(F506:F508)</f>
        <v>0</v>
      </c>
      <c r="G505" s="312">
        <f>SUM(G506:G508)</f>
        <v>0</v>
      </c>
      <c r="H505" s="608"/>
      <c r="I505" s="610"/>
      <c r="J505" s="610"/>
      <c r="K505" s="294"/>
      <c r="L505" s="294"/>
      <c r="M505" s="301"/>
      <c r="N505" s="298"/>
      <c r="O505" s="62"/>
    </row>
    <row r="506" spans="1:15" ht="12.75" customHeight="1" hidden="1">
      <c r="A506" s="606" t="s">
        <v>10</v>
      </c>
      <c r="B506" s="607"/>
      <c r="C506" s="312">
        <f>SUM(D506:G506)</f>
        <v>0</v>
      </c>
      <c r="D506" s="312"/>
      <c r="E506" s="312"/>
      <c r="F506" s="312"/>
      <c r="G506" s="312"/>
      <c r="H506" s="608"/>
      <c r="I506" s="610"/>
      <c r="J506" s="610"/>
      <c r="K506" s="294"/>
      <c r="L506" s="294"/>
      <c r="M506" s="301"/>
      <c r="N506" s="298"/>
      <c r="O506" s="62"/>
    </row>
    <row r="507" spans="1:15" ht="12.75" customHeight="1" hidden="1">
      <c r="A507" s="606" t="s">
        <v>11</v>
      </c>
      <c r="B507" s="607"/>
      <c r="C507" s="312">
        <f>SUM(D507:G507)</f>
        <v>0</v>
      </c>
      <c r="D507" s="312"/>
      <c r="E507" s="312">
        <v>0</v>
      </c>
      <c r="F507" s="312">
        <v>0</v>
      </c>
      <c r="G507" s="312">
        <v>0</v>
      </c>
      <c r="H507" s="608"/>
      <c r="I507" s="610"/>
      <c r="J507" s="610"/>
      <c r="K507" s="294"/>
      <c r="L507" s="294"/>
      <c r="M507" s="301"/>
      <c r="N507" s="298"/>
      <c r="O507" s="62"/>
    </row>
    <row r="508" spans="1:15" ht="12.75" customHeight="1" hidden="1">
      <c r="A508" s="606" t="s">
        <v>12</v>
      </c>
      <c r="B508" s="607"/>
      <c r="C508" s="312">
        <f>SUM(D508:G508)</f>
        <v>0</v>
      </c>
      <c r="D508" s="312"/>
      <c r="E508" s="312"/>
      <c r="F508" s="312"/>
      <c r="G508" s="312"/>
      <c r="H508" s="608"/>
      <c r="I508" s="610"/>
      <c r="J508" s="610"/>
      <c r="K508" s="294"/>
      <c r="L508" s="294"/>
      <c r="M508" s="301"/>
      <c r="N508" s="298"/>
      <c r="O508" s="62"/>
    </row>
    <row r="509" spans="1:15" ht="12.75" customHeight="1" hidden="1">
      <c r="A509" s="306"/>
      <c r="B509" s="307" t="s">
        <v>710</v>
      </c>
      <c r="C509" s="312"/>
      <c r="D509" s="312"/>
      <c r="E509" s="312"/>
      <c r="F509" s="312"/>
      <c r="G509" s="312"/>
      <c r="H509" s="317"/>
      <c r="I509" s="322"/>
      <c r="J509" s="322"/>
      <c r="K509" s="294"/>
      <c r="L509" s="294" t="s">
        <v>66</v>
      </c>
      <c r="M509" s="301"/>
      <c r="N509" s="298"/>
      <c r="O509" s="62"/>
    </row>
    <row r="510" spans="1:15" ht="22.5" customHeight="1">
      <c r="A510" s="306" t="s">
        <v>201</v>
      </c>
      <c r="B510" s="307" t="s">
        <v>711</v>
      </c>
      <c r="C510" s="312"/>
      <c r="D510" s="312"/>
      <c r="E510" s="312"/>
      <c r="F510" s="312"/>
      <c r="G510" s="312"/>
      <c r="H510" s="608" t="s">
        <v>712</v>
      </c>
      <c r="I510" s="610" t="s">
        <v>174</v>
      </c>
      <c r="J510" s="610" t="s">
        <v>713</v>
      </c>
      <c r="K510" s="294" t="s">
        <v>444</v>
      </c>
      <c r="L510" s="294" t="s">
        <v>681</v>
      </c>
      <c r="M510" s="301"/>
      <c r="N510" s="298"/>
      <c r="O510" s="62"/>
    </row>
    <row r="511" spans="1:15" ht="12.75" customHeight="1">
      <c r="A511" s="606" t="s">
        <v>9</v>
      </c>
      <c r="B511" s="607"/>
      <c r="C511" s="312">
        <f>SUM(C512:C514)</f>
        <v>0</v>
      </c>
      <c r="D511" s="312"/>
      <c r="E511" s="312">
        <f>SUM(E512:E514)</f>
        <v>0</v>
      </c>
      <c r="F511" s="312">
        <f>SUM(F512:F514)</f>
        <v>0</v>
      </c>
      <c r="G511" s="312">
        <f>SUM(G512:G514)</f>
        <v>0</v>
      </c>
      <c r="H511" s="608"/>
      <c r="I511" s="610"/>
      <c r="J511" s="610"/>
      <c r="K511" s="294"/>
      <c r="L511" s="294"/>
      <c r="M511" s="301"/>
      <c r="N511" s="298"/>
      <c r="O511" s="62"/>
    </row>
    <row r="512" spans="1:15" ht="12.75" customHeight="1">
      <c r="A512" s="606" t="s">
        <v>10</v>
      </c>
      <c r="B512" s="607"/>
      <c r="C512" s="312">
        <f>SUM(D512:G512)</f>
        <v>0</v>
      </c>
      <c r="D512" s="312"/>
      <c r="E512" s="312">
        <v>0</v>
      </c>
      <c r="F512" s="312">
        <v>0</v>
      </c>
      <c r="G512" s="312">
        <v>0</v>
      </c>
      <c r="H512" s="608"/>
      <c r="I512" s="610"/>
      <c r="J512" s="610"/>
      <c r="K512" s="294"/>
      <c r="L512" s="294"/>
      <c r="M512" s="301"/>
      <c r="N512" s="298"/>
      <c r="O512" s="62"/>
    </row>
    <row r="513" spans="1:15" ht="12.75" customHeight="1">
      <c r="A513" s="606" t="s">
        <v>11</v>
      </c>
      <c r="B513" s="607"/>
      <c r="C513" s="312">
        <f>SUM(D513:G513)</f>
        <v>0</v>
      </c>
      <c r="D513" s="312"/>
      <c r="E513" s="312">
        <v>0</v>
      </c>
      <c r="F513" s="312">
        <v>0</v>
      </c>
      <c r="G513" s="312">
        <v>0</v>
      </c>
      <c r="H513" s="608"/>
      <c r="I513" s="610"/>
      <c r="J513" s="610"/>
      <c r="K513" s="294"/>
      <c r="L513" s="294"/>
      <c r="M513" s="301"/>
      <c r="N513" s="298"/>
      <c r="O513" s="62"/>
    </row>
    <row r="514" spans="1:15" ht="12.75" customHeight="1">
      <c r="A514" s="606" t="s">
        <v>12</v>
      </c>
      <c r="B514" s="607"/>
      <c r="C514" s="312">
        <f>SUM(D514:G514)</f>
        <v>0</v>
      </c>
      <c r="D514" s="312"/>
      <c r="E514" s="312">
        <v>0</v>
      </c>
      <c r="F514" s="312">
        <v>0</v>
      </c>
      <c r="G514" s="312">
        <v>0</v>
      </c>
      <c r="H514" s="608"/>
      <c r="I514" s="610"/>
      <c r="J514" s="610"/>
      <c r="K514" s="294"/>
      <c r="L514" s="294"/>
      <c r="M514" s="301"/>
      <c r="N514" s="298"/>
      <c r="O514" s="62"/>
    </row>
    <row r="515" spans="1:15" ht="50.25" customHeight="1">
      <c r="A515" s="326"/>
      <c r="B515" s="317" t="s">
        <v>714</v>
      </c>
      <c r="C515" s="288" t="s">
        <v>15</v>
      </c>
      <c r="D515" s="288"/>
      <c r="E515" s="288" t="s">
        <v>15</v>
      </c>
      <c r="F515" s="288" t="s">
        <v>15</v>
      </c>
      <c r="G515" s="288" t="s">
        <v>15</v>
      </c>
      <c r="H515" s="289"/>
      <c r="I515" s="322" t="s">
        <v>174</v>
      </c>
      <c r="J515" s="318" t="s">
        <v>15</v>
      </c>
      <c r="K515" s="294" t="s">
        <v>15</v>
      </c>
      <c r="L515" s="294" t="s">
        <v>670</v>
      </c>
      <c r="M515" s="301"/>
      <c r="N515" s="298"/>
      <c r="O515" s="62"/>
    </row>
    <row r="516" spans="1:15" ht="12.75" customHeight="1" hidden="1">
      <c r="A516" s="326"/>
      <c r="B516" s="317" t="s">
        <v>715</v>
      </c>
      <c r="C516" s="288" t="s">
        <v>15</v>
      </c>
      <c r="D516" s="288"/>
      <c r="E516" s="288" t="s">
        <v>15</v>
      </c>
      <c r="F516" s="288" t="s">
        <v>15</v>
      </c>
      <c r="G516" s="288" t="s">
        <v>15</v>
      </c>
      <c r="H516" s="289"/>
      <c r="I516" s="322" t="s">
        <v>174</v>
      </c>
      <c r="J516" s="318" t="s">
        <v>15</v>
      </c>
      <c r="K516" s="294" t="s">
        <v>15</v>
      </c>
      <c r="L516" s="294" t="s">
        <v>27</v>
      </c>
      <c r="M516" s="301"/>
      <c r="N516" s="298"/>
      <c r="O516" s="62"/>
    </row>
    <row r="517" spans="1:15" ht="12.75" customHeight="1" hidden="1">
      <c r="A517" s="326"/>
      <c r="B517" s="317" t="s">
        <v>716</v>
      </c>
      <c r="C517" s="288" t="s">
        <v>15</v>
      </c>
      <c r="D517" s="288"/>
      <c r="E517" s="288" t="s">
        <v>15</v>
      </c>
      <c r="F517" s="288" t="s">
        <v>15</v>
      </c>
      <c r="G517" s="288" t="s">
        <v>15</v>
      </c>
      <c r="H517" s="289"/>
      <c r="I517" s="322" t="s">
        <v>174</v>
      </c>
      <c r="J517" s="318" t="s">
        <v>15</v>
      </c>
      <c r="K517" s="294" t="s">
        <v>15</v>
      </c>
      <c r="L517" s="294" t="s">
        <v>681</v>
      </c>
      <c r="M517" s="301"/>
      <c r="N517" s="298"/>
      <c r="O517" s="62"/>
    </row>
    <row r="518" spans="1:15" ht="18.75" customHeight="1">
      <c r="A518" s="306" t="s">
        <v>203</v>
      </c>
      <c r="B518" s="307" t="s">
        <v>717</v>
      </c>
      <c r="C518" s="312"/>
      <c r="D518" s="312"/>
      <c r="E518" s="312"/>
      <c r="F518" s="312"/>
      <c r="G518" s="312"/>
      <c r="H518" s="608" t="s">
        <v>712</v>
      </c>
      <c r="I518" s="610" t="s">
        <v>174</v>
      </c>
      <c r="J518" s="610" t="s">
        <v>718</v>
      </c>
      <c r="K518" s="294" t="s">
        <v>444</v>
      </c>
      <c r="L518" s="294" t="s">
        <v>27</v>
      </c>
      <c r="M518" s="301"/>
      <c r="N518" s="298"/>
      <c r="O518" s="62"/>
    </row>
    <row r="519" spans="1:15" ht="12.75" customHeight="1">
      <c r="A519" s="606" t="s">
        <v>9</v>
      </c>
      <c r="B519" s="607"/>
      <c r="C519" s="312">
        <f>SUM(C520:C522)</f>
        <v>0</v>
      </c>
      <c r="D519" s="312"/>
      <c r="E519" s="312">
        <f>SUM(E520:E522)</f>
        <v>0</v>
      </c>
      <c r="F519" s="312">
        <f>SUM(F520:F522)</f>
        <v>0</v>
      </c>
      <c r="G519" s="312">
        <f>SUM(G520:G522)</f>
        <v>0</v>
      </c>
      <c r="H519" s="608"/>
      <c r="I519" s="610"/>
      <c r="J519" s="610"/>
      <c r="K519" s="294"/>
      <c r="L519" s="294"/>
      <c r="M519" s="301"/>
      <c r="N519" s="298"/>
      <c r="O519" s="62"/>
    </row>
    <row r="520" spans="1:15" ht="12.75" customHeight="1">
      <c r="A520" s="606" t="s">
        <v>10</v>
      </c>
      <c r="B520" s="607"/>
      <c r="C520" s="312">
        <f>SUM(D520:G520)</f>
        <v>0</v>
      </c>
      <c r="D520" s="312"/>
      <c r="E520" s="312">
        <v>0</v>
      </c>
      <c r="F520" s="312">
        <v>0</v>
      </c>
      <c r="G520" s="312">
        <v>0</v>
      </c>
      <c r="H520" s="608"/>
      <c r="I520" s="610"/>
      <c r="J520" s="610"/>
      <c r="K520" s="294"/>
      <c r="L520" s="294"/>
      <c r="M520" s="301"/>
      <c r="N520" s="298"/>
      <c r="O520" s="62"/>
    </row>
    <row r="521" spans="1:15" ht="12.75" customHeight="1">
      <c r="A521" s="606" t="s">
        <v>11</v>
      </c>
      <c r="B521" s="607"/>
      <c r="C521" s="312">
        <f>SUM(D521:G521)</f>
        <v>0</v>
      </c>
      <c r="D521" s="312"/>
      <c r="E521" s="312">
        <v>0</v>
      </c>
      <c r="F521" s="312">
        <v>0</v>
      </c>
      <c r="G521" s="312">
        <v>0</v>
      </c>
      <c r="H521" s="608"/>
      <c r="I521" s="610"/>
      <c r="J521" s="610"/>
      <c r="K521" s="294"/>
      <c r="L521" s="294"/>
      <c r="M521" s="301"/>
      <c r="N521" s="298"/>
      <c r="O521" s="62"/>
    </row>
    <row r="522" spans="1:15" ht="12.75" customHeight="1">
      <c r="A522" s="606" t="s">
        <v>12</v>
      </c>
      <c r="B522" s="607"/>
      <c r="C522" s="312">
        <f>SUM(D522:G522)</f>
        <v>0</v>
      </c>
      <c r="D522" s="312"/>
      <c r="E522" s="312">
        <v>0</v>
      </c>
      <c r="F522" s="312">
        <v>0</v>
      </c>
      <c r="G522" s="312">
        <v>0</v>
      </c>
      <c r="H522" s="608"/>
      <c r="I522" s="610"/>
      <c r="J522" s="610"/>
      <c r="K522" s="294"/>
      <c r="L522" s="294"/>
      <c r="M522" s="301"/>
      <c r="N522" s="298"/>
      <c r="O522" s="62"/>
    </row>
    <row r="523" spans="1:15" ht="51" customHeight="1">
      <c r="A523" s="326"/>
      <c r="B523" s="317" t="s">
        <v>719</v>
      </c>
      <c r="C523" s="288" t="s">
        <v>15</v>
      </c>
      <c r="D523" s="288"/>
      <c r="E523" s="288" t="s">
        <v>15</v>
      </c>
      <c r="F523" s="288" t="s">
        <v>15</v>
      </c>
      <c r="G523" s="288" t="s">
        <v>15</v>
      </c>
      <c r="H523" s="289"/>
      <c r="I523" s="322" t="s">
        <v>174</v>
      </c>
      <c r="J523" s="318" t="s">
        <v>15</v>
      </c>
      <c r="K523" s="294" t="s">
        <v>15</v>
      </c>
      <c r="L523" s="294" t="s">
        <v>623</v>
      </c>
      <c r="M523" s="301"/>
      <c r="N523" s="298"/>
      <c r="O523" s="62"/>
    </row>
    <row r="524" spans="1:15" ht="12.75" customHeight="1" hidden="1">
      <c r="A524" s="326"/>
      <c r="B524" s="317" t="s">
        <v>720</v>
      </c>
      <c r="C524" s="288" t="s">
        <v>15</v>
      </c>
      <c r="D524" s="288"/>
      <c r="E524" s="288" t="s">
        <v>15</v>
      </c>
      <c r="F524" s="288" t="s">
        <v>15</v>
      </c>
      <c r="G524" s="288" t="s">
        <v>15</v>
      </c>
      <c r="H524" s="289"/>
      <c r="I524" s="322" t="s">
        <v>174</v>
      </c>
      <c r="J524" s="318" t="s">
        <v>15</v>
      </c>
      <c r="K524" s="294" t="s">
        <v>15</v>
      </c>
      <c r="L524" s="294" t="s">
        <v>27</v>
      </c>
      <c r="M524" s="301"/>
      <c r="N524" s="298"/>
      <c r="O524" s="62"/>
    </row>
    <row r="525" spans="1:15" ht="39.75" customHeight="1">
      <c r="A525" s="306" t="s">
        <v>206</v>
      </c>
      <c r="B525" s="307" t="s">
        <v>721</v>
      </c>
      <c r="C525" s="312"/>
      <c r="D525" s="312"/>
      <c r="E525" s="312"/>
      <c r="F525" s="312"/>
      <c r="G525" s="312"/>
      <c r="H525" s="608" t="s">
        <v>712</v>
      </c>
      <c r="I525" s="610" t="s">
        <v>174</v>
      </c>
      <c r="J525" s="610" t="s">
        <v>722</v>
      </c>
      <c r="K525" s="294" t="s">
        <v>444</v>
      </c>
      <c r="L525" s="294" t="s">
        <v>723</v>
      </c>
      <c r="M525" s="301"/>
      <c r="N525" s="298"/>
      <c r="O525" s="62"/>
    </row>
    <row r="526" spans="1:15" ht="12.75" customHeight="1">
      <c r="A526" s="606" t="s">
        <v>9</v>
      </c>
      <c r="B526" s="607"/>
      <c r="C526" s="312">
        <f>SUM(C527:C529)</f>
        <v>23310.627839999997</v>
      </c>
      <c r="D526" s="312"/>
      <c r="E526" s="312">
        <f>SUM(E527:E529)</f>
        <v>7770.21106</v>
      </c>
      <c r="F526" s="312">
        <f>SUM(F527:F529)</f>
        <v>7770.20839</v>
      </c>
      <c r="G526" s="312">
        <f>SUM(G527:G529)</f>
        <v>7770.20839</v>
      </c>
      <c r="H526" s="608"/>
      <c r="I526" s="610"/>
      <c r="J526" s="610"/>
      <c r="K526" s="294"/>
      <c r="L526" s="294"/>
      <c r="M526" s="301"/>
      <c r="N526" s="298"/>
      <c r="O526" s="62"/>
    </row>
    <row r="527" spans="1:15" ht="12.75" customHeight="1">
      <c r="A527" s="606" t="s">
        <v>10</v>
      </c>
      <c r="B527" s="607"/>
      <c r="C527" s="312">
        <f>SUM(D527:G527)</f>
        <v>0</v>
      </c>
      <c r="D527" s="312"/>
      <c r="E527" s="312">
        <v>0</v>
      </c>
      <c r="F527" s="312">
        <v>0</v>
      </c>
      <c r="G527" s="312">
        <v>0</v>
      </c>
      <c r="H527" s="608"/>
      <c r="I527" s="610"/>
      <c r="J527" s="610"/>
      <c r="K527" s="294"/>
      <c r="L527" s="294"/>
      <c r="M527" s="301"/>
      <c r="N527" s="298"/>
      <c r="O527" s="62"/>
    </row>
    <row r="528" spans="1:15" ht="12.75" customHeight="1">
      <c r="A528" s="606" t="s">
        <v>11</v>
      </c>
      <c r="B528" s="607"/>
      <c r="C528" s="312">
        <f>SUM(D528:G528)</f>
        <v>23194.07466</v>
      </c>
      <c r="D528" s="312"/>
      <c r="E528" s="323">
        <v>7731.36</v>
      </c>
      <c r="F528" s="312">
        <v>7731.35733</v>
      </c>
      <c r="G528" s="312">
        <f>F528</f>
        <v>7731.35733</v>
      </c>
      <c r="H528" s="608"/>
      <c r="I528" s="610"/>
      <c r="J528" s="610"/>
      <c r="K528" s="294"/>
      <c r="L528" s="294"/>
      <c r="M528" s="301"/>
      <c r="N528" s="298"/>
      <c r="O528" s="62"/>
    </row>
    <row r="529" spans="1:15" ht="12.75" customHeight="1">
      <c r="A529" s="606" t="s">
        <v>12</v>
      </c>
      <c r="B529" s="607"/>
      <c r="C529" s="312">
        <f>SUM(D529:G529)</f>
        <v>116.55318</v>
      </c>
      <c r="D529" s="312"/>
      <c r="E529" s="323">
        <v>38.85106</v>
      </c>
      <c r="F529" s="312">
        <v>38.85106</v>
      </c>
      <c r="G529" s="312">
        <v>38.85106</v>
      </c>
      <c r="H529" s="608"/>
      <c r="I529" s="610"/>
      <c r="J529" s="610"/>
      <c r="K529" s="294"/>
      <c r="L529" s="294"/>
      <c r="M529" s="301"/>
      <c r="N529" s="298"/>
      <c r="O529" s="62"/>
    </row>
    <row r="530" spans="1:15" ht="59.25" customHeight="1">
      <c r="A530" s="326"/>
      <c r="B530" s="317" t="s">
        <v>724</v>
      </c>
      <c r="C530" s="288" t="s">
        <v>15</v>
      </c>
      <c r="D530" s="288"/>
      <c r="E530" s="288" t="s">
        <v>15</v>
      </c>
      <c r="F530" s="288" t="s">
        <v>15</v>
      </c>
      <c r="G530" s="288" t="s">
        <v>15</v>
      </c>
      <c r="H530" s="289"/>
      <c r="I530" s="322" t="s">
        <v>174</v>
      </c>
      <c r="J530" s="318" t="s">
        <v>15</v>
      </c>
      <c r="K530" s="294" t="s">
        <v>15</v>
      </c>
      <c r="L530" s="294" t="s">
        <v>665</v>
      </c>
      <c r="M530" s="301"/>
      <c r="N530" s="298"/>
      <c r="O530" s="62"/>
    </row>
    <row r="531" spans="1:15" ht="12.75" customHeight="1" hidden="1">
      <c r="A531" s="326"/>
      <c r="B531" s="317" t="s">
        <v>725</v>
      </c>
      <c r="C531" s="288" t="s">
        <v>15</v>
      </c>
      <c r="D531" s="288"/>
      <c r="E531" s="288" t="s">
        <v>15</v>
      </c>
      <c r="F531" s="288" t="s">
        <v>15</v>
      </c>
      <c r="G531" s="288" t="s">
        <v>15</v>
      </c>
      <c r="H531" s="289"/>
      <c r="I531" s="322" t="s">
        <v>174</v>
      </c>
      <c r="J531" s="318" t="s">
        <v>15</v>
      </c>
      <c r="K531" s="294" t="s">
        <v>15</v>
      </c>
      <c r="L531" s="294" t="s">
        <v>27</v>
      </c>
      <c r="M531" s="301"/>
      <c r="N531" s="298"/>
      <c r="O531" s="62"/>
    </row>
    <row r="532" spans="1:15" ht="12.75" customHeight="1" hidden="1">
      <c r="A532" s="326"/>
      <c r="B532" s="317" t="s">
        <v>726</v>
      </c>
      <c r="C532" s="288" t="s">
        <v>15</v>
      </c>
      <c r="D532" s="288"/>
      <c r="E532" s="288" t="s">
        <v>15</v>
      </c>
      <c r="F532" s="288" t="s">
        <v>15</v>
      </c>
      <c r="G532" s="288" t="s">
        <v>15</v>
      </c>
      <c r="H532" s="289"/>
      <c r="I532" s="322" t="s">
        <v>174</v>
      </c>
      <c r="J532" s="318" t="s">
        <v>15</v>
      </c>
      <c r="K532" s="294" t="s">
        <v>15</v>
      </c>
      <c r="L532" s="294" t="s">
        <v>723</v>
      </c>
      <c r="M532" s="301"/>
      <c r="N532" s="298"/>
      <c r="O532" s="62"/>
    </row>
    <row r="533" spans="1:15" ht="39.75" customHeight="1">
      <c r="A533" s="306" t="s">
        <v>207</v>
      </c>
      <c r="B533" s="307" t="s">
        <v>727</v>
      </c>
      <c r="C533" s="312"/>
      <c r="D533" s="312"/>
      <c r="E533" s="312"/>
      <c r="F533" s="312"/>
      <c r="G533" s="312"/>
      <c r="H533" s="608" t="s">
        <v>712</v>
      </c>
      <c r="I533" s="610" t="s">
        <v>174</v>
      </c>
      <c r="J533" s="610" t="s">
        <v>728</v>
      </c>
      <c r="K533" s="294" t="s">
        <v>444</v>
      </c>
      <c r="L533" s="294" t="s">
        <v>723</v>
      </c>
      <c r="M533" s="301"/>
      <c r="N533" s="298"/>
      <c r="O533" s="62"/>
    </row>
    <row r="534" spans="1:15" ht="12.75" customHeight="1">
      <c r="A534" s="606" t="s">
        <v>9</v>
      </c>
      <c r="B534" s="607"/>
      <c r="C534" s="312">
        <f>SUM(C535:C537)</f>
        <v>35539.371459999995</v>
      </c>
      <c r="D534" s="312"/>
      <c r="E534" s="312">
        <f>SUM(E535:E537)</f>
        <v>20695.55518</v>
      </c>
      <c r="F534" s="312">
        <f>SUM(F535:F537)</f>
        <v>7421.90814</v>
      </c>
      <c r="G534" s="312">
        <f>SUM(G535:G537)</f>
        <v>7421.90814</v>
      </c>
      <c r="H534" s="608"/>
      <c r="I534" s="610"/>
      <c r="J534" s="610"/>
      <c r="K534" s="294"/>
      <c r="L534" s="294"/>
      <c r="M534" s="301"/>
      <c r="N534" s="298"/>
      <c r="O534" s="62"/>
    </row>
    <row r="535" spans="1:15" ht="12.75" customHeight="1">
      <c r="A535" s="606" t="s">
        <v>10</v>
      </c>
      <c r="B535" s="607"/>
      <c r="C535" s="312">
        <f>SUM(D535:G535)</f>
        <v>0</v>
      </c>
      <c r="D535" s="312"/>
      <c r="E535" s="312">
        <v>0</v>
      </c>
      <c r="F535" s="312">
        <v>0</v>
      </c>
      <c r="G535" s="312">
        <v>0</v>
      </c>
      <c r="H535" s="608"/>
      <c r="I535" s="610"/>
      <c r="J535" s="610"/>
      <c r="K535" s="294"/>
      <c r="L535" s="294"/>
      <c r="M535" s="301"/>
      <c r="N535" s="298"/>
      <c r="O535" s="62"/>
    </row>
    <row r="536" spans="1:15" ht="12.75" customHeight="1">
      <c r="A536" s="606" t="s">
        <v>11</v>
      </c>
      <c r="B536" s="607"/>
      <c r="C536" s="312">
        <f>SUM(D536:G536)</f>
        <v>35360.8558</v>
      </c>
      <c r="D536" s="312"/>
      <c r="E536" s="312">
        <v>20592.0774</v>
      </c>
      <c r="F536" s="312">
        <v>7384.3892</v>
      </c>
      <c r="G536" s="312">
        <f>F536</f>
        <v>7384.3892</v>
      </c>
      <c r="H536" s="608"/>
      <c r="I536" s="610"/>
      <c r="J536" s="610"/>
      <c r="K536" s="294"/>
      <c r="L536" s="294"/>
      <c r="M536" s="301"/>
      <c r="N536" s="298"/>
      <c r="O536" s="62"/>
    </row>
    <row r="537" spans="1:15" ht="12.75" customHeight="1">
      <c r="A537" s="606" t="s">
        <v>12</v>
      </c>
      <c r="B537" s="607"/>
      <c r="C537" s="312">
        <f>SUM(D537:G537)</f>
        <v>178.51565999999997</v>
      </c>
      <c r="D537" s="312"/>
      <c r="E537" s="312">
        <v>103.47778</v>
      </c>
      <c r="F537" s="312">
        <v>37.51894</v>
      </c>
      <c r="G537" s="312">
        <f>F537</f>
        <v>37.51894</v>
      </c>
      <c r="H537" s="608"/>
      <c r="I537" s="610"/>
      <c r="J537" s="610"/>
      <c r="K537" s="294"/>
      <c r="L537" s="294"/>
      <c r="M537" s="301"/>
      <c r="N537" s="298"/>
      <c r="O537" s="62"/>
    </row>
    <row r="538" spans="1:15" ht="63.75" customHeight="1">
      <c r="A538" s="326"/>
      <c r="B538" s="317" t="s">
        <v>729</v>
      </c>
      <c r="C538" s="288" t="s">
        <v>15</v>
      </c>
      <c r="D538" s="288"/>
      <c r="E538" s="288" t="s">
        <v>15</v>
      </c>
      <c r="F538" s="288" t="s">
        <v>15</v>
      </c>
      <c r="G538" s="288" t="s">
        <v>15</v>
      </c>
      <c r="H538" s="317"/>
      <c r="I538" s="322" t="s">
        <v>174</v>
      </c>
      <c r="J538" s="318" t="s">
        <v>15</v>
      </c>
      <c r="K538" s="294" t="s">
        <v>15</v>
      </c>
      <c r="L538" s="294" t="s">
        <v>690</v>
      </c>
      <c r="M538" s="301"/>
      <c r="N538" s="298"/>
      <c r="O538" s="62"/>
    </row>
    <row r="539" spans="1:15" ht="12.75" customHeight="1" hidden="1">
      <c r="A539" s="326"/>
      <c r="B539" s="317" t="s">
        <v>730</v>
      </c>
      <c r="C539" s="288" t="s">
        <v>15</v>
      </c>
      <c r="D539" s="288"/>
      <c r="E539" s="288" t="s">
        <v>15</v>
      </c>
      <c r="F539" s="288" t="s">
        <v>15</v>
      </c>
      <c r="G539" s="288" t="s">
        <v>15</v>
      </c>
      <c r="H539" s="317"/>
      <c r="I539" s="322" t="s">
        <v>174</v>
      </c>
      <c r="J539" s="318" t="s">
        <v>15</v>
      </c>
      <c r="K539" s="294" t="s">
        <v>15</v>
      </c>
      <c r="L539" s="294" t="s">
        <v>27</v>
      </c>
      <c r="M539" s="301"/>
      <c r="N539" s="298"/>
      <c r="O539" s="62"/>
    </row>
    <row r="540" spans="1:15" ht="12.75" customHeight="1" hidden="1">
      <c r="A540" s="326"/>
      <c r="B540" s="317" t="s">
        <v>731</v>
      </c>
      <c r="C540" s="288" t="s">
        <v>15</v>
      </c>
      <c r="D540" s="288"/>
      <c r="E540" s="288" t="s">
        <v>15</v>
      </c>
      <c r="F540" s="288" t="s">
        <v>15</v>
      </c>
      <c r="G540" s="288" t="s">
        <v>15</v>
      </c>
      <c r="H540" s="317"/>
      <c r="I540" s="322" t="s">
        <v>174</v>
      </c>
      <c r="J540" s="318" t="s">
        <v>15</v>
      </c>
      <c r="K540" s="294" t="s">
        <v>15</v>
      </c>
      <c r="L540" s="294" t="s">
        <v>723</v>
      </c>
      <c r="M540" s="301"/>
      <c r="N540" s="298"/>
      <c r="O540" s="62"/>
    </row>
    <row r="541" spans="1:15" ht="31.5" customHeight="1">
      <c r="A541" s="306" t="s">
        <v>732</v>
      </c>
      <c r="B541" s="317" t="s">
        <v>733</v>
      </c>
      <c r="C541" s="288"/>
      <c r="D541" s="288"/>
      <c r="E541" s="288"/>
      <c r="F541" s="288"/>
      <c r="G541" s="288"/>
      <c r="H541" s="317"/>
      <c r="I541" s="610" t="s">
        <v>174</v>
      </c>
      <c r="J541" s="318"/>
      <c r="K541" s="294"/>
      <c r="L541" s="294"/>
      <c r="M541" s="301"/>
      <c r="N541" s="298"/>
      <c r="O541" s="62"/>
    </row>
    <row r="542" spans="1:15" ht="17.25" customHeight="1">
      <c r="A542" s="606" t="s">
        <v>9</v>
      </c>
      <c r="B542" s="607"/>
      <c r="C542" s="288"/>
      <c r="D542" s="288"/>
      <c r="E542" s="312">
        <f>E543+E544+E545</f>
        <v>0</v>
      </c>
      <c r="F542" s="312">
        <f>F543+F544+F545</f>
        <v>0</v>
      </c>
      <c r="G542" s="312">
        <f>G543+G544+G545</f>
        <v>0</v>
      </c>
      <c r="H542" s="317"/>
      <c r="I542" s="610"/>
      <c r="J542" s="318"/>
      <c r="K542" s="294"/>
      <c r="L542" s="294"/>
      <c r="M542" s="301"/>
      <c r="N542" s="298"/>
      <c r="O542" s="62"/>
    </row>
    <row r="543" spans="1:15" ht="18.75" customHeight="1">
      <c r="A543" s="606" t="s">
        <v>10</v>
      </c>
      <c r="B543" s="607"/>
      <c r="C543" s="288"/>
      <c r="D543" s="288"/>
      <c r="E543" s="312">
        <v>0</v>
      </c>
      <c r="F543" s="312">
        <v>0</v>
      </c>
      <c r="G543" s="312">
        <v>0</v>
      </c>
      <c r="H543" s="317"/>
      <c r="I543" s="610"/>
      <c r="J543" s="318"/>
      <c r="K543" s="294"/>
      <c r="L543" s="294"/>
      <c r="M543" s="301"/>
      <c r="N543" s="298"/>
      <c r="O543" s="62"/>
    </row>
    <row r="544" spans="1:15" ht="17.25" customHeight="1">
      <c r="A544" s="606" t="s">
        <v>11</v>
      </c>
      <c r="B544" s="607"/>
      <c r="C544" s="288"/>
      <c r="D544" s="288"/>
      <c r="E544" s="312">
        <v>0</v>
      </c>
      <c r="F544" s="312">
        <v>0</v>
      </c>
      <c r="G544" s="312">
        <v>0</v>
      </c>
      <c r="H544" s="317"/>
      <c r="I544" s="610"/>
      <c r="J544" s="318"/>
      <c r="K544" s="294" t="s">
        <v>444</v>
      </c>
      <c r="L544" s="294" t="s">
        <v>205</v>
      </c>
      <c r="M544" s="301"/>
      <c r="N544" s="298"/>
      <c r="O544" s="62"/>
    </row>
    <row r="545" spans="1:15" ht="17.25" customHeight="1">
      <c r="A545" s="606" t="s">
        <v>12</v>
      </c>
      <c r="B545" s="607"/>
      <c r="C545" s="288"/>
      <c r="D545" s="288"/>
      <c r="E545" s="312">
        <v>0</v>
      </c>
      <c r="F545" s="312">
        <v>0</v>
      </c>
      <c r="G545" s="312">
        <v>0</v>
      </c>
      <c r="H545" s="317"/>
      <c r="I545" s="610"/>
      <c r="J545" s="318"/>
      <c r="K545" s="294"/>
      <c r="L545" s="294"/>
      <c r="M545" s="301"/>
      <c r="N545" s="298"/>
      <c r="O545" s="62"/>
    </row>
    <row r="546" spans="1:15" ht="45" customHeight="1">
      <c r="A546" s="306" t="s">
        <v>734</v>
      </c>
      <c r="B546" s="317" t="s">
        <v>735</v>
      </c>
      <c r="C546" s="288"/>
      <c r="D546" s="288"/>
      <c r="E546" s="312"/>
      <c r="F546" s="288"/>
      <c r="G546" s="288"/>
      <c r="H546" s="317"/>
      <c r="I546" s="610" t="s">
        <v>174</v>
      </c>
      <c r="J546" s="318"/>
      <c r="K546" s="294"/>
      <c r="L546" s="294"/>
      <c r="M546" s="301"/>
      <c r="N546" s="298"/>
      <c r="O546" s="62"/>
    </row>
    <row r="547" spans="1:15" ht="17.25" customHeight="1">
      <c r="A547" s="606" t="s">
        <v>9</v>
      </c>
      <c r="B547" s="607"/>
      <c r="C547" s="288"/>
      <c r="D547" s="288"/>
      <c r="E547" s="312">
        <f>E548+E549+E550</f>
        <v>8.94079</v>
      </c>
      <c r="F547" s="312">
        <f>F548+F549+F550</f>
        <v>8.94079</v>
      </c>
      <c r="G547" s="312">
        <f>G548+G549+G550</f>
        <v>8.94079</v>
      </c>
      <c r="H547" s="317"/>
      <c r="I547" s="610"/>
      <c r="J547" s="318"/>
      <c r="K547" s="294"/>
      <c r="L547" s="294"/>
      <c r="M547" s="301"/>
      <c r="N547" s="298"/>
      <c r="O547" s="62"/>
    </row>
    <row r="548" spans="1:15" ht="17.25" customHeight="1">
      <c r="A548" s="606" t="s">
        <v>10</v>
      </c>
      <c r="B548" s="607"/>
      <c r="C548" s="288"/>
      <c r="D548" s="288"/>
      <c r="E548" s="312">
        <v>0</v>
      </c>
      <c r="F548" s="312">
        <v>0</v>
      </c>
      <c r="G548" s="312">
        <v>0</v>
      </c>
      <c r="H548" s="317"/>
      <c r="I548" s="610"/>
      <c r="J548" s="318"/>
      <c r="K548" s="294"/>
      <c r="L548" s="294"/>
      <c r="M548" s="301"/>
      <c r="N548" s="298"/>
      <c r="O548" s="62"/>
    </row>
    <row r="549" spans="1:15" ht="17.25" customHeight="1">
      <c r="A549" s="606" t="s">
        <v>11</v>
      </c>
      <c r="B549" s="607"/>
      <c r="C549" s="288"/>
      <c r="D549" s="288"/>
      <c r="E549" s="332">
        <v>8.94079</v>
      </c>
      <c r="F549" s="332">
        <v>8.94079</v>
      </c>
      <c r="G549" s="312">
        <v>8.94079</v>
      </c>
      <c r="H549" s="317"/>
      <c r="I549" s="610"/>
      <c r="J549" s="318"/>
      <c r="K549" s="294" t="s">
        <v>444</v>
      </c>
      <c r="L549" s="294" t="s">
        <v>205</v>
      </c>
      <c r="M549" s="301"/>
      <c r="N549" s="298"/>
      <c r="O549" s="62"/>
    </row>
    <row r="550" spans="1:15" ht="17.25" customHeight="1">
      <c r="A550" s="606" t="s">
        <v>12</v>
      </c>
      <c r="B550" s="607"/>
      <c r="C550" s="288"/>
      <c r="D550" s="288"/>
      <c r="E550" s="312">
        <v>0</v>
      </c>
      <c r="F550" s="312">
        <v>0</v>
      </c>
      <c r="G550" s="312">
        <v>0</v>
      </c>
      <c r="H550" s="317"/>
      <c r="I550" s="610"/>
      <c r="J550" s="318"/>
      <c r="K550" s="294"/>
      <c r="L550" s="294"/>
      <c r="M550" s="301"/>
      <c r="N550" s="298"/>
      <c r="O550" s="62"/>
    </row>
    <row r="551" spans="1:15" ht="31.5" customHeight="1">
      <c r="A551" s="306" t="s">
        <v>736</v>
      </c>
      <c r="B551" s="317" t="s">
        <v>737</v>
      </c>
      <c r="C551" s="288"/>
      <c r="D551" s="288"/>
      <c r="E551" s="312"/>
      <c r="F551" s="312"/>
      <c r="G551" s="312"/>
      <c r="H551" s="317"/>
      <c r="I551" s="610" t="s">
        <v>174</v>
      </c>
      <c r="J551" s="318"/>
      <c r="K551" s="294" t="s">
        <v>643</v>
      </c>
      <c r="L551" s="294" t="s">
        <v>205</v>
      </c>
      <c r="M551" s="301"/>
      <c r="N551" s="298"/>
      <c r="O551" s="62"/>
    </row>
    <row r="552" spans="1:15" ht="17.25" customHeight="1">
      <c r="A552" s="606" t="s">
        <v>9</v>
      </c>
      <c r="B552" s="607"/>
      <c r="C552" s="288"/>
      <c r="D552" s="288"/>
      <c r="E552" s="312">
        <f>E553+E554+E555</f>
        <v>79</v>
      </c>
      <c r="F552" s="312">
        <f>F553+F554+F555</f>
        <v>79</v>
      </c>
      <c r="G552" s="312">
        <f>G553+G554+G555</f>
        <v>79</v>
      </c>
      <c r="H552" s="317"/>
      <c r="I552" s="610"/>
      <c r="J552" s="318"/>
      <c r="K552" s="294"/>
      <c r="L552" s="294"/>
      <c r="M552" s="301"/>
      <c r="N552" s="298"/>
      <c r="O552" s="62"/>
    </row>
    <row r="553" spans="1:15" ht="17.25" customHeight="1">
      <c r="A553" s="606" t="s">
        <v>10</v>
      </c>
      <c r="B553" s="607"/>
      <c r="C553" s="288"/>
      <c r="D553" s="288"/>
      <c r="E553" s="312">
        <v>0</v>
      </c>
      <c r="F553" s="312">
        <v>0</v>
      </c>
      <c r="G553" s="312">
        <v>0</v>
      </c>
      <c r="H553" s="317"/>
      <c r="I553" s="610"/>
      <c r="J553" s="318"/>
      <c r="K553" s="294"/>
      <c r="L553" s="294"/>
      <c r="M553" s="301"/>
      <c r="N553" s="298"/>
      <c r="O553" s="62"/>
    </row>
    <row r="554" spans="1:15" ht="17.25" customHeight="1">
      <c r="A554" s="606" t="s">
        <v>11</v>
      </c>
      <c r="B554" s="607"/>
      <c r="C554" s="288"/>
      <c r="D554" s="288"/>
      <c r="E554" s="312">
        <v>79</v>
      </c>
      <c r="F554" s="312">
        <v>79</v>
      </c>
      <c r="G554" s="312">
        <v>79</v>
      </c>
      <c r="H554" s="317"/>
      <c r="I554" s="610"/>
      <c r="J554" s="318"/>
      <c r="K554" s="294"/>
      <c r="L554" s="294"/>
      <c r="M554" s="301"/>
      <c r="N554" s="298"/>
      <c r="O554" s="62"/>
    </row>
    <row r="555" spans="1:15" ht="17.25" customHeight="1">
      <c r="A555" s="606" t="s">
        <v>12</v>
      </c>
      <c r="B555" s="607"/>
      <c r="C555" s="288"/>
      <c r="D555" s="288"/>
      <c r="E555" s="312">
        <v>0</v>
      </c>
      <c r="F555" s="312">
        <v>0</v>
      </c>
      <c r="G555" s="312">
        <v>0</v>
      </c>
      <c r="H555" s="317"/>
      <c r="I555" s="610"/>
      <c r="J555" s="318"/>
      <c r="K555" s="294"/>
      <c r="L555" s="294"/>
      <c r="M555" s="301"/>
      <c r="N555" s="298"/>
      <c r="O555" s="62"/>
    </row>
    <row r="556" spans="1:15" ht="17.25" customHeight="1">
      <c r="A556" s="306" t="s">
        <v>738</v>
      </c>
      <c r="B556" s="309" t="s">
        <v>739</v>
      </c>
      <c r="C556" s="288"/>
      <c r="D556" s="288"/>
      <c r="E556" s="312"/>
      <c r="F556" s="312"/>
      <c r="G556" s="312"/>
      <c r="H556" s="317"/>
      <c r="I556" s="610" t="s">
        <v>174</v>
      </c>
      <c r="J556" s="318"/>
      <c r="K556" s="294" t="s">
        <v>643</v>
      </c>
      <c r="L556" s="294" t="s">
        <v>205</v>
      </c>
      <c r="M556" s="301"/>
      <c r="N556" s="298"/>
      <c r="O556" s="62"/>
    </row>
    <row r="557" spans="1:15" ht="17.25" customHeight="1">
      <c r="A557" s="606" t="s">
        <v>9</v>
      </c>
      <c r="B557" s="607"/>
      <c r="C557" s="288"/>
      <c r="D557" s="288"/>
      <c r="E557" s="312">
        <f>E558+E559+E560</f>
        <v>46492.00545</v>
      </c>
      <c r="F557" s="312">
        <f>F558+F559+F560</f>
        <v>46492.00545</v>
      </c>
      <c r="G557" s="312">
        <f>G558+G559+G560</f>
        <v>46492.00545</v>
      </c>
      <c r="H557" s="317"/>
      <c r="I557" s="610"/>
      <c r="J557" s="318"/>
      <c r="K557" s="294"/>
      <c r="L557" s="294"/>
      <c r="M557" s="301"/>
      <c r="N557" s="298"/>
      <c r="O557" s="62"/>
    </row>
    <row r="558" spans="1:15" ht="17.25" customHeight="1">
      <c r="A558" s="606" t="s">
        <v>10</v>
      </c>
      <c r="B558" s="607"/>
      <c r="C558" s="288"/>
      <c r="D558" s="288"/>
      <c r="E558" s="312">
        <v>0</v>
      </c>
      <c r="F558" s="312">
        <v>0</v>
      </c>
      <c r="G558" s="312">
        <v>0</v>
      </c>
      <c r="H558" s="317"/>
      <c r="I558" s="610"/>
      <c r="J558" s="318"/>
      <c r="K558" s="294"/>
      <c r="L558" s="294"/>
      <c r="M558" s="301"/>
      <c r="N558" s="298"/>
      <c r="O558" s="62"/>
    </row>
    <row r="559" spans="1:15" ht="17.25" customHeight="1">
      <c r="A559" s="606" t="s">
        <v>11</v>
      </c>
      <c r="B559" s="607"/>
      <c r="C559" s="288"/>
      <c r="D559" s="288"/>
      <c r="E559" s="312">
        <v>46492.00545</v>
      </c>
      <c r="F559" s="312">
        <v>46492.00545</v>
      </c>
      <c r="G559" s="312">
        <v>46492.00545</v>
      </c>
      <c r="H559" s="317"/>
      <c r="I559" s="610"/>
      <c r="J559" s="318"/>
      <c r="K559" s="294"/>
      <c r="L559" s="294"/>
      <c r="M559" s="301"/>
      <c r="N559" s="298"/>
      <c r="O559" s="62"/>
    </row>
    <row r="560" spans="1:15" ht="17.25" customHeight="1">
      <c r="A560" s="606" t="s">
        <v>12</v>
      </c>
      <c r="B560" s="607"/>
      <c r="C560" s="288"/>
      <c r="D560" s="288"/>
      <c r="E560" s="312">
        <v>0</v>
      </c>
      <c r="F560" s="312">
        <v>0</v>
      </c>
      <c r="G560" s="312">
        <v>0</v>
      </c>
      <c r="H560" s="317"/>
      <c r="I560" s="610"/>
      <c r="J560" s="318"/>
      <c r="K560" s="294"/>
      <c r="L560" s="294"/>
      <c r="M560" s="301"/>
      <c r="N560" s="298"/>
      <c r="O560" s="62"/>
    </row>
    <row r="561" spans="1:15" ht="44.25" customHeight="1">
      <c r="A561" s="306" t="s">
        <v>740</v>
      </c>
      <c r="B561" s="309" t="s">
        <v>741</v>
      </c>
      <c r="C561" s="288"/>
      <c r="D561" s="288"/>
      <c r="E561" s="312"/>
      <c r="F561" s="312"/>
      <c r="G561" s="312"/>
      <c r="H561" s="317"/>
      <c r="I561" s="610" t="s">
        <v>174</v>
      </c>
      <c r="J561" s="318"/>
      <c r="K561" s="294" t="s">
        <v>651</v>
      </c>
      <c r="L561" s="294" t="s">
        <v>66</v>
      </c>
      <c r="M561" s="301"/>
      <c r="N561" s="298"/>
      <c r="O561" s="62"/>
    </row>
    <row r="562" spans="1:15" ht="17.25" customHeight="1">
      <c r="A562" s="606" t="s">
        <v>9</v>
      </c>
      <c r="B562" s="607"/>
      <c r="C562" s="288"/>
      <c r="D562" s="288"/>
      <c r="E562" s="312">
        <f>E563+E564+E565</f>
        <v>3000</v>
      </c>
      <c r="F562" s="312">
        <f>F563+F564+F565</f>
        <v>1958.929</v>
      </c>
      <c r="G562" s="312">
        <f>G563+G564+G565</f>
        <v>1958.929</v>
      </c>
      <c r="H562" s="317"/>
      <c r="I562" s="610"/>
      <c r="J562" s="318"/>
      <c r="K562" s="294"/>
      <c r="L562" s="294"/>
      <c r="M562" s="301"/>
      <c r="N562" s="298"/>
      <c r="O562" s="62"/>
    </row>
    <row r="563" spans="1:15" ht="17.25" customHeight="1">
      <c r="A563" s="606" t="s">
        <v>10</v>
      </c>
      <c r="B563" s="607"/>
      <c r="C563" s="288"/>
      <c r="D563" s="288"/>
      <c r="E563" s="312">
        <v>0</v>
      </c>
      <c r="F563" s="312">
        <v>0</v>
      </c>
      <c r="G563" s="312">
        <v>0</v>
      </c>
      <c r="H563" s="317"/>
      <c r="I563" s="610"/>
      <c r="J563" s="318"/>
      <c r="K563" s="294"/>
      <c r="L563" s="294"/>
      <c r="M563" s="301"/>
      <c r="N563" s="298"/>
      <c r="O563" s="62"/>
    </row>
    <row r="564" spans="1:15" ht="17.25" customHeight="1">
      <c r="A564" s="606" t="s">
        <v>11</v>
      </c>
      <c r="B564" s="607"/>
      <c r="C564" s="288"/>
      <c r="D564" s="288"/>
      <c r="E564" s="312">
        <v>3000</v>
      </c>
      <c r="F564" s="312">
        <v>1958.929</v>
      </c>
      <c r="G564" s="312">
        <v>1958.929</v>
      </c>
      <c r="H564" s="317"/>
      <c r="I564" s="610"/>
      <c r="J564" s="318"/>
      <c r="K564" s="294"/>
      <c r="L564" s="294"/>
      <c r="M564" s="301"/>
      <c r="N564" s="298"/>
      <c r="O564" s="62"/>
    </row>
    <row r="565" spans="1:15" ht="17.25" customHeight="1">
      <c r="A565" s="606" t="s">
        <v>12</v>
      </c>
      <c r="B565" s="607"/>
      <c r="C565" s="288"/>
      <c r="D565" s="288"/>
      <c r="E565" s="312">
        <v>0</v>
      </c>
      <c r="F565" s="312">
        <v>0</v>
      </c>
      <c r="G565" s="312">
        <v>0</v>
      </c>
      <c r="H565" s="317"/>
      <c r="I565" s="610"/>
      <c r="J565" s="318"/>
      <c r="K565" s="294"/>
      <c r="L565" s="294"/>
      <c r="M565" s="301"/>
      <c r="N565" s="298"/>
      <c r="O565" s="62"/>
    </row>
    <row r="566" spans="1:15" ht="54.75" customHeight="1">
      <c r="A566" s="306" t="s">
        <v>209</v>
      </c>
      <c r="B566" s="307" t="s">
        <v>210</v>
      </c>
      <c r="C566" s="312"/>
      <c r="D566" s="312"/>
      <c r="E566" s="312"/>
      <c r="F566" s="312"/>
      <c r="G566" s="312"/>
      <c r="H566" s="608" t="s">
        <v>703</v>
      </c>
      <c r="I566" s="610" t="s">
        <v>174</v>
      </c>
      <c r="J566" s="610" t="s">
        <v>211</v>
      </c>
      <c r="K566" s="294"/>
      <c r="L566" s="294"/>
      <c r="M566" s="301"/>
      <c r="N566" s="298"/>
      <c r="O566" s="62"/>
    </row>
    <row r="567" spans="1:15" ht="12.75" customHeight="1">
      <c r="A567" s="606" t="s">
        <v>9</v>
      </c>
      <c r="B567" s="607"/>
      <c r="C567" s="312">
        <f>SUM(C568:C572)</f>
        <v>0</v>
      </c>
      <c r="D567" s="312"/>
      <c r="E567" s="312">
        <f>SUM(E568:E572)</f>
        <v>0</v>
      </c>
      <c r="F567" s="312">
        <f>SUM(F568:F572)</f>
        <v>0</v>
      </c>
      <c r="G567" s="312">
        <f>SUM(G568:G572)</f>
        <v>0</v>
      </c>
      <c r="H567" s="608"/>
      <c r="I567" s="610"/>
      <c r="J567" s="610"/>
      <c r="K567" s="294"/>
      <c r="L567" s="294"/>
      <c r="M567" s="301"/>
      <c r="N567" s="298"/>
      <c r="O567" s="62"/>
    </row>
    <row r="568" spans="1:15" ht="12.75" customHeight="1">
      <c r="A568" s="606" t="s">
        <v>10</v>
      </c>
      <c r="B568" s="607"/>
      <c r="C568" s="312">
        <f>SUM(D568:G568)</f>
        <v>0</v>
      </c>
      <c r="D568" s="312"/>
      <c r="E568" s="312">
        <v>0</v>
      </c>
      <c r="F568" s="312">
        <v>0</v>
      </c>
      <c r="G568" s="312">
        <v>0</v>
      </c>
      <c r="H568" s="608"/>
      <c r="I568" s="610"/>
      <c r="J568" s="610"/>
      <c r="K568" s="294"/>
      <c r="L568" s="294"/>
      <c r="M568" s="301"/>
      <c r="N568" s="298"/>
      <c r="O568" s="62"/>
    </row>
    <row r="569" spans="1:15" ht="12.75" customHeight="1">
      <c r="A569" s="606" t="s">
        <v>11</v>
      </c>
      <c r="B569" s="607"/>
      <c r="C569" s="312">
        <f>SUM(D569:G569)</f>
        <v>0</v>
      </c>
      <c r="D569" s="312"/>
      <c r="E569" s="312">
        <v>0</v>
      </c>
      <c r="F569" s="312">
        <f>F576</f>
        <v>0</v>
      </c>
      <c r="G569" s="312">
        <f>G576</f>
        <v>0</v>
      </c>
      <c r="H569" s="608"/>
      <c r="I569" s="610"/>
      <c r="J569" s="610"/>
      <c r="K569" s="294"/>
      <c r="L569" s="294"/>
      <c r="M569" s="301"/>
      <c r="N569" s="298"/>
      <c r="O569" s="62"/>
    </row>
    <row r="570" spans="1:15" ht="12.75" customHeight="1">
      <c r="A570" s="606" t="s">
        <v>12</v>
      </c>
      <c r="B570" s="607"/>
      <c r="C570" s="312">
        <f>SUM(D570:G570)</f>
        <v>0</v>
      </c>
      <c r="D570" s="312"/>
      <c r="E570" s="312">
        <v>0</v>
      </c>
      <c r="F570" s="312">
        <v>0</v>
      </c>
      <c r="G570" s="312">
        <v>0</v>
      </c>
      <c r="H570" s="608"/>
      <c r="I570" s="610"/>
      <c r="J570" s="610"/>
      <c r="K570" s="294"/>
      <c r="L570" s="294"/>
      <c r="M570" s="301"/>
      <c r="N570" s="298"/>
      <c r="O570" s="62"/>
    </row>
    <row r="571" spans="1:15" ht="12.75" customHeight="1" hidden="1">
      <c r="A571" s="606" t="s">
        <v>20</v>
      </c>
      <c r="B571" s="607"/>
      <c r="C571" s="312">
        <f>SUM(D571:F571)</f>
        <v>0</v>
      </c>
      <c r="D571" s="312"/>
      <c r="E571" s="312"/>
      <c r="F571" s="312"/>
      <c r="G571" s="312"/>
      <c r="H571" s="317"/>
      <c r="I571" s="319"/>
      <c r="J571" s="318"/>
      <c r="K571" s="294"/>
      <c r="L571" s="294"/>
      <c r="M571" s="301"/>
      <c r="N571" s="298"/>
      <c r="O571" s="62"/>
    </row>
    <row r="572" spans="1:15" ht="12.75" customHeight="1" hidden="1">
      <c r="A572" s="606" t="s">
        <v>21</v>
      </c>
      <c r="B572" s="607"/>
      <c r="C572" s="312">
        <f>SUM(D572:F572)</f>
        <v>0</v>
      </c>
      <c r="D572" s="312"/>
      <c r="E572" s="312"/>
      <c r="F572" s="312"/>
      <c r="G572" s="312"/>
      <c r="H572" s="317"/>
      <c r="I572" s="319"/>
      <c r="J572" s="318"/>
      <c r="K572" s="294"/>
      <c r="L572" s="294"/>
      <c r="M572" s="301"/>
      <c r="N572" s="298"/>
      <c r="O572" s="62"/>
    </row>
    <row r="573" spans="1:15" ht="12.75" customHeight="1" hidden="1">
      <c r="A573" s="306" t="s">
        <v>212</v>
      </c>
      <c r="B573" s="307" t="s">
        <v>213</v>
      </c>
      <c r="C573" s="312"/>
      <c r="D573" s="312"/>
      <c r="E573" s="312"/>
      <c r="F573" s="312"/>
      <c r="G573" s="312"/>
      <c r="H573" s="608" t="s">
        <v>662</v>
      </c>
      <c r="I573" s="610" t="s">
        <v>174</v>
      </c>
      <c r="J573" s="610" t="s">
        <v>742</v>
      </c>
      <c r="K573" s="294" t="s">
        <v>26</v>
      </c>
      <c r="L573" s="294" t="s">
        <v>27</v>
      </c>
      <c r="M573" s="301"/>
      <c r="N573" s="298"/>
      <c r="O573" s="62"/>
    </row>
    <row r="574" spans="1:15" ht="12.75" customHeight="1" hidden="1">
      <c r="A574" s="606" t="s">
        <v>9</v>
      </c>
      <c r="B574" s="607"/>
      <c r="C574" s="312">
        <f>SUM(C575:C577)</f>
        <v>0</v>
      </c>
      <c r="D574" s="312"/>
      <c r="E574" s="312">
        <f>SUM(E575:E577)</f>
        <v>0</v>
      </c>
      <c r="F574" s="312">
        <f>SUM(F575:F577)</f>
        <v>0</v>
      </c>
      <c r="G574" s="312">
        <f>SUM(G575:G577)</f>
        <v>0</v>
      </c>
      <c r="H574" s="608"/>
      <c r="I574" s="610"/>
      <c r="J574" s="610"/>
      <c r="K574" s="294"/>
      <c r="L574" s="294"/>
      <c r="M574" s="301"/>
      <c r="N574" s="298"/>
      <c r="O574" s="62"/>
    </row>
    <row r="575" spans="1:15" ht="12.75" customHeight="1" hidden="1">
      <c r="A575" s="606" t="s">
        <v>10</v>
      </c>
      <c r="B575" s="607"/>
      <c r="C575" s="312">
        <f>SUM(D575:G575)</f>
        <v>0</v>
      </c>
      <c r="D575" s="312"/>
      <c r="E575" s="312"/>
      <c r="F575" s="312"/>
      <c r="G575" s="312"/>
      <c r="H575" s="608"/>
      <c r="I575" s="610"/>
      <c r="J575" s="610"/>
      <c r="K575" s="294"/>
      <c r="L575" s="294"/>
      <c r="M575" s="301"/>
      <c r="N575" s="298"/>
      <c r="O575" s="62"/>
    </row>
    <row r="576" spans="1:15" ht="12.75" customHeight="1" hidden="1">
      <c r="A576" s="606" t="s">
        <v>11</v>
      </c>
      <c r="B576" s="607"/>
      <c r="C576" s="312">
        <f>SUM(D576:G576)</f>
        <v>0</v>
      </c>
      <c r="D576" s="312"/>
      <c r="E576" s="312">
        <v>0</v>
      </c>
      <c r="F576" s="312">
        <v>0</v>
      </c>
      <c r="G576" s="312">
        <v>0</v>
      </c>
      <c r="H576" s="608"/>
      <c r="I576" s="610"/>
      <c r="J576" s="610"/>
      <c r="K576" s="294"/>
      <c r="L576" s="294"/>
      <c r="M576" s="301"/>
      <c r="N576" s="298"/>
      <c r="O576" s="62"/>
    </row>
    <row r="577" spans="1:15" ht="12.75" customHeight="1" hidden="1">
      <c r="A577" s="606" t="s">
        <v>12</v>
      </c>
      <c r="B577" s="607"/>
      <c r="C577" s="312">
        <f>SUM(D577:G577)</f>
        <v>0</v>
      </c>
      <c r="D577" s="312"/>
      <c r="E577" s="312"/>
      <c r="F577" s="312"/>
      <c r="G577" s="312"/>
      <c r="H577" s="608"/>
      <c r="I577" s="610"/>
      <c r="J577" s="610"/>
      <c r="K577" s="294"/>
      <c r="L577" s="294"/>
      <c r="M577" s="301"/>
      <c r="N577" s="298"/>
      <c r="O577" s="62"/>
    </row>
    <row r="578" spans="1:15" ht="12.75" customHeight="1" hidden="1">
      <c r="A578" s="306"/>
      <c r="B578" s="307" t="s">
        <v>214</v>
      </c>
      <c r="C578" s="312"/>
      <c r="D578" s="312"/>
      <c r="E578" s="312"/>
      <c r="F578" s="312"/>
      <c r="G578" s="312"/>
      <c r="H578" s="317"/>
      <c r="I578" s="322"/>
      <c r="J578" s="322"/>
      <c r="K578" s="294"/>
      <c r="L578" s="294" t="s">
        <v>70</v>
      </c>
      <c r="M578" s="301"/>
      <c r="N578" s="298"/>
      <c r="O578" s="62"/>
    </row>
    <row r="579" spans="1:15" ht="12.75" customHeight="1" hidden="1">
      <c r="A579" s="306"/>
      <c r="B579" s="307" t="s">
        <v>215</v>
      </c>
      <c r="C579" s="312"/>
      <c r="D579" s="312"/>
      <c r="E579" s="312"/>
      <c r="F579" s="312"/>
      <c r="G579" s="312"/>
      <c r="H579" s="317"/>
      <c r="I579" s="322"/>
      <c r="J579" s="322"/>
      <c r="K579" s="294"/>
      <c r="L579" s="294" t="s">
        <v>27</v>
      </c>
      <c r="M579" s="301"/>
      <c r="N579" s="298"/>
      <c r="O579" s="62"/>
    </row>
    <row r="580" spans="1:15" ht="52.5" customHeight="1">
      <c r="A580" s="306" t="s">
        <v>216</v>
      </c>
      <c r="B580" s="307" t="s">
        <v>743</v>
      </c>
      <c r="C580" s="312"/>
      <c r="D580" s="312"/>
      <c r="E580" s="312"/>
      <c r="F580" s="312"/>
      <c r="G580" s="312"/>
      <c r="H580" s="608" t="s">
        <v>744</v>
      </c>
      <c r="I580" s="618" t="s">
        <v>447</v>
      </c>
      <c r="J580" s="610" t="s">
        <v>469</v>
      </c>
      <c r="K580" s="294" t="s">
        <v>444</v>
      </c>
      <c r="L580" s="294" t="s">
        <v>205</v>
      </c>
      <c r="M580" s="301">
        <v>101685.89199</v>
      </c>
      <c r="N580" s="298"/>
      <c r="O580" s="62"/>
    </row>
    <row r="581" spans="1:15" ht="12.75" customHeight="1">
      <c r="A581" s="606" t="s">
        <v>9</v>
      </c>
      <c r="B581" s="607"/>
      <c r="C581" s="312">
        <f>SUM(C582:C586)</f>
        <v>272100.08894</v>
      </c>
      <c r="D581" s="312"/>
      <c r="E581" s="312">
        <f>SUM(E582:E586)</f>
        <v>91883.47884</v>
      </c>
      <c r="F581" s="312">
        <f>SUM(F582:F586)</f>
        <v>90108.30505</v>
      </c>
      <c r="G581" s="312">
        <f>SUM(G582:G586)</f>
        <v>90108.30505</v>
      </c>
      <c r="H581" s="608"/>
      <c r="I581" s="618"/>
      <c r="J581" s="610"/>
      <c r="K581" s="294"/>
      <c r="L581" s="294"/>
      <c r="M581" s="301"/>
      <c r="N581" s="298"/>
      <c r="O581" s="62"/>
    </row>
    <row r="582" spans="1:15" ht="12.75" customHeight="1">
      <c r="A582" s="606" t="s">
        <v>10</v>
      </c>
      <c r="B582" s="607"/>
      <c r="C582" s="312">
        <f>SUM(D582:G582)</f>
        <v>0</v>
      </c>
      <c r="D582" s="312"/>
      <c r="E582" s="312">
        <v>0</v>
      </c>
      <c r="F582" s="312">
        <v>0</v>
      </c>
      <c r="G582" s="312">
        <v>0</v>
      </c>
      <c r="H582" s="608"/>
      <c r="I582" s="618"/>
      <c r="J582" s="610"/>
      <c r="K582" s="294"/>
      <c r="L582" s="294"/>
      <c r="M582" s="301"/>
      <c r="N582" s="298"/>
      <c r="O582" s="62"/>
    </row>
    <row r="583" spans="1:15" ht="12.75" customHeight="1">
      <c r="A583" s="606" t="s">
        <v>11</v>
      </c>
      <c r="B583" s="607"/>
      <c r="C583" s="312">
        <f>SUM(D583:G583)</f>
        <v>272100.08894</v>
      </c>
      <c r="D583" s="312"/>
      <c r="E583" s="312">
        <v>91883.47884</v>
      </c>
      <c r="F583" s="312">
        <f>89808.30505+300</f>
        <v>90108.30505</v>
      </c>
      <c r="G583" s="313">
        <v>90108.30505</v>
      </c>
      <c r="H583" s="608"/>
      <c r="I583" s="618"/>
      <c r="J583" s="610"/>
      <c r="K583" s="294"/>
      <c r="L583" s="294"/>
      <c r="M583" s="301"/>
      <c r="N583" s="298"/>
      <c r="O583" s="62"/>
    </row>
    <row r="584" spans="1:15" ht="12.75" customHeight="1">
      <c r="A584" s="606" t="s">
        <v>12</v>
      </c>
      <c r="B584" s="607"/>
      <c r="C584" s="312">
        <f>SUM(D584:G584)</f>
        <v>0</v>
      </c>
      <c r="D584" s="312"/>
      <c r="E584" s="312">
        <v>0</v>
      </c>
      <c r="F584" s="312">
        <v>0</v>
      </c>
      <c r="G584" s="312">
        <v>0</v>
      </c>
      <c r="H584" s="608"/>
      <c r="I584" s="618"/>
      <c r="J584" s="610"/>
      <c r="K584" s="294"/>
      <c r="L584" s="294"/>
      <c r="M584" s="301"/>
      <c r="N584" s="298"/>
      <c r="O584" s="62"/>
    </row>
    <row r="585" spans="1:15" ht="12.75" customHeight="1" hidden="1">
      <c r="A585" s="606" t="s">
        <v>20</v>
      </c>
      <c r="B585" s="607"/>
      <c r="C585" s="312">
        <f>SUM(D585:F585)</f>
        <v>0</v>
      </c>
      <c r="D585" s="312"/>
      <c r="E585" s="312"/>
      <c r="F585" s="312"/>
      <c r="G585" s="312"/>
      <c r="H585" s="317"/>
      <c r="I585" s="618"/>
      <c r="J585" s="318"/>
      <c r="K585" s="294"/>
      <c r="L585" s="294"/>
      <c r="M585" s="301"/>
      <c r="N585" s="298"/>
      <c r="O585" s="62"/>
    </row>
    <row r="586" spans="1:15" ht="12.75" customHeight="1" hidden="1">
      <c r="A586" s="606" t="s">
        <v>21</v>
      </c>
      <c r="B586" s="607"/>
      <c r="C586" s="312">
        <f>SUM(D586:F586)</f>
        <v>0</v>
      </c>
      <c r="D586" s="312"/>
      <c r="E586" s="312"/>
      <c r="F586" s="312"/>
      <c r="G586" s="312"/>
      <c r="H586" s="317"/>
      <c r="I586" s="618"/>
      <c r="J586" s="318"/>
      <c r="K586" s="294"/>
      <c r="L586" s="294"/>
      <c r="M586" s="301"/>
      <c r="N586" s="298"/>
      <c r="O586" s="62"/>
    </row>
    <row r="587" spans="1:15" ht="41.25" customHeight="1">
      <c r="A587" s="306" t="s">
        <v>217</v>
      </c>
      <c r="B587" s="307" t="s">
        <v>218</v>
      </c>
      <c r="C587" s="312"/>
      <c r="D587" s="312"/>
      <c r="E587" s="312"/>
      <c r="F587" s="312"/>
      <c r="G587" s="312"/>
      <c r="H587" s="608" t="s">
        <v>745</v>
      </c>
      <c r="I587" s="610" t="s">
        <v>447</v>
      </c>
      <c r="J587" s="610" t="s">
        <v>470</v>
      </c>
      <c r="K587" s="294"/>
      <c r="L587" s="294"/>
      <c r="M587" s="301"/>
      <c r="N587" s="298"/>
      <c r="O587" s="62"/>
    </row>
    <row r="588" spans="1:15" ht="12.75" customHeight="1">
      <c r="A588" s="606" t="s">
        <v>9</v>
      </c>
      <c r="B588" s="607"/>
      <c r="C588" s="312">
        <f>SUM(D588:F588)</f>
        <v>102551.89628</v>
      </c>
      <c r="D588" s="312"/>
      <c r="E588" s="312">
        <f>SUM(E589:E591)</f>
        <v>51280.091</v>
      </c>
      <c r="F588" s="312">
        <f>SUM(F589:F591)</f>
        <v>51271.80528</v>
      </c>
      <c r="G588" s="312">
        <f>SUM(G589:G591)</f>
        <v>51271.80528</v>
      </c>
      <c r="H588" s="608"/>
      <c r="I588" s="610"/>
      <c r="J588" s="610"/>
      <c r="K588" s="294"/>
      <c r="L588" s="294"/>
      <c r="M588" s="301"/>
      <c r="N588" s="298"/>
      <c r="O588" s="62"/>
    </row>
    <row r="589" spans="1:15" ht="12.75" customHeight="1">
      <c r="A589" s="606" t="s">
        <v>10</v>
      </c>
      <c r="B589" s="607"/>
      <c r="C589" s="312">
        <f>SUM(E589:G589)</f>
        <v>0</v>
      </c>
      <c r="D589" s="312"/>
      <c r="E589" s="312">
        <v>0</v>
      </c>
      <c r="F589" s="312">
        <v>0</v>
      </c>
      <c r="G589" s="312">
        <v>0</v>
      </c>
      <c r="H589" s="608"/>
      <c r="I589" s="610"/>
      <c r="J589" s="610"/>
      <c r="K589" s="294"/>
      <c r="L589" s="294"/>
      <c r="M589" s="301"/>
      <c r="N589" s="298"/>
      <c r="O589" s="62"/>
    </row>
    <row r="590" spans="1:15" ht="12.75" customHeight="1">
      <c r="A590" s="606" t="s">
        <v>11</v>
      </c>
      <c r="B590" s="607"/>
      <c r="C590" s="312">
        <f>SUM(D590:G590)</f>
        <v>153823.70156000002</v>
      </c>
      <c r="D590" s="312"/>
      <c r="E590" s="312">
        <v>51280.091</v>
      </c>
      <c r="F590" s="312">
        <v>51271.80528</v>
      </c>
      <c r="G590" s="313">
        <f>F590</f>
        <v>51271.80528</v>
      </c>
      <c r="H590" s="608"/>
      <c r="I590" s="610"/>
      <c r="J590" s="610"/>
      <c r="K590" s="294"/>
      <c r="L590" s="294"/>
      <c r="M590" s="301"/>
      <c r="N590" s="298"/>
      <c r="O590" s="62"/>
    </row>
    <row r="591" spans="1:15" ht="12.75" customHeight="1">
      <c r="A591" s="606" t="s">
        <v>12</v>
      </c>
      <c r="B591" s="607"/>
      <c r="C591" s="312">
        <f>SUM(D591:G591)</f>
        <v>0</v>
      </c>
      <c r="D591" s="312"/>
      <c r="E591" s="312">
        <v>0</v>
      </c>
      <c r="F591" s="312">
        <v>0</v>
      </c>
      <c r="G591" s="312">
        <v>0</v>
      </c>
      <c r="H591" s="608"/>
      <c r="I591" s="610"/>
      <c r="J591" s="610"/>
      <c r="K591" s="294"/>
      <c r="L591" s="294"/>
      <c r="M591" s="301"/>
      <c r="N591" s="298"/>
      <c r="O591" s="62"/>
    </row>
    <row r="592" spans="1:15" ht="24" customHeight="1">
      <c r="A592" s="306" t="s">
        <v>219</v>
      </c>
      <c r="B592" s="307" t="s">
        <v>220</v>
      </c>
      <c r="C592" s="312"/>
      <c r="D592" s="312"/>
      <c r="E592" s="312"/>
      <c r="F592" s="312"/>
      <c r="G592" s="312"/>
      <c r="H592" s="608" t="s">
        <v>746</v>
      </c>
      <c r="I592" s="610" t="s">
        <v>447</v>
      </c>
      <c r="J592" s="610" t="s">
        <v>540</v>
      </c>
      <c r="K592" s="294"/>
      <c r="L592" s="294"/>
      <c r="M592" s="301"/>
      <c r="N592" s="298"/>
      <c r="O592" s="62"/>
    </row>
    <row r="593" spans="1:15" ht="12.75" customHeight="1">
      <c r="A593" s="606" t="s">
        <v>9</v>
      </c>
      <c r="B593" s="607"/>
      <c r="C593" s="312">
        <f>SUM(D593:F593)</f>
        <v>0</v>
      </c>
      <c r="D593" s="312"/>
      <c r="E593" s="312">
        <f>SUM(E594:E596)</f>
        <v>0</v>
      </c>
      <c r="F593" s="312">
        <f>SUM(F594:F596)</f>
        <v>0</v>
      </c>
      <c r="G593" s="312">
        <f>SUM(G594:G596)</f>
        <v>0</v>
      </c>
      <c r="H593" s="608"/>
      <c r="I593" s="610"/>
      <c r="J593" s="610"/>
      <c r="K593" s="294"/>
      <c r="L593" s="294"/>
      <c r="M593" s="301"/>
      <c r="N593" s="298"/>
      <c r="O593" s="62"/>
    </row>
    <row r="594" spans="1:15" ht="12.75" customHeight="1">
      <c r="A594" s="606" t="s">
        <v>10</v>
      </c>
      <c r="B594" s="607"/>
      <c r="C594" s="312">
        <f>SUM(D594:G594)</f>
        <v>0</v>
      </c>
      <c r="D594" s="312"/>
      <c r="E594" s="312">
        <v>0</v>
      </c>
      <c r="F594" s="312">
        <v>0</v>
      </c>
      <c r="G594" s="312">
        <v>0</v>
      </c>
      <c r="H594" s="608"/>
      <c r="I594" s="610"/>
      <c r="J594" s="610"/>
      <c r="K594" s="294"/>
      <c r="L594" s="294"/>
      <c r="M594" s="301"/>
      <c r="N594" s="298"/>
      <c r="O594" s="62"/>
    </row>
    <row r="595" spans="1:15" ht="12.75" customHeight="1">
      <c r="A595" s="606" t="s">
        <v>11</v>
      </c>
      <c r="B595" s="607"/>
      <c r="C595" s="312">
        <f>SUM(D595:G595)</f>
        <v>0</v>
      </c>
      <c r="D595" s="312"/>
      <c r="E595" s="312">
        <v>0</v>
      </c>
      <c r="F595" s="312">
        <v>0</v>
      </c>
      <c r="G595" s="312">
        <v>0</v>
      </c>
      <c r="H595" s="608"/>
      <c r="I595" s="610"/>
      <c r="J595" s="610"/>
      <c r="K595" s="294"/>
      <c r="L595" s="294"/>
      <c r="M595" s="301"/>
      <c r="N595" s="298"/>
      <c r="O595" s="62"/>
    </row>
    <row r="596" spans="1:15" ht="12.75" customHeight="1">
      <c r="A596" s="606" t="s">
        <v>12</v>
      </c>
      <c r="B596" s="607"/>
      <c r="C596" s="312">
        <f>SUM(D596:G596)</f>
        <v>0</v>
      </c>
      <c r="D596" s="312"/>
      <c r="E596" s="312">
        <v>0</v>
      </c>
      <c r="F596" s="312">
        <v>0</v>
      </c>
      <c r="G596" s="312">
        <v>0</v>
      </c>
      <c r="H596" s="608"/>
      <c r="I596" s="610"/>
      <c r="J596" s="610"/>
      <c r="K596" s="294"/>
      <c r="L596" s="294"/>
      <c r="M596" s="301"/>
      <c r="N596" s="298"/>
      <c r="O596" s="62"/>
    </row>
    <row r="597" spans="1:15" ht="12.75" customHeight="1" hidden="1">
      <c r="A597" s="306" t="s">
        <v>221</v>
      </c>
      <c r="B597" s="307" t="s">
        <v>222</v>
      </c>
      <c r="C597" s="339"/>
      <c r="D597" s="312"/>
      <c r="E597" s="312"/>
      <c r="F597" s="312"/>
      <c r="G597" s="312"/>
      <c r="H597" s="608" t="s">
        <v>747</v>
      </c>
      <c r="I597" s="610" t="s">
        <v>447</v>
      </c>
      <c r="J597" s="610" t="s">
        <v>541</v>
      </c>
      <c r="K597" s="294" t="s">
        <v>578</v>
      </c>
      <c r="L597" s="294" t="s">
        <v>205</v>
      </c>
      <c r="M597" s="301"/>
      <c r="N597" s="298"/>
      <c r="O597" s="62"/>
    </row>
    <row r="598" spans="1:15" ht="12.75" customHeight="1" hidden="1">
      <c r="A598" s="606" t="s">
        <v>9</v>
      </c>
      <c r="B598" s="607"/>
      <c r="C598" s="312">
        <f>SUM(D598:F598)</f>
        <v>0</v>
      </c>
      <c r="D598" s="312"/>
      <c r="E598" s="312">
        <f>SUM(E599:E601)</f>
        <v>0</v>
      </c>
      <c r="F598" s="312">
        <f>SUM(F600:F601)</f>
        <v>0</v>
      </c>
      <c r="G598" s="312">
        <f>SUM(G599:G601)</f>
        <v>0</v>
      </c>
      <c r="H598" s="608"/>
      <c r="I598" s="610"/>
      <c r="J598" s="610"/>
      <c r="K598" s="294"/>
      <c r="L598" s="294"/>
      <c r="M598" s="301"/>
      <c r="N598" s="298"/>
      <c r="O598" s="62"/>
    </row>
    <row r="599" spans="1:15" ht="12.75" customHeight="1" hidden="1">
      <c r="A599" s="606" t="s">
        <v>10</v>
      </c>
      <c r="B599" s="607"/>
      <c r="C599" s="312">
        <f>SUM(D599:G599)</f>
        <v>0</v>
      </c>
      <c r="D599" s="312"/>
      <c r="E599" s="312">
        <v>0</v>
      </c>
      <c r="F599" s="312">
        <v>0</v>
      </c>
      <c r="G599" s="312">
        <v>0</v>
      </c>
      <c r="H599" s="608"/>
      <c r="I599" s="610"/>
      <c r="J599" s="610"/>
      <c r="K599" s="294"/>
      <c r="L599" s="294"/>
      <c r="M599" s="301"/>
      <c r="N599" s="298"/>
      <c r="O599" s="62"/>
    </row>
    <row r="600" spans="1:15" ht="12.75" customHeight="1" hidden="1">
      <c r="A600" s="606" t="s">
        <v>11</v>
      </c>
      <c r="B600" s="607"/>
      <c r="C600" s="312">
        <f>SUM(D600:G600)</f>
        <v>0</v>
      </c>
      <c r="D600" s="312"/>
      <c r="E600" s="312">
        <v>0</v>
      </c>
      <c r="F600" s="312">
        <v>0</v>
      </c>
      <c r="G600" s="312">
        <v>0</v>
      </c>
      <c r="H600" s="608"/>
      <c r="I600" s="610"/>
      <c r="J600" s="610"/>
      <c r="K600" s="294"/>
      <c r="L600" s="294"/>
      <c r="M600" s="301"/>
      <c r="N600" s="298"/>
      <c r="O600" s="62"/>
    </row>
    <row r="601" spans="1:15" ht="12.75" customHeight="1" hidden="1">
      <c r="A601" s="606" t="s">
        <v>12</v>
      </c>
      <c r="B601" s="607"/>
      <c r="C601" s="312">
        <f>SUM(D601:G601)</f>
        <v>0</v>
      </c>
      <c r="D601" s="312"/>
      <c r="E601" s="312">
        <v>0</v>
      </c>
      <c r="F601" s="312">
        <v>0</v>
      </c>
      <c r="G601" s="312">
        <v>0</v>
      </c>
      <c r="H601" s="608"/>
      <c r="I601" s="610"/>
      <c r="J601" s="610"/>
      <c r="K601" s="294"/>
      <c r="L601" s="294"/>
      <c r="M601" s="301"/>
      <c r="N601" s="298"/>
      <c r="O601" s="62"/>
    </row>
    <row r="602" spans="1:15" ht="12.75" customHeight="1" hidden="1">
      <c r="A602" s="625" t="s">
        <v>653</v>
      </c>
      <c r="B602" s="626"/>
      <c r="C602" s="312">
        <f>SUM(D602:G602)</f>
        <v>0</v>
      </c>
      <c r="D602" s="312"/>
      <c r="E602" s="312"/>
      <c r="F602" s="312"/>
      <c r="G602" s="312"/>
      <c r="H602" s="608"/>
      <c r="I602" s="610"/>
      <c r="J602" s="610"/>
      <c r="K602" s="294"/>
      <c r="L602" s="294"/>
      <c r="M602" s="301"/>
      <c r="N602" s="298"/>
      <c r="O602" s="62"/>
    </row>
    <row r="603" spans="1:15" ht="51.75" customHeight="1">
      <c r="A603" s="306" t="s">
        <v>221</v>
      </c>
      <c r="B603" s="307" t="s">
        <v>748</v>
      </c>
      <c r="C603" s="339"/>
      <c r="D603" s="312"/>
      <c r="E603" s="312"/>
      <c r="F603" s="312"/>
      <c r="G603" s="312"/>
      <c r="H603" s="608" t="s">
        <v>703</v>
      </c>
      <c r="I603" s="610" t="s">
        <v>447</v>
      </c>
      <c r="J603" s="610" t="s">
        <v>223</v>
      </c>
      <c r="K603" s="294"/>
      <c r="L603" s="294"/>
      <c r="M603" s="301">
        <v>5108.721</v>
      </c>
      <c r="N603" s="298"/>
      <c r="O603" s="62"/>
    </row>
    <row r="604" spans="1:15" ht="12.75" customHeight="1">
      <c r="A604" s="606" t="s">
        <v>9</v>
      </c>
      <c r="B604" s="607"/>
      <c r="C604" s="312">
        <f>SUM(C605:C607)</f>
        <v>89405.14319</v>
      </c>
      <c r="D604" s="312"/>
      <c r="E604" s="312">
        <f>SUM(E605:E607)</f>
        <v>29980.32573</v>
      </c>
      <c r="F604" s="312">
        <f>SUM(F605:F607)</f>
        <v>29712.40873</v>
      </c>
      <c r="G604" s="312">
        <f>SUM(G605:G607)</f>
        <v>29712.40873</v>
      </c>
      <c r="H604" s="608"/>
      <c r="I604" s="610"/>
      <c r="J604" s="610"/>
      <c r="K604" s="294"/>
      <c r="L604" s="294"/>
      <c r="M604" s="301"/>
      <c r="N604" s="298"/>
      <c r="O604" s="62"/>
    </row>
    <row r="605" spans="1:15" ht="12.75" customHeight="1">
      <c r="A605" s="606" t="s">
        <v>10</v>
      </c>
      <c r="B605" s="607"/>
      <c r="C605" s="312">
        <f>SUM(D605:G605)</f>
        <v>0</v>
      </c>
      <c r="D605" s="312"/>
      <c r="E605" s="312">
        <f>E610+E616</f>
        <v>0</v>
      </c>
      <c r="F605" s="312">
        <f>F610+F616</f>
        <v>0</v>
      </c>
      <c r="G605" s="312">
        <f>G610+G616</f>
        <v>0</v>
      </c>
      <c r="H605" s="608"/>
      <c r="I605" s="610"/>
      <c r="J605" s="610"/>
      <c r="K605" s="294"/>
      <c r="L605" s="294"/>
      <c r="M605" s="301"/>
      <c r="N605" s="298"/>
      <c r="O605" s="62"/>
    </row>
    <row r="606" spans="1:15" ht="12.75" customHeight="1">
      <c r="A606" s="606" t="s">
        <v>11</v>
      </c>
      <c r="B606" s="607"/>
      <c r="C606" s="312">
        <f>SUM(D606:G606)</f>
        <v>89405.14319</v>
      </c>
      <c r="D606" s="312"/>
      <c r="E606" s="312">
        <f>30280.32573-300</f>
        <v>29980.32573</v>
      </c>
      <c r="F606" s="312">
        <f>30012.40873-300</f>
        <v>29712.40873</v>
      </c>
      <c r="G606" s="312">
        <f>F606</f>
        <v>29712.40873</v>
      </c>
      <c r="H606" s="608"/>
      <c r="I606" s="610"/>
      <c r="J606" s="610"/>
      <c r="K606" s="294"/>
      <c r="L606" s="294"/>
      <c r="M606" s="301"/>
      <c r="N606" s="298"/>
      <c r="O606" s="62"/>
    </row>
    <row r="607" spans="1:15" ht="12.75" customHeight="1">
      <c r="A607" s="606" t="s">
        <v>12</v>
      </c>
      <c r="B607" s="607"/>
      <c r="C607" s="312">
        <f>SUM(D607:G607)</f>
        <v>0</v>
      </c>
      <c r="D607" s="312"/>
      <c r="E607" s="312">
        <v>0</v>
      </c>
      <c r="F607" s="312">
        <v>0</v>
      </c>
      <c r="G607" s="312">
        <v>0</v>
      </c>
      <c r="H607" s="608"/>
      <c r="I607" s="610"/>
      <c r="J607" s="610"/>
      <c r="K607" s="294"/>
      <c r="L607" s="294"/>
      <c r="M607" s="301"/>
      <c r="N607" s="298"/>
      <c r="O607" s="62"/>
    </row>
    <row r="608" spans="1:15" ht="12.75" customHeight="1" hidden="1">
      <c r="A608" s="306"/>
      <c r="B608" s="307"/>
      <c r="C608" s="339"/>
      <c r="D608" s="312"/>
      <c r="E608" s="312"/>
      <c r="F608" s="312"/>
      <c r="G608" s="312"/>
      <c r="H608" s="608"/>
      <c r="I608" s="610"/>
      <c r="J608" s="623"/>
      <c r="K608" s="294"/>
      <c r="L608" s="294"/>
      <c r="M608" s="301"/>
      <c r="N608" s="298"/>
      <c r="O608" s="62"/>
    </row>
    <row r="609" spans="1:15" ht="12.75" customHeight="1" hidden="1">
      <c r="A609" s="606"/>
      <c r="B609" s="607"/>
      <c r="C609" s="312"/>
      <c r="D609" s="312"/>
      <c r="E609" s="312"/>
      <c r="F609" s="312"/>
      <c r="G609" s="312"/>
      <c r="H609" s="608"/>
      <c r="I609" s="610"/>
      <c r="J609" s="623"/>
      <c r="K609" s="294"/>
      <c r="L609" s="294"/>
      <c r="M609" s="301"/>
      <c r="N609" s="298"/>
      <c r="O609" s="62"/>
    </row>
    <row r="610" spans="1:15" ht="12.75" customHeight="1" hidden="1">
      <c r="A610" s="606"/>
      <c r="B610" s="607"/>
      <c r="C610" s="312"/>
      <c r="D610" s="312"/>
      <c r="E610" s="312"/>
      <c r="F610" s="312"/>
      <c r="G610" s="312"/>
      <c r="H610" s="608"/>
      <c r="I610" s="610"/>
      <c r="J610" s="623"/>
      <c r="K610" s="294"/>
      <c r="L610" s="294"/>
      <c r="M610" s="301"/>
      <c r="N610" s="298"/>
      <c r="O610" s="62"/>
    </row>
    <row r="611" spans="1:15" ht="12.75" customHeight="1" hidden="1">
      <c r="A611" s="606"/>
      <c r="B611" s="607"/>
      <c r="C611" s="312"/>
      <c r="D611" s="312"/>
      <c r="E611" s="312"/>
      <c r="F611" s="312"/>
      <c r="G611" s="312"/>
      <c r="H611" s="608"/>
      <c r="I611" s="610"/>
      <c r="J611" s="623"/>
      <c r="K611" s="294"/>
      <c r="L611" s="294"/>
      <c r="M611" s="301"/>
      <c r="N611" s="298"/>
      <c r="O611" s="62"/>
    </row>
    <row r="612" spans="1:15" ht="12.75" customHeight="1" hidden="1">
      <c r="A612" s="606"/>
      <c r="B612" s="607"/>
      <c r="C612" s="312"/>
      <c r="D612" s="312"/>
      <c r="E612" s="312"/>
      <c r="F612" s="312"/>
      <c r="G612" s="312"/>
      <c r="H612" s="608"/>
      <c r="I612" s="610"/>
      <c r="J612" s="623"/>
      <c r="K612" s="294"/>
      <c r="L612" s="294"/>
      <c r="M612" s="301"/>
      <c r="N612" s="298"/>
      <c r="O612" s="62"/>
    </row>
    <row r="613" spans="1:15" ht="12.75" customHeight="1" hidden="1">
      <c r="A613" s="336"/>
      <c r="B613" s="321"/>
      <c r="C613" s="288"/>
      <c r="D613" s="288"/>
      <c r="E613" s="288"/>
      <c r="F613" s="289"/>
      <c r="G613" s="289"/>
      <c r="H613" s="309"/>
      <c r="I613" s="319"/>
      <c r="J613" s="319"/>
      <c r="K613" s="288"/>
      <c r="L613" s="294"/>
      <c r="M613" s="301"/>
      <c r="N613" s="298"/>
      <c r="O613" s="62"/>
    </row>
    <row r="614" spans="1:15" ht="12.75" customHeight="1" hidden="1">
      <c r="A614" s="306"/>
      <c r="B614" s="307"/>
      <c r="C614" s="339"/>
      <c r="D614" s="312"/>
      <c r="E614" s="312"/>
      <c r="F614" s="312"/>
      <c r="G614" s="312"/>
      <c r="H614" s="608"/>
      <c r="I614" s="610"/>
      <c r="J614" s="623"/>
      <c r="K614" s="294"/>
      <c r="L614" s="294"/>
      <c r="M614" s="301"/>
      <c r="N614" s="298"/>
      <c r="O614" s="62"/>
    </row>
    <row r="615" spans="1:15" ht="12.75" customHeight="1" hidden="1">
      <c r="A615" s="606"/>
      <c r="B615" s="607"/>
      <c r="C615" s="312"/>
      <c r="D615" s="312"/>
      <c r="E615" s="312"/>
      <c r="F615" s="312"/>
      <c r="G615" s="312"/>
      <c r="H615" s="608"/>
      <c r="I615" s="610"/>
      <c r="J615" s="623"/>
      <c r="K615" s="294"/>
      <c r="L615" s="294"/>
      <c r="M615" s="301"/>
      <c r="N615" s="298"/>
      <c r="O615" s="62"/>
    </row>
    <row r="616" spans="1:15" ht="12.75" customHeight="1" hidden="1">
      <c r="A616" s="606"/>
      <c r="B616" s="607"/>
      <c r="C616" s="312"/>
      <c r="D616" s="312"/>
      <c r="E616" s="312"/>
      <c r="F616" s="312"/>
      <c r="G616" s="312"/>
      <c r="H616" s="608"/>
      <c r="I616" s="610"/>
      <c r="J616" s="623"/>
      <c r="K616" s="294"/>
      <c r="L616" s="294"/>
      <c r="M616" s="301"/>
      <c r="N616" s="298"/>
      <c r="O616" s="62"/>
    </row>
    <row r="617" spans="1:15" ht="12.75" customHeight="1" hidden="1">
      <c r="A617" s="606"/>
      <c r="B617" s="607"/>
      <c r="C617" s="312"/>
      <c r="D617" s="312"/>
      <c r="E617" s="312"/>
      <c r="F617" s="312"/>
      <c r="G617" s="312"/>
      <c r="H617" s="608"/>
      <c r="I617" s="610"/>
      <c r="J617" s="623"/>
      <c r="K617" s="294"/>
      <c r="L617" s="294"/>
      <c r="M617" s="301"/>
      <c r="N617" s="298"/>
      <c r="O617" s="62"/>
    </row>
    <row r="618" spans="1:15" ht="12.75" customHeight="1" hidden="1">
      <c r="A618" s="606"/>
      <c r="B618" s="607"/>
      <c r="C618" s="312"/>
      <c r="D618" s="312"/>
      <c r="E618" s="312"/>
      <c r="F618" s="312"/>
      <c r="G618" s="312"/>
      <c r="H618" s="608"/>
      <c r="I618" s="610"/>
      <c r="J618" s="623"/>
      <c r="K618" s="294"/>
      <c r="L618" s="294"/>
      <c r="M618" s="301"/>
      <c r="N618" s="298"/>
      <c r="O618" s="62"/>
    </row>
    <row r="619" spans="1:15" ht="12.75" customHeight="1" hidden="1">
      <c r="A619" s="336"/>
      <c r="B619" s="321"/>
      <c r="C619" s="288"/>
      <c r="D619" s="288"/>
      <c r="E619" s="288"/>
      <c r="F619" s="289"/>
      <c r="G619" s="289"/>
      <c r="H619" s="317"/>
      <c r="I619" s="319"/>
      <c r="J619" s="322"/>
      <c r="K619" s="288"/>
      <c r="L619" s="294"/>
      <c r="M619" s="301"/>
      <c r="N619" s="298"/>
      <c r="O619" s="62"/>
    </row>
    <row r="620" spans="1:15" ht="12.75" customHeight="1" hidden="1">
      <c r="A620" s="306" t="s">
        <v>749</v>
      </c>
      <c r="B620" s="307" t="s">
        <v>750</v>
      </c>
      <c r="C620" s="339"/>
      <c r="D620" s="312"/>
      <c r="E620" s="312"/>
      <c r="F620" s="312"/>
      <c r="G620" s="312"/>
      <c r="H620" s="608" t="s">
        <v>747</v>
      </c>
      <c r="I620" s="610" t="s">
        <v>447</v>
      </c>
      <c r="J620" s="610" t="s">
        <v>751</v>
      </c>
      <c r="K620" s="294" t="s">
        <v>444</v>
      </c>
      <c r="L620" s="294" t="s">
        <v>205</v>
      </c>
      <c r="M620" s="301"/>
      <c r="N620" s="298"/>
      <c r="O620" s="62"/>
    </row>
    <row r="621" spans="1:15" ht="12.75" customHeight="1" hidden="1">
      <c r="A621" s="606" t="s">
        <v>9</v>
      </c>
      <c r="B621" s="607"/>
      <c r="C621" s="312">
        <f>SUM(C622:C624)</f>
        <v>0</v>
      </c>
      <c r="D621" s="312"/>
      <c r="E621" s="312">
        <f>SUM(E622:E624)</f>
        <v>0</v>
      </c>
      <c r="F621" s="312">
        <f>SUM(F622:F624)</f>
        <v>0</v>
      </c>
      <c r="G621" s="312">
        <f>SUM(G622:G624)</f>
        <v>0</v>
      </c>
      <c r="H621" s="608"/>
      <c r="I621" s="610"/>
      <c r="J621" s="610"/>
      <c r="K621" s="294"/>
      <c r="L621" s="294"/>
      <c r="M621" s="301"/>
      <c r="N621" s="298"/>
      <c r="O621" s="62"/>
    </row>
    <row r="622" spans="1:15" ht="12.75" customHeight="1" hidden="1">
      <c r="A622" s="606" t="s">
        <v>10</v>
      </c>
      <c r="B622" s="607"/>
      <c r="C622" s="312">
        <f>SUM(D622:G622)</f>
        <v>0</v>
      </c>
      <c r="D622" s="312"/>
      <c r="E622" s="312">
        <v>0</v>
      </c>
      <c r="F622" s="312">
        <v>0</v>
      </c>
      <c r="G622" s="312">
        <v>0</v>
      </c>
      <c r="H622" s="608"/>
      <c r="I622" s="610"/>
      <c r="J622" s="610"/>
      <c r="K622" s="294"/>
      <c r="L622" s="294"/>
      <c r="M622" s="301"/>
      <c r="N622" s="298"/>
      <c r="O622" s="62"/>
    </row>
    <row r="623" spans="1:15" ht="12.75" customHeight="1" hidden="1">
      <c r="A623" s="606" t="s">
        <v>11</v>
      </c>
      <c r="B623" s="607"/>
      <c r="C623" s="312">
        <f>SUM(D623:G623)</f>
        <v>0</v>
      </c>
      <c r="D623" s="312"/>
      <c r="E623" s="312">
        <f>E640+E646</f>
        <v>0</v>
      </c>
      <c r="F623" s="312">
        <v>0</v>
      </c>
      <c r="G623" s="312">
        <v>0</v>
      </c>
      <c r="H623" s="608"/>
      <c r="I623" s="610"/>
      <c r="J623" s="610"/>
      <c r="K623" s="294"/>
      <c r="L623" s="294"/>
      <c r="M623" s="301"/>
      <c r="N623" s="298"/>
      <c r="O623" s="62"/>
    </row>
    <row r="624" spans="1:15" ht="12.75" customHeight="1" hidden="1">
      <c r="A624" s="606" t="s">
        <v>12</v>
      </c>
      <c r="B624" s="607"/>
      <c r="C624" s="312">
        <f>SUM(D624:G624)</f>
        <v>0</v>
      </c>
      <c r="D624" s="312"/>
      <c r="E624" s="312">
        <v>0</v>
      </c>
      <c r="F624" s="312">
        <v>0</v>
      </c>
      <c r="G624" s="312">
        <v>0</v>
      </c>
      <c r="H624" s="608"/>
      <c r="I624" s="610"/>
      <c r="J624" s="610"/>
      <c r="K624" s="294"/>
      <c r="L624" s="294"/>
      <c r="M624" s="301"/>
      <c r="N624" s="298"/>
      <c r="O624" s="62"/>
    </row>
    <row r="625" spans="1:15" ht="73.5" customHeight="1">
      <c r="A625" s="306" t="s">
        <v>752</v>
      </c>
      <c r="B625" s="307" t="s">
        <v>753</v>
      </c>
      <c r="C625" s="312"/>
      <c r="D625" s="312"/>
      <c r="E625" s="312"/>
      <c r="F625" s="312"/>
      <c r="G625" s="312"/>
      <c r="H625" s="317"/>
      <c r="I625" s="610" t="s">
        <v>447</v>
      </c>
      <c r="J625" s="322"/>
      <c r="K625" s="294" t="s">
        <v>754</v>
      </c>
      <c r="L625" s="294" t="s">
        <v>205</v>
      </c>
      <c r="M625" s="301"/>
      <c r="N625" s="298"/>
      <c r="O625" s="62"/>
    </row>
    <row r="626" spans="1:15" ht="12.75" customHeight="1">
      <c r="A626" s="606" t="s">
        <v>9</v>
      </c>
      <c r="B626" s="607"/>
      <c r="C626" s="312"/>
      <c r="D626" s="312"/>
      <c r="E626" s="312">
        <f>E627+E628+E629</f>
        <v>271149.8</v>
      </c>
      <c r="F626" s="312">
        <f>F627+F628+F629</f>
        <v>270275.12887</v>
      </c>
      <c r="G626" s="312">
        <f>G627+G628+G629</f>
        <v>246368.00934</v>
      </c>
      <c r="H626" s="317"/>
      <c r="I626" s="610"/>
      <c r="J626" s="322"/>
      <c r="K626" s="294"/>
      <c r="L626" s="294"/>
      <c r="M626" s="301"/>
      <c r="N626" s="298"/>
      <c r="O626" s="62"/>
    </row>
    <row r="627" spans="1:15" ht="12.75" customHeight="1">
      <c r="A627" s="606" t="s">
        <v>10</v>
      </c>
      <c r="B627" s="607"/>
      <c r="C627" s="312"/>
      <c r="D627" s="312"/>
      <c r="E627" s="312"/>
      <c r="F627" s="312"/>
      <c r="G627" s="312"/>
      <c r="H627" s="317"/>
      <c r="I627" s="610"/>
      <c r="J627" s="322"/>
      <c r="K627" s="294"/>
      <c r="L627" s="294"/>
      <c r="M627" s="301"/>
      <c r="N627" s="298"/>
      <c r="O627" s="62"/>
    </row>
    <row r="628" spans="1:15" ht="12.75" customHeight="1">
      <c r="A628" s="606" t="s">
        <v>11</v>
      </c>
      <c r="B628" s="607"/>
      <c r="C628" s="312"/>
      <c r="D628" s="312"/>
      <c r="E628" s="312">
        <v>271149.8</v>
      </c>
      <c r="F628" s="312">
        <v>270275.12887</v>
      </c>
      <c r="G628" s="313">
        <v>246368.00934</v>
      </c>
      <c r="H628" s="317"/>
      <c r="I628" s="610"/>
      <c r="J628" s="322"/>
      <c r="K628" s="294"/>
      <c r="L628" s="294"/>
      <c r="M628" s="301"/>
      <c r="N628" s="298"/>
      <c r="O628" s="62"/>
    </row>
    <row r="629" spans="1:15" ht="12.75" customHeight="1">
      <c r="A629" s="606" t="s">
        <v>12</v>
      </c>
      <c r="B629" s="607"/>
      <c r="C629" s="312"/>
      <c r="D629" s="312"/>
      <c r="E629" s="312"/>
      <c r="F629" s="312"/>
      <c r="G629" s="312"/>
      <c r="H629" s="317"/>
      <c r="I629" s="610"/>
      <c r="J629" s="322"/>
      <c r="K629" s="294"/>
      <c r="L629" s="294"/>
      <c r="M629" s="301"/>
      <c r="N629" s="298"/>
      <c r="O629" s="62"/>
    </row>
    <row r="630" spans="1:15" ht="76.5" customHeight="1">
      <c r="A630" s="306" t="s">
        <v>755</v>
      </c>
      <c r="B630" s="338" t="s">
        <v>756</v>
      </c>
      <c r="C630" s="312"/>
      <c r="D630" s="312"/>
      <c r="E630" s="312"/>
      <c r="F630" s="312"/>
      <c r="G630" s="312"/>
      <c r="H630" s="317"/>
      <c r="I630" s="610" t="s">
        <v>757</v>
      </c>
      <c r="J630" s="322"/>
      <c r="K630" s="294" t="s">
        <v>754</v>
      </c>
      <c r="L630" s="294" t="s">
        <v>205</v>
      </c>
      <c r="M630" s="301"/>
      <c r="N630" s="298"/>
      <c r="O630" s="62"/>
    </row>
    <row r="631" spans="1:15" ht="12.75" customHeight="1">
      <c r="A631" s="606" t="s">
        <v>9</v>
      </c>
      <c r="B631" s="607"/>
      <c r="C631" s="312"/>
      <c r="D631" s="312"/>
      <c r="E631" s="312">
        <f>E632+E633+E634</f>
        <v>0</v>
      </c>
      <c r="F631" s="312">
        <f>F632+F633+F634</f>
        <v>0</v>
      </c>
      <c r="G631" s="312">
        <f>G632+G633+G634</f>
        <v>0</v>
      </c>
      <c r="H631" s="317"/>
      <c r="I631" s="610"/>
      <c r="J631" s="322"/>
      <c r="K631" s="294"/>
      <c r="L631" s="294"/>
      <c r="M631" s="301"/>
      <c r="N631" s="298"/>
      <c r="O631" s="62"/>
    </row>
    <row r="632" spans="1:15" ht="12.75" customHeight="1">
      <c r="A632" s="606" t="s">
        <v>10</v>
      </c>
      <c r="B632" s="607"/>
      <c r="C632" s="312"/>
      <c r="D632" s="312"/>
      <c r="E632" s="312">
        <v>0</v>
      </c>
      <c r="F632" s="312">
        <v>0</v>
      </c>
      <c r="G632" s="312">
        <v>0</v>
      </c>
      <c r="H632" s="317"/>
      <c r="I632" s="610"/>
      <c r="J632" s="322"/>
      <c r="K632" s="294"/>
      <c r="L632" s="294"/>
      <c r="M632" s="301"/>
      <c r="N632" s="298"/>
      <c r="O632" s="62"/>
    </row>
    <row r="633" spans="1:15" ht="12.75" customHeight="1">
      <c r="A633" s="606" t="s">
        <v>11</v>
      </c>
      <c r="B633" s="607"/>
      <c r="C633" s="312"/>
      <c r="D633" s="312"/>
      <c r="E633" s="323">
        <v>0</v>
      </c>
      <c r="F633" s="323">
        <v>0</v>
      </c>
      <c r="G633" s="323">
        <v>0</v>
      </c>
      <c r="H633" s="317"/>
      <c r="I633" s="610"/>
      <c r="J633" s="322"/>
      <c r="K633" s="294"/>
      <c r="L633" s="294"/>
      <c r="M633" s="301"/>
      <c r="N633" s="298"/>
      <c r="O633" s="62"/>
    </row>
    <row r="634" spans="1:15" ht="12.75" customHeight="1">
      <c r="A634" s="606" t="s">
        <v>12</v>
      </c>
      <c r="B634" s="607"/>
      <c r="C634" s="312"/>
      <c r="D634" s="312"/>
      <c r="E634" s="312"/>
      <c r="F634" s="312"/>
      <c r="G634" s="312"/>
      <c r="H634" s="317"/>
      <c r="I634" s="610"/>
      <c r="J634" s="322"/>
      <c r="K634" s="294"/>
      <c r="L634" s="294"/>
      <c r="M634" s="301"/>
      <c r="N634" s="298"/>
      <c r="O634" s="62"/>
    </row>
    <row r="635" spans="1:15" ht="66.75" customHeight="1">
      <c r="A635" s="306" t="s">
        <v>758</v>
      </c>
      <c r="B635" s="321" t="s">
        <v>759</v>
      </c>
      <c r="C635" s="312"/>
      <c r="D635" s="312"/>
      <c r="E635" s="312"/>
      <c r="F635" s="312"/>
      <c r="G635" s="312"/>
      <c r="H635" s="317"/>
      <c r="I635" s="610" t="s">
        <v>757</v>
      </c>
      <c r="J635" s="322"/>
      <c r="K635" s="294" t="s">
        <v>444</v>
      </c>
      <c r="L635" s="294" t="s">
        <v>66</v>
      </c>
      <c r="M635" s="301"/>
      <c r="N635" s="298"/>
      <c r="O635" s="62"/>
    </row>
    <row r="636" spans="1:15" ht="12.75" customHeight="1">
      <c r="A636" s="606" t="s">
        <v>9</v>
      </c>
      <c r="B636" s="607"/>
      <c r="C636" s="312"/>
      <c r="D636" s="312"/>
      <c r="E636" s="312">
        <f>E637+E638+E639</f>
        <v>12718.86223</v>
      </c>
      <c r="F636" s="312">
        <f>F637+F638+F639</f>
        <v>12718.86223</v>
      </c>
      <c r="G636" s="312">
        <f>G637+G638+G639</f>
        <v>12718.86223</v>
      </c>
      <c r="H636" s="317"/>
      <c r="I636" s="610"/>
      <c r="J636" s="322"/>
      <c r="K636" s="294"/>
      <c r="L636" s="294"/>
      <c r="M636" s="301"/>
      <c r="N636" s="298"/>
      <c r="O636" s="62"/>
    </row>
    <row r="637" spans="1:15" ht="12.75" customHeight="1">
      <c r="A637" s="606" t="s">
        <v>10</v>
      </c>
      <c r="B637" s="607"/>
      <c r="C637" s="312"/>
      <c r="D637" s="312"/>
      <c r="E637" s="312">
        <v>12718.86223</v>
      </c>
      <c r="F637" s="312">
        <v>12718.86223</v>
      </c>
      <c r="G637" s="312">
        <v>12718.86223</v>
      </c>
      <c r="H637" s="317"/>
      <c r="I637" s="610"/>
      <c r="J637" s="322"/>
      <c r="K637" s="294"/>
      <c r="L637" s="294"/>
      <c r="M637" s="301"/>
      <c r="N637" s="298"/>
      <c r="O637" s="62"/>
    </row>
    <row r="638" spans="1:15" ht="12.75" customHeight="1">
      <c r="A638" s="606" t="s">
        <v>11</v>
      </c>
      <c r="B638" s="607"/>
      <c r="C638" s="312"/>
      <c r="D638" s="312"/>
      <c r="E638" s="340"/>
      <c r="F638" s="340"/>
      <c r="G638" s="340"/>
      <c r="H638" s="317"/>
      <c r="I638" s="610"/>
      <c r="J638" s="322"/>
      <c r="K638" s="294"/>
      <c r="L638" s="294"/>
      <c r="M638" s="301"/>
      <c r="N638" s="298"/>
      <c r="O638" s="62"/>
    </row>
    <row r="639" spans="1:15" ht="12.75" customHeight="1">
      <c r="A639" s="606" t="s">
        <v>12</v>
      </c>
      <c r="B639" s="607"/>
      <c r="C639" s="312"/>
      <c r="D639" s="312"/>
      <c r="E639" s="312"/>
      <c r="F639" s="312"/>
      <c r="G639" s="312"/>
      <c r="H639" s="317"/>
      <c r="I639" s="610"/>
      <c r="J639" s="322"/>
      <c r="K639" s="294"/>
      <c r="L639" s="294"/>
      <c r="M639" s="301"/>
      <c r="N639" s="298"/>
      <c r="O639" s="62"/>
    </row>
    <row r="640" spans="1:15" ht="30.75" customHeight="1">
      <c r="A640" s="306" t="s">
        <v>224</v>
      </c>
      <c r="B640" s="307" t="s">
        <v>760</v>
      </c>
      <c r="C640" s="312"/>
      <c r="D640" s="312"/>
      <c r="E640" s="312"/>
      <c r="F640" s="312"/>
      <c r="G640" s="312"/>
      <c r="H640" s="615"/>
      <c r="I640" s="610" t="s">
        <v>447</v>
      </c>
      <c r="J640" s="610" t="s">
        <v>542</v>
      </c>
      <c r="K640" s="294" t="s">
        <v>444</v>
      </c>
      <c r="L640" s="294" t="s">
        <v>205</v>
      </c>
      <c r="M640" s="301">
        <f>M647</f>
        <v>6045.871</v>
      </c>
      <c r="N640" s="298"/>
      <c r="O640" s="62"/>
    </row>
    <row r="641" spans="1:15" ht="14.25" customHeight="1">
      <c r="A641" s="606" t="s">
        <v>9</v>
      </c>
      <c r="B641" s="607"/>
      <c r="C641" s="308">
        <f>SUM(C642:C646)</f>
        <v>62271.865209999996</v>
      </c>
      <c r="D641" s="308"/>
      <c r="E641" s="308">
        <f>SUM(E642:E646)</f>
        <v>21904.48647</v>
      </c>
      <c r="F641" s="308">
        <f>SUM(F642:F646)</f>
        <v>20183.68937</v>
      </c>
      <c r="G641" s="308">
        <f>SUM(G642:G646)</f>
        <v>20183.68937</v>
      </c>
      <c r="H641" s="615"/>
      <c r="I641" s="610"/>
      <c r="J641" s="610"/>
      <c r="K641" s="294"/>
      <c r="L641" s="294"/>
      <c r="M641" s="301"/>
      <c r="N641" s="298"/>
      <c r="O641" s="62"/>
    </row>
    <row r="642" spans="1:15" ht="12.75" customHeight="1">
      <c r="A642" s="606" t="s">
        <v>10</v>
      </c>
      <c r="B642" s="607"/>
      <c r="C642" s="308">
        <f>SUM(D642:G642)</f>
        <v>0</v>
      </c>
      <c r="D642" s="308"/>
      <c r="E642" s="308">
        <f aca="true" t="shared" si="6" ref="E642:F644">E649+E656</f>
        <v>0</v>
      </c>
      <c r="F642" s="308">
        <f t="shared" si="6"/>
        <v>0</v>
      </c>
      <c r="G642" s="308">
        <f>G649+G656</f>
        <v>0</v>
      </c>
      <c r="H642" s="615"/>
      <c r="I642" s="610"/>
      <c r="J642" s="610"/>
      <c r="K642" s="294"/>
      <c r="L642" s="294"/>
      <c r="M642" s="301"/>
      <c r="N642" s="298"/>
      <c r="O642" s="62"/>
    </row>
    <row r="643" spans="1:15" ht="12.75" customHeight="1">
      <c r="A643" s="606" t="s">
        <v>11</v>
      </c>
      <c r="B643" s="607"/>
      <c r="C643" s="308">
        <f>SUM(D643:G643)</f>
        <v>62271.865209999996</v>
      </c>
      <c r="D643" s="308"/>
      <c r="E643" s="308">
        <f>E650+E657</f>
        <v>21904.48647</v>
      </c>
      <c r="F643" s="308">
        <f t="shared" si="6"/>
        <v>20183.68937</v>
      </c>
      <c r="G643" s="308">
        <f>G650+G657</f>
        <v>20183.68937</v>
      </c>
      <c r="H643" s="615"/>
      <c r="I643" s="610"/>
      <c r="J643" s="610"/>
      <c r="K643" s="294"/>
      <c r="L643" s="294"/>
      <c r="M643" s="301"/>
      <c r="N643" s="298"/>
      <c r="O643" s="62"/>
    </row>
    <row r="644" spans="1:15" ht="12.75" customHeight="1">
      <c r="A644" s="606" t="s">
        <v>12</v>
      </c>
      <c r="B644" s="607"/>
      <c r="C644" s="308">
        <f>SUM(D644:G644)</f>
        <v>0</v>
      </c>
      <c r="D644" s="308"/>
      <c r="E644" s="308">
        <f t="shared" si="6"/>
        <v>0</v>
      </c>
      <c r="F644" s="308">
        <f t="shared" si="6"/>
        <v>0</v>
      </c>
      <c r="G644" s="308">
        <f>G651+G658</f>
        <v>0</v>
      </c>
      <c r="H644" s="615"/>
      <c r="I644" s="610"/>
      <c r="J644" s="610"/>
      <c r="K644" s="294"/>
      <c r="L644" s="294"/>
      <c r="M644" s="301"/>
      <c r="N644" s="298"/>
      <c r="O644" s="62"/>
    </row>
    <row r="645" spans="1:15" ht="12.75" customHeight="1" hidden="1">
      <c r="A645" s="606" t="s">
        <v>20</v>
      </c>
      <c r="B645" s="607"/>
      <c r="C645" s="308">
        <f>SUM(D645:F645)</f>
        <v>0</v>
      </c>
      <c r="D645" s="308"/>
      <c r="E645" s="308"/>
      <c r="F645" s="308"/>
      <c r="G645" s="308"/>
      <c r="H645" s="317"/>
      <c r="I645" s="319"/>
      <c r="J645" s="319"/>
      <c r="K645" s="294"/>
      <c r="L645" s="294"/>
      <c r="M645" s="301"/>
      <c r="N645" s="298"/>
      <c r="O645" s="62"/>
    </row>
    <row r="646" spans="1:15" ht="12.75" customHeight="1" hidden="1">
      <c r="A646" s="606" t="s">
        <v>21</v>
      </c>
      <c r="B646" s="607"/>
      <c r="C646" s="308">
        <f>SUM(D646:F646)</f>
        <v>0</v>
      </c>
      <c r="D646" s="308"/>
      <c r="E646" s="308"/>
      <c r="F646" s="308"/>
      <c r="G646" s="308"/>
      <c r="H646" s="317"/>
      <c r="I646" s="319"/>
      <c r="J646" s="319"/>
      <c r="K646" s="294"/>
      <c r="L646" s="294"/>
      <c r="M646" s="301"/>
      <c r="N646" s="298"/>
      <c r="O646" s="62"/>
    </row>
    <row r="647" spans="1:15" ht="72" customHeight="1">
      <c r="A647" s="306" t="s">
        <v>225</v>
      </c>
      <c r="B647" s="307" t="s">
        <v>471</v>
      </c>
      <c r="C647" s="312"/>
      <c r="D647" s="312"/>
      <c r="E647" s="312"/>
      <c r="F647" s="312"/>
      <c r="G647" s="312"/>
      <c r="H647" s="608" t="s">
        <v>761</v>
      </c>
      <c r="I647" s="618" t="s">
        <v>447</v>
      </c>
      <c r="J647" s="610" t="s">
        <v>472</v>
      </c>
      <c r="K647" s="294" t="s">
        <v>444</v>
      </c>
      <c r="L647" s="294" t="s">
        <v>205</v>
      </c>
      <c r="M647" s="301">
        <v>6045.871</v>
      </c>
      <c r="N647" s="298"/>
      <c r="O647" s="62"/>
    </row>
    <row r="648" spans="1:15" ht="12.75" customHeight="1">
      <c r="A648" s="606" t="s">
        <v>9</v>
      </c>
      <c r="B648" s="607"/>
      <c r="C648" s="312">
        <f>SUM(C649:C653)</f>
        <v>62271.865209999996</v>
      </c>
      <c r="D648" s="312"/>
      <c r="E648" s="312">
        <f>SUM(E649:E653)</f>
        <v>21904.48647</v>
      </c>
      <c r="F648" s="312">
        <f>SUM(F649:F653)</f>
        <v>20183.68937</v>
      </c>
      <c r="G648" s="312">
        <f>SUM(G649:G653)</f>
        <v>20183.68937</v>
      </c>
      <c r="H648" s="608"/>
      <c r="I648" s="618"/>
      <c r="J648" s="610"/>
      <c r="K648" s="294"/>
      <c r="L648" s="294"/>
      <c r="M648" s="301"/>
      <c r="N648" s="298"/>
      <c r="O648" s="62"/>
    </row>
    <row r="649" spans="1:15" ht="12.75" customHeight="1">
      <c r="A649" s="606" t="s">
        <v>10</v>
      </c>
      <c r="B649" s="607"/>
      <c r="C649" s="312">
        <f>SUM(D649:G649)</f>
        <v>0</v>
      </c>
      <c r="D649" s="312"/>
      <c r="E649" s="312">
        <v>0</v>
      </c>
      <c r="F649" s="312">
        <v>0</v>
      </c>
      <c r="G649" s="312">
        <v>0</v>
      </c>
      <c r="H649" s="608"/>
      <c r="I649" s="618"/>
      <c r="J649" s="610"/>
      <c r="K649" s="294"/>
      <c r="L649" s="294"/>
      <c r="M649" s="301"/>
      <c r="N649" s="298"/>
      <c r="O649" s="62"/>
    </row>
    <row r="650" spans="1:15" ht="12.75" customHeight="1">
      <c r="A650" s="606" t="s">
        <v>11</v>
      </c>
      <c r="B650" s="607"/>
      <c r="C650" s="312">
        <f>SUM(D650:G650)</f>
        <v>62271.865209999996</v>
      </c>
      <c r="D650" s="312"/>
      <c r="E650" s="312">
        <v>21904.48647</v>
      </c>
      <c r="F650" s="312">
        <v>20183.68937</v>
      </c>
      <c r="G650" s="313">
        <v>20183.68937</v>
      </c>
      <c r="H650" s="608"/>
      <c r="I650" s="618"/>
      <c r="J650" s="610"/>
      <c r="K650" s="294"/>
      <c r="L650" s="294"/>
      <c r="M650" s="301"/>
      <c r="N650" s="298"/>
      <c r="O650" s="62"/>
    </row>
    <row r="651" spans="1:15" ht="12.75" customHeight="1">
      <c r="A651" s="606" t="s">
        <v>12</v>
      </c>
      <c r="B651" s="607"/>
      <c r="C651" s="312">
        <f>SUM(D651:G651)</f>
        <v>0</v>
      </c>
      <c r="D651" s="312"/>
      <c r="E651" s="312">
        <v>0</v>
      </c>
      <c r="F651" s="312">
        <v>0</v>
      </c>
      <c r="G651" s="312">
        <v>0</v>
      </c>
      <c r="H651" s="608"/>
      <c r="I651" s="618"/>
      <c r="J651" s="610"/>
      <c r="K651" s="294"/>
      <c r="L651" s="294"/>
      <c r="M651" s="301"/>
      <c r="N651" s="298"/>
      <c r="O651" s="62"/>
    </row>
    <row r="652" spans="1:15" ht="12.75" customHeight="1" hidden="1">
      <c r="A652" s="606" t="s">
        <v>20</v>
      </c>
      <c r="B652" s="607"/>
      <c r="C652" s="312">
        <f>SUM(D652:F652)</f>
        <v>0</v>
      </c>
      <c r="D652" s="312"/>
      <c r="E652" s="312"/>
      <c r="F652" s="312"/>
      <c r="G652" s="312"/>
      <c r="H652" s="317"/>
      <c r="I652" s="618"/>
      <c r="J652" s="319"/>
      <c r="K652" s="294"/>
      <c r="L652" s="294"/>
      <c r="M652" s="301"/>
      <c r="N652" s="298"/>
      <c r="O652" s="62"/>
    </row>
    <row r="653" spans="1:15" ht="12.75" customHeight="1" hidden="1">
      <c r="A653" s="606" t="s">
        <v>21</v>
      </c>
      <c r="B653" s="607"/>
      <c r="C653" s="312">
        <f>SUM(D653:F653)</f>
        <v>0</v>
      </c>
      <c r="D653" s="312"/>
      <c r="E653" s="312"/>
      <c r="F653" s="312"/>
      <c r="G653" s="312"/>
      <c r="H653" s="317"/>
      <c r="I653" s="618"/>
      <c r="J653" s="319"/>
      <c r="K653" s="294"/>
      <c r="L653" s="294"/>
      <c r="M653" s="301"/>
      <c r="N653" s="298"/>
      <c r="O653" s="62"/>
    </row>
    <row r="654" spans="1:15" ht="12.75" customHeight="1" hidden="1">
      <c r="A654" s="306" t="s">
        <v>217</v>
      </c>
      <c r="B654" s="307" t="s">
        <v>762</v>
      </c>
      <c r="C654" s="312"/>
      <c r="D654" s="312"/>
      <c r="E654" s="312"/>
      <c r="F654" s="312"/>
      <c r="G654" s="312"/>
      <c r="H654" s="317"/>
      <c r="I654" s="319"/>
      <c r="J654" s="319"/>
      <c r="K654" s="294"/>
      <c r="L654" s="294"/>
      <c r="M654" s="301"/>
      <c r="N654" s="298"/>
      <c r="O654" s="62"/>
    </row>
    <row r="655" spans="1:15" ht="12.75" customHeight="1" hidden="1">
      <c r="A655" s="606" t="s">
        <v>9</v>
      </c>
      <c r="B655" s="607"/>
      <c r="C655" s="312">
        <f>SUM(C656:C660)</f>
        <v>0</v>
      </c>
      <c r="D655" s="312">
        <f>SUM(D656:D660)</f>
        <v>0</v>
      </c>
      <c r="E655" s="312"/>
      <c r="F655" s="312"/>
      <c r="G655" s="312"/>
      <c r="H655" s="317"/>
      <c r="I655" s="319"/>
      <c r="J655" s="319"/>
      <c r="K655" s="294"/>
      <c r="L655" s="294"/>
      <c r="M655" s="301"/>
      <c r="N655" s="298"/>
      <c r="O655" s="62"/>
    </row>
    <row r="656" spans="1:15" ht="12.75" customHeight="1" hidden="1">
      <c r="A656" s="606" t="s">
        <v>10</v>
      </c>
      <c r="B656" s="607"/>
      <c r="C656" s="312">
        <f>SUM(D656:F656)</f>
        <v>0</v>
      </c>
      <c r="D656" s="312"/>
      <c r="E656" s="312"/>
      <c r="F656" s="312"/>
      <c r="G656" s="312"/>
      <c r="H656" s="317"/>
      <c r="I656" s="319"/>
      <c r="J656" s="319"/>
      <c r="K656" s="294"/>
      <c r="L656" s="294"/>
      <c r="M656" s="301"/>
      <c r="N656" s="298"/>
      <c r="O656" s="62"/>
    </row>
    <row r="657" spans="1:15" ht="12.75" customHeight="1" hidden="1">
      <c r="A657" s="606" t="s">
        <v>11</v>
      </c>
      <c r="B657" s="607"/>
      <c r="C657" s="312">
        <f>SUM(D657:F657)</f>
        <v>0</v>
      </c>
      <c r="D657" s="312"/>
      <c r="E657" s="312"/>
      <c r="F657" s="312"/>
      <c r="G657" s="312"/>
      <c r="H657" s="317"/>
      <c r="I657" s="319"/>
      <c r="J657" s="319"/>
      <c r="K657" s="294"/>
      <c r="L657" s="294"/>
      <c r="M657" s="301"/>
      <c r="N657" s="298"/>
      <c r="O657" s="62"/>
    </row>
    <row r="658" spans="1:15" ht="12.75" customHeight="1" hidden="1">
      <c r="A658" s="606" t="s">
        <v>12</v>
      </c>
      <c r="B658" s="607"/>
      <c r="C658" s="312">
        <f>SUM(D658:F658)</f>
        <v>0</v>
      </c>
      <c r="D658" s="312"/>
      <c r="E658" s="312"/>
      <c r="F658" s="312"/>
      <c r="G658" s="312"/>
      <c r="H658" s="317"/>
      <c r="I658" s="319"/>
      <c r="J658" s="319"/>
      <c r="K658" s="294"/>
      <c r="L658" s="294"/>
      <c r="M658" s="301"/>
      <c r="N658" s="298"/>
      <c r="O658" s="62"/>
    </row>
    <row r="659" spans="1:15" ht="12.75" customHeight="1" hidden="1">
      <c r="A659" s="606" t="s">
        <v>20</v>
      </c>
      <c r="B659" s="607"/>
      <c r="C659" s="312">
        <f>SUM(D659:F659)</f>
        <v>0</v>
      </c>
      <c r="D659" s="312"/>
      <c r="E659" s="312"/>
      <c r="F659" s="312"/>
      <c r="G659" s="312"/>
      <c r="H659" s="317"/>
      <c r="I659" s="319"/>
      <c r="J659" s="319"/>
      <c r="K659" s="294"/>
      <c r="L659" s="294"/>
      <c r="M659" s="301"/>
      <c r="N659" s="298"/>
      <c r="O659" s="62"/>
    </row>
    <row r="660" spans="1:15" ht="12.75" customHeight="1" hidden="1">
      <c r="A660" s="606" t="s">
        <v>21</v>
      </c>
      <c r="B660" s="607"/>
      <c r="C660" s="312">
        <f>SUM(D660:F660)</f>
        <v>0</v>
      </c>
      <c r="D660" s="312"/>
      <c r="E660" s="312"/>
      <c r="F660" s="312"/>
      <c r="G660" s="312"/>
      <c r="H660" s="317"/>
      <c r="I660" s="319"/>
      <c r="J660" s="319"/>
      <c r="K660" s="294"/>
      <c r="L660" s="294"/>
      <c r="M660" s="301"/>
      <c r="N660" s="298"/>
      <c r="O660" s="62"/>
    </row>
    <row r="661" spans="1:15" ht="29.25" customHeight="1">
      <c r="A661" s="306" t="s">
        <v>226</v>
      </c>
      <c r="B661" s="307" t="s">
        <v>227</v>
      </c>
      <c r="C661" s="312"/>
      <c r="D661" s="312"/>
      <c r="E661" s="312"/>
      <c r="F661" s="312"/>
      <c r="G661" s="312"/>
      <c r="H661" s="615"/>
      <c r="I661" s="610" t="s">
        <v>612</v>
      </c>
      <c r="J661" s="610" t="s">
        <v>473</v>
      </c>
      <c r="K661" s="294" t="s">
        <v>444</v>
      </c>
      <c r="L661" s="294" t="s">
        <v>205</v>
      </c>
      <c r="M661" s="301">
        <f>M666</f>
        <v>66126.776</v>
      </c>
      <c r="N661" s="298"/>
      <c r="O661" s="62"/>
    </row>
    <row r="662" spans="1:15" ht="14.25" customHeight="1">
      <c r="A662" s="606" t="s">
        <v>9</v>
      </c>
      <c r="B662" s="607"/>
      <c r="C662" s="308">
        <f>SUM(C663:C665)</f>
        <v>223292.42127</v>
      </c>
      <c r="D662" s="308"/>
      <c r="E662" s="308">
        <f>SUM(E663:E665)</f>
        <v>80286.88927</v>
      </c>
      <c r="F662" s="308">
        <f>SUM(F663:F665)</f>
        <v>71502.766</v>
      </c>
      <c r="G662" s="308">
        <f>SUM(G663:G665)</f>
        <v>71502.766</v>
      </c>
      <c r="H662" s="615"/>
      <c r="I662" s="610"/>
      <c r="J662" s="610"/>
      <c r="K662" s="294"/>
      <c r="L662" s="294"/>
      <c r="M662" s="301"/>
      <c r="N662" s="298"/>
      <c r="O662" s="62"/>
    </row>
    <row r="663" spans="1:15" ht="12.75" customHeight="1">
      <c r="A663" s="606" t="s">
        <v>10</v>
      </c>
      <c r="B663" s="607"/>
      <c r="C663" s="308">
        <f>SUM(D663:G663)</f>
        <v>0</v>
      </c>
      <c r="D663" s="308"/>
      <c r="E663" s="308">
        <f aca="true" t="shared" si="7" ref="E663:G665">E668</f>
        <v>0</v>
      </c>
      <c r="F663" s="308">
        <f t="shared" si="7"/>
        <v>0</v>
      </c>
      <c r="G663" s="308">
        <f t="shared" si="7"/>
        <v>0</v>
      </c>
      <c r="H663" s="615"/>
      <c r="I663" s="610"/>
      <c r="J663" s="610"/>
      <c r="K663" s="294"/>
      <c r="L663" s="294"/>
      <c r="M663" s="301"/>
      <c r="N663" s="298"/>
      <c r="O663" s="62"/>
    </row>
    <row r="664" spans="1:15" ht="12.75" customHeight="1">
      <c r="A664" s="606" t="s">
        <v>11</v>
      </c>
      <c r="B664" s="607"/>
      <c r="C664" s="308">
        <f>SUM(D664:G664)</f>
        <v>223292.42127</v>
      </c>
      <c r="D664" s="308"/>
      <c r="E664" s="308">
        <f>E669</f>
        <v>80286.88927</v>
      </c>
      <c r="F664" s="308">
        <f t="shared" si="7"/>
        <v>71502.766</v>
      </c>
      <c r="G664" s="308">
        <f t="shared" si="7"/>
        <v>71502.766</v>
      </c>
      <c r="H664" s="615"/>
      <c r="I664" s="610"/>
      <c r="J664" s="610"/>
      <c r="K664" s="294"/>
      <c r="L664" s="294"/>
      <c r="M664" s="301"/>
      <c r="N664" s="298"/>
      <c r="O664" s="62"/>
    </row>
    <row r="665" spans="1:15" ht="22.5" customHeight="1">
      <c r="A665" s="606" t="s">
        <v>12</v>
      </c>
      <c r="B665" s="607"/>
      <c r="C665" s="308">
        <f>SUM(E665:G665)</f>
        <v>0</v>
      </c>
      <c r="D665" s="308"/>
      <c r="E665" s="308">
        <f t="shared" si="7"/>
        <v>0</v>
      </c>
      <c r="F665" s="308">
        <f t="shared" si="7"/>
        <v>0</v>
      </c>
      <c r="G665" s="308">
        <f t="shared" si="7"/>
        <v>0</v>
      </c>
      <c r="H665" s="615"/>
      <c r="I665" s="610"/>
      <c r="J665" s="610"/>
      <c r="K665" s="294"/>
      <c r="L665" s="294"/>
      <c r="M665" s="301"/>
      <c r="N665" s="298"/>
      <c r="O665" s="62"/>
    </row>
    <row r="666" spans="1:15" ht="74.25" customHeight="1">
      <c r="A666" s="306" t="s">
        <v>228</v>
      </c>
      <c r="B666" s="307" t="s">
        <v>763</v>
      </c>
      <c r="C666" s="312"/>
      <c r="D666" s="312"/>
      <c r="E666" s="312"/>
      <c r="F666" s="312"/>
      <c r="G666" s="312"/>
      <c r="H666" s="608" t="s">
        <v>764</v>
      </c>
      <c r="I666" s="618" t="s">
        <v>612</v>
      </c>
      <c r="J666" s="610" t="s">
        <v>473</v>
      </c>
      <c r="K666" s="294" t="s">
        <v>604</v>
      </c>
      <c r="L666" s="294" t="s">
        <v>205</v>
      </c>
      <c r="M666" s="301">
        <v>66126.776</v>
      </c>
      <c r="N666" s="298"/>
      <c r="O666" s="62"/>
    </row>
    <row r="667" spans="1:15" ht="12.75" customHeight="1">
      <c r="A667" s="606" t="s">
        <v>9</v>
      </c>
      <c r="B667" s="607"/>
      <c r="C667" s="312">
        <f>SUM(C668:C672)</f>
        <v>223292.42127</v>
      </c>
      <c r="D667" s="312"/>
      <c r="E667" s="312">
        <f>SUM(E668:E672)</f>
        <v>80286.88927</v>
      </c>
      <c r="F667" s="312">
        <f>SUM(F668:F672)</f>
        <v>71502.766</v>
      </c>
      <c r="G667" s="312">
        <f>SUM(G668:G672)</f>
        <v>71502.766</v>
      </c>
      <c r="H667" s="608"/>
      <c r="I667" s="618"/>
      <c r="J667" s="610"/>
      <c r="K667" s="294"/>
      <c r="L667" s="294"/>
      <c r="M667" s="301"/>
      <c r="N667" s="298"/>
      <c r="O667" s="62"/>
    </row>
    <row r="668" spans="1:15" ht="12.75" customHeight="1">
      <c r="A668" s="606" t="s">
        <v>10</v>
      </c>
      <c r="B668" s="607"/>
      <c r="C668" s="312">
        <f>SUM(D668:G668)</f>
        <v>0</v>
      </c>
      <c r="D668" s="312"/>
      <c r="E668" s="312">
        <v>0</v>
      </c>
      <c r="F668" s="312">
        <v>0</v>
      </c>
      <c r="G668" s="312">
        <v>0</v>
      </c>
      <c r="H668" s="608"/>
      <c r="I668" s="618"/>
      <c r="J668" s="610"/>
      <c r="K668" s="294"/>
      <c r="L668" s="294"/>
      <c r="M668" s="301"/>
      <c r="N668" s="298"/>
      <c r="O668" s="62"/>
    </row>
    <row r="669" spans="1:15" ht="12.75" customHeight="1">
      <c r="A669" s="606" t="s">
        <v>11</v>
      </c>
      <c r="B669" s="607"/>
      <c r="C669" s="312">
        <f>SUM(D669:G669)</f>
        <v>223292.42127</v>
      </c>
      <c r="D669" s="312"/>
      <c r="E669" s="312">
        <v>80286.88927</v>
      </c>
      <c r="F669" s="312">
        <v>71502.766</v>
      </c>
      <c r="G669" s="313">
        <v>71502.766</v>
      </c>
      <c r="H669" s="608"/>
      <c r="I669" s="618"/>
      <c r="J669" s="610"/>
      <c r="K669" s="294"/>
      <c r="L669" s="294"/>
      <c r="M669" s="301"/>
      <c r="N669" s="298"/>
      <c r="O669" s="62"/>
    </row>
    <row r="670" spans="1:15" ht="12.75" customHeight="1">
      <c r="A670" s="606" t="s">
        <v>12</v>
      </c>
      <c r="B670" s="607"/>
      <c r="C670" s="312">
        <f>SUM(D670:G670)</f>
        <v>0</v>
      </c>
      <c r="D670" s="312"/>
      <c r="E670" s="312">
        <v>0</v>
      </c>
      <c r="F670" s="312">
        <v>0</v>
      </c>
      <c r="G670" s="312">
        <v>0</v>
      </c>
      <c r="H670" s="608"/>
      <c r="I670" s="618"/>
      <c r="J670" s="610"/>
      <c r="K670" s="294"/>
      <c r="L670" s="294"/>
      <c r="M670" s="301"/>
      <c r="N670" s="298"/>
      <c r="O670" s="62"/>
    </row>
    <row r="671" spans="1:15" ht="12.75" customHeight="1" hidden="1">
      <c r="A671" s="606" t="s">
        <v>20</v>
      </c>
      <c r="B671" s="607"/>
      <c r="C671" s="312">
        <f>SUM(D671:F671)</f>
        <v>0</v>
      </c>
      <c r="D671" s="312"/>
      <c r="E671" s="312"/>
      <c r="F671" s="312"/>
      <c r="G671" s="312"/>
      <c r="H671" s="317"/>
      <c r="I671" s="618"/>
      <c r="J671" s="319"/>
      <c r="K671" s="294"/>
      <c r="L671" s="294"/>
      <c r="M671" s="301"/>
      <c r="N671" s="298"/>
      <c r="O671" s="62"/>
    </row>
    <row r="672" spans="1:15" ht="12.75" customHeight="1" hidden="1">
      <c r="A672" s="606" t="s">
        <v>21</v>
      </c>
      <c r="B672" s="607"/>
      <c r="C672" s="312">
        <f>SUM(D672:F672)</f>
        <v>0</v>
      </c>
      <c r="D672" s="312"/>
      <c r="E672" s="312"/>
      <c r="F672" s="312"/>
      <c r="G672" s="312"/>
      <c r="H672" s="317"/>
      <c r="I672" s="618"/>
      <c r="J672" s="319"/>
      <c r="K672" s="294"/>
      <c r="L672" s="294"/>
      <c r="M672" s="301"/>
      <c r="N672" s="298"/>
      <c r="O672" s="62"/>
    </row>
    <row r="673" spans="1:15" s="69" customFormat="1" ht="20.25" customHeight="1">
      <c r="A673" s="341" t="s">
        <v>229</v>
      </c>
      <c r="B673" s="342" t="s">
        <v>230</v>
      </c>
      <c r="C673" s="343"/>
      <c r="D673" s="343">
        <f>D679+D694+D729+D765+D786+D808+D830+D893</f>
        <v>0</v>
      </c>
      <c r="E673" s="343"/>
      <c r="F673" s="343"/>
      <c r="G673" s="343"/>
      <c r="H673" s="621"/>
      <c r="I673" s="622"/>
      <c r="J673" s="623"/>
      <c r="K673" s="624"/>
      <c r="L673" s="624"/>
      <c r="M673" s="344">
        <f>M678+M693+M728+M764+M785+M807+M829+M892+M906</f>
        <v>450726.82024999993</v>
      </c>
      <c r="N673" s="298"/>
      <c r="O673" s="62"/>
    </row>
    <row r="674" spans="1:15" s="69" customFormat="1" ht="12.75" customHeight="1">
      <c r="A674" s="606" t="s">
        <v>9</v>
      </c>
      <c r="B674" s="607"/>
      <c r="C674" s="343">
        <f>SUM(E674:G674)</f>
        <v>3531254.0378599996</v>
      </c>
      <c r="D674" s="343"/>
      <c r="E674" s="343">
        <f>E679+E694+E729+E765+E786+E808+E830+E893+E907</f>
        <v>1182197.57958</v>
      </c>
      <c r="F674" s="343">
        <f>F679+F694+F729+F765+F786+F808+F830+F893+F907</f>
        <v>1176314.3673999999</v>
      </c>
      <c r="G674" s="343">
        <f>G679+G694+G729+G765+G786+G808+G830+G893+G907</f>
        <v>1172742.0908799998</v>
      </c>
      <c r="H674" s="621"/>
      <c r="I674" s="622"/>
      <c r="J674" s="623"/>
      <c r="K674" s="624"/>
      <c r="L674" s="624"/>
      <c r="M674" s="345"/>
      <c r="N674" s="298"/>
      <c r="O674" s="62"/>
    </row>
    <row r="675" spans="1:15" s="69" customFormat="1" ht="12.75" customHeight="1">
      <c r="A675" s="606" t="s">
        <v>10</v>
      </c>
      <c r="B675" s="607"/>
      <c r="C675" s="343">
        <f>SUM(D675:F675)</f>
        <v>742.4</v>
      </c>
      <c r="D675" s="343"/>
      <c r="E675" s="343">
        <f>E680+E695+E730+E766+E787+E809+E831+E894</f>
        <v>371.2</v>
      </c>
      <c r="F675" s="343">
        <f>F680+F695+F730+F766+F787+F809+F831+F894</f>
        <v>371.2</v>
      </c>
      <c r="G675" s="343">
        <f>G680+G695+G730+G766+G787+G809+G831+G894</f>
        <v>371.2</v>
      </c>
      <c r="H675" s="621"/>
      <c r="I675" s="622"/>
      <c r="J675" s="623"/>
      <c r="K675" s="624"/>
      <c r="L675" s="624"/>
      <c r="M675" s="345"/>
      <c r="N675" s="298"/>
      <c r="O675" s="62"/>
    </row>
    <row r="676" spans="1:15" s="69" customFormat="1" ht="12.75" customHeight="1">
      <c r="A676" s="606" t="s">
        <v>11</v>
      </c>
      <c r="B676" s="607"/>
      <c r="C676" s="343">
        <f>SUM(E676:G676)</f>
        <v>3530140.43786</v>
      </c>
      <c r="D676" s="343"/>
      <c r="E676" s="343">
        <f>E681+E696+E731+E767+E788+E810+E832+E895+E909</f>
        <v>1181826.37958</v>
      </c>
      <c r="F676" s="343">
        <f>F681+F696+F731+F767+F788+F810+F832+F895+F909</f>
        <v>1175943.1674</v>
      </c>
      <c r="G676" s="343">
        <f>G681+G696+G731+G767+G788+G810+G832+G895+G909</f>
        <v>1172370.8908799998</v>
      </c>
      <c r="H676" s="621"/>
      <c r="I676" s="622"/>
      <c r="J676" s="623"/>
      <c r="K676" s="624"/>
      <c r="L676" s="624"/>
      <c r="M676" s="345"/>
      <c r="N676" s="298"/>
      <c r="O676" s="62"/>
    </row>
    <row r="677" spans="1:15" s="69" customFormat="1" ht="12.75" customHeight="1">
      <c r="A677" s="606" t="s">
        <v>12</v>
      </c>
      <c r="B677" s="607"/>
      <c r="C677" s="343">
        <f>SUM(D677:F677)</f>
        <v>0</v>
      </c>
      <c r="D677" s="343"/>
      <c r="E677" s="343">
        <f>E682+E697+E732+E768+E789+E811+E833+E896</f>
        <v>0</v>
      </c>
      <c r="F677" s="343">
        <f>F682+F697+F732+F768+F789+F811+F833+F896</f>
        <v>0</v>
      </c>
      <c r="G677" s="343">
        <f>G682+G697+G732+G768+G789+G811+G833+G896</f>
        <v>0</v>
      </c>
      <c r="H677" s="621"/>
      <c r="I677" s="622"/>
      <c r="J677" s="623"/>
      <c r="K677" s="624"/>
      <c r="L677" s="624"/>
      <c r="M677" s="345"/>
      <c r="N677" s="298"/>
      <c r="O677" s="62"/>
    </row>
    <row r="678" spans="1:15" ht="74.25" customHeight="1">
      <c r="A678" s="306" t="s">
        <v>231</v>
      </c>
      <c r="B678" s="307" t="s">
        <v>232</v>
      </c>
      <c r="C678" s="308"/>
      <c r="D678" s="308"/>
      <c r="E678" s="308"/>
      <c r="F678" s="308"/>
      <c r="G678" s="308"/>
      <c r="H678" s="346"/>
      <c r="I678" s="610" t="s">
        <v>18</v>
      </c>
      <c r="J678" s="610" t="s">
        <v>233</v>
      </c>
      <c r="K678" s="294"/>
      <c r="L678" s="294"/>
      <c r="M678" s="301">
        <f>M686</f>
        <v>306224.235</v>
      </c>
      <c r="N678" s="298"/>
      <c r="O678" s="62"/>
    </row>
    <row r="679" spans="1:15" ht="12.75" customHeight="1">
      <c r="A679" s="606" t="s">
        <v>9</v>
      </c>
      <c r="B679" s="607"/>
      <c r="C679" s="308">
        <f>SUM(C680:C684)</f>
        <v>2431930.22968</v>
      </c>
      <c r="D679" s="308"/>
      <c r="E679" s="308">
        <f>SUM(E680:E684)</f>
        <v>811747.23229</v>
      </c>
      <c r="F679" s="308">
        <f>SUM(F680:F684)</f>
        <v>811747.23229</v>
      </c>
      <c r="G679" s="308">
        <f>SUM(G680:G684)</f>
        <v>808435.7651</v>
      </c>
      <c r="H679" s="346"/>
      <c r="I679" s="610"/>
      <c r="J679" s="610"/>
      <c r="K679" s="294"/>
      <c r="L679" s="294"/>
      <c r="M679" s="301"/>
      <c r="N679" s="298"/>
      <c r="O679" s="62"/>
    </row>
    <row r="680" spans="1:15" ht="12.75" customHeight="1">
      <c r="A680" s="606" t="s">
        <v>10</v>
      </c>
      <c r="B680" s="607"/>
      <c r="C680" s="308">
        <f>SUM(D680:F680)</f>
        <v>0</v>
      </c>
      <c r="D680" s="308"/>
      <c r="E680" s="308">
        <f aca="true" t="shared" si="8" ref="E680:G682">E688</f>
        <v>0</v>
      </c>
      <c r="F680" s="308">
        <f t="shared" si="8"/>
        <v>0</v>
      </c>
      <c r="G680" s="308">
        <f t="shared" si="8"/>
        <v>0</v>
      </c>
      <c r="H680" s="346"/>
      <c r="I680" s="610"/>
      <c r="J680" s="610"/>
      <c r="K680" s="294"/>
      <c r="L680" s="294"/>
      <c r="M680" s="301"/>
      <c r="N680" s="298"/>
      <c r="O680" s="62"/>
    </row>
    <row r="681" spans="1:15" ht="12.75" customHeight="1">
      <c r="A681" s="606" t="s">
        <v>11</v>
      </c>
      <c r="B681" s="607"/>
      <c r="C681" s="308">
        <f>SUM(D681:G681:G681)</f>
        <v>2431930.22968</v>
      </c>
      <c r="D681" s="308"/>
      <c r="E681" s="308">
        <f t="shared" si="8"/>
        <v>811747.23229</v>
      </c>
      <c r="F681" s="308">
        <f t="shared" si="8"/>
        <v>811747.23229</v>
      </c>
      <c r="G681" s="308">
        <f t="shared" si="8"/>
        <v>808435.7651</v>
      </c>
      <c r="H681" s="346"/>
      <c r="I681" s="610"/>
      <c r="J681" s="610"/>
      <c r="K681" s="294"/>
      <c r="L681" s="294"/>
      <c r="M681" s="301"/>
      <c r="N681" s="298"/>
      <c r="O681" s="62"/>
    </row>
    <row r="682" spans="1:15" ht="12.75" customHeight="1">
      <c r="A682" s="606" t="s">
        <v>12</v>
      </c>
      <c r="B682" s="607"/>
      <c r="C682" s="308">
        <f>SUM(D682:F682)</f>
        <v>0</v>
      </c>
      <c r="D682" s="308"/>
      <c r="E682" s="308">
        <f t="shared" si="8"/>
        <v>0</v>
      </c>
      <c r="F682" s="308">
        <f t="shared" si="8"/>
        <v>0</v>
      </c>
      <c r="G682" s="308">
        <f t="shared" si="8"/>
        <v>0</v>
      </c>
      <c r="H682" s="346"/>
      <c r="I682" s="610"/>
      <c r="J682" s="610"/>
      <c r="K682" s="294"/>
      <c r="L682" s="294"/>
      <c r="M682" s="301"/>
      <c r="N682" s="298"/>
      <c r="O682" s="62"/>
    </row>
    <row r="683" spans="1:15" ht="12.75" customHeight="1" hidden="1">
      <c r="A683" s="606" t="s">
        <v>20</v>
      </c>
      <c r="B683" s="607"/>
      <c r="C683" s="308">
        <f>SUM(D683:F683)</f>
        <v>0</v>
      </c>
      <c r="D683" s="308">
        <f>D691</f>
        <v>0</v>
      </c>
      <c r="E683" s="308"/>
      <c r="F683" s="308"/>
      <c r="G683" s="308"/>
      <c r="H683" s="317"/>
      <c r="I683" s="319"/>
      <c r="J683" s="318"/>
      <c r="K683" s="294"/>
      <c r="L683" s="294"/>
      <c r="M683" s="301"/>
      <c r="N683" s="298"/>
      <c r="O683" s="62"/>
    </row>
    <row r="684" spans="1:15" ht="12.75" customHeight="1" hidden="1">
      <c r="A684" s="606" t="s">
        <v>21</v>
      </c>
      <c r="B684" s="607"/>
      <c r="C684" s="308">
        <f>SUM(D684:F684)</f>
        <v>0</v>
      </c>
      <c r="D684" s="308">
        <f>D692</f>
        <v>0</v>
      </c>
      <c r="E684" s="308"/>
      <c r="F684" s="308"/>
      <c r="G684" s="308"/>
      <c r="H684" s="317"/>
      <c r="I684" s="319"/>
      <c r="J684" s="318"/>
      <c r="K684" s="294"/>
      <c r="L684" s="294"/>
      <c r="M684" s="301"/>
      <c r="N684" s="298"/>
      <c r="O684" s="62"/>
    </row>
    <row r="685" spans="1:15" ht="12.75" customHeight="1" hidden="1">
      <c r="A685" s="331"/>
      <c r="B685" s="307"/>
      <c r="C685" s="288"/>
      <c r="D685" s="288"/>
      <c r="E685" s="288"/>
      <c r="F685" s="288"/>
      <c r="G685" s="288"/>
      <c r="H685" s="289"/>
      <c r="I685" s="309"/>
      <c r="J685" s="288"/>
      <c r="K685" s="288"/>
      <c r="L685" s="289"/>
      <c r="M685" s="301"/>
      <c r="N685" s="298"/>
      <c r="O685" s="62"/>
    </row>
    <row r="686" spans="1:15" ht="52.5" customHeight="1">
      <c r="A686" s="306" t="s">
        <v>234</v>
      </c>
      <c r="B686" s="307" t="s">
        <v>474</v>
      </c>
      <c r="C686" s="312"/>
      <c r="D686" s="312"/>
      <c r="E686" s="312"/>
      <c r="F686" s="312"/>
      <c r="G686" s="312"/>
      <c r="H686" s="608" t="s">
        <v>765</v>
      </c>
      <c r="I686" s="610" t="s">
        <v>447</v>
      </c>
      <c r="J686" s="610" t="s">
        <v>235</v>
      </c>
      <c r="K686" s="294" t="s">
        <v>444</v>
      </c>
      <c r="L686" s="294" t="s">
        <v>205</v>
      </c>
      <c r="M686" s="301">
        <v>306224.235</v>
      </c>
      <c r="N686" s="298"/>
      <c r="O686" s="62"/>
    </row>
    <row r="687" spans="1:15" ht="12.75" customHeight="1">
      <c r="A687" s="606" t="s">
        <v>9</v>
      </c>
      <c r="B687" s="607"/>
      <c r="C687" s="312">
        <f>SUM(C688:C692)</f>
        <v>2431930.22968</v>
      </c>
      <c r="D687" s="312"/>
      <c r="E687" s="312">
        <f>SUM(E688:E692)</f>
        <v>811747.23229</v>
      </c>
      <c r="F687" s="312">
        <f>SUM(F688:F692)</f>
        <v>811747.23229</v>
      </c>
      <c r="G687" s="312">
        <f>SUM(G688:G692)</f>
        <v>808435.7651</v>
      </c>
      <c r="H687" s="608"/>
      <c r="I687" s="610"/>
      <c r="J687" s="610"/>
      <c r="K687" s="294"/>
      <c r="L687" s="294"/>
      <c r="M687" s="301"/>
      <c r="N687" s="298"/>
      <c r="O687" s="62"/>
    </row>
    <row r="688" spans="1:15" ht="12.75" customHeight="1">
      <c r="A688" s="606" t="s">
        <v>10</v>
      </c>
      <c r="B688" s="607"/>
      <c r="C688" s="312">
        <f>SUM(D688:F688)</f>
        <v>0</v>
      </c>
      <c r="D688" s="312"/>
      <c r="E688" s="312">
        <v>0</v>
      </c>
      <c r="F688" s="312">
        <v>0</v>
      </c>
      <c r="G688" s="312">
        <v>0</v>
      </c>
      <c r="H688" s="608"/>
      <c r="I688" s="610"/>
      <c r="J688" s="610"/>
      <c r="K688" s="294"/>
      <c r="L688" s="294"/>
      <c r="M688" s="301"/>
      <c r="N688" s="298"/>
      <c r="O688" s="62"/>
    </row>
    <row r="689" spans="1:15" ht="12.75" customHeight="1">
      <c r="A689" s="606" t="s">
        <v>11</v>
      </c>
      <c r="B689" s="607"/>
      <c r="C689" s="312">
        <f>SUM(D689:G689)</f>
        <v>2431930.22968</v>
      </c>
      <c r="D689" s="312"/>
      <c r="E689" s="312">
        <v>811747.23229</v>
      </c>
      <c r="F689" s="312">
        <v>811747.23229</v>
      </c>
      <c r="G689" s="313">
        <v>808435.7651</v>
      </c>
      <c r="H689" s="608"/>
      <c r="I689" s="610"/>
      <c r="J689" s="610"/>
      <c r="K689" s="294"/>
      <c r="L689" s="294"/>
      <c r="M689" s="301"/>
      <c r="N689" s="298"/>
      <c r="O689" s="62"/>
    </row>
    <row r="690" spans="1:15" ht="12.75" customHeight="1">
      <c r="A690" s="606" t="s">
        <v>12</v>
      </c>
      <c r="B690" s="607"/>
      <c r="C690" s="312">
        <f>SUM(D690:F690)</f>
        <v>0</v>
      </c>
      <c r="D690" s="312"/>
      <c r="E690" s="312">
        <v>0</v>
      </c>
      <c r="F690" s="312">
        <v>0</v>
      </c>
      <c r="G690" s="312">
        <v>0</v>
      </c>
      <c r="H690" s="608"/>
      <c r="I690" s="610"/>
      <c r="J690" s="610"/>
      <c r="K690" s="294"/>
      <c r="L690" s="294"/>
      <c r="M690" s="301"/>
      <c r="N690" s="298"/>
      <c r="O690" s="62"/>
    </row>
    <row r="691" spans="1:15" ht="12.75" customHeight="1" hidden="1">
      <c r="A691" s="606" t="s">
        <v>20</v>
      </c>
      <c r="B691" s="607"/>
      <c r="C691" s="312">
        <f>SUM(D691:F691)</f>
        <v>0</v>
      </c>
      <c r="D691" s="312"/>
      <c r="E691" s="312"/>
      <c r="F691" s="312"/>
      <c r="G691" s="312"/>
      <c r="H691" s="317"/>
      <c r="I691" s="319"/>
      <c r="J691" s="318"/>
      <c r="K691" s="294"/>
      <c r="L691" s="294"/>
      <c r="M691" s="301"/>
      <c r="N691" s="298"/>
      <c r="O691" s="62"/>
    </row>
    <row r="692" spans="1:15" ht="12.75" customHeight="1" hidden="1">
      <c r="A692" s="606" t="s">
        <v>21</v>
      </c>
      <c r="B692" s="607"/>
      <c r="C692" s="312">
        <f>SUM(D692:F692)</f>
        <v>0</v>
      </c>
      <c r="D692" s="312"/>
      <c r="E692" s="312"/>
      <c r="F692" s="312"/>
      <c r="G692" s="312"/>
      <c r="H692" s="317"/>
      <c r="I692" s="319"/>
      <c r="J692" s="318"/>
      <c r="K692" s="294"/>
      <c r="L692" s="294"/>
      <c r="M692" s="301"/>
      <c r="N692" s="298"/>
      <c r="O692" s="62"/>
    </row>
    <row r="693" spans="1:15" ht="59.25" customHeight="1">
      <c r="A693" s="306" t="s">
        <v>236</v>
      </c>
      <c r="B693" s="307" t="s">
        <v>237</v>
      </c>
      <c r="C693" s="312"/>
      <c r="D693" s="308"/>
      <c r="E693" s="308"/>
      <c r="F693" s="308"/>
      <c r="G693" s="308"/>
      <c r="H693" s="608"/>
      <c r="I693" s="610" t="s">
        <v>18</v>
      </c>
      <c r="J693" s="610" t="s">
        <v>233</v>
      </c>
      <c r="K693" s="294"/>
      <c r="L693" s="294"/>
      <c r="M693" s="301">
        <f>M700+M707+M714+M721</f>
        <v>6048.72</v>
      </c>
      <c r="N693" s="298"/>
      <c r="O693" s="62"/>
    </row>
    <row r="694" spans="1:15" ht="12.75" customHeight="1">
      <c r="A694" s="606" t="s">
        <v>9</v>
      </c>
      <c r="B694" s="607"/>
      <c r="C694" s="308">
        <f>SUM(C695:C699)</f>
        <v>41400</v>
      </c>
      <c r="D694" s="308"/>
      <c r="E694" s="308">
        <f>SUM(E695:E699)</f>
        <v>13800</v>
      </c>
      <c r="F694" s="308">
        <f>SUM(F695:F699)</f>
        <v>13800</v>
      </c>
      <c r="G694" s="308">
        <f>SUM(G695:G699)</f>
        <v>13800</v>
      </c>
      <c r="H694" s="608"/>
      <c r="I694" s="610"/>
      <c r="J694" s="610"/>
      <c r="K694" s="294"/>
      <c r="L694" s="294"/>
      <c r="M694" s="301"/>
      <c r="N694" s="298"/>
      <c r="O694" s="62"/>
    </row>
    <row r="695" spans="1:15" ht="12.75" customHeight="1">
      <c r="A695" s="606" t="s">
        <v>10</v>
      </c>
      <c r="B695" s="607"/>
      <c r="C695" s="308">
        <f>SUM(D695:F695)</f>
        <v>0</v>
      </c>
      <c r="D695" s="308"/>
      <c r="E695" s="308">
        <f aca="true" t="shared" si="9" ref="E695:F697">E702+E709+E716+E723</f>
        <v>0</v>
      </c>
      <c r="F695" s="308">
        <f t="shared" si="9"/>
        <v>0</v>
      </c>
      <c r="G695" s="308">
        <f>G702+G709+G716+G723</f>
        <v>0</v>
      </c>
      <c r="H695" s="608"/>
      <c r="I695" s="610"/>
      <c r="J695" s="610"/>
      <c r="K695" s="294"/>
      <c r="L695" s="294"/>
      <c r="M695" s="301"/>
      <c r="N695" s="298"/>
      <c r="O695" s="62"/>
    </row>
    <row r="696" spans="1:15" ht="12.75" customHeight="1">
      <c r="A696" s="606" t="s">
        <v>11</v>
      </c>
      <c r="B696" s="607"/>
      <c r="C696" s="308">
        <f>SUM(D696:G696)</f>
        <v>41400</v>
      </c>
      <c r="D696" s="308"/>
      <c r="E696" s="308">
        <f>E703+E710+E717+E724</f>
        <v>13800</v>
      </c>
      <c r="F696" s="308">
        <f>F703+F710+F717+F724</f>
        <v>13800</v>
      </c>
      <c r="G696" s="308">
        <f>G703+G710+G717+G724</f>
        <v>13800</v>
      </c>
      <c r="H696" s="608"/>
      <c r="I696" s="610"/>
      <c r="J696" s="610"/>
      <c r="K696" s="294"/>
      <c r="L696" s="294"/>
      <c r="M696" s="301"/>
      <c r="N696" s="298"/>
      <c r="O696" s="62"/>
    </row>
    <row r="697" spans="1:15" ht="12.75" customHeight="1">
      <c r="A697" s="606" t="s">
        <v>12</v>
      </c>
      <c r="B697" s="607"/>
      <c r="C697" s="308">
        <f>SUM(D697:F697)</f>
        <v>0</v>
      </c>
      <c r="D697" s="308"/>
      <c r="E697" s="308">
        <f t="shared" si="9"/>
        <v>0</v>
      </c>
      <c r="F697" s="308">
        <f t="shared" si="9"/>
        <v>0</v>
      </c>
      <c r="G697" s="308">
        <f>G704+G711+G718+G725</f>
        <v>0</v>
      </c>
      <c r="H697" s="608"/>
      <c r="I697" s="610"/>
      <c r="J697" s="610"/>
      <c r="K697" s="294"/>
      <c r="L697" s="294"/>
      <c r="M697" s="301"/>
      <c r="N697" s="298"/>
      <c r="O697" s="62"/>
    </row>
    <row r="698" spans="1:15" ht="12.75" customHeight="1" hidden="1">
      <c r="A698" s="606" t="s">
        <v>20</v>
      </c>
      <c r="B698" s="607"/>
      <c r="C698" s="308">
        <f>SUM(D698:F698)</f>
        <v>0</v>
      </c>
      <c r="D698" s="308"/>
      <c r="E698" s="308"/>
      <c r="F698" s="308"/>
      <c r="G698" s="308"/>
      <c r="H698" s="317"/>
      <c r="I698" s="319"/>
      <c r="J698" s="319"/>
      <c r="K698" s="294"/>
      <c r="L698" s="294"/>
      <c r="M698" s="301"/>
      <c r="N698" s="298"/>
      <c r="O698" s="62"/>
    </row>
    <row r="699" spans="1:15" ht="12.75" customHeight="1" hidden="1">
      <c r="A699" s="606" t="s">
        <v>21</v>
      </c>
      <c r="B699" s="607"/>
      <c r="C699" s="308">
        <f>SUM(D699:F699)</f>
        <v>0</v>
      </c>
      <c r="D699" s="308"/>
      <c r="E699" s="308"/>
      <c r="F699" s="308"/>
      <c r="G699" s="308"/>
      <c r="H699" s="317"/>
      <c r="I699" s="319"/>
      <c r="J699" s="319"/>
      <c r="K699" s="294"/>
      <c r="L699" s="294"/>
      <c r="M699" s="301"/>
      <c r="N699" s="298"/>
      <c r="O699" s="62"/>
    </row>
    <row r="700" spans="1:15" ht="39.75" customHeight="1">
      <c r="A700" s="306" t="s">
        <v>238</v>
      </c>
      <c r="B700" s="307" t="s">
        <v>239</v>
      </c>
      <c r="C700" s="312"/>
      <c r="D700" s="312"/>
      <c r="E700" s="312"/>
      <c r="F700" s="312"/>
      <c r="G700" s="312"/>
      <c r="H700" s="608" t="s">
        <v>766</v>
      </c>
      <c r="I700" s="618" t="s">
        <v>577</v>
      </c>
      <c r="J700" s="610" t="s">
        <v>240</v>
      </c>
      <c r="K700" s="294" t="s">
        <v>639</v>
      </c>
      <c r="L700" s="294" t="s">
        <v>205</v>
      </c>
      <c r="M700" s="301"/>
      <c r="N700" s="298"/>
      <c r="O700" s="62"/>
    </row>
    <row r="701" spans="1:15" ht="12.75" customHeight="1">
      <c r="A701" s="606" t="s">
        <v>9</v>
      </c>
      <c r="B701" s="607"/>
      <c r="C701" s="312">
        <f>SUM(C702:C706)</f>
        <v>8550</v>
      </c>
      <c r="D701" s="312"/>
      <c r="E701" s="312">
        <f>SUM(E702:E706)</f>
        <v>2850</v>
      </c>
      <c r="F701" s="312">
        <f>SUM(F702:F706)</f>
        <v>2850</v>
      </c>
      <c r="G701" s="312">
        <f>SUM(G702:G706)</f>
        <v>2850</v>
      </c>
      <c r="H701" s="608"/>
      <c r="I701" s="618"/>
      <c r="J701" s="610"/>
      <c r="K701" s="294"/>
      <c r="L701" s="294"/>
      <c r="M701" s="301"/>
      <c r="N701" s="298"/>
      <c r="O701" s="62"/>
    </row>
    <row r="702" spans="1:15" ht="12.75" customHeight="1">
      <c r="A702" s="606" t="s">
        <v>10</v>
      </c>
      <c r="B702" s="607"/>
      <c r="C702" s="312">
        <f>SUM(D702:F702)</f>
        <v>0</v>
      </c>
      <c r="D702" s="312"/>
      <c r="E702" s="312">
        <v>0</v>
      </c>
      <c r="F702" s="312">
        <v>0</v>
      </c>
      <c r="G702" s="312">
        <v>0</v>
      </c>
      <c r="H702" s="608"/>
      <c r="I702" s="618"/>
      <c r="J702" s="610"/>
      <c r="K702" s="294"/>
      <c r="L702" s="294"/>
      <c r="M702" s="301"/>
      <c r="N702" s="298"/>
      <c r="O702" s="62"/>
    </row>
    <row r="703" spans="1:15" ht="12.75" customHeight="1">
      <c r="A703" s="606" t="s">
        <v>11</v>
      </c>
      <c r="B703" s="607"/>
      <c r="C703" s="312">
        <f>SUM(D703:G703)</f>
        <v>8550</v>
      </c>
      <c r="D703" s="312"/>
      <c r="E703" s="312">
        <v>2850</v>
      </c>
      <c r="F703" s="312">
        <v>2850</v>
      </c>
      <c r="G703" s="312">
        <v>2850</v>
      </c>
      <c r="H703" s="608"/>
      <c r="I703" s="618"/>
      <c r="J703" s="610"/>
      <c r="K703" s="294"/>
      <c r="L703" s="294"/>
      <c r="M703" s="301"/>
      <c r="N703" s="298"/>
      <c r="O703" s="62"/>
    </row>
    <row r="704" spans="1:15" ht="12.75" customHeight="1">
      <c r="A704" s="606" t="s">
        <v>12</v>
      </c>
      <c r="B704" s="607"/>
      <c r="C704" s="312">
        <f>SUM(D704:F704)</f>
        <v>0</v>
      </c>
      <c r="D704" s="312"/>
      <c r="E704" s="312">
        <v>0</v>
      </c>
      <c r="F704" s="312">
        <v>0</v>
      </c>
      <c r="G704" s="312">
        <v>0</v>
      </c>
      <c r="H704" s="608"/>
      <c r="I704" s="618"/>
      <c r="J704" s="610"/>
      <c r="K704" s="294"/>
      <c r="L704" s="294"/>
      <c r="M704" s="301"/>
      <c r="N704" s="298"/>
      <c r="O704" s="62"/>
    </row>
    <row r="705" spans="1:15" ht="12.75" customHeight="1" hidden="1">
      <c r="A705" s="606" t="s">
        <v>20</v>
      </c>
      <c r="B705" s="607"/>
      <c r="C705" s="312">
        <f>SUM(D705:F705)</f>
        <v>0</v>
      </c>
      <c r="D705" s="312"/>
      <c r="E705" s="312"/>
      <c r="F705" s="312"/>
      <c r="G705" s="312"/>
      <c r="H705" s="317"/>
      <c r="I705" s="618"/>
      <c r="J705" s="318"/>
      <c r="K705" s="294"/>
      <c r="L705" s="294"/>
      <c r="M705" s="301"/>
      <c r="N705" s="298"/>
      <c r="O705" s="62"/>
    </row>
    <row r="706" spans="1:15" ht="12.75" customHeight="1" hidden="1">
      <c r="A706" s="606" t="s">
        <v>21</v>
      </c>
      <c r="B706" s="607"/>
      <c r="C706" s="312">
        <f>SUM(D706:F706)</f>
        <v>0</v>
      </c>
      <c r="D706" s="312"/>
      <c r="E706" s="312"/>
      <c r="F706" s="312"/>
      <c r="G706" s="312"/>
      <c r="H706" s="317"/>
      <c r="I706" s="618"/>
      <c r="J706" s="318"/>
      <c r="K706" s="294"/>
      <c r="L706" s="294"/>
      <c r="M706" s="301"/>
      <c r="N706" s="298"/>
      <c r="O706" s="62"/>
    </row>
    <row r="707" spans="1:15" ht="33.75" customHeight="1">
      <c r="A707" s="306" t="s">
        <v>241</v>
      </c>
      <c r="B707" s="307" t="s">
        <v>242</v>
      </c>
      <c r="C707" s="312"/>
      <c r="D707" s="312"/>
      <c r="E707" s="312"/>
      <c r="F707" s="312"/>
      <c r="G707" s="312"/>
      <c r="H707" s="608" t="s">
        <v>767</v>
      </c>
      <c r="I707" s="618" t="s">
        <v>577</v>
      </c>
      <c r="J707" s="610" t="s">
        <v>243</v>
      </c>
      <c r="K707" s="294" t="s">
        <v>768</v>
      </c>
      <c r="L707" s="294" t="s">
        <v>205</v>
      </c>
      <c r="M707" s="301">
        <v>5610.857</v>
      </c>
      <c r="N707" s="298"/>
      <c r="O707" s="62"/>
    </row>
    <row r="708" spans="1:15" ht="12.75" customHeight="1">
      <c r="A708" s="606" t="s">
        <v>9</v>
      </c>
      <c r="B708" s="607"/>
      <c r="C708" s="312">
        <f>SUM(C709:C713)</f>
        <v>30000</v>
      </c>
      <c r="D708" s="312"/>
      <c r="E708" s="312">
        <f>SUM(E709:E713)</f>
        <v>10000</v>
      </c>
      <c r="F708" s="312">
        <f>SUM(F709:F713)</f>
        <v>10000</v>
      </c>
      <c r="G708" s="312">
        <f>SUM(G709:G713)</f>
        <v>10000</v>
      </c>
      <c r="H708" s="608"/>
      <c r="I708" s="618"/>
      <c r="J708" s="610"/>
      <c r="K708" s="294"/>
      <c r="L708" s="294"/>
      <c r="M708" s="301"/>
      <c r="N708" s="298"/>
      <c r="O708" s="62"/>
    </row>
    <row r="709" spans="1:15" ht="12.75" customHeight="1">
      <c r="A709" s="606" t="s">
        <v>10</v>
      </c>
      <c r="B709" s="607"/>
      <c r="C709" s="312">
        <f>SUM(D709:F709)</f>
        <v>0</v>
      </c>
      <c r="D709" s="312"/>
      <c r="E709" s="312">
        <v>0</v>
      </c>
      <c r="F709" s="312">
        <v>0</v>
      </c>
      <c r="G709" s="312">
        <v>0</v>
      </c>
      <c r="H709" s="608"/>
      <c r="I709" s="618"/>
      <c r="J709" s="610"/>
      <c r="K709" s="294"/>
      <c r="L709" s="294"/>
      <c r="M709" s="301"/>
      <c r="N709" s="298"/>
      <c r="O709" s="62"/>
    </row>
    <row r="710" spans="1:15" ht="12.75" customHeight="1">
      <c r="A710" s="606" t="s">
        <v>11</v>
      </c>
      <c r="B710" s="607"/>
      <c r="C710" s="312">
        <f>SUM(D710:G710)</f>
        <v>30000</v>
      </c>
      <c r="D710" s="312"/>
      <c r="E710" s="312">
        <v>10000</v>
      </c>
      <c r="F710" s="312">
        <v>10000</v>
      </c>
      <c r="G710" s="313">
        <v>10000</v>
      </c>
      <c r="H710" s="608"/>
      <c r="I710" s="618"/>
      <c r="J710" s="610"/>
      <c r="K710" s="294"/>
      <c r="L710" s="294"/>
      <c r="M710" s="301"/>
      <c r="N710" s="298"/>
      <c r="O710" s="62"/>
    </row>
    <row r="711" spans="1:15" ht="12.75" customHeight="1">
      <c r="A711" s="606" t="s">
        <v>12</v>
      </c>
      <c r="B711" s="607"/>
      <c r="C711" s="312">
        <f>SUM(D711:F711)</f>
        <v>0</v>
      </c>
      <c r="D711" s="312"/>
      <c r="E711" s="312">
        <v>0</v>
      </c>
      <c r="F711" s="312">
        <v>0</v>
      </c>
      <c r="G711" s="312">
        <v>0</v>
      </c>
      <c r="H711" s="608"/>
      <c r="I711" s="618"/>
      <c r="J711" s="610"/>
      <c r="K711" s="294"/>
      <c r="L711" s="294"/>
      <c r="M711" s="301"/>
      <c r="N711" s="298"/>
      <c r="O711" s="62"/>
    </row>
    <row r="712" spans="1:15" ht="12.75" customHeight="1" hidden="1">
      <c r="A712" s="606" t="s">
        <v>20</v>
      </c>
      <c r="B712" s="607"/>
      <c r="C712" s="312">
        <f>SUM(D712:F712)</f>
        <v>0</v>
      </c>
      <c r="D712" s="312"/>
      <c r="E712" s="312"/>
      <c r="F712" s="312"/>
      <c r="G712" s="312"/>
      <c r="H712" s="317"/>
      <c r="I712" s="618"/>
      <c r="J712" s="318"/>
      <c r="K712" s="294"/>
      <c r="L712" s="294"/>
      <c r="M712" s="301"/>
      <c r="N712" s="298"/>
      <c r="O712" s="62"/>
    </row>
    <row r="713" spans="1:15" ht="12.75" customHeight="1" hidden="1">
      <c r="A713" s="606" t="s">
        <v>21</v>
      </c>
      <c r="B713" s="607"/>
      <c r="C713" s="312">
        <f>SUM(D713:F713)</f>
        <v>0</v>
      </c>
      <c r="D713" s="312"/>
      <c r="E713" s="312"/>
      <c r="F713" s="312"/>
      <c r="G713" s="312"/>
      <c r="H713" s="317"/>
      <c r="I713" s="618"/>
      <c r="J713" s="318"/>
      <c r="K713" s="294"/>
      <c r="L713" s="294"/>
      <c r="M713" s="301"/>
      <c r="N713" s="298"/>
      <c r="O713" s="62"/>
    </row>
    <row r="714" spans="1:15" ht="51" customHeight="1">
      <c r="A714" s="306" t="s">
        <v>244</v>
      </c>
      <c r="B714" s="307" t="s">
        <v>245</v>
      </c>
      <c r="C714" s="312"/>
      <c r="D714" s="312"/>
      <c r="E714" s="312"/>
      <c r="F714" s="312"/>
      <c r="G714" s="312"/>
      <c r="H714" s="608" t="s">
        <v>767</v>
      </c>
      <c r="I714" s="618" t="s">
        <v>577</v>
      </c>
      <c r="J714" s="610" t="s">
        <v>246</v>
      </c>
      <c r="K714" s="294" t="s">
        <v>639</v>
      </c>
      <c r="L714" s="294" t="s">
        <v>205</v>
      </c>
      <c r="M714" s="301">
        <v>100</v>
      </c>
      <c r="N714" s="298"/>
      <c r="O714" s="62"/>
    </row>
    <row r="715" spans="1:15" ht="12.75" customHeight="1">
      <c r="A715" s="606" t="s">
        <v>9</v>
      </c>
      <c r="B715" s="607"/>
      <c r="C715" s="312">
        <f>SUM(C716:C720)</f>
        <v>600</v>
      </c>
      <c r="D715" s="312"/>
      <c r="E715" s="312">
        <f>SUM(E716:E720)</f>
        <v>200</v>
      </c>
      <c r="F715" s="312">
        <f>SUM(F716:F720)</f>
        <v>200</v>
      </c>
      <c r="G715" s="312">
        <f>SUM(G716:G720)</f>
        <v>200</v>
      </c>
      <c r="H715" s="608"/>
      <c r="I715" s="618"/>
      <c r="J715" s="610"/>
      <c r="K715" s="294"/>
      <c r="L715" s="294"/>
      <c r="M715" s="301"/>
      <c r="N715" s="298"/>
      <c r="O715" s="62"/>
    </row>
    <row r="716" spans="1:15" ht="12.75" customHeight="1">
      <c r="A716" s="606" t="s">
        <v>10</v>
      </c>
      <c r="B716" s="607"/>
      <c r="C716" s="312">
        <f>SUM(D716:F716)</f>
        <v>0</v>
      </c>
      <c r="D716" s="312"/>
      <c r="E716" s="312">
        <v>0</v>
      </c>
      <c r="F716" s="312">
        <v>0</v>
      </c>
      <c r="G716" s="312">
        <v>0</v>
      </c>
      <c r="H716" s="608"/>
      <c r="I716" s="618"/>
      <c r="J716" s="610"/>
      <c r="K716" s="294"/>
      <c r="L716" s="294"/>
      <c r="M716" s="301"/>
      <c r="N716" s="298"/>
      <c r="O716" s="62"/>
    </row>
    <row r="717" spans="1:15" ht="12.75" customHeight="1">
      <c r="A717" s="606" t="s">
        <v>11</v>
      </c>
      <c r="B717" s="607"/>
      <c r="C717" s="312">
        <f>SUM(D717:G717)</f>
        <v>600</v>
      </c>
      <c r="D717" s="312"/>
      <c r="E717" s="312">
        <v>200</v>
      </c>
      <c r="F717" s="312">
        <v>200</v>
      </c>
      <c r="G717" s="313">
        <v>200</v>
      </c>
      <c r="H717" s="608"/>
      <c r="I717" s="618"/>
      <c r="J717" s="610"/>
      <c r="K717" s="294"/>
      <c r="L717" s="294"/>
      <c r="M717" s="301"/>
      <c r="N717" s="298"/>
      <c r="O717" s="62"/>
    </row>
    <row r="718" spans="1:15" ht="12.75" customHeight="1">
      <c r="A718" s="606" t="s">
        <v>12</v>
      </c>
      <c r="B718" s="607"/>
      <c r="C718" s="312">
        <f>SUM(D718:F718)</f>
        <v>0</v>
      </c>
      <c r="D718" s="312"/>
      <c r="E718" s="312">
        <v>0</v>
      </c>
      <c r="F718" s="312">
        <v>0</v>
      </c>
      <c r="G718" s="312">
        <v>0</v>
      </c>
      <c r="H718" s="608"/>
      <c r="I718" s="618"/>
      <c r="J718" s="610"/>
      <c r="K718" s="294"/>
      <c r="L718" s="294"/>
      <c r="M718" s="301"/>
      <c r="N718" s="298"/>
      <c r="O718" s="62"/>
    </row>
    <row r="719" spans="1:15" ht="12.75" customHeight="1" hidden="1">
      <c r="A719" s="606" t="s">
        <v>20</v>
      </c>
      <c r="B719" s="607"/>
      <c r="C719" s="312">
        <f>SUM(D719:F719)</f>
        <v>0</v>
      </c>
      <c r="D719" s="312"/>
      <c r="E719" s="312"/>
      <c r="F719" s="312"/>
      <c r="G719" s="312"/>
      <c r="H719" s="317"/>
      <c r="I719" s="618"/>
      <c r="J719" s="318"/>
      <c r="K719" s="294"/>
      <c r="L719" s="294"/>
      <c r="M719" s="301"/>
      <c r="N719" s="298"/>
      <c r="O719" s="62"/>
    </row>
    <row r="720" spans="1:15" ht="12.75" customHeight="1" hidden="1">
      <c r="A720" s="606" t="s">
        <v>21</v>
      </c>
      <c r="B720" s="607"/>
      <c r="C720" s="312">
        <f>SUM(D720:F720)</f>
        <v>0</v>
      </c>
      <c r="D720" s="312"/>
      <c r="E720" s="312"/>
      <c r="F720" s="312"/>
      <c r="G720" s="312"/>
      <c r="H720" s="317"/>
      <c r="I720" s="618"/>
      <c r="J720" s="318"/>
      <c r="K720" s="294"/>
      <c r="L720" s="294"/>
      <c r="M720" s="301"/>
      <c r="N720" s="298"/>
      <c r="O720" s="62"/>
    </row>
    <row r="721" spans="1:15" ht="29.25" customHeight="1">
      <c r="A721" s="306" t="s">
        <v>247</v>
      </c>
      <c r="B721" s="307" t="s">
        <v>248</v>
      </c>
      <c r="C721" s="312"/>
      <c r="D721" s="312"/>
      <c r="E721" s="312"/>
      <c r="F721" s="312"/>
      <c r="G721" s="312"/>
      <c r="H721" s="608" t="s">
        <v>767</v>
      </c>
      <c r="I721" s="618" t="s">
        <v>577</v>
      </c>
      <c r="J721" s="610" t="s">
        <v>769</v>
      </c>
      <c r="K721" s="294" t="s">
        <v>444</v>
      </c>
      <c r="L721" s="294" t="s">
        <v>205</v>
      </c>
      <c r="M721" s="301">
        <v>337.863</v>
      </c>
      <c r="N721" s="298"/>
      <c r="O721" s="62"/>
    </row>
    <row r="722" spans="1:15" ht="12.75" customHeight="1">
      <c r="A722" s="606" t="s">
        <v>9</v>
      </c>
      <c r="B722" s="607"/>
      <c r="C722" s="312">
        <f>SUM(C723:C727)</f>
        <v>2250</v>
      </c>
      <c r="D722" s="312"/>
      <c r="E722" s="312">
        <f>SUM(E723:E727)</f>
        <v>750</v>
      </c>
      <c r="F722" s="312">
        <f>SUM(F723:F727)</f>
        <v>750</v>
      </c>
      <c r="G722" s="312">
        <f>SUM(G723:G727)</f>
        <v>750</v>
      </c>
      <c r="H722" s="608"/>
      <c r="I722" s="618"/>
      <c r="J722" s="610"/>
      <c r="K722" s="294"/>
      <c r="L722" s="294"/>
      <c r="M722" s="301"/>
      <c r="N722" s="298"/>
      <c r="O722" s="62"/>
    </row>
    <row r="723" spans="1:15" ht="12.75" customHeight="1">
      <c r="A723" s="606" t="s">
        <v>10</v>
      </c>
      <c r="B723" s="607"/>
      <c r="C723" s="312">
        <f>SUM(D723:F723)</f>
        <v>0</v>
      </c>
      <c r="D723" s="312"/>
      <c r="E723" s="312">
        <v>0</v>
      </c>
      <c r="F723" s="312">
        <v>0</v>
      </c>
      <c r="G723" s="312">
        <v>0</v>
      </c>
      <c r="H723" s="608"/>
      <c r="I723" s="618"/>
      <c r="J723" s="610"/>
      <c r="K723" s="294"/>
      <c r="L723" s="294"/>
      <c r="M723" s="301"/>
      <c r="N723" s="298"/>
      <c r="O723" s="62"/>
    </row>
    <row r="724" spans="1:15" ht="12.75" customHeight="1">
      <c r="A724" s="606" t="s">
        <v>11</v>
      </c>
      <c r="B724" s="607"/>
      <c r="C724" s="312">
        <f>SUM(D724:G724)</f>
        <v>2250</v>
      </c>
      <c r="D724" s="312"/>
      <c r="E724" s="312">
        <v>750</v>
      </c>
      <c r="F724" s="312">
        <v>750</v>
      </c>
      <c r="G724" s="312">
        <v>750</v>
      </c>
      <c r="H724" s="608"/>
      <c r="I724" s="618"/>
      <c r="J724" s="610"/>
      <c r="K724" s="294"/>
      <c r="L724" s="294"/>
      <c r="M724" s="301"/>
      <c r="N724" s="298"/>
      <c r="O724" s="62"/>
    </row>
    <row r="725" spans="1:15" ht="12.75" customHeight="1">
      <c r="A725" s="606" t="s">
        <v>12</v>
      </c>
      <c r="B725" s="607"/>
      <c r="C725" s="312">
        <f>SUM(D725:F725)</f>
        <v>0</v>
      </c>
      <c r="D725" s="312"/>
      <c r="E725" s="312">
        <v>0</v>
      </c>
      <c r="F725" s="312">
        <v>0</v>
      </c>
      <c r="G725" s="312">
        <v>0</v>
      </c>
      <c r="H725" s="608"/>
      <c r="I725" s="618"/>
      <c r="J725" s="610"/>
      <c r="K725" s="294"/>
      <c r="L725" s="294"/>
      <c r="M725" s="301"/>
      <c r="N725" s="298"/>
      <c r="O725" s="62"/>
    </row>
    <row r="726" spans="1:15" ht="12.75" customHeight="1" hidden="1">
      <c r="A726" s="606" t="s">
        <v>20</v>
      </c>
      <c r="B726" s="607"/>
      <c r="C726" s="312">
        <f>SUM(D726:F726)</f>
        <v>0</v>
      </c>
      <c r="D726" s="312"/>
      <c r="E726" s="312"/>
      <c r="F726" s="312"/>
      <c r="G726" s="312"/>
      <c r="H726" s="317"/>
      <c r="I726" s="618"/>
      <c r="J726" s="318"/>
      <c r="K726" s="294"/>
      <c r="L726" s="294"/>
      <c r="M726" s="301"/>
      <c r="N726" s="298"/>
      <c r="O726" s="62"/>
    </row>
    <row r="727" spans="1:15" ht="12.75" customHeight="1" hidden="1">
      <c r="A727" s="606" t="s">
        <v>21</v>
      </c>
      <c r="B727" s="607"/>
      <c r="C727" s="312">
        <f>SUM(D727:F727)</f>
        <v>0</v>
      </c>
      <c r="D727" s="312"/>
      <c r="E727" s="312"/>
      <c r="F727" s="312"/>
      <c r="G727" s="312"/>
      <c r="H727" s="317"/>
      <c r="I727" s="618"/>
      <c r="J727" s="318"/>
      <c r="K727" s="294"/>
      <c r="L727" s="294"/>
      <c r="M727" s="301"/>
      <c r="N727" s="298"/>
      <c r="O727" s="62"/>
    </row>
    <row r="728" spans="1:15" ht="43.5" customHeight="1">
      <c r="A728" s="306" t="s">
        <v>249</v>
      </c>
      <c r="B728" s="307" t="s">
        <v>250</v>
      </c>
      <c r="C728" s="312"/>
      <c r="D728" s="312"/>
      <c r="E728" s="312"/>
      <c r="F728" s="312"/>
      <c r="G728" s="312"/>
      <c r="H728" s="620"/>
      <c r="I728" s="610" t="s">
        <v>18</v>
      </c>
      <c r="J728" s="610" t="s">
        <v>251</v>
      </c>
      <c r="K728" s="294"/>
      <c r="L728" s="294"/>
      <c r="M728" s="301">
        <f>M736+M743+M750+M757</f>
        <v>4159.61169</v>
      </c>
      <c r="N728" s="298"/>
      <c r="O728" s="62"/>
    </row>
    <row r="729" spans="1:15" ht="12.75" customHeight="1">
      <c r="A729" s="606" t="s">
        <v>9</v>
      </c>
      <c r="B729" s="607"/>
      <c r="C729" s="308">
        <f>SUM(C730:C734)</f>
        <v>14937</v>
      </c>
      <c r="D729" s="308"/>
      <c r="E729" s="308">
        <f>SUM(E730:E734)</f>
        <v>4979</v>
      </c>
      <c r="F729" s="308">
        <f>SUM(F730:F734)</f>
        <v>4979</v>
      </c>
      <c r="G729" s="308">
        <f>SUM(G730:G734)</f>
        <v>4979</v>
      </c>
      <c r="H729" s="620"/>
      <c r="I729" s="610"/>
      <c r="J729" s="610"/>
      <c r="K729" s="294"/>
      <c r="L729" s="294"/>
      <c r="M729" s="301"/>
      <c r="N729" s="298"/>
      <c r="O729" s="62"/>
    </row>
    <row r="730" spans="1:15" ht="12.75" customHeight="1">
      <c r="A730" s="606" t="s">
        <v>10</v>
      </c>
      <c r="B730" s="607"/>
      <c r="C730" s="308">
        <f>SUM(D730:F730)</f>
        <v>0</v>
      </c>
      <c r="D730" s="308"/>
      <c r="E730" s="308">
        <f>E738+E745+E752</f>
        <v>0</v>
      </c>
      <c r="F730" s="308">
        <f>F738+F745+F752</f>
        <v>0</v>
      </c>
      <c r="G730" s="308">
        <f>G738+G745+G752</f>
        <v>0</v>
      </c>
      <c r="H730" s="620"/>
      <c r="I730" s="610"/>
      <c r="J730" s="610"/>
      <c r="K730" s="294"/>
      <c r="L730" s="294"/>
      <c r="M730" s="301"/>
      <c r="N730" s="298"/>
      <c r="O730" s="62"/>
    </row>
    <row r="731" spans="1:15" ht="12.75" customHeight="1">
      <c r="A731" s="606" t="s">
        <v>11</v>
      </c>
      <c r="B731" s="607"/>
      <c r="C731" s="308">
        <f>SUM(D731:G731)</f>
        <v>14937</v>
      </c>
      <c r="D731" s="308"/>
      <c r="E731" s="308">
        <f aca="true" t="shared" si="10" ref="E731:G732">E739+E746+E753+E760</f>
        <v>4979</v>
      </c>
      <c r="F731" s="308">
        <f t="shared" si="10"/>
        <v>4979</v>
      </c>
      <c r="G731" s="308">
        <f t="shared" si="10"/>
        <v>4979</v>
      </c>
      <c r="H731" s="620"/>
      <c r="I731" s="610"/>
      <c r="J731" s="610"/>
      <c r="K731" s="294"/>
      <c r="L731" s="294"/>
      <c r="M731" s="301"/>
      <c r="N731" s="298"/>
      <c r="O731" s="62"/>
    </row>
    <row r="732" spans="1:15" ht="12.75" customHeight="1">
      <c r="A732" s="606" t="s">
        <v>12</v>
      </c>
      <c r="B732" s="607"/>
      <c r="C732" s="308">
        <f>SUM(D732:F732)</f>
        <v>0</v>
      </c>
      <c r="D732" s="308"/>
      <c r="E732" s="308">
        <f t="shared" si="10"/>
        <v>0</v>
      </c>
      <c r="F732" s="308">
        <f t="shared" si="10"/>
        <v>0</v>
      </c>
      <c r="G732" s="308">
        <f t="shared" si="10"/>
        <v>0</v>
      </c>
      <c r="H732" s="620"/>
      <c r="I732" s="610"/>
      <c r="J732" s="610"/>
      <c r="K732" s="294"/>
      <c r="L732" s="294"/>
      <c r="M732" s="301"/>
      <c r="N732" s="298"/>
      <c r="O732" s="62"/>
    </row>
    <row r="733" spans="1:15" ht="12.75" customHeight="1" hidden="1">
      <c r="A733" s="606" t="s">
        <v>20</v>
      </c>
      <c r="B733" s="607"/>
      <c r="C733" s="308">
        <f>SUM(D733:F733)</f>
        <v>0</v>
      </c>
      <c r="D733" s="308"/>
      <c r="E733" s="308"/>
      <c r="F733" s="308"/>
      <c r="G733" s="308"/>
      <c r="H733" s="335"/>
      <c r="I733" s="335"/>
      <c r="J733" s="319"/>
      <c r="K733" s="294"/>
      <c r="L733" s="294"/>
      <c r="M733" s="301"/>
      <c r="N733" s="298"/>
      <c r="O733" s="62"/>
    </row>
    <row r="734" spans="1:15" ht="12.75" customHeight="1" hidden="1">
      <c r="A734" s="606" t="s">
        <v>21</v>
      </c>
      <c r="B734" s="607"/>
      <c r="C734" s="308">
        <f>SUM(D734:F734)</f>
        <v>0</v>
      </c>
      <c r="D734" s="308"/>
      <c r="E734" s="308"/>
      <c r="F734" s="308"/>
      <c r="G734" s="308"/>
      <c r="H734" s="335"/>
      <c r="I734" s="335"/>
      <c r="J734" s="319"/>
      <c r="K734" s="294"/>
      <c r="L734" s="294"/>
      <c r="M734" s="301"/>
      <c r="N734" s="298"/>
      <c r="O734" s="62"/>
    </row>
    <row r="735" spans="1:15" ht="44.25" customHeight="1">
      <c r="A735" s="326"/>
      <c r="B735" s="317" t="s">
        <v>770</v>
      </c>
      <c r="C735" s="288" t="s">
        <v>15</v>
      </c>
      <c r="D735" s="288"/>
      <c r="E735" s="288" t="s">
        <v>15</v>
      </c>
      <c r="F735" s="288" t="s">
        <v>15</v>
      </c>
      <c r="G735" s="288" t="s">
        <v>15</v>
      </c>
      <c r="H735" s="335"/>
      <c r="I735" s="295" t="s">
        <v>15</v>
      </c>
      <c r="J735" s="318" t="s">
        <v>15</v>
      </c>
      <c r="K735" s="294" t="s">
        <v>15</v>
      </c>
      <c r="L735" s="294" t="s">
        <v>771</v>
      </c>
      <c r="M735" s="301"/>
      <c r="N735" s="298"/>
      <c r="O735" s="62"/>
    </row>
    <row r="736" spans="1:15" ht="39.75" customHeight="1">
      <c r="A736" s="306" t="s">
        <v>252</v>
      </c>
      <c r="B736" s="307" t="s">
        <v>475</v>
      </c>
      <c r="C736" s="312"/>
      <c r="D736" s="312"/>
      <c r="E736" s="312"/>
      <c r="F736" s="312"/>
      <c r="G736" s="312"/>
      <c r="H736" s="608" t="s">
        <v>772</v>
      </c>
      <c r="I736" s="618" t="s">
        <v>577</v>
      </c>
      <c r="J736" s="610" t="s">
        <v>253</v>
      </c>
      <c r="K736" s="294" t="s">
        <v>639</v>
      </c>
      <c r="L736" s="294" t="s">
        <v>205</v>
      </c>
      <c r="M736" s="301">
        <v>142</v>
      </c>
      <c r="N736" s="298"/>
      <c r="O736" s="62"/>
    </row>
    <row r="737" spans="1:15" ht="12.75" customHeight="1">
      <c r="A737" s="606" t="s">
        <v>9</v>
      </c>
      <c r="B737" s="607"/>
      <c r="C737" s="312">
        <f>SUM(C738:C742)</f>
        <v>426</v>
      </c>
      <c r="D737" s="312"/>
      <c r="E737" s="312">
        <f>SUM(E738:E742)</f>
        <v>142</v>
      </c>
      <c r="F737" s="312">
        <f>SUM(F738:F742)</f>
        <v>142</v>
      </c>
      <c r="G737" s="312">
        <f>SUM(G738:G742)</f>
        <v>142</v>
      </c>
      <c r="H737" s="608"/>
      <c r="I737" s="618"/>
      <c r="J737" s="610"/>
      <c r="K737" s="294"/>
      <c r="L737" s="294"/>
      <c r="M737" s="301"/>
      <c r="N737" s="298"/>
      <c r="O737" s="62"/>
    </row>
    <row r="738" spans="1:15" ht="12.75" customHeight="1">
      <c r="A738" s="606" t="s">
        <v>10</v>
      </c>
      <c r="B738" s="607"/>
      <c r="C738" s="312">
        <f>SUM(D738:F738)</f>
        <v>0</v>
      </c>
      <c r="D738" s="312"/>
      <c r="E738" s="312">
        <v>0</v>
      </c>
      <c r="F738" s="312">
        <v>0</v>
      </c>
      <c r="G738" s="312">
        <v>0</v>
      </c>
      <c r="H738" s="608"/>
      <c r="I738" s="618"/>
      <c r="J738" s="610"/>
      <c r="K738" s="294"/>
      <c r="L738" s="294"/>
      <c r="M738" s="301"/>
      <c r="N738" s="298"/>
      <c r="O738" s="62"/>
    </row>
    <row r="739" spans="1:15" ht="12.75" customHeight="1">
      <c r="A739" s="606" t="s">
        <v>11</v>
      </c>
      <c r="B739" s="607"/>
      <c r="C739" s="312">
        <f>SUM(D739:G739)</f>
        <v>426</v>
      </c>
      <c r="D739" s="312"/>
      <c r="E739" s="312">
        <v>142</v>
      </c>
      <c r="F739" s="312">
        <v>142</v>
      </c>
      <c r="G739" s="312">
        <v>142</v>
      </c>
      <c r="H739" s="608"/>
      <c r="I739" s="618"/>
      <c r="J739" s="610"/>
      <c r="K739" s="294"/>
      <c r="L739" s="294"/>
      <c r="M739" s="301"/>
      <c r="N739" s="298"/>
      <c r="O739" s="62"/>
    </row>
    <row r="740" spans="1:15" ht="12.75" customHeight="1">
      <c r="A740" s="606" t="s">
        <v>12</v>
      </c>
      <c r="B740" s="607"/>
      <c r="C740" s="312">
        <f>SUM(D740:F740)</f>
        <v>0</v>
      </c>
      <c r="D740" s="312"/>
      <c r="E740" s="312">
        <v>0</v>
      </c>
      <c r="F740" s="312">
        <v>0</v>
      </c>
      <c r="G740" s="312">
        <v>0</v>
      </c>
      <c r="H740" s="608"/>
      <c r="I740" s="618"/>
      <c r="J740" s="610"/>
      <c r="K740" s="294"/>
      <c r="L740" s="294"/>
      <c r="M740" s="301"/>
      <c r="N740" s="298"/>
      <c r="O740" s="62"/>
    </row>
    <row r="741" spans="1:15" ht="12.75" customHeight="1" hidden="1">
      <c r="A741" s="606" t="s">
        <v>20</v>
      </c>
      <c r="B741" s="607"/>
      <c r="C741" s="312">
        <f>SUM(D741:F741)</f>
        <v>0</v>
      </c>
      <c r="D741" s="312"/>
      <c r="E741" s="312"/>
      <c r="F741" s="312"/>
      <c r="G741" s="312"/>
      <c r="H741" s="317"/>
      <c r="I741" s="618"/>
      <c r="J741" s="319"/>
      <c r="K741" s="294"/>
      <c r="L741" s="294"/>
      <c r="M741" s="301"/>
      <c r="N741" s="298"/>
      <c r="O741" s="62"/>
    </row>
    <row r="742" spans="1:15" ht="12.75" customHeight="1" hidden="1">
      <c r="A742" s="606" t="s">
        <v>21</v>
      </c>
      <c r="B742" s="607"/>
      <c r="C742" s="312">
        <f>SUM(D742:F742)</f>
        <v>0</v>
      </c>
      <c r="D742" s="312"/>
      <c r="E742" s="312"/>
      <c r="F742" s="312"/>
      <c r="G742" s="312"/>
      <c r="H742" s="317"/>
      <c r="I742" s="618"/>
      <c r="J742" s="319"/>
      <c r="K742" s="294"/>
      <c r="L742" s="294"/>
      <c r="M742" s="301"/>
      <c r="N742" s="298"/>
      <c r="O742" s="62"/>
    </row>
    <row r="743" spans="1:15" ht="33" customHeight="1">
      <c r="A743" s="306" t="s">
        <v>254</v>
      </c>
      <c r="B743" s="307" t="s">
        <v>255</v>
      </c>
      <c r="C743" s="312"/>
      <c r="D743" s="312"/>
      <c r="E743" s="312"/>
      <c r="F743" s="312"/>
      <c r="G743" s="312"/>
      <c r="H743" s="608" t="s">
        <v>772</v>
      </c>
      <c r="I743" s="618" t="s">
        <v>577</v>
      </c>
      <c r="J743" s="610" t="s">
        <v>256</v>
      </c>
      <c r="K743" s="294" t="s">
        <v>643</v>
      </c>
      <c r="L743" s="294" t="s">
        <v>205</v>
      </c>
      <c r="M743" s="301">
        <v>3954.944</v>
      </c>
      <c r="N743" s="298"/>
      <c r="O743" s="62"/>
    </row>
    <row r="744" spans="1:15" ht="12.75" customHeight="1">
      <c r="A744" s="606" t="s">
        <v>9</v>
      </c>
      <c r="B744" s="607"/>
      <c r="C744" s="312">
        <f>SUM(C745:C749)</f>
        <v>13311</v>
      </c>
      <c r="D744" s="312"/>
      <c r="E744" s="312">
        <f>SUM(E745:E749)</f>
        <v>4437</v>
      </c>
      <c r="F744" s="312">
        <f>SUM(F745:F749)</f>
        <v>4437</v>
      </c>
      <c r="G744" s="312">
        <f>SUM(G745:G749)</f>
        <v>4437</v>
      </c>
      <c r="H744" s="608"/>
      <c r="I744" s="618"/>
      <c r="J744" s="610"/>
      <c r="K744" s="294"/>
      <c r="L744" s="294"/>
      <c r="M744" s="301"/>
      <c r="N744" s="298"/>
      <c r="O744" s="62"/>
    </row>
    <row r="745" spans="1:15" ht="12.75" customHeight="1">
      <c r="A745" s="606" t="s">
        <v>10</v>
      </c>
      <c r="B745" s="607"/>
      <c r="C745" s="312">
        <f>SUM(D745:F745)</f>
        <v>0</v>
      </c>
      <c r="D745" s="312"/>
      <c r="E745" s="312">
        <v>0</v>
      </c>
      <c r="F745" s="312">
        <v>0</v>
      </c>
      <c r="G745" s="312">
        <v>0</v>
      </c>
      <c r="H745" s="608"/>
      <c r="I745" s="618"/>
      <c r="J745" s="610"/>
      <c r="K745" s="294"/>
      <c r="L745" s="294"/>
      <c r="M745" s="301"/>
      <c r="N745" s="298"/>
      <c r="O745" s="62"/>
    </row>
    <row r="746" spans="1:15" ht="12.75" customHeight="1">
      <c r="A746" s="606" t="s">
        <v>11</v>
      </c>
      <c r="B746" s="607"/>
      <c r="C746" s="312">
        <f>SUM(D746:G746)</f>
        <v>13311</v>
      </c>
      <c r="D746" s="312"/>
      <c r="E746" s="312">
        <v>4437</v>
      </c>
      <c r="F746" s="312">
        <v>4437</v>
      </c>
      <c r="G746" s="313">
        <v>4437</v>
      </c>
      <c r="H746" s="608"/>
      <c r="I746" s="618"/>
      <c r="J746" s="610"/>
      <c r="K746" s="294"/>
      <c r="L746" s="294"/>
      <c r="M746" s="301"/>
      <c r="N746" s="298"/>
      <c r="O746" s="62"/>
    </row>
    <row r="747" spans="1:15" ht="12.75" customHeight="1">
      <c r="A747" s="606" t="s">
        <v>12</v>
      </c>
      <c r="B747" s="607"/>
      <c r="C747" s="312">
        <f>SUM(D747:F747)</f>
        <v>0</v>
      </c>
      <c r="D747" s="312"/>
      <c r="E747" s="312">
        <v>0</v>
      </c>
      <c r="F747" s="312">
        <v>0</v>
      </c>
      <c r="G747" s="312">
        <v>0</v>
      </c>
      <c r="H747" s="608"/>
      <c r="I747" s="618"/>
      <c r="J747" s="610"/>
      <c r="K747" s="294"/>
      <c r="L747" s="294"/>
      <c r="M747" s="301"/>
      <c r="N747" s="298"/>
      <c r="O747" s="62"/>
    </row>
    <row r="748" spans="1:15" ht="12.75" customHeight="1" hidden="1">
      <c r="A748" s="606" t="s">
        <v>20</v>
      </c>
      <c r="B748" s="607"/>
      <c r="C748" s="312">
        <f>SUM(D748:F748)</f>
        <v>0</v>
      </c>
      <c r="D748" s="312"/>
      <c r="E748" s="312"/>
      <c r="F748" s="312"/>
      <c r="G748" s="312"/>
      <c r="H748" s="317"/>
      <c r="I748" s="618"/>
      <c r="J748" s="319"/>
      <c r="K748" s="294"/>
      <c r="L748" s="294"/>
      <c r="M748" s="301"/>
      <c r="N748" s="298"/>
      <c r="O748" s="62"/>
    </row>
    <row r="749" spans="1:15" ht="12.75" customHeight="1" hidden="1">
      <c r="A749" s="606" t="s">
        <v>21</v>
      </c>
      <c r="B749" s="607"/>
      <c r="C749" s="312">
        <f>SUM(D749:F749)</f>
        <v>0</v>
      </c>
      <c r="D749" s="312"/>
      <c r="E749" s="312"/>
      <c r="F749" s="312"/>
      <c r="G749" s="312"/>
      <c r="H749" s="317"/>
      <c r="I749" s="618"/>
      <c r="J749" s="319"/>
      <c r="K749" s="294"/>
      <c r="L749" s="294"/>
      <c r="M749" s="301"/>
      <c r="N749" s="298"/>
      <c r="O749" s="62"/>
    </row>
    <row r="750" spans="1:15" ht="30.75" customHeight="1">
      <c r="A750" s="306" t="s">
        <v>257</v>
      </c>
      <c r="B750" s="307" t="s">
        <v>258</v>
      </c>
      <c r="C750" s="312"/>
      <c r="D750" s="312"/>
      <c r="E750" s="312"/>
      <c r="F750" s="312"/>
      <c r="G750" s="312"/>
      <c r="H750" s="608" t="s">
        <v>773</v>
      </c>
      <c r="I750" s="619" t="s">
        <v>259</v>
      </c>
      <c r="J750" s="610" t="s">
        <v>260</v>
      </c>
      <c r="K750" s="294" t="s">
        <v>604</v>
      </c>
      <c r="L750" s="294" t="s">
        <v>205</v>
      </c>
      <c r="M750" s="301"/>
      <c r="N750" s="298"/>
      <c r="O750" s="62"/>
    </row>
    <row r="751" spans="1:15" ht="12.75" customHeight="1">
      <c r="A751" s="606" t="s">
        <v>9</v>
      </c>
      <c r="B751" s="607"/>
      <c r="C751" s="312">
        <f>SUM(C752:C756)</f>
        <v>600</v>
      </c>
      <c r="D751" s="312"/>
      <c r="E751" s="312">
        <f>SUM(E752:E756)</f>
        <v>200</v>
      </c>
      <c r="F751" s="312">
        <f>SUM(F752:F756)</f>
        <v>200</v>
      </c>
      <c r="G751" s="312">
        <f>SUM(G752:G756)</f>
        <v>200</v>
      </c>
      <c r="H751" s="608"/>
      <c r="I751" s="619"/>
      <c r="J751" s="610"/>
      <c r="K751" s="294"/>
      <c r="L751" s="294"/>
      <c r="M751" s="301"/>
      <c r="N751" s="298"/>
      <c r="O751" s="62"/>
    </row>
    <row r="752" spans="1:15" ht="12.75" customHeight="1">
      <c r="A752" s="606" t="s">
        <v>10</v>
      </c>
      <c r="B752" s="607"/>
      <c r="C752" s="312">
        <f>SUM(D752:F752)</f>
        <v>0</v>
      </c>
      <c r="D752" s="312"/>
      <c r="E752" s="312">
        <v>0</v>
      </c>
      <c r="F752" s="312">
        <v>0</v>
      </c>
      <c r="G752" s="312">
        <v>0</v>
      </c>
      <c r="H752" s="608"/>
      <c r="I752" s="619"/>
      <c r="J752" s="610"/>
      <c r="K752" s="294"/>
      <c r="L752" s="294"/>
      <c r="M752" s="301"/>
      <c r="N752" s="298"/>
      <c r="O752" s="62"/>
    </row>
    <row r="753" spans="1:15" ht="12.75" customHeight="1">
      <c r="A753" s="606" t="s">
        <v>11</v>
      </c>
      <c r="B753" s="607"/>
      <c r="C753" s="312">
        <f>SUM(D753:G753)</f>
        <v>600</v>
      </c>
      <c r="D753" s="312"/>
      <c r="E753" s="312">
        <v>200</v>
      </c>
      <c r="F753" s="312">
        <v>200</v>
      </c>
      <c r="G753" s="312">
        <v>200</v>
      </c>
      <c r="H753" s="608"/>
      <c r="I753" s="619"/>
      <c r="J753" s="610"/>
      <c r="K753" s="294"/>
      <c r="L753" s="294"/>
      <c r="M753" s="301"/>
      <c r="N753" s="298"/>
      <c r="O753" s="62"/>
    </row>
    <row r="754" spans="1:15" ht="15" customHeight="1">
      <c r="A754" s="606" t="s">
        <v>12</v>
      </c>
      <c r="B754" s="607"/>
      <c r="C754" s="312">
        <f>SUM(D754:F754)</f>
        <v>0</v>
      </c>
      <c r="D754" s="312"/>
      <c r="E754" s="312">
        <v>0</v>
      </c>
      <c r="F754" s="312">
        <v>0</v>
      </c>
      <c r="G754" s="312">
        <v>0</v>
      </c>
      <c r="H754" s="608"/>
      <c r="I754" s="619"/>
      <c r="J754" s="610"/>
      <c r="K754" s="294"/>
      <c r="L754" s="294"/>
      <c r="M754" s="301"/>
      <c r="N754" s="298"/>
      <c r="O754" s="62"/>
    </row>
    <row r="755" spans="1:15" ht="12.75" customHeight="1" hidden="1">
      <c r="A755" s="606" t="s">
        <v>20</v>
      </c>
      <c r="B755" s="607"/>
      <c r="C755" s="312">
        <f>SUM(D755:F755)</f>
        <v>0</v>
      </c>
      <c r="D755" s="312"/>
      <c r="E755" s="312"/>
      <c r="F755" s="312"/>
      <c r="G755" s="312"/>
      <c r="H755" s="317"/>
      <c r="I755" s="319"/>
      <c r="J755" s="318"/>
      <c r="K755" s="294"/>
      <c r="L755" s="294"/>
      <c r="M755" s="301"/>
      <c r="N755" s="298"/>
      <c r="O755" s="62"/>
    </row>
    <row r="756" spans="1:15" ht="12.75" customHeight="1" hidden="1">
      <c r="A756" s="606" t="s">
        <v>21</v>
      </c>
      <c r="B756" s="607"/>
      <c r="C756" s="312">
        <f>SUM(D756:F756)</f>
        <v>0</v>
      </c>
      <c r="D756" s="312"/>
      <c r="E756" s="312"/>
      <c r="F756" s="312"/>
      <c r="G756" s="312"/>
      <c r="H756" s="317"/>
      <c r="I756" s="319"/>
      <c r="J756" s="318"/>
      <c r="K756" s="294"/>
      <c r="L756" s="294"/>
      <c r="M756" s="301"/>
      <c r="N756" s="298"/>
      <c r="O756" s="62"/>
    </row>
    <row r="757" spans="1:15" ht="56.25" customHeight="1">
      <c r="A757" s="306" t="s">
        <v>261</v>
      </c>
      <c r="B757" s="307" t="s">
        <v>476</v>
      </c>
      <c r="C757" s="312"/>
      <c r="D757" s="312"/>
      <c r="E757" s="312"/>
      <c r="F757" s="312"/>
      <c r="G757" s="312"/>
      <c r="H757" s="608" t="s">
        <v>772</v>
      </c>
      <c r="I757" s="618" t="s">
        <v>577</v>
      </c>
      <c r="J757" s="610" t="s">
        <v>262</v>
      </c>
      <c r="K757" s="294" t="s">
        <v>578</v>
      </c>
      <c r="L757" s="294" t="s">
        <v>205</v>
      </c>
      <c r="M757" s="301">
        <v>62.66769</v>
      </c>
      <c r="N757" s="298"/>
      <c r="O757" s="62"/>
    </row>
    <row r="758" spans="1:15" ht="12.75" customHeight="1">
      <c r="A758" s="606" t="s">
        <v>9</v>
      </c>
      <c r="B758" s="607"/>
      <c r="C758" s="312">
        <f>SUM(C759:C763)</f>
        <v>600</v>
      </c>
      <c r="D758" s="312"/>
      <c r="E758" s="312">
        <f>SUM(E759:E763)</f>
        <v>200</v>
      </c>
      <c r="F758" s="312">
        <f>SUM(F759:F763)</f>
        <v>200</v>
      </c>
      <c r="G758" s="312">
        <f>SUM(G759:G763)</f>
        <v>200</v>
      </c>
      <c r="H758" s="608"/>
      <c r="I758" s="618"/>
      <c r="J758" s="610"/>
      <c r="K758" s="294"/>
      <c r="L758" s="294"/>
      <c r="M758" s="301"/>
      <c r="N758" s="298"/>
      <c r="O758" s="62"/>
    </row>
    <row r="759" spans="1:15" ht="12.75" customHeight="1">
      <c r="A759" s="606" t="s">
        <v>10</v>
      </c>
      <c r="B759" s="607"/>
      <c r="C759" s="312">
        <f>SUM(D759:F759)</f>
        <v>0</v>
      </c>
      <c r="D759" s="312"/>
      <c r="E759" s="312">
        <v>0</v>
      </c>
      <c r="F759" s="312">
        <v>0</v>
      </c>
      <c r="G759" s="312">
        <v>0</v>
      </c>
      <c r="H759" s="608"/>
      <c r="I759" s="618"/>
      <c r="J759" s="610"/>
      <c r="K759" s="294"/>
      <c r="L759" s="294"/>
      <c r="M759" s="301"/>
      <c r="N759" s="298"/>
      <c r="O759" s="62"/>
    </row>
    <row r="760" spans="1:15" ht="12.75" customHeight="1">
      <c r="A760" s="606" t="s">
        <v>11</v>
      </c>
      <c r="B760" s="607"/>
      <c r="C760" s="312">
        <f>SUM(D760:G760)</f>
        <v>600</v>
      </c>
      <c r="D760" s="312"/>
      <c r="E760" s="312">
        <v>200</v>
      </c>
      <c r="F760" s="312">
        <v>200</v>
      </c>
      <c r="G760" s="313">
        <v>200</v>
      </c>
      <c r="H760" s="608"/>
      <c r="I760" s="618"/>
      <c r="J760" s="610"/>
      <c r="K760" s="294"/>
      <c r="L760" s="294"/>
      <c r="M760" s="301"/>
      <c r="N760" s="298"/>
      <c r="O760" s="62"/>
    </row>
    <row r="761" spans="1:15" ht="12" customHeight="1">
      <c r="A761" s="606" t="s">
        <v>12</v>
      </c>
      <c r="B761" s="607"/>
      <c r="C761" s="312">
        <f>SUM(D761:F761)</f>
        <v>0</v>
      </c>
      <c r="D761" s="312"/>
      <c r="E761" s="312">
        <v>0</v>
      </c>
      <c r="F761" s="312">
        <v>0</v>
      </c>
      <c r="G761" s="312">
        <v>0</v>
      </c>
      <c r="H761" s="608"/>
      <c r="I761" s="618"/>
      <c r="J761" s="610"/>
      <c r="K761" s="294"/>
      <c r="L761" s="294"/>
      <c r="M761" s="301"/>
      <c r="N761" s="298"/>
      <c r="O761" s="62"/>
    </row>
    <row r="762" spans="1:15" ht="12.75" customHeight="1" hidden="1">
      <c r="A762" s="606" t="s">
        <v>20</v>
      </c>
      <c r="B762" s="607"/>
      <c r="C762" s="312">
        <f>SUM(D762:F762)</f>
        <v>0</v>
      </c>
      <c r="D762" s="312"/>
      <c r="E762" s="312"/>
      <c r="F762" s="312"/>
      <c r="G762" s="312"/>
      <c r="H762" s="317"/>
      <c r="I762" s="618"/>
      <c r="J762" s="318"/>
      <c r="K762" s="294"/>
      <c r="L762" s="294"/>
      <c r="M762" s="301"/>
      <c r="N762" s="298"/>
      <c r="O762" s="62"/>
    </row>
    <row r="763" spans="1:15" ht="12.75" customHeight="1" hidden="1">
      <c r="A763" s="606" t="s">
        <v>21</v>
      </c>
      <c r="B763" s="607"/>
      <c r="C763" s="312">
        <f>SUM(D763:F763)</f>
        <v>0</v>
      </c>
      <c r="D763" s="312"/>
      <c r="E763" s="312"/>
      <c r="F763" s="312"/>
      <c r="G763" s="312"/>
      <c r="H763" s="317"/>
      <c r="I763" s="618"/>
      <c r="J763" s="318"/>
      <c r="K763" s="294"/>
      <c r="L763" s="294"/>
      <c r="M763" s="301"/>
      <c r="N763" s="298"/>
      <c r="O763" s="62"/>
    </row>
    <row r="764" spans="1:15" ht="33" customHeight="1">
      <c r="A764" s="306" t="s">
        <v>263</v>
      </c>
      <c r="B764" s="307" t="s">
        <v>477</v>
      </c>
      <c r="C764" s="308"/>
      <c r="D764" s="308"/>
      <c r="E764" s="308"/>
      <c r="F764" s="308"/>
      <c r="G764" s="308"/>
      <c r="H764" s="317"/>
      <c r="I764" s="610" t="s">
        <v>18</v>
      </c>
      <c r="J764" s="610" t="s">
        <v>264</v>
      </c>
      <c r="K764" s="294"/>
      <c r="L764" s="294"/>
      <c r="M764" s="301">
        <f>M771+M778</f>
        <v>500</v>
      </c>
      <c r="N764" s="298"/>
      <c r="O764" s="62"/>
    </row>
    <row r="765" spans="1:15" ht="12.75" customHeight="1">
      <c r="A765" s="606" t="s">
        <v>9</v>
      </c>
      <c r="B765" s="607"/>
      <c r="C765" s="308">
        <f>SUM(C766:C770)</f>
        <v>2250</v>
      </c>
      <c r="D765" s="308"/>
      <c r="E765" s="308">
        <f>SUM(E766:E770)</f>
        <v>750</v>
      </c>
      <c r="F765" s="308">
        <f>SUM(F766:F770)</f>
        <v>750</v>
      </c>
      <c r="G765" s="308">
        <f>SUM(G766:G770)</f>
        <v>750</v>
      </c>
      <c r="H765" s="346"/>
      <c r="I765" s="610"/>
      <c r="J765" s="610"/>
      <c r="K765" s="294"/>
      <c r="L765" s="294"/>
      <c r="M765" s="301"/>
      <c r="N765" s="298"/>
      <c r="O765" s="62"/>
    </row>
    <row r="766" spans="1:15" ht="18.75" customHeight="1">
      <c r="A766" s="606" t="s">
        <v>10</v>
      </c>
      <c r="B766" s="607"/>
      <c r="C766" s="308">
        <f>SUM(D766:F766)</f>
        <v>0</v>
      </c>
      <c r="D766" s="308"/>
      <c r="E766" s="308">
        <f>E773+E780</f>
        <v>0</v>
      </c>
      <c r="F766" s="308">
        <f>F773+F780</f>
        <v>0</v>
      </c>
      <c r="G766" s="308">
        <f>G773+G780</f>
        <v>0</v>
      </c>
      <c r="H766" s="346"/>
      <c r="I766" s="610"/>
      <c r="J766" s="610"/>
      <c r="K766" s="294"/>
      <c r="L766" s="294"/>
      <c r="M766" s="301"/>
      <c r="N766" s="298"/>
      <c r="O766" s="62"/>
    </row>
    <row r="767" spans="1:15" ht="12.75" customHeight="1">
      <c r="A767" s="606" t="s">
        <v>11</v>
      </c>
      <c r="B767" s="607"/>
      <c r="C767" s="308">
        <f>SUM(D767:G767)</f>
        <v>2250</v>
      </c>
      <c r="D767" s="308"/>
      <c r="E767" s="308">
        <f aca="true" t="shared" si="11" ref="E767:G768">E774+E781</f>
        <v>750</v>
      </c>
      <c r="F767" s="308">
        <f t="shared" si="11"/>
        <v>750</v>
      </c>
      <c r="G767" s="308">
        <f t="shared" si="11"/>
        <v>750</v>
      </c>
      <c r="H767" s="346"/>
      <c r="I767" s="610"/>
      <c r="J767" s="610"/>
      <c r="K767" s="294"/>
      <c r="L767" s="294"/>
      <c r="M767" s="301"/>
      <c r="N767" s="298"/>
      <c r="O767" s="62"/>
    </row>
    <row r="768" spans="1:15" ht="12.75" customHeight="1">
      <c r="A768" s="606" t="s">
        <v>12</v>
      </c>
      <c r="B768" s="607"/>
      <c r="C768" s="308">
        <f>SUM(D768:F768)</f>
        <v>0</v>
      </c>
      <c r="D768" s="308"/>
      <c r="E768" s="308">
        <f t="shared" si="11"/>
        <v>0</v>
      </c>
      <c r="F768" s="308">
        <f t="shared" si="11"/>
        <v>0</v>
      </c>
      <c r="G768" s="308">
        <f t="shared" si="11"/>
        <v>0</v>
      </c>
      <c r="H768" s="346"/>
      <c r="I768" s="610"/>
      <c r="J768" s="610"/>
      <c r="K768" s="294"/>
      <c r="L768" s="294"/>
      <c r="M768" s="301"/>
      <c r="N768" s="298"/>
      <c r="O768" s="62"/>
    </row>
    <row r="769" spans="1:15" ht="12.75" customHeight="1" hidden="1">
      <c r="A769" s="606" t="s">
        <v>20</v>
      </c>
      <c r="B769" s="607"/>
      <c r="C769" s="312">
        <f>SUM(D769:F769)</f>
        <v>0</v>
      </c>
      <c r="D769" s="312"/>
      <c r="E769" s="312"/>
      <c r="F769" s="312"/>
      <c r="G769" s="312"/>
      <c r="H769" s="317"/>
      <c r="I769" s="319"/>
      <c r="J769" s="319"/>
      <c r="K769" s="294"/>
      <c r="L769" s="294"/>
      <c r="M769" s="301"/>
      <c r="N769" s="298"/>
      <c r="O769" s="62"/>
    </row>
    <row r="770" spans="1:15" ht="12.75" customHeight="1" hidden="1">
      <c r="A770" s="606" t="s">
        <v>21</v>
      </c>
      <c r="B770" s="607"/>
      <c r="C770" s="312">
        <f>SUM(D770:F770)</f>
        <v>0</v>
      </c>
      <c r="D770" s="312"/>
      <c r="E770" s="312"/>
      <c r="F770" s="312"/>
      <c r="G770" s="312"/>
      <c r="H770" s="317"/>
      <c r="I770" s="319"/>
      <c r="J770" s="319"/>
      <c r="K770" s="294"/>
      <c r="L770" s="294"/>
      <c r="M770" s="301"/>
      <c r="N770" s="298"/>
      <c r="O770" s="62"/>
    </row>
    <row r="771" spans="1:15" ht="34.5" customHeight="1">
      <c r="A771" s="306" t="s">
        <v>265</v>
      </c>
      <c r="B771" s="307" t="s">
        <v>266</v>
      </c>
      <c r="C771" s="312"/>
      <c r="D771" s="312"/>
      <c r="E771" s="312"/>
      <c r="F771" s="312"/>
      <c r="G771" s="312"/>
      <c r="H771" s="608" t="s">
        <v>774</v>
      </c>
      <c r="I771" s="618" t="s">
        <v>577</v>
      </c>
      <c r="J771" s="610" t="s">
        <v>267</v>
      </c>
      <c r="K771" s="294" t="s">
        <v>627</v>
      </c>
      <c r="L771" s="294" t="s">
        <v>205</v>
      </c>
      <c r="M771" s="301">
        <v>500</v>
      </c>
      <c r="N771" s="298"/>
      <c r="O771" s="62"/>
    </row>
    <row r="772" spans="1:15" ht="12.75" customHeight="1">
      <c r="A772" s="606" t="s">
        <v>9</v>
      </c>
      <c r="B772" s="607"/>
      <c r="C772" s="312">
        <f>SUM(C773:C777)</f>
        <v>1500</v>
      </c>
      <c r="D772" s="312"/>
      <c r="E772" s="312">
        <f>SUM(E773:E777)</f>
        <v>500</v>
      </c>
      <c r="F772" s="312">
        <f>SUM(F773:F777)</f>
        <v>500</v>
      </c>
      <c r="G772" s="312">
        <f>SUM(G773:G777)</f>
        <v>500</v>
      </c>
      <c r="H772" s="608"/>
      <c r="I772" s="618"/>
      <c r="J772" s="610"/>
      <c r="K772" s="294"/>
      <c r="L772" s="294"/>
      <c r="M772" s="301"/>
      <c r="N772" s="298"/>
      <c r="O772" s="62"/>
    </row>
    <row r="773" spans="1:15" ht="12.75" customHeight="1">
      <c r="A773" s="606" t="s">
        <v>10</v>
      </c>
      <c r="B773" s="607"/>
      <c r="C773" s="312">
        <f>SUM(D773:F773)</f>
        <v>0</v>
      </c>
      <c r="D773" s="312"/>
      <c r="E773" s="312">
        <v>0</v>
      </c>
      <c r="F773" s="312">
        <v>0</v>
      </c>
      <c r="G773" s="312">
        <v>0</v>
      </c>
      <c r="H773" s="608"/>
      <c r="I773" s="618"/>
      <c r="J773" s="610"/>
      <c r="K773" s="294"/>
      <c r="L773" s="294"/>
      <c r="M773" s="301"/>
      <c r="N773" s="298"/>
      <c r="O773" s="62"/>
    </row>
    <row r="774" spans="1:15" ht="12.75" customHeight="1">
      <c r="A774" s="606" t="s">
        <v>11</v>
      </c>
      <c r="B774" s="607"/>
      <c r="C774" s="312">
        <f>SUM(D774:G774)</f>
        <v>1500</v>
      </c>
      <c r="D774" s="312"/>
      <c r="E774" s="312">
        <v>500</v>
      </c>
      <c r="F774" s="312">
        <v>500</v>
      </c>
      <c r="G774" s="312">
        <v>500</v>
      </c>
      <c r="H774" s="608"/>
      <c r="I774" s="618"/>
      <c r="J774" s="610"/>
      <c r="K774" s="294"/>
      <c r="L774" s="294"/>
      <c r="M774" s="301"/>
      <c r="N774" s="298"/>
      <c r="O774" s="62"/>
    </row>
    <row r="775" spans="1:15" ht="12.75" customHeight="1">
      <c r="A775" s="606" t="s">
        <v>12</v>
      </c>
      <c r="B775" s="607"/>
      <c r="C775" s="312">
        <f>SUM(D775:F775)</f>
        <v>0</v>
      </c>
      <c r="D775" s="312"/>
      <c r="E775" s="312">
        <v>0</v>
      </c>
      <c r="F775" s="312">
        <v>0</v>
      </c>
      <c r="G775" s="312">
        <v>0</v>
      </c>
      <c r="H775" s="608"/>
      <c r="I775" s="618"/>
      <c r="J775" s="610"/>
      <c r="K775" s="294"/>
      <c r="L775" s="294"/>
      <c r="M775" s="301"/>
      <c r="N775" s="298"/>
      <c r="O775" s="62"/>
    </row>
    <row r="776" spans="1:15" ht="12.75" customHeight="1" hidden="1">
      <c r="A776" s="606" t="s">
        <v>20</v>
      </c>
      <c r="B776" s="607"/>
      <c r="C776" s="312">
        <f>SUM(D776:F776)</f>
        <v>0</v>
      </c>
      <c r="D776" s="312"/>
      <c r="E776" s="312"/>
      <c r="F776" s="312"/>
      <c r="G776" s="312"/>
      <c r="H776" s="608"/>
      <c r="I776" s="618"/>
      <c r="J776" s="610"/>
      <c r="K776" s="294"/>
      <c r="L776" s="294"/>
      <c r="M776" s="301"/>
      <c r="N776" s="298"/>
      <c r="O776" s="62"/>
    </row>
    <row r="777" spans="1:15" ht="12.75" customHeight="1" hidden="1">
      <c r="A777" s="606" t="s">
        <v>21</v>
      </c>
      <c r="B777" s="607"/>
      <c r="C777" s="312">
        <f>SUM(D777:F777)</f>
        <v>0</v>
      </c>
      <c r="D777" s="312"/>
      <c r="E777" s="312"/>
      <c r="F777" s="312"/>
      <c r="G777" s="312"/>
      <c r="H777" s="608"/>
      <c r="I777" s="618"/>
      <c r="J777" s="610"/>
      <c r="K777" s="294"/>
      <c r="L777" s="294"/>
      <c r="M777" s="301"/>
      <c r="N777" s="298"/>
      <c r="O777" s="62"/>
    </row>
    <row r="778" spans="1:15" ht="69.75" customHeight="1">
      <c r="A778" s="306" t="s">
        <v>268</v>
      </c>
      <c r="B778" s="307" t="s">
        <v>269</v>
      </c>
      <c r="C778" s="312"/>
      <c r="D778" s="312"/>
      <c r="E778" s="312"/>
      <c r="F778" s="312"/>
      <c r="G778" s="312" t="s">
        <v>775</v>
      </c>
      <c r="H778" s="608" t="s">
        <v>774</v>
      </c>
      <c r="I778" s="618" t="s">
        <v>577</v>
      </c>
      <c r="J778" s="610" t="s">
        <v>270</v>
      </c>
      <c r="K778" s="294" t="s">
        <v>627</v>
      </c>
      <c r="L778" s="294" t="s">
        <v>205</v>
      </c>
      <c r="M778" s="301"/>
      <c r="N778" s="298"/>
      <c r="O778" s="62"/>
    </row>
    <row r="779" spans="1:15" ht="12.75" customHeight="1">
      <c r="A779" s="606" t="s">
        <v>9</v>
      </c>
      <c r="B779" s="607"/>
      <c r="C779" s="312">
        <f>SUM(C780:C784)</f>
        <v>750</v>
      </c>
      <c r="D779" s="312"/>
      <c r="E779" s="312">
        <f>SUM(E780:E784)</f>
        <v>250</v>
      </c>
      <c r="F779" s="312">
        <f>SUM(F780:F784)</f>
        <v>250</v>
      </c>
      <c r="G779" s="312">
        <f>SUM(G780:G784)</f>
        <v>250</v>
      </c>
      <c r="H779" s="608"/>
      <c r="I779" s="618"/>
      <c r="J779" s="610"/>
      <c r="K779" s="294"/>
      <c r="L779" s="294"/>
      <c r="M779" s="301"/>
      <c r="N779" s="298"/>
      <c r="O779" s="62"/>
    </row>
    <row r="780" spans="1:15" ht="12.75" customHeight="1">
      <c r="A780" s="606" t="s">
        <v>10</v>
      </c>
      <c r="B780" s="607"/>
      <c r="C780" s="312">
        <f>SUM(D780:F780)</f>
        <v>0</v>
      </c>
      <c r="D780" s="312"/>
      <c r="E780" s="312">
        <v>0</v>
      </c>
      <c r="F780" s="312">
        <v>0</v>
      </c>
      <c r="G780" s="312">
        <v>0</v>
      </c>
      <c r="H780" s="608"/>
      <c r="I780" s="618"/>
      <c r="J780" s="610"/>
      <c r="K780" s="294"/>
      <c r="L780" s="294"/>
      <c r="M780" s="301"/>
      <c r="N780" s="298"/>
      <c r="O780" s="62"/>
    </row>
    <row r="781" spans="1:15" ht="12.75" customHeight="1">
      <c r="A781" s="606" t="s">
        <v>11</v>
      </c>
      <c r="B781" s="607"/>
      <c r="C781" s="312">
        <f>SUM(D781:G781)</f>
        <v>750</v>
      </c>
      <c r="D781" s="312"/>
      <c r="E781" s="312">
        <v>250</v>
      </c>
      <c r="F781" s="312">
        <v>250</v>
      </c>
      <c r="G781" s="313">
        <v>250</v>
      </c>
      <c r="H781" s="608"/>
      <c r="I781" s="618"/>
      <c r="J781" s="610"/>
      <c r="K781" s="294"/>
      <c r="L781" s="294"/>
      <c r="M781" s="301"/>
      <c r="N781" s="298"/>
      <c r="O781" s="62"/>
    </row>
    <row r="782" spans="1:15" ht="12.75" customHeight="1">
      <c r="A782" s="606" t="s">
        <v>12</v>
      </c>
      <c r="B782" s="607"/>
      <c r="C782" s="312">
        <f>SUM(D782:F782)</f>
        <v>0</v>
      </c>
      <c r="D782" s="312"/>
      <c r="E782" s="312">
        <v>0</v>
      </c>
      <c r="F782" s="312">
        <v>0</v>
      </c>
      <c r="G782" s="312">
        <v>0</v>
      </c>
      <c r="H782" s="608"/>
      <c r="I782" s="618"/>
      <c r="J782" s="610"/>
      <c r="K782" s="294"/>
      <c r="L782" s="294"/>
      <c r="M782" s="301"/>
      <c r="N782" s="298"/>
      <c r="O782" s="62"/>
    </row>
    <row r="783" spans="1:15" ht="12.75" customHeight="1" hidden="1">
      <c r="A783" s="606" t="s">
        <v>20</v>
      </c>
      <c r="B783" s="607"/>
      <c r="C783" s="312">
        <f>SUM(D783:F783)</f>
        <v>0</v>
      </c>
      <c r="D783" s="312"/>
      <c r="E783" s="312"/>
      <c r="F783" s="312"/>
      <c r="G783" s="312"/>
      <c r="H783" s="608"/>
      <c r="I783" s="618"/>
      <c r="J783" s="610"/>
      <c r="K783" s="294"/>
      <c r="L783" s="294"/>
      <c r="M783" s="301"/>
      <c r="N783" s="298"/>
      <c r="O783" s="62"/>
    </row>
    <row r="784" spans="1:15" ht="12.75" customHeight="1" hidden="1">
      <c r="A784" s="606" t="s">
        <v>21</v>
      </c>
      <c r="B784" s="607"/>
      <c r="C784" s="312">
        <f>SUM(D784:F784)</f>
        <v>0</v>
      </c>
      <c r="D784" s="312"/>
      <c r="E784" s="312"/>
      <c r="F784" s="312"/>
      <c r="G784" s="312"/>
      <c r="H784" s="608"/>
      <c r="I784" s="618"/>
      <c r="J784" s="610"/>
      <c r="K784" s="294"/>
      <c r="L784" s="294"/>
      <c r="M784" s="301"/>
      <c r="N784" s="298"/>
      <c r="O784" s="62"/>
    </row>
    <row r="785" spans="1:15" ht="34.5" customHeight="1">
      <c r="A785" s="306" t="s">
        <v>271</v>
      </c>
      <c r="B785" s="307" t="s">
        <v>272</v>
      </c>
      <c r="C785" s="343"/>
      <c r="D785" s="312"/>
      <c r="E785" s="315"/>
      <c r="F785" s="312"/>
      <c r="G785" s="312"/>
      <c r="H785" s="347"/>
      <c r="I785" s="610" t="s">
        <v>18</v>
      </c>
      <c r="J785" s="608" t="s">
        <v>273</v>
      </c>
      <c r="K785" s="294"/>
      <c r="L785" s="294"/>
      <c r="M785" s="301">
        <f>M792+M799</f>
        <v>10401.375</v>
      </c>
      <c r="N785" s="298"/>
      <c r="O785" s="62"/>
    </row>
    <row r="786" spans="1:15" ht="12.75" customHeight="1">
      <c r="A786" s="606" t="s">
        <v>9</v>
      </c>
      <c r="B786" s="607"/>
      <c r="C786" s="308">
        <f>SUM(C787:C791)</f>
        <v>295466.62067</v>
      </c>
      <c r="D786" s="308"/>
      <c r="E786" s="308">
        <f>SUM(E787:E791)</f>
        <v>98575.81</v>
      </c>
      <c r="F786" s="308">
        <f>SUM(F787:F791)</f>
        <v>98575.81</v>
      </c>
      <c r="G786" s="308">
        <f>SUM(G787:G791)</f>
        <v>98315.00067</v>
      </c>
      <c r="H786" s="348"/>
      <c r="I786" s="610"/>
      <c r="J786" s="608"/>
      <c r="K786" s="346"/>
      <c r="L786" s="349"/>
      <c r="M786" s="301"/>
      <c r="N786" s="298"/>
      <c r="O786" s="62"/>
    </row>
    <row r="787" spans="1:15" ht="12.75" customHeight="1">
      <c r="A787" s="606" t="s">
        <v>10</v>
      </c>
      <c r="B787" s="607"/>
      <c r="C787" s="308">
        <f>SUM(D787:F787)</f>
        <v>0</v>
      </c>
      <c r="D787" s="308"/>
      <c r="E787" s="308">
        <f>E801</f>
        <v>0</v>
      </c>
      <c r="F787" s="308">
        <f>F801</f>
        <v>0</v>
      </c>
      <c r="G787" s="308">
        <f>G801</f>
        <v>0</v>
      </c>
      <c r="H787" s="348"/>
      <c r="I787" s="610"/>
      <c r="J787" s="608"/>
      <c r="K787" s="346"/>
      <c r="L787" s="349"/>
      <c r="M787" s="301"/>
      <c r="N787" s="298"/>
      <c r="O787" s="62"/>
    </row>
    <row r="788" spans="1:15" ht="12.75" customHeight="1">
      <c r="A788" s="606" t="s">
        <v>11</v>
      </c>
      <c r="B788" s="607"/>
      <c r="C788" s="308">
        <f>SUM(D788:G788)</f>
        <v>295466.62067</v>
      </c>
      <c r="D788" s="308"/>
      <c r="E788" s="308">
        <f>E795+E802</f>
        <v>98575.81</v>
      </c>
      <c r="F788" s="308">
        <f aca="true" t="shared" si="12" ref="E788:G789">F795+F802</f>
        <v>98575.81</v>
      </c>
      <c r="G788" s="308">
        <f t="shared" si="12"/>
        <v>98315.00067</v>
      </c>
      <c r="H788" s="348"/>
      <c r="I788" s="610"/>
      <c r="J788" s="608"/>
      <c r="K788" s="346"/>
      <c r="L788" s="349"/>
      <c r="M788" s="301"/>
      <c r="N788" s="298"/>
      <c r="O788" s="62"/>
    </row>
    <row r="789" spans="1:15" ht="12.75" customHeight="1">
      <c r="A789" s="606" t="s">
        <v>12</v>
      </c>
      <c r="B789" s="607"/>
      <c r="C789" s="308">
        <f>SUM(D789:F789)</f>
        <v>0</v>
      </c>
      <c r="D789" s="308"/>
      <c r="E789" s="308">
        <f t="shared" si="12"/>
        <v>0</v>
      </c>
      <c r="F789" s="308">
        <f t="shared" si="12"/>
        <v>0</v>
      </c>
      <c r="G789" s="308">
        <f t="shared" si="12"/>
        <v>0</v>
      </c>
      <c r="H789" s="348"/>
      <c r="I789" s="610"/>
      <c r="J789" s="608"/>
      <c r="K789" s="346"/>
      <c r="L789" s="349"/>
      <c r="M789" s="301"/>
      <c r="N789" s="298"/>
      <c r="O789" s="62"/>
    </row>
    <row r="790" spans="1:15" ht="12.75" customHeight="1" hidden="1">
      <c r="A790" s="606" t="s">
        <v>20</v>
      </c>
      <c r="B790" s="607"/>
      <c r="C790" s="308">
        <f>SUM(D790:F790)</f>
        <v>0</v>
      </c>
      <c r="D790" s="308"/>
      <c r="E790" s="308"/>
      <c r="F790" s="308"/>
      <c r="G790" s="308"/>
      <c r="H790" s="348"/>
      <c r="I790" s="610"/>
      <c r="J790" s="608"/>
      <c r="K790" s="346"/>
      <c r="L790" s="349"/>
      <c r="M790" s="301"/>
      <c r="N790" s="298"/>
      <c r="O790" s="62"/>
    </row>
    <row r="791" spans="1:15" ht="12.75" customHeight="1" hidden="1">
      <c r="A791" s="606" t="s">
        <v>21</v>
      </c>
      <c r="B791" s="607"/>
      <c r="C791" s="308">
        <f>SUM(D791:F791)</f>
        <v>0</v>
      </c>
      <c r="D791" s="308"/>
      <c r="E791" s="308"/>
      <c r="F791" s="308"/>
      <c r="G791" s="308"/>
      <c r="H791" s="348"/>
      <c r="I791" s="610"/>
      <c r="J791" s="608"/>
      <c r="K791" s="346"/>
      <c r="L791" s="349"/>
      <c r="M791" s="301"/>
      <c r="N791" s="298"/>
      <c r="O791" s="62"/>
    </row>
    <row r="792" spans="1:15" ht="42.75" customHeight="1">
      <c r="A792" s="306" t="s">
        <v>274</v>
      </c>
      <c r="B792" s="307" t="s">
        <v>275</v>
      </c>
      <c r="C792" s="343"/>
      <c r="D792" s="308"/>
      <c r="E792" s="343"/>
      <c r="F792" s="308"/>
      <c r="G792" s="308"/>
      <c r="H792" s="608" t="s">
        <v>776</v>
      </c>
      <c r="I792" s="610" t="s">
        <v>447</v>
      </c>
      <c r="J792" s="610" t="s">
        <v>276</v>
      </c>
      <c r="K792" s="289" t="s">
        <v>444</v>
      </c>
      <c r="L792" s="289" t="s">
        <v>205</v>
      </c>
      <c r="M792" s="301">
        <v>10401.375</v>
      </c>
      <c r="N792" s="298"/>
      <c r="O792" s="62"/>
    </row>
    <row r="793" spans="1:15" ht="12.75" customHeight="1">
      <c r="A793" s="606" t="s">
        <v>9</v>
      </c>
      <c r="B793" s="607"/>
      <c r="C793" s="312">
        <f>SUM(C794:C798)</f>
        <v>294341.62067</v>
      </c>
      <c r="D793" s="312"/>
      <c r="E793" s="312">
        <f>SUM(E794:E798)</f>
        <v>98200.81</v>
      </c>
      <c r="F793" s="312">
        <f>SUM(F794:F798)</f>
        <v>98200.81</v>
      </c>
      <c r="G793" s="312">
        <f>SUM(G794:G798)</f>
        <v>97940.00067</v>
      </c>
      <c r="H793" s="608"/>
      <c r="I793" s="610"/>
      <c r="J793" s="610"/>
      <c r="K793" s="350"/>
      <c r="L793" s="351"/>
      <c r="M793" s="301"/>
      <c r="N793" s="298"/>
      <c r="O793" s="62"/>
    </row>
    <row r="794" spans="1:15" ht="12.75" customHeight="1">
      <c r="A794" s="606" t="s">
        <v>10</v>
      </c>
      <c r="B794" s="607"/>
      <c r="C794" s="312">
        <f>SUM(D794:F794)</f>
        <v>0</v>
      </c>
      <c r="D794" s="312"/>
      <c r="E794" s="312">
        <v>0</v>
      </c>
      <c r="F794" s="312">
        <v>0</v>
      </c>
      <c r="G794" s="312">
        <v>0</v>
      </c>
      <c r="H794" s="608"/>
      <c r="I794" s="610"/>
      <c r="J794" s="610"/>
      <c r="K794" s="350"/>
      <c r="L794" s="351"/>
      <c r="M794" s="301"/>
      <c r="N794" s="298"/>
      <c r="O794" s="62"/>
    </row>
    <row r="795" spans="1:15" ht="12.75" customHeight="1">
      <c r="A795" s="606" t="s">
        <v>11</v>
      </c>
      <c r="B795" s="607"/>
      <c r="C795" s="312">
        <f>SUM(D795:G795)</f>
        <v>294341.62067</v>
      </c>
      <c r="D795" s="312"/>
      <c r="E795" s="312">
        <v>98200.81</v>
      </c>
      <c r="F795" s="312">
        <v>98200.81</v>
      </c>
      <c r="G795" s="313">
        <v>97940.00067</v>
      </c>
      <c r="H795" s="608"/>
      <c r="I795" s="610"/>
      <c r="J795" s="610"/>
      <c r="K795" s="350"/>
      <c r="L795" s="351"/>
      <c r="M795" s="301"/>
      <c r="N795" s="298"/>
      <c r="O795" s="62"/>
    </row>
    <row r="796" spans="1:15" ht="12.75" customHeight="1">
      <c r="A796" s="606" t="s">
        <v>12</v>
      </c>
      <c r="B796" s="607"/>
      <c r="C796" s="312">
        <f>SUM(D796:F796)</f>
        <v>0</v>
      </c>
      <c r="D796" s="312"/>
      <c r="E796" s="312">
        <v>0</v>
      </c>
      <c r="F796" s="312">
        <v>0</v>
      </c>
      <c r="G796" s="312">
        <v>0</v>
      </c>
      <c r="H796" s="608"/>
      <c r="I796" s="610"/>
      <c r="J796" s="610"/>
      <c r="K796" s="350"/>
      <c r="L796" s="351"/>
      <c r="M796" s="301"/>
      <c r="N796" s="298"/>
      <c r="O796" s="62"/>
    </row>
    <row r="797" spans="1:15" ht="12.75" customHeight="1" hidden="1">
      <c r="A797" s="606" t="s">
        <v>20</v>
      </c>
      <c r="B797" s="607"/>
      <c r="C797" s="312">
        <f>SUM(D797:F797)</f>
        <v>0</v>
      </c>
      <c r="D797" s="312"/>
      <c r="E797" s="312"/>
      <c r="F797" s="312"/>
      <c r="G797" s="312"/>
      <c r="H797" s="608"/>
      <c r="I797" s="610"/>
      <c r="J797" s="610"/>
      <c r="K797" s="351"/>
      <c r="L797" s="351"/>
      <c r="M797" s="301"/>
      <c r="N797" s="298"/>
      <c r="O797" s="62"/>
    </row>
    <row r="798" spans="1:15" ht="12.75" customHeight="1" hidden="1">
      <c r="A798" s="606" t="s">
        <v>21</v>
      </c>
      <c r="B798" s="607"/>
      <c r="C798" s="312">
        <f>SUM(D798:F798)</f>
        <v>0</v>
      </c>
      <c r="D798" s="312"/>
      <c r="E798" s="312"/>
      <c r="F798" s="312"/>
      <c r="G798" s="312"/>
      <c r="H798" s="608"/>
      <c r="I798" s="610"/>
      <c r="J798" s="610"/>
      <c r="K798" s="351"/>
      <c r="L798" s="351"/>
      <c r="M798" s="301"/>
      <c r="N798" s="298"/>
      <c r="O798" s="62"/>
    </row>
    <row r="799" spans="1:15" ht="39.75" customHeight="1">
      <c r="A799" s="306" t="s">
        <v>277</v>
      </c>
      <c r="B799" s="307" t="s">
        <v>278</v>
      </c>
      <c r="C799" s="352"/>
      <c r="D799" s="352"/>
      <c r="E799" s="352"/>
      <c r="F799" s="352"/>
      <c r="G799" s="352"/>
      <c r="H799" s="608" t="s">
        <v>777</v>
      </c>
      <c r="I799" s="618" t="s">
        <v>577</v>
      </c>
      <c r="J799" s="608" t="s">
        <v>279</v>
      </c>
      <c r="K799" s="289" t="s">
        <v>627</v>
      </c>
      <c r="L799" s="289" t="s">
        <v>205</v>
      </c>
      <c r="M799" s="301"/>
      <c r="N799" s="298"/>
      <c r="O799" s="62"/>
    </row>
    <row r="800" spans="1:15" ht="12.75" customHeight="1">
      <c r="A800" s="606" t="s">
        <v>9</v>
      </c>
      <c r="B800" s="607"/>
      <c r="C800" s="312">
        <f>SUM(C801:C805)</f>
        <v>1125</v>
      </c>
      <c r="D800" s="312"/>
      <c r="E800" s="312">
        <f>SUM(E801:E805)</f>
        <v>375</v>
      </c>
      <c r="F800" s="312">
        <f>SUM(F801:F805)</f>
        <v>375</v>
      </c>
      <c r="G800" s="312">
        <f>SUM(G801:G805)</f>
        <v>375</v>
      </c>
      <c r="H800" s="608"/>
      <c r="I800" s="618"/>
      <c r="J800" s="608"/>
      <c r="K800" s="346"/>
      <c r="L800" s="349"/>
      <c r="M800" s="301"/>
      <c r="N800" s="353"/>
      <c r="O800" s="62"/>
    </row>
    <row r="801" spans="1:15" ht="12.75" customHeight="1">
      <c r="A801" s="606" t="s">
        <v>10</v>
      </c>
      <c r="B801" s="607"/>
      <c r="C801" s="312">
        <f>SUM(D801:F801)</f>
        <v>0</v>
      </c>
      <c r="D801" s="312"/>
      <c r="E801" s="312">
        <v>0</v>
      </c>
      <c r="F801" s="312">
        <v>0</v>
      </c>
      <c r="G801" s="312">
        <v>0</v>
      </c>
      <c r="H801" s="608"/>
      <c r="I801" s="618"/>
      <c r="J801" s="608"/>
      <c r="K801" s="346"/>
      <c r="L801" s="349"/>
      <c r="M801" s="301"/>
      <c r="N801" s="353"/>
      <c r="O801" s="62"/>
    </row>
    <row r="802" spans="1:15" ht="12.75" customHeight="1">
      <c r="A802" s="606" t="s">
        <v>11</v>
      </c>
      <c r="B802" s="607"/>
      <c r="C802" s="312">
        <f>SUM(D802:G802)</f>
        <v>1125</v>
      </c>
      <c r="D802" s="312"/>
      <c r="E802" s="312">
        <v>375</v>
      </c>
      <c r="F802" s="312">
        <v>375</v>
      </c>
      <c r="G802" s="313">
        <v>375</v>
      </c>
      <c r="H802" s="608"/>
      <c r="I802" s="618"/>
      <c r="J802" s="608"/>
      <c r="K802" s="346"/>
      <c r="L802" s="349"/>
      <c r="M802" s="301"/>
      <c r="N802" s="353"/>
      <c r="O802" s="62"/>
    </row>
    <row r="803" spans="1:15" ht="12.75" customHeight="1">
      <c r="A803" s="606" t="s">
        <v>12</v>
      </c>
      <c r="B803" s="607"/>
      <c r="C803" s="312">
        <f>SUM(D803:F803)</f>
        <v>0</v>
      </c>
      <c r="D803" s="312"/>
      <c r="E803" s="312">
        <v>0</v>
      </c>
      <c r="F803" s="312">
        <v>0</v>
      </c>
      <c r="G803" s="312">
        <v>0</v>
      </c>
      <c r="H803" s="608"/>
      <c r="I803" s="618"/>
      <c r="J803" s="608"/>
      <c r="K803" s="346"/>
      <c r="L803" s="349"/>
      <c r="M803" s="301"/>
      <c r="N803" s="298"/>
      <c r="O803" s="62"/>
    </row>
    <row r="804" spans="1:15" ht="12.75" customHeight="1" hidden="1">
      <c r="A804" s="606" t="s">
        <v>20</v>
      </c>
      <c r="B804" s="607"/>
      <c r="C804" s="312">
        <f>SUM(D804:F804)</f>
        <v>0</v>
      </c>
      <c r="D804" s="312"/>
      <c r="E804" s="312"/>
      <c r="F804" s="312"/>
      <c r="G804" s="312"/>
      <c r="H804" s="349"/>
      <c r="I804" s="618"/>
      <c r="J804" s="608"/>
      <c r="K804" s="346"/>
      <c r="L804" s="349"/>
      <c r="M804" s="301"/>
      <c r="N804" s="298"/>
      <c r="O804" s="62"/>
    </row>
    <row r="805" spans="1:15" ht="12.75" customHeight="1" hidden="1">
      <c r="A805" s="606" t="s">
        <v>21</v>
      </c>
      <c r="B805" s="607"/>
      <c r="C805" s="312">
        <f>SUM(D805:F805)</f>
        <v>0</v>
      </c>
      <c r="D805" s="312"/>
      <c r="E805" s="312"/>
      <c r="F805" s="312"/>
      <c r="G805" s="312"/>
      <c r="H805" s="349"/>
      <c r="I805" s="618"/>
      <c r="J805" s="608"/>
      <c r="K805" s="346"/>
      <c r="L805" s="349"/>
      <c r="M805" s="301"/>
      <c r="N805" s="298"/>
      <c r="O805" s="62"/>
    </row>
    <row r="806" spans="1:15" ht="12.75" customHeight="1" hidden="1">
      <c r="A806" s="617"/>
      <c r="B806" s="614"/>
      <c r="C806" s="614"/>
      <c r="D806" s="614"/>
      <c r="E806" s="614"/>
      <c r="F806" s="614"/>
      <c r="G806" s="614"/>
      <c r="H806" s="614"/>
      <c r="I806" s="614"/>
      <c r="J806" s="614"/>
      <c r="K806" s="614"/>
      <c r="L806" s="614"/>
      <c r="M806" s="301"/>
      <c r="N806" s="298"/>
      <c r="O806" s="62"/>
    </row>
    <row r="807" spans="1:15" ht="32.25" customHeight="1">
      <c r="A807" s="306" t="s">
        <v>280</v>
      </c>
      <c r="B807" s="307" t="s">
        <v>281</v>
      </c>
      <c r="C807" s="352"/>
      <c r="D807" s="354"/>
      <c r="E807" s="354"/>
      <c r="F807" s="354"/>
      <c r="G807" s="354"/>
      <c r="H807" s="349"/>
      <c r="I807" s="608" t="s">
        <v>447</v>
      </c>
      <c r="J807" s="608" t="s">
        <v>282</v>
      </c>
      <c r="K807" s="317"/>
      <c r="L807" s="317"/>
      <c r="M807" s="301">
        <f>M814+M821</f>
        <v>33299.73989</v>
      </c>
      <c r="N807" s="298"/>
      <c r="O807" s="62"/>
    </row>
    <row r="808" spans="1:15" ht="12.75" customHeight="1">
      <c r="A808" s="606" t="s">
        <v>9</v>
      </c>
      <c r="B808" s="607"/>
      <c r="C808" s="308">
        <f>SUM(C809:C813)</f>
        <v>346326.73654000007</v>
      </c>
      <c r="D808" s="308"/>
      <c r="E808" s="308">
        <f>SUM(E809:E813)</f>
        <v>118134.8968</v>
      </c>
      <c r="F808" s="308">
        <f>SUM(F809:F813)</f>
        <v>114281.51987</v>
      </c>
      <c r="G808" s="308">
        <f>SUM(G809:G813)</f>
        <v>114281.51987</v>
      </c>
      <c r="H808" s="349"/>
      <c r="I808" s="608"/>
      <c r="J808" s="608"/>
      <c r="K808" s="346"/>
      <c r="L808" s="349"/>
      <c r="M808" s="301"/>
      <c r="N808" s="298"/>
      <c r="O808" s="62"/>
    </row>
    <row r="809" spans="1:15" ht="12.75" customHeight="1">
      <c r="A809" s="606" t="s">
        <v>10</v>
      </c>
      <c r="B809" s="607"/>
      <c r="C809" s="308">
        <f>SUM(D809:F809)</f>
        <v>742.4</v>
      </c>
      <c r="D809" s="308"/>
      <c r="E809" s="308">
        <f aca="true" t="shared" si="13" ref="E809:F811">E816+E823</f>
        <v>371.2</v>
      </c>
      <c r="F809" s="308">
        <f t="shared" si="13"/>
        <v>371.2</v>
      </c>
      <c r="G809" s="308">
        <f>G816+G823</f>
        <v>371.2</v>
      </c>
      <c r="H809" s="349"/>
      <c r="I809" s="608"/>
      <c r="J809" s="608"/>
      <c r="K809" s="346"/>
      <c r="L809" s="349"/>
      <c r="M809" s="301"/>
      <c r="N809" s="298"/>
      <c r="O809" s="62"/>
    </row>
    <row r="810" spans="1:15" ht="12.75" customHeight="1">
      <c r="A810" s="606" t="s">
        <v>11</v>
      </c>
      <c r="B810" s="607"/>
      <c r="C810" s="308">
        <f>SUM(D810:G810)</f>
        <v>345584.33654000005</v>
      </c>
      <c r="D810" s="308"/>
      <c r="E810" s="308">
        <f>E817+E824</f>
        <v>117763.6968</v>
      </c>
      <c r="F810" s="308">
        <f>F817+F824</f>
        <v>113910.31987</v>
      </c>
      <c r="G810" s="308">
        <f>G817+G824</f>
        <v>113910.31987</v>
      </c>
      <c r="H810" s="349"/>
      <c r="I810" s="608"/>
      <c r="J810" s="608"/>
      <c r="K810" s="346"/>
      <c r="L810" s="349"/>
      <c r="M810" s="301"/>
      <c r="N810" s="298"/>
      <c r="O810" s="62"/>
    </row>
    <row r="811" spans="1:15" ht="12.75" customHeight="1">
      <c r="A811" s="606" t="s">
        <v>12</v>
      </c>
      <c r="B811" s="607"/>
      <c r="C811" s="308">
        <f>SUM(D811:F811)</f>
        <v>0</v>
      </c>
      <c r="D811" s="308"/>
      <c r="E811" s="308">
        <f t="shared" si="13"/>
        <v>0</v>
      </c>
      <c r="F811" s="308">
        <f t="shared" si="13"/>
        <v>0</v>
      </c>
      <c r="G811" s="308">
        <f>G818+G825</f>
        <v>0</v>
      </c>
      <c r="H811" s="349"/>
      <c r="I811" s="608"/>
      <c r="J811" s="608"/>
      <c r="K811" s="346"/>
      <c r="L811" s="349"/>
      <c r="M811" s="301"/>
      <c r="N811" s="298"/>
      <c r="O811" s="62"/>
    </row>
    <row r="812" spans="1:15" ht="12.75" customHeight="1" hidden="1">
      <c r="A812" s="606" t="s">
        <v>20</v>
      </c>
      <c r="B812" s="607"/>
      <c r="C812" s="308">
        <f>SUM(D812:F812)</f>
        <v>0</v>
      </c>
      <c r="D812" s="308"/>
      <c r="E812" s="308"/>
      <c r="F812" s="308"/>
      <c r="G812" s="308"/>
      <c r="H812" s="349"/>
      <c r="I812" s="608"/>
      <c r="J812" s="608"/>
      <c r="K812" s="346"/>
      <c r="L812" s="349"/>
      <c r="M812" s="301"/>
      <c r="N812" s="298"/>
      <c r="O812" s="62"/>
    </row>
    <row r="813" spans="1:15" ht="12.75" customHeight="1" hidden="1">
      <c r="A813" s="606" t="s">
        <v>21</v>
      </c>
      <c r="B813" s="607"/>
      <c r="C813" s="308">
        <f>SUM(D813:F813)</f>
        <v>0</v>
      </c>
      <c r="D813" s="308"/>
      <c r="E813" s="308"/>
      <c r="F813" s="308"/>
      <c r="G813" s="308"/>
      <c r="H813" s="349"/>
      <c r="I813" s="608"/>
      <c r="J813" s="608"/>
      <c r="K813" s="346"/>
      <c r="L813" s="349"/>
      <c r="M813" s="301"/>
      <c r="N813" s="298"/>
      <c r="O813" s="62"/>
    </row>
    <row r="814" spans="1:15" ht="30.75" customHeight="1">
      <c r="A814" s="306" t="s">
        <v>283</v>
      </c>
      <c r="B814" s="307" t="s">
        <v>284</v>
      </c>
      <c r="C814" s="312"/>
      <c r="D814" s="312"/>
      <c r="E814" s="312"/>
      <c r="F814" s="312"/>
      <c r="G814" s="312"/>
      <c r="H814" s="608" t="s">
        <v>778</v>
      </c>
      <c r="I814" s="610" t="s">
        <v>447</v>
      </c>
      <c r="J814" s="608" t="s">
        <v>285</v>
      </c>
      <c r="K814" s="289" t="s">
        <v>444</v>
      </c>
      <c r="L814" s="289" t="s">
        <v>205</v>
      </c>
      <c r="M814" s="301"/>
      <c r="N814" s="298"/>
      <c r="O814" s="62"/>
    </row>
    <row r="815" spans="1:15" ht="12.75" customHeight="1">
      <c r="A815" s="606" t="s">
        <v>9</v>
      </c>
      <c r="B815" s="607"/>
      <c r="C815" s="312">
        <f>SUM(C816:C820)</f>
        <v>101032.68299999999</v>
      </c>
      <c r="D815" s="312"/>
      <c r="E815" s="312">
        <f>SUM(E816:E820)</f>
        <v>33963.195</v>
      </c>
      <c r="F815" s="312">
        <f>SUM(F816:F820)</f>
        <v>33720.344</v>
      </c>
      <c r="G815" s="312">
        <f>SUM(G816:G820)</f>
        <v>33720.344</v>
      </c>
      <c r="H815" s="608"/>
      <c r="I815" s="610"/>
      <c r="J815" s="608"/>
      <c r="K815" s="350"/>
      <c r="L815" s="351"/>
      <c r="M815" s="301"/>
      <c r="N815" s="298"/>
      <c r="O815" s="62"/>
    </row>
    <row r="816" spans="1:15" ht="12.75" customHeight="1">
      <c r="A816" s="606" t="s">
        <v>10</v>
      </c>
      <c r="B816" s="607"/>
      <c r="C816" s="312">
        <f>SUM(D816:F816)</f>
        <v>742.4</v>
      </c>
      <c r="D816" s="312"/>
      <c r="E816" s="312">
        <v>371.2</v>
      </c>
      <c r="F816" s="312">
        <v>371.2</v>
      </c>
      <c r="G816" s="313">
        <v>371.2</v>
      </c>
      <c r="H816" s="608"/>
      <c r="I816" s="610"/>
      <c r="J816" s="608"/>
      <c r="K816" s="350"/>
      <c r="L816" s="351"/>
      <c r="M816" s="301"/>
      <c r="N816" s="298"/>
      <c r="O816" s="62"/>
    </row>
    <row r="817" spans="1:15" ht="12.75" customHeight="1">
      <c r="A817" s="606" t="s">
        <v>11</v>
      </c>
      <c r="B817" s="607"/>
      <c r="C817" s="312">
        <f>SUM(D817:G817)</f>
        <v>100290.283</v>
      </c>
      <c r="D817" s="312"/>
      <c r="E817" s="312">
        <v>33591.995</v>
      </c>
      <c r="F817" s="312">
        <v>33349.144</v>
      </c>
      <c r="G817" s="313">
        <v>33349.144</v>
      </c>
      <c r="H817" s="608"/>
      <c r="I817" s="610"/>
      <c r="J817" s="608"/>
      <c r="K817" s="350"/>
      <c r="L817" s="351"/>
      <c r="M817" s="301"/>
      <c r="N817" s="298"/>
      <c r="O817" s="62"/>
    </row>
    <row r="818" spans="1:15" ht="12.75" customHeight="1">
      <c r="A818" s="606" t="s">
        <v>12</v>
      </c>
      <c r="B818" s="607"/>
      <c r="C818" s="312">
        <f>SUM(D818:F818)</f>
        <v>0</v>
      </c>
      <c r="D818" s="312"/>
      <c r="E818" s="312">
        <v>0</v>
      </c>
      <c r="F818" s="312">
        <v>0</v>
      </c>
      <c r="G818" s="312">
        <v>0</v>
      </c>
      <c r="H818" s="608"/>
      <c r="I818" s="610"/>
      <c r="J818" s="608"/>
      <c r="K818" s="350"/>
      <c r="L818" s="351"/>
      <c r="M818" s="301"/>
      <c r="N818" s="298"/>
      <c r="O818" s="62"/>
    </row>
    <row r="819" spans="1:15" ht="12.75" customHeight="1" hidden="1">
      <c r="A819" s="606" t="s">
        <v>20</v>
      </c>
      <c r="B819" s="607"/>
      <c r="C819" s="312">
        <f>SUM(D819:F819)</f>
        <v>0</v>
      </c>
      <c r="D819" s="312"/>
      <c r="E819" s="312"/>
      <c r="F819" s="312"/>
      <c r="G819" s="312"/>
      <c r="H819" s="349"/>
      <c r="I819" s="610"/>
      <c r="J819" s="608"/>
      <c r="K819" s="350"/>
      <c r="L819" s="351"/>
      <c r="M819" s="301"/>
      <c r="N819" s="298"/>
      <c r="O819" s="62"/>
    </row>
    <row r="820" spans="1:15" ht="12.75" customHeight="1" hidden="1">
      <c r="A820" s="606" t="s">
        <v>21</v>
      </c>
      <c r="B820" s="607"/>
      <c r="C820" s="312">
        <f>SUM(D820:F820)</f>
        <v>0</v>
      </c>
      <c r="D820" s="312"/>
      <c r="E820" s="312"/>
      <c r="F820" s="312"/>
      <c r="G820" s="312"/>
      <c r="H820" s="349"/>
      <c r="I820" s="610"/>
      <c r="J820" s="608"/>
      <c r="K820" s="350"/>
      <c r="L820" s="351"/>
      <c r="M820" s="301"/>
      <c r="N820" s="298"/>
      <c r="O820" s="62"/>
    </row>
    <row r="821" spans="1:15" ht="61.5" customHeight="1">
      <c r="A821" s="306" t="s">
        <v>286</v>
      </c>
      <c r="B821" s="307" t="s">
        <v>287</v>
      </c>
      <c r="C821" s="312"/>
      <c r="D821" s="312"/>
      <c r="E821" s="312"/>
      <c r="F821" s="312"/>
      <c r="G821" s="312"/>
      <c r="H821" s="608" t="s">
        <v>778</v>
      </c>
      <c r="I821" s="610" t="s">
        <v>447</v>
      </c>
      <c r="J821" s="608" t="s">
        <v>288</v>
      </c>
      <c r="K821" s="289" t="s">
        <v>444</v>
      </c>
      <c r="L821" s="289" t="s">
        <v>205</v>
      </c>
      <c r="M821" s="301">
        <v>33299.73989</v>
      </c>
      <c r="N821" s="298"/>
      <c r="O821" s="62"/>
    </row>
    <row r="822" spans="1:15" ht="12.75" customHeight="1">
      <c r="A822" s="606" t="s">
        <v>9</v>
      </c>
      <c r="B822" s="607"/>
      <c r="C822" s="312">
        <f>SUM(C823:C827)</f>
        <v>245294.05354000002</v>
      </c>
      <c r="D822" s="312"/>
      <c r="E822" s="312">
        <f>SUM(E823:E827)</f>
        <v>84171.7018</v>
      </c>
      <c r="F822" s="312">
        <f>SUM(F823:F827)</f>
        <v>80561.17587</v>
      </c>
      <c r="G822" s="312">
        <f>SUM(G823:G827)</f>
        <v>80561.17587</v>
      </c>
      <c r="H822" s="608"/>
      <c r="I822" s="610"/>
      <c r="J822" s="608"/>
      <c r="K822" s="346"/>
      <c r="L822" s="349"/>
      <c r="M822" s="301"/>
      <c r="N822" s="298"/>
      <c r="O822" s="62"/>
    </row>
    <row r="823" spans="1:15" ht="12.75" customHeight="1">
      <c r="A823" s="606" t="s">
        <v>10</v>
      </c>
      <c r="B823" s="607"/>
      <c r="C823" s="312">
        <f>SUM(D823:F823)</f>
        <v>0</v>
      </c>
      <c r="D823" s="312"/>
      <c r="E823" s="312">
        <v>0</v>
      </c>
      <c r="F823" s="312">
        <v>0</v>
      </c>
      <c r="G823" s="312">
        <v>0</v>
      </c>
      <c r="H823" s="608"/>
      <c r="I823" s="610"/>
      <c r="J823" s="608"/>
      <c r="K823" s="346"/>
      <c r="L823" s="349"/>
      <c r="M823" s="301"/>
      <c r="N823" s="298"/>
      <c r="O823" s="62"/>
    </row>
    <row r="824" spans="1:15" ht="12.75" customHeight="1">
      <c r="A824" s="606" t="s">
        <v>11</v>
      </c>
      <c r="B824" s="607"/>
      <c r="C824" s="312">
        <f>SUM(D824:G824)</f>
        <v>245294.05354000002</v>
      </c>
      <c r="D824" s="312"/>
      <c r="E824" s="312">
        <v>84171.7018</v>
      </c>
      <c r="F824" s="312">
        <v>80561.17587</v>
      </c>
      <c r="G824" s="313">
        <v>80561.17587</v>
      </c>
      <c r="H824" s="608"/>
      <c r="I824" s="610"/>
      <c r="J824" s="608"/>
      <c r="K824" s="346"/>
      <c r="L824" s="349"/>
      <c r="M824" s="301"/>
      <c r="N824" s="298"/>
      <c r="O824" s="62"/>
    </row>
    <row r="825" spans="1:15" ht="12.75" customHeight="1">
      <c r="A825" s="606" t="s">
        <v>12</v>
      </c>
      <c r="B825" s="607"/>
      <c r="C825" s="312">
        <f>SUM(D825:F825)</f>
        <v>0</v>
      </c>
      <c r="D825" s="312"/>
      <c r="E825" s="312">
        <v>0</v>
      </c>
      <c r="F825" s="312">
        <v>0</v>
      </c>
      <c r="G825" s="312">
        <v>0</v>
      </c>
      <c r="H825" s="608"/>
      <c r="I825" s="610"/>
      <c r="J825" s="608"/>
      <c r="K825" s="346"/>
      <c r="L825" s="349"/>
      <c r="M825" s="301"/>
      <c r="N825" s="298"/>
      <c r="O825" s="62"/>
    </row>
    <row r="826" spans="1:15" ht="12.75" customHeight="1" hidden="1">
      <c r="A826" s="606" t="s">
        <v>20</v>
      </c>
      <c r="B826" s="607"/>
      <c r="C826" s="312">
        <f>SUM(D826:F826)</f>
        <v>0</v>
      </c>
      <c r="D826" s="312"/>
      <c r="E826" s="312"/>
      <c r="F826" s="312"/>
      <c r="G826" s="312"/>
      <c r="H826" s="349"/>
      <c r="I826" s="610"/>
      <c r="J826" s="608"/>
      <c r="K826" s="346"/>
      <c r="L826" s="349"/>
      <c r="M826" s="301"/>
      <c r="N826" s="298"/>
      <c r="O826" s="62"/>
    </row>
    <row r="827" spans="1:15" ht="12.75" customHeight="1" hidden="1">
      <c r="A827" s="606" t="s">
        <v>21</v>
      </c>
      <c r="B827" s="607"/>
      <c r="C827" s="312">
        <f>SUM(D827:F827)</f>
        <v>0</v>
      </c>
      <c r="D827" s="312"/>
      <c r="E827" s="312"/>
      <c r="F827" s="312"/>
      <c r="G827" s="312"/>
      <c r="H827" s="349"/>
      <c r="I827" s="610"/>
      <c r="J827" s="608"/>
      <c r="K827" s="346"/>
      <c r="L827" s="349"/>
      <c r="M827" s="301"/>
      <c r="N827" s="298"/>
      <c r="O827" s="62"/>
    </row>
    <row r="828" spans="1:15" ht="12.75" customHeight="1" hidden="1">
      <c r="A828" s="617"/>
      <c r="B828" s="614"/>
      <c r="C828" s="614"/>
      <c r="D828" s="614"/>
      <c r="E828" s="614"/>
      <c r="F828" s="614"/>
      <c r="G828" s="614"/>
      <c r="H828" s="614"/>
      <c r="I828" s="614"/>
      <c r="J828" s="614"/>
      <c r="K828" s="614"/>
      <c r="L828" s="614"/>
      <c r="M828" s="301"/>
      <c r="N828" s="298"/>
      <c r="O828" s="62"/>
    </row>
    <row r="829" spans="1:15" ht="33.75" customHeight="1">
      <c r="A829" s="306" t="s">
        <v>289</v>
      </c>
      <c r="B829" s="307" t="s">
        <v>290</v>
      </c>
      <c r="C829" s="352"/>
      <c r="D829" s="354"/>
      <c r="E829" s="354"/>
      <c r="F829" s="354"/>
      <c r="G829" s="354"/>
      <c r="H829" s="349"/>
      <c r="I829" s="610" t="s">
        <v>18</v>
      </c>
      <c r="J829" s="608" t="s">
        <v>291</v>
      </c>
      <c r="K829" s="317"/>
      <c r="L829" s="317"/>
      <c r="M829" s="301">
        <f>M836+M843+M850+M857+M881+M887</f>
        <v>87920.55666999999</v>
      </c>
      <c r="N829" s="298"/>
      <c r="O829" s="62"/>
    </row>
    <row r="830" spans="1:15" ht="12.75" customHeight="1">
      <c r="A830" s="606" t="s">
        <v>9</v>
      </c>
      <c r="B830" s="607"/>
      <c r="C830" s="308">
        <f>SUM(C831:C835)</f>
        <v>333167.65459</v>
      </c>
      <c r="D830" s="308"/>
      <c r="E830" s="308">
        <f>SUM(E831:E835)</f>
        <v>111576.42679</v>
      </c>
      <c r="F830" s="308">
        <f>SUM(F831:F835)</f>
        <v>110795.61389999998</v>
      </c>
      <c r="G830" s="308">
        <f>SUM(G831:G835)</f>
        <v>110795.61389999998</v>
      </c>
      <c r="H830" s="349"/>
      <c r="I830" s="610"/>
      <c r="J830" s="608"/>
      <c r="K830" s="346"/>
      <c r="L830" s="349"/>
      <c r="M830" s="301"/>
      <c r="N830" s="298"/>
      <c r="O830" s="62"/>
    </row>
    <row r="831" spans="1:15" ht="12.75" customHeight="1">
      <c r="A831" s="606" t="s">
        <v>10</v>
      </c>
      <c r="B831" s="607"/>
      <c r="C831" s="308">
        <f>SUM(D831:F831)</f>
        <v>0</v>
      </c>
      <c r="D831" s="308"/>
      <c r="E831" s="308">
        <f aca="true" t="shared" si="14" ref="E831:F833">E838+E845+E852+E859</f>
        <v>0</v>
      </c>
      <c r="F831" s="308">
        <f t="shared" si="14"/>
        <v>0</v>
      </c>
      <c r="G831" s="308">
        <f>G838+G845+G852+G859</f>
        <v>0</v>
      </c>
      <c r="H831" s="349"/>
      <c r="I831" s="610"/>
      <c r="J831" s="608"/>
      <c r="K831" s="346"/>
      <c r="L831" s="349"/>
      <c r="M831" s="301"/>
      <c r="N831" s="298"/>
      <c r="O831" s="62"/>
    </row>
    <row r="832" spans="1:15" ht="12.75" customHeight="1">
      <c r="A832" s="606" t="s">
        <v>11</v>
      </c>
      <c r="B832" s="607"/>
      <c r="C832" s="308">
        <f>SUM(D832:G832)</f>
        <v>333167.65459</v>
      </c>
      <c r="D832" s="308"/>
      <c r="E832" s="308">
        <f>E839+E846+E853+E860+E884+E890</f>
        <v>111576.42679</v>
      </c>
      <c r="F832" s="308">
        <f>F839+F846+F853+F860+F884+F890</f>
        <v>110795.61389999998</v>
      </c>
      <c r="G832" s="308">
        <f>G839+G846+G853+G860+G884+G890</f>
        <v>110795.61389999998</v>
      </c>
      <c r="H832" s="349"/>
      <c r="I832" s="610"/>
      <c r="J832" s="608"/>
      <c r="K832" s="346"/>
      <c r="L832" s="349"/>
      <c r="M832" s="301"/>
      <c r="N832" s="298"/>
      <c r="O832" s="62"/>
    </row>
    <row r="833" spans="1:15" ht="12.75" customHeight="1">
      <c r="A833" s="606" t="s">
        <v>12</v>
      </c>
      <c r="B833" s="607"/>
      <c r="C833" s="308">
        <f>SUM(D833:F833)</f>
        <v>0</v>
      </c>
      <c r="D833" s="308"/>
      <c r="E833" s="308">
        <f t="shared" si="14"/>
        <v>0</v>
      </c>
      <c r="F833" s="308">
        <f t="shared" si="14"/>
        <v>0</v>
      </c>
      <c r="G833" s="308">
        <f>G840+G847+G854+G861</f>
        <v>0</v>
      </c>
      <c r="H833" s="349"/>
      <c r="I833" s="610"/>
      <c r="J833" s="608"/>
      <c r="K833" s="346"/>
      <c r="L833" s="349"/>
      <c r="M833" s="301"/>
      <c r="N833" s="298"/>
      <c r="O833" s="62"/>
    </row>
    <row r="834" spans="1:15" ht="12.75" customHeight="1" hidden="1">
      <c r="A834" s="606" t="s">
        <v>20</v>
      </c>
      <c r="B834" s="607"/>
      <c r="C834" s="308">
        <f>SUM(D834:F834)</f>
        <v>0</v>
      </c>
      <c r="D834" s="308"/>
      <c r="E834" s="308"/>
      <c r="F834" s="308"/>
      <c r="G834" s="308"/>
      <c r="H834" s="349"/>
      <c r="I834" s="610"/>
      <c r="J834" s="608"/>
      <c r="K834" s="346"/>
      <c r="L834" s="349"/>
      <c r="M834" s="301"/>
      <c r="N834" s="298"/>
      <c r="O834" s="62"/>
    </row>
    <row r="835" spans="1:15" ht="12.75" customHeight="1" hidden="1">
      <c r="A835" s="606" t="s">
        <v>21</v>
      </c>
      <c r="B835" s="607"/>
      <c r="C835" s="308">
        <f>SUM(D835:F835)</f>
        <v>0</v>
      </c>
      <c r="D835" s="308"/>
      <c r="E835" s="308"/>
      <c r="F835" s="308"/>
      <c r="G835" s="308"/>
      <c r="H835" s="349"/>
      <c r="I835" s="610"/>
      <c r="J835" s="608"/>
      <c r="K835" s="346"/>
      <c r="L835" s="349"/>
      <c r="M835" s="301"/>
      <c r="N835" s="298"/>
      <c r="O835" s="62"/>
    </row>
    <row r="836" spans="1:15" ht="113.25" customHeight="1">
      <c r="A836" s="306" t="s">
        <v>292</v>
      </c>
      <c r="B836" s="355" t="s">
        <v>779</v>
      </c>
      <c r="C836" s="312"/>
      <c r="D836" s="312"/>
      <c r="E836" s="312"/>
      <c r="F836" s="312"/>
      <c r="G836" s="312"/>
      <c r="H836" s="608" t="s">
        <v>780</v>
      </c>
      <c r="I836" s="610" t="s">
        <v>577</v>
      </c>
      <c r="J836" s="608" t="s">
        <v>293</v>
      </c>
      <c r="K836" s="289" t="s">
        <v>444</v>
      </c>
      <c r="L836" s="289" t="s">
        <v>205</v>
      </c>
      <c r="M836" s="301">
        <v>4492.515</v>
      </c>
      <c r="N836" s="298"/>
      <c r="O836" s="62"/>
    </row>
    <row r="837" spans="1:15" ht="12.75" customHeight="1">
      <c r="A837" s="606" t="s">
        <v>9</v>
      </c>
      <c r="B837" s="607"/>
      <c r="C837" s="312">
        <f>SUM(C838:C842)</f>
        <v>17010.6164</v>
      </c>
      <c r="D837" s="312"/>
      <c r="E837" s="312">
        <f>SUM(E838:E842)</f>
        <v>5671</v>
      </c>
      <c r="F837" s="312">
        <f>SUM(F838:F842)</f>
        <v>5669.8082</v>
      </c>
      <c r="G837" s="312">
        <f>SUM(G838:G842)</f>
        <v>5669.8082</v>
      </c>
      <c r="H837" s="608"/>
      <c r="I837" s="610"/>
      <c r="J837" s="608"/>
      <c r="K837" s="350"/>
      <c r="L837" s="351"/>
      <c r="M837" s="301"/>
      <c r="N837" s="298"/>
      <c r="O837" s="62"/>
    </row>
    <row r="838" spans="1:15" ht="12.75" customHeight="1">
      <c r="A838" s="606" t="s">
        <v>10</v>
      </c>
      <c r="B838" s="607"/>
      <c r="C838" s="312">
        <f>SUM(D838:F838)</f>
        <v>0</v>
      </c>
      <c r="D838" s="312"/>
      <c r="E838" s="312">
        <v>0</v>
      </c>
      <c r="F838" s="312">
        <v>0</v>
      </c>
      <c r="G838" s="312">
        <v>0</v>
      </c>
      <c r="H838" s="608"/>
      <c r="I838" s="610"/>
      <c r="J838" s="608"/>
      <c r="K838" s="350"/>
      <c r="L838" s="351"/>
      <c r="M838" s="301"/>
      <c r="N838" s="298"/>
      <c r="O838" s="62"/>
    </row>
    <row r="839" spans="1:15" ht="12.75" customHeight="1">
      <c r="A839" s="606" t="s">
        <v>11</v>
      </c>
      <c r="B839" s="607"/>
      <c r="C839" s="312">
        <f>SUM(D839:G839)</f>
        <v>17010.6164</v>
      </c>
      <c r="D839" s="312"/>
      <c r="E839" s="312">
        <v>5671</v>
      </c>
      <c r="F839" s="312">
        <v>5669.8082</v>
      </c>
      <c r="G839" s="313">
        <v>5669.8082</v>
      </c>
      <c r="H839" s="608"/>
      <c r="I839" s="610"/>
      <c r="J839" s="608"/>
      <c r="K839" s="350"/>
      <c r="L839" s="351"/>
      <c r="M839" s="301"/>
      <c r="N839" s="298"/>
      <c r="O839" s="62"/>
    </row>
    <row r="840" spans="1:15" ht="12.75" customHeight="1">
      <c r="A840" s="606" t="s">
        <v>12</v>
      </c>
      <c r="B840" s="607"/>
      <c r="C840" s="312">
        <f>SUM(D840:F840)</f>
        <v>0</v>
      </c>
      <c r="D840" s="312"/>
      <c r="E840" s="312">
        <v>0</v>
      </c>
      <c r="F840" s="312">
        <v>0</v>
      </c>
      <c r="G840" s="312">
        <v>0</v>
      </c>
      <c r="H840" s="608"/>
      <c r="I840" s="610"/>
      <c r="J840" s="608"/>
      <c r="K840" s="350"/>
      <c r="L840" s="351"/>
      <c r="M840" s="301"/>
      <c r="N840" s="298"/>
      <c r="O840" s="62"/>
    </row>
    <row r="841" spans="1:15" ht="12.75" customHeight="1" hidden="1">
      <c r="A841" s="606" t="s">
        <v>20</v>
      </c>
      <c r="B841" s="607"/>
      <c r="C841" s="312">
        <f>SUM(D841:F841)</f>
        <v>0</v>
      </c>
      <c r="D841" s="312"/>
      <c r="E841" s="312"/>
      <c r="F841" s="312"/>
      <c r="G841" s="312"/>
      <c r="H841" s="317"/>
      <c r="I841" s="610"/>
      <c r="J841" s="608"/>
      <c r="K841" s="350"/>
      <c r="L841" s="351"/>
      <c r="M841" s="301"/>
      <c r="N841" s="298"/>
      <c r="O841" s="62"/>
    </row>
    <row r="842" spans="1:15" ht="12.75" customHeight="1" hidden="1">
      <c r="A842" s="606" t="s">
        <v>21</v>
      </c>
      <c r="B842" s="607"/>
      <c r="C842" s="312">
        <f>SUM(D842:F842)</f>
        <v>0</v>
      </c>
      <c r="D842" s="312"/>
      <c r="E842" s="312"/>
      <c r="F842" s="312"/>
      <c r="G842" s="312"/>
      <c r="H842" s="317"/>
      <c r="I842" s="610"/>
      <c r="J842" s="608"/>
      <c r="K842" s="350"/>
      <c r="L842" s="351"/>
      <c r="M842" s="301"/>
      <c r="N842" s="298"/>
      <c r="O842" s="62"/>
    </row>
    <row r="843" spans="1:15" ht="49.5" customHeight="1">
      <c r="A843" s="306" t="s">
        <v>294</v>
      </c>
      <c r="B843" s="307" t="s">
        <v>295</v>
      </c>
      <c r="C843" s="312"/>
      <c r="D843" s="312"/>
      <c r="E843" s="312"/>
      <c r="F843" s="312"/>
      <c r="G843" s="312"/>
      <c r="H843" s="608" t="s">
        <v>781</v>
      </c>
      <c r="I843" s="610" t="s">
        <v>782</v>
      </c>
      <c r="J843" s="608" t="s">
        <v>296</v>
      </c>
      <c r="K843" s="289" t="s">
        <v>444</v>
      </c>
      <c r="L843" s="289" t="s">
        <v>205</v>
      </c>
      <c r="M843" s="301">
        <v>3746.75</v>
      </c>
      <c r="N843" s="298"/>
      <c r="O843" s="62"/>
    </row>
    <row r="844" spans="1:15" ht="12.75" customHeight="1">
      <c r="A844" s="606" t="s">
        <v>9</v>
      </c>
      <c r="B844" s="607"/>
      <c r="C844" s="312">
        <f>SUM(C845:C849)</f>
        <v>26099.740000000005</v>
      </c>
      <c r="D844" s="312"/>
      <c r="E844" s="312">
        <f>SUM(E845:E849)</f>
        <v>8700</v>
      </c>
      <c r="F844" s="312">
        <f>SUM(F845:F849)</f>
        <v>8699.87</v>
      </c>
      <c r="G844" s="312">
        <f>SUM(G845:G849)</f>
        <v>8699.87</v>
      </c>
      <c r="H844" s="608"/>
      <c r="I844" s="610"/>
      <c r="J844" s="608"/>
      <c r="K844" s="346"/>
      <c r="L844" s="349"/>
      <c r="M844" s="301"/>
      <c r="N844" s="298"/>
      <c r="O844" s="62"/>
    </row>
    <row r="845" spans="1:15" ht="12.75" customHeight="1">
      <c r="A845" s="606" t="s">
        <v>10</v>
      </c>
      <c r="B845" s="607"/>
      <c r="C845" s="312">
        <f>SUM(D845:F845)</f>
        <v>0</v>
      </c>
      <c r="D845" s="312"/>
      <c r="E845" s="312">
        <v>0</v>
      </c>
      <c r="F845" s="312">
        <v>0</v>
      </c>
      <c r="G845" s="312">
        <v>0</v>
      </c>
      <c r="H845" s="608"/>
      <c r="I845" s="610"/>
      <c r="J845" s="608"/>
      <c r="K845" s="346"/>
      <c r="L845" s="349"/>
      <c r="M845" s="301"/>
      <c r="N845" s="298"/>
      <c r="O845" s="62"/>
    </row>
    <row r="846" spans="1:15" ht="12.75" customHeight="1">
      <c r="A846" s="606" t="s">
        <v>11</v>
      </c>
      <c r="B846" s="607"/>
      <c r="C846" s="312">
        <f>SUM(D846:G846)</f>
        <v>26099.740000000005</v>
      </c>
      <c r="D846" s="312"/>
      <c r="E846" s="312">
        <f>4500+4200</f>
        <v>8700</v>
      </c>
      <c r="F846" s="312">
        <v>8699.87</v>
      </c>
      <c r="G846" s="313">
        <v>8699.87</v>
      </c>
      <c r="H846" s="608"/>
      <c r="I846" s="610"/>
      <c r="J846" s="608"/>
      <c r="K846" s="346"/>
      <c r="L846" s="349"/>
      <c r="M846" s="301"/>
      <c r="N846" s="298"/>
      <c r="O846" s="62"/>
    </row>
    <row r="847" spans="1:15" ht="11.25" customHeight="1">
      <c r="A847" s="606" t="s">
        <v>12</v>
      </c>
      <c r="B847" s="607"/>
      <c r="C847" s="312">
        <f>SUM(D847:F847)</f>
        <v>0</v>
      </c>
      <c r="D847" s="312"/>
      <c r="E847" s="312">
        <v>0</v>
      </c>
      <c r="F847" s="312">
        <v>0</v>
      </c>
      <c r="G847" s="312">
        <v>0</v>
      </c>
      <c r="H847" s="608"/>
      <c r="I847" s="610"/>
      <c r="J847" s="608"/>
      <c r="K847" s="346"/>
      <c r="L847" s="349"/>
      <c r="M847" s="301"/>
      <c r="N847" s="298"/>
      <c r="O847" s="62"/>
    </row>
    <row r="848" spans="1:15" ht="12.75" customHeight="1" hidden="1">
      <c r="A848" s="606" t="s">
        <v>20</v>
      </c>
      <c r="B848" s="607"/>
      <c r="C848" s="312">
        <f>SUM(D848:F848)</f>
        <v>0</v>
      </c>
      <c r="D848" s="312"/>
      <c r="E848" s="312"/>
      <c r="F848" s="312"/>
      <c r="G848" s="312"/>
      <c r="H848" s="317"/>
      <c r="I848" s="610"/>
      <c r="J848" s="608"/>
      <c r="K848" s="346"/>
      <c r="L848" s="349"/>
      <c r="M848" s="301"/>
      <c r="N848" s="298"/>
      <c r="O848" s="62"/>
    </row>
    <row r="849" spans="1:15" ht="12.75" customHeight="1" hidden="1">
      <c r="A849" s="606" t="s">
        <v>21</v>
      </c>
      <c r="B849" s="607"/>
      <c r="C849" s="312">
        <f>SUM(D849:F849)</f>
        <v>0</v>
      </c>
      <c r="D849" s="312"/>
      <c r="E849" s="312"/>
      <c r="F849" s="312"/>
      <c r="G849" s="312"/>
      <c r="H849" s="317"/>
      <c r="I849" s="610"/>
      <c r="J849" s="608"/>
      <c r="K849" s="346"/>
      <c r="L849" s="349"/>
      <c r="M849" s="301"/>
      <c r="N849" s="298"/>
      <c r="O849" s="62"/>
    </row>
    <row r="850" spans="1:15" ht="72" customHeight="1">
      <c r="A850" s="306" t="s">
        <v>297</v>
      </c>
      <c r="B850" s="307" t="s">
        <v>478</v>
      </c>
      <c r="C850" s="312"/>
      <c r="D850" s="312"/>
      <c r="E850" s="312"/>
      <c r="F850" s="312"/>
      <c r="G850" s="312"/>
      <c r="H850" s="608" t="s">
        <v>783</v>
      </c>
      <c r="I850" s="610" t="s">
        <v>447</v>
      </c>
      <c r="J850" s="610" t="s">
        <v>298</v>
      </c>
      <c r="K850" s="289" t="s">
        <v>444</v>
      </c>
      <c r="L850" s="289" t="s">
        <v>205</v>
      </c>
      <c r="M850" s="301">
        <v>73889.22832</v>
      </c>
      <c r="N850" s="298"/>
      <c r="O850" s="62"/>
    </row>
    <row r="851" spans="1:15" ht="12.75" customHeight="1">
      <c r="A851" s="606" t="s">
        <v>9</v>
      </c>
      <c r="B851" s="607"/>
      <c r="C851" s="312">
        <f>SUM(C852:C856)</f>
        <v>271523.34919</v>
      </c>
      <c r="D851" s="312"/>
      <c r="E851" s="312">
        <f>SUM(E852:E856)</f>
        <v>91027.44379</v>
      </c>
      <c r="F851" s="312">
        <f>SUM(F852:F856)</f>
        <v>90247.9527</v>
      </c>
      <c r="G851" s="312">
        <f>SUM(G852:G856)</f>
        <v>90247.9527</v>
      </c>
      <c r="H851" s="608"/>
      <c r="I851" s="610"/>
      <c r="J851" s="610"/>
      <c r="K851" s="350"/>
      <c r="L851" s="351"/>
      <c r="M851" s="301"/>
      <c r="N851" s="298"/>
      <c r="O851" s="62"/>
    </row>
    <row r="852" spans="1:15" ht="12.75" customHeight="1">
      <c r="A852" s="606" t="s">
        <v>10</v>
      </c>
      <c r="B852" s="607"/>
      <c r="C852" s="312">
        <f>SUM(D852:F852)</f>
        <v>0</v>
      </c>
      <c r="D852" s="312"/>
      <c r="E852" s="312">
        <v>0</v>
      </c>
      <c r="F852" s="312">
        <v>0</v>
      </c>
      <c r="G852" s="312">
        <v>0</v>
      </c>
      <c r="H852" s="608"/>
      <c r="I852" s="610"/>
      <c r="J852" s="610"/>
      <c r="K852" s="350"/>
      <c r="L852" s="351"/>
      <c r="M852" s="301"/>
      <c r="N852" s="298"/>
      <c r="O852" s="62"/>
    </row>
    <row r="853" spans="1:15" ht="12.75" customHeight="1">
      <c r="A853" s="606" t="s">
        <v>11</v>
      </c>
      <c r="B853" s="607"/>
      <c r="C853" s="312">
        <f>SUM(D853:G853)</f>
        <v>271523.34919</v>
      </c>
      <c r="D853" s="312"/>
      <c r="E853" s="312">
        <v>91027.44379</v>
      </c>
      <c r="F853" s="312">
        <v>90247.9527</v>
      </c>
      <c r="G853" s="313">
        <v>90247.9527</v>
      </c>
      <c r="H853" s="608"/>
      <c r="I853" s="610"/>
      <c r="J853" s="610"/>
      <c r="K853" s="350"/>
      <c r="L853" s="351"/>
      <c r="M853" s="301"/>
      <c r="N853" s="298"/>
      <c r="O853" s="62"/>
    </row>
    <row r="854" spans="1:15" ht="12.75" customHeight="1">
      <c r="A854" s="606" t="s">
        <v>12</v>
      </c>
      <c r="B854" s="607"/>
      <c r="C854" s="312">
        <f>SUM(D854:F854)</f>
        <v>0</v>
      </c>
      <c r="D854" s="312"/>
      <c r="E854" s="312">
        <v>0</v>
      </c>
      <c r="F854" s="312">
        <v>0</v>
      </c>
      <c r="G854" s="312">
        <v>0</v>
      </c>
      <c r="H854" s="608"/>
      <c r="I854" s="610"/>
      <c r="J854" s="610"/>
      <c r="K854" s="350"/>
      <c r="L854" s="351"/>
      <c r="M854" s="301"/>
      <c r="N854" s="298"/>
      <c r="O854" s="62"/>
    </row>
    <row r="855" spans="1:15" ht="12.75" customHeight="1" hidden="1">
      <c r="A855" s="606" t="s">
        <v>20</v>
      </c>
      <c r="B855" s="607"/>
      <c r="C855" s="312">
        <f>SUM(D855:F855)</f>
        <v>0</v>
      </c>
      <c r="D855" s="312"/>
      <c r="E855" s="312"/>
      <c r="F855" s="312"/>
      <c r="G855" s="312"/>
      <c r="H855" s="349"/>
      <c r="I855" s="610"/>
      <c r="J855" s="610"/>
      <c r="K855" s="350"/>
      <c r="L855" s="351"/>
      <c r="M855" s="301"/>
      <c r="N855" s="298"/>
      <c r="O855" s="62"/>
    </row>
    <row r="856" spans="1:15" ht="12.75" customHeight="1" hidden="1">
      <c r="A856" s="606" t="s">
        <v>21</v>
      </c>
      <c r="B856" s="607"/>
      <c r="C856" s="312">
        <f>SUM(D856:F856)</f>
        <v>0</v>
      </c>
      <c r="D856" s="312"/>
      <c r="E856" s="312"/>
      <c r="F856" s="312"/>
      <c r="G856" s="312"/>
      <c r="H856" s="349"/>
      <c r="I856" s="610"/>
      <c r="J856" s="610"/>
      <c r="K856" s="350"/>
      <c r="L856" s="351"/>
      <c r="M856" s="301"/>
      <c r="N856" s="298"/>
      <c r="O856" s="62"/>
    </row>
    <row r="857" spans="1:15" ht="31.5" customHeight="1">
      <c r="A857" s="306" t="s">
        <v>299</v>
      </c>
      <c r="B857" s="307" t="s">
        <v>300</v>
      </c>
      <c r="C857" s="312"/>
      <c r="D857" s="312"/>
      <c r="E857" s="312"/>
      <c r="F857" s="312"/>
      <c r="G857" s="312"/>
      <c r="H857" s="608" t="s">
        <v>784</v>
      </c>
      <c r="I857" s="610" t="s">
        <v>18</v>
      </c>
      <c r="J857" s="615"/>
      <c r="K857" s="289"/>
      <c r="L857" s="289"/>
      <c r="M857" s="301"/>
      <c r="N857" s="298"/>
      <c r="O857" s="62"/>
    </row>
    <row r="858" spans="1:15" ht="12.75" customHeight="1">
      <c r="A858" s="606" t="s">
        <v>9</v>
      </c>
      <c r="B858" s="607"/>
      <c r="C858" s="312">
        <f>SUM(C859:C861)</f>
        <v>0</v>
      </c>
      <c r="D858" s="312"/>
      <c r="E858" s="312">
        <f>SUM(E859:E861)</f>
        <v>0</v>
      </c>
      <c r="F858" s="312">
        <f>SUM(F859:F861)</f>
        <v>0</v>
      </c>
      <c r="G858" s="312">
        <f>SUM(G859:G861)</f>
        <v>0</v>
      </c>
      <c r="H858" s="608"/>
      <c r="I858" s="610"/>
      <c r="J858" s="615"/>
      <c r="K858" s="346"/>
      <c r="L858" s="349"/>
      <c r="M858" s="301"/>
      <c r="N858" s="298"/>
      <c r="O858" s="62"/>
    </row>
    <row r="859" spans="1:15" ht="12.75" customHeight="1">
      <c r="A859" s="606" t="s">
        <v>10</v>
      </c>
      <c r="B859" s="607"/>
      <c r="C859" s="312">
        <f>SUM(D859:F859)</f>
        <v>0</v>
      </c>
      <c r="D859" s="312"/>
      <c r="E859" s="312">
        <f>E878</f>
        <v>0</v>
      </c>
      <c r="F859" s="312">
        <f aca="true" t="shared" si="15" ref="E859:G861">F866+F872</f>
        <v>0</v>
      </c>
      <c r="G859" s="312">
        <f t="shared" si="15"/>
        <v>0</v>
      </c>
      <c r="H859" s="608"/>
      <c r="I859" s="610"/>
      <c r="J859" s="615"/>
      <c r="K859" s="346"/>
      <c r="L859" s="349"/>
      <c r="M859" s="301"/>
      <c r="N859" s="298"/>
      <c r="O859" s="62"/>
    </row>
    <row r="860" spans="1:15" ht="12.75" customHeight="1">
      <c r="A860" s="606" t="s">
        <v>11</v>
      </c>
      <c r="B860" s="607"/>
      <c r="C860" s="312">
        <f>SUM(D860:F860)</f>
        <v>0</v>
      </c>
      <c r="D860" s="312"/>
      <c r="E860" s="312">
        <f>SUM(E879)</f>
        <v>0</v>
      </c>
      <c r="F860" s="312">
        <f t="shared" si="15"/>
        <v>0</v>
      </c>
      <c r="G860" s="312">
        <f t="shared" si="15"/>
        <v>0</v>
      </c>
      <c r="H860" s="608"/>
      <c r="I860" s="610"/>
      <c r="J860" s="615"/>
      <c r="K860" s="346"/>
      <c r="L860" s="349"/>
      <c r="M860" s="301"/>
      <c r="N860" s="298"/>
      <c r="O860" s="62"/>
    </row>
    <row r="861" spans="1:15" ht="12.75" customHeight="1">
      <c r="A861" s="606" t="s">
        <v>12</v>
      </c>
      <c r="B861" s="607"/>
      <c r="C861" s="312">
        <f>SUM(D861:F861)</f>
        <v>0</v>
      </c>
      <c r="D861" s="312"/>
      <c r="E861" s="312">
        <f t="shared" si="15"/>
        <v>0</v>
      </c>
      <c r="F861" s="312">
        <f t="shared" si="15"/>
        <v>0</v>
      </c>
      <c r="G861" s="312">
        <f t="shared" si="15"/>
        <v>0</v>
      </c>
      <c r="H861" s="608"/>
      <c r="I861" s="610"/>
      <c r="J861" s="615"/>
      <c r="K861" s="346"/>
      <c r="L861" s="349"/>
      <c r="M861" s="301"/>
      <c r="N861" s="298"/>
      <c r="O861" s="62"/>
    </row>
    <row r="862" spans="1:15" ht="12.75" customHeight="1" hidden="1">
      <c r="A862" s="606" t="s">
        <v>20</v>
      </c>
      <c r="B862" s="607"/>
      <c r="C862" s="312">
        <f>SUM(D862:F862)</f>
        <v>0</v>
      </c>
      <c r="D862" s="312"/>
      <c r="E862" s="312"/>
      <c r="F862" s="312"/>
      <c r="G862" s="312"/>
      <c r="H862" s="309"/>
      <c r="I862" s="319"/>
      <c r="J862" s="309"/>
      <c r="K862" s="346"/>
      <c r="L862" s="349"/>
      <c r="M862" s="301"/>
      <c r="N862" s="298"/>
      <c r="O862" s="62"/>
    </row>
    <row r="863" spans="1:15" ht="12.75" customHeight="1" hidden="1">
      <c r="A863" s="606" t="s">
        <v>21</v>
      </c>
      <c r="B863" s="607"/>
      <c r="C863" s="312">
        <f>SUM(D863:F863)</f>
        <v>0</v>
      </c>
      <c r="D863" s="312"/>
      <c r="E863" s="312"/>
      <c r="F863" s="312"/>
      <c r="G863" s="312"/>
      <c r="H863" s="309"/>
      <c r="I863" s="319"/>
      <c r="J863" s="309"/>
      <c r="K863" s="346"/>
      <c r="L863" s="349"/>
      <c r="M863" s="301"/>
      <c r="N863" s="298"/>
      <c r="O863" s="62"/>
    </row>
    <row r="864" spans="1:15" ht="12.75" customHeight="1" hidden="1">
      <c r="A864" s="306" t="s">
        <v>301</v>
      </c>
      <c r="B864" s="307" t="s">
        <v>302</v>
      </c>
      <c r="C864" s="312"/>
      <c r="D864" s="312"/>
      <c r="E864" s="312"/>
      <c r="F864" s="312"/>
      <c r="G864" s="312"/>
      <c r="H864" s="317"/>
      <c r="I864" s="610" t="s">
        <v>18</v>
      </c>
      <c r="J864" s="317"/>
      <c r="K864" s="289"/>
      <c r="L864" s="289" t="s">
        <v>75</v>
      </c>
      <c r="M864" s="301"/>
      <c r="N864" s="298"/>
      <c r="O864" s="62"/>
    </row>
    <row r="865" spans="1:15" ht="12.75" customHeight="1" hidden="1">
      <c r="A865" s="606" t="s">
        <v>9</v>
      </c>
      <c r="B865" s="607"/>
      <c r="C865" s="312">
        <f>SUM(C866:C868)</f>
        <v>0</v>
      </c>
      <c r="D865" s="312"/>
      <c r="E865" s="312">
        <f>SUM(E866:E868)</f>
        <v>0</v>
      </c>
      <c r="F865" s="312">
        <f>SUM(F866:F868)</f>
        <v>0</v>
      </c>
      <c r="G865" s="312">
        <f>SUM(G866:G868)</f>
        <v>0</v>
      </c>
      <c r="H865" s="317"/>
      <c r="I865" s="610"/>
      <c r="J865" s="317"/>
      <c r="K865" s="346"/>
      <c r="L865" s="349"/>
      <c r="M865" s="301"/>
      <c r="N865" s="298"/>
      <c r="O865" s="62"/>
    </row>
    <row r="866" spans="1:15" ht="12.75" customHeight="1" hidden="1">
      <c r="A866" s="606" t="s">
        <v>10</v>
      </c>
      <c r="B866" s="607"/>
      <c r="C866" s="312">
        <f>SUM(D866:F866)</f>
        <v>0</v>
      </c>
      <c r="D866" s="312"/>
      <c r="E866" s="312"/>
      <c r="F866" s="312"/>
      <c r="G866" s="312"/>
      <c r="H866" s="317"/>
      <c r="I866" s="610"/>
      <c r="J866" s="317"/>
      <c r="K866" s="346"/>
      <c r="L866" s="349"/>
      <c r="M866" s="301"/>
      <c r="N866" s="298"/>
      <c r="O866" s="62"/>
    </row>
    <row r="867" spans="1:15" ht="12.75" customHeight="1" hidden="1">
      <c r="A867" s="606" t="s">
        <v>11</v>
      </c>
      <c r="B867" s="607"/>
      <c r="C867" s="312">
        <f>SUM(D867:F867)</f>
        <v>0</v>
      </c>
      <c r="D867" s="312"/>
      <c r="E867" s="312"/>
      <c r="F867" s="312"/>
      <c r="G867" s="312"/>
      <c r="H867" s="317"/>
      <c r="I867" s="610"/>
      <c r="J867" s="317"/>
      <c r="K867" s="346"/>
      <c r="L867" s="349"/>
      <c r="M867" s="301"/>
      <c r="N867" s="298"/>
      <c r="O867" s="62"/>
    </row>
    <row r="868" spans="1:15" ht="12.75" customHeight="1" hidden="1">
      <c r="A868" s="606" t="s">
        <v>12</v>
      </c>
      <c r="B868" s="607"/>
      <c r="C868" s="312">
        <f>SUM(D868:F868)</f>
        <v>0</v>
      </c>
      <c r="D868" s="312"/>
      <c r="E868" s="312"/>
      <c r="F868" s="312"/>
      <c r="G868" s="312"/>
      <c r="H868" s="317"/>
      <c r="I868" s="610"/>
      <c r="J868" s="317"/>
      <c r="K868" s="346"/>
      <c r="L868" s="349"/>
      <c r="M868" s="301"/>
      <c r="N868" s="298"/>
      <c r="O868" s="62"/>
    </row>
    <row r="869" spans="1:15" ht="12.75" customHeight="1" hidden="1">
      <c r="A869" s="326"/>
      <c r="B869" s="321" t="s">
        <v>785</v>
      </c>
      <c r="C869" s="288" t="s">
        <v>15</v>
      </c>
      <c r="D869" s="288" t="s">
        <v>15</v>
      </c>
      <c r="E869" s="288" t="s">
        <v>15</v>
      </c>
      <c r="F869" s="288" t="s">
        <v>15</v>
      </c>
      <c r="G869" s="288" t="s">
        <v>15</v>
      </c>
      <c r="H869" s="289" t="s">
        <v>15</v>
      </c>
      <c r="I869" s="309" t="s">
        <v>18</v>
      </c>
      <c r="J869" s="288" t="s">
        <v>15</v>
      </c>
      <c r="K869" s="288" t="s">
        <v>15</v>
      </c>
      <c r="L869" s="289"/>
      <c r="M869" s="301"/>
      <c r="N869" s="298"/>
      <c r="O869" s="62"/>
    </row>
    <row r="870" spans="1:15" ht="12.75" customHeight="1" hidden="1">
      <c r="A870" s="306" t="s">
        <v>304</v>
      </c>
      <c r="B870" s="307" t="s">
        <v>786</v>
      </c>
      <c r="C870" s="312"/>
      <c r="D870" s="312"/>
      <c r="E870" s="312"/>
      <c r="F870" s="312"/>
      <c r="G870" s="312"/>
      <c r="H870" s="317"/>
      <c r="I870" s="322" t="s">
        <v>174</v>
      </c>
      <c r="J870" s="317"/>
      <c r="K870" s="289"/>
      <c r="L870" s="289"/>
      <c r="M870" s="301"/>
      <c r="N870" s="298"/>
      <c r="O870" s="62"/>
    </row>
    <row r="871" spans="1:15" ht="12.75" customHeight="1" hidden="1">
      <c r="A871" s="606" t="s">
        <v>9</v>
      </c>
      <c r="B871" s="607"/>
      <c r="C871" s="312">
        <f>SUM(C872:C874)</f>
        <v>0</v>
      </c>
      <c r="D871" s="312"/>
      <c r="E871" s="312">
        <f>SUM(E872:E874)</f>
        <v>0</v>
      </c>
      <c r="F871" s="312">
        <f>SUM(F872:F874)</f>
        <v>0</v>
      </c>
      <c r="G871" s="312">
        <f>SUM(G872:G874)</f>
        <v>0</v>
      </c>
      <c r="H871" s="317"/>
      <c r="I871" s="322"/>
      <c r="J871" s="317"/>
      <c r="K871" s="346"/>
      <c r="L871" s="349"/>
      <c r="M871" s="301"/>
      <c r="N871" s="298"/>
      <c r="O871" s="62"/>
    </row>
    <row r="872" spans="1:15" ht="12.75" customHeight="1" hidden="1">
      <c r="A872" s="606" t="s">
        <v>10</v>
      </c>
      <c r="B872" s="607"/>
      <c r="C872" s="312">
        <f>SUM(D872:F872)</f>
        <v>0</v>
      </c>
      <c r="D872" s="312"/>
      <c r="E872" s="312"/>
      <c r="F872" s="312"/>
      <c r="G872" s="312"/>
      <c r="H872" s="317"/>
      <c r="I872" s="322"/>
      <c r="J872" s="317"/>
      <c r="K872" s="346"/>
      <c r="L872" s="349"/>
      <c r="M872" s="301"/>
      <c r="N872" s="298"/>
      <c r="O872" s="62"/>
    </row>
    <row r="873" spans="1:15" ht="12.75" customHeight="1" hidden="1">
      <c r="A873" s="606" t="s">
        <v>11</v>
      </c>
      <c r="B873" s="607"/>
      <c r="C873" s="312">
        <f>SUM(D873:F873)</f>
        <v>0</v>
      </c>
      <c r="D873" s="312"/>
      <c r="E873" s="312"/>
      <c r="F873" s="312"/>
      <c r="G873" s="312"/>
      <c r="H873" s="317"/>
      <c r="I873" s="322"/>
      <c r="J873" s="317"/>
      <c r="K873" s="346"/>
      <c r="L873" s="349"/>
      <c r="M873" s="301"/>
      <c r="N873" s="298"/>
      <c r="O873" s="62"/>
    </row>
    <row r="874" spans="1:15" ht="12.75" customHeight="1" hidden="1">
      <c r="A874" s="606" t="s">
        <v>12</v>
      </c>
      <c r="B874" s="607"/>
      <c r="C874" s="312">
        <f>SUM(D874:F874)</f>
        <v>0</v>
      </c>
      <c r="D874" s="312"/>
      <c r="E874" s="312"/>
      <c r="F874" s="312"/>
      <c r="G874" s="312"/>
      <c r="H874" s="317"/>
      <c r="I874" s="322"/>
      <c r="J874" s="317"/>
      <c r="K874" s="346"/>
      <c r="L874" s="349"/>
      <c r="M874" s="301"/>
      <c r="N874" s="298"/>
      <c r="O874" s="62"/>
    </row>
    <row r="875" spans="1:15" ht="12.75" customHeight="1" hidden="1">
      <c r="A875" s="326"/>
      <c r="B875" s="321" t="s">
        <v>787</v>
      </c>
      <c r="C875" s="288" t="s">
        <v>15</v>
      </c>
      <c r="D875" s="288"/>
      <c r="E875" s="288" t="s">
        <v>15</v>
      </c>
      <c r="F875" s="288" t="s">
        <v>15</v>
      </c>
      <c r="G875" s="288" t="s">
        <v>15</v>
      </c>
      <c r="H875" s="289" t="s">
        <v>15</v>
      </c>
      <c r="I875" s="322" t="s">
        <v>174</v>
      </c>
      <c r="J875" s="288" t="s">
        <v>15</v>
      </c>
      <c r="K875" s="288" t="s">
        <v>15</v>
      </c>
      <c r="L875" s="289"/>
      <c r="M875" s="301"/>
      <c r="N875" s="298"/>
      <c r="O875" s="62"/>
    </row>
    <row r="876" spans="1:15" ht="12.75" customHeight="1" hidden="1">
      <c r="A876" s="306" t="s">
        <v>301</v>
      </c>
      <c r="B876" s="307" t="s">
        <v>302</v>
      </c>
      <c r="C876" s="312"/>
      <c r="D876" s="312"/>
      <c r="E876" s="312"/>
      <c r="F876" s="312"/>
      <c r="G876" s="317"/>
      <c r="H876" s="608" t="s">
        <v>784</v>
      </c>
      <c r="I876" s="610" t="s">
        <v>18</v>
      </c>
      <c r="J876" s="288"/>
      <c r="K876" s="289" t="s">
        <v>26</v>
      </c>
      <c r="L876" s="289" t="s">
        <v>303</v>
      </c>
      <c r="M876" s="301"/>
      <c r="N876" s="298"/>
      <c r="O876" s="62"/>
    </row>
    <row r="877" spans="1:15" ht="12.75" customHeight="1" hidden="1">
      <c r="A877" s="606" t="s">
        <v>9</v>
      </c>
      <c r="B877" s="607"/>
      <c r="C877" s="312">
        <f>SUM(E877:G877)</f>
        <v>0</v>
      </c>
      <c r="D877" s="312">
        <f>SUM(D878:D880)</f>
        <v>27653.98</v>
      </c>
      <c r="E877" s="312">
        <f>SUM(E878:E880)</f>
        <v>0</v>
      </c>
      <c r="F877" s="312">
        <f>SUM(F878:F880)</f>
        <v>0</v>
      </c>
      <c r="G877" s="312">
        <f>SUM(G878:G880)</f>
        <v>0</v>
      </c>
      <c r="H877" s="608"/>
      <c r="I877" s="610"/>
      <c r="J877" s="288"/>
      <c r="K877" s="288"/>
      <c r="L877" s="289"/>
      <c r="M877" s="301"/>
      <c r="N877" s="298"/>
      <c r="O877" s="62"/>
    </row>
    <row r="878" spans="1:15" ht="12.75" customHeight="1" hidden="1">
      <c r="A878" s="606" t="s">
        <v>10</v>
      </c>
      <c r="B878" s="607"/>
      <c r="C878" s="312">
        <f>SUM(E878:G878)</f>
        <v>0</v>
      </c>
      <c r="D878" s="312"/>
      <c r="E878" s="312">
        <v>0</v>
      </c>
      <c r="F878" s="312">
        <v>0</v>
      </c>
      <c r="G878" s="312">
        <v>0</v>
      </c>
      <c r="H878" s="608"/>
      <c r="I878" s="610"/>
      <c r="J878" s="288"/>
      <c r="K878" s="288"/>
      <c r="L878" s="289"/>
      <c r="M878" s="301"/>
      <c r="N878" s="298"/>
      <c r="O878" s="62"/>
    </row>
    <row r="879" spans="1:15" ht="12.75" customHeight="1" hidden="1">
      <c r="A879" s="606" t="s">
        <v>11</v>
      </c>
      <c r="B879" s="607"/>
      <c r="C879" s="312">
        <f>SUM(E879:G879)</f>
        <v>0</v>
      </c>
      <c r="D879" s="312">
        <v>27653.98</v>
      </c>
      <c r="E879" s="312">
        <v>0</v>
      </c>
      <c r="F879" s="312">
        <v>0</v>
      </c>
      <c r="G879" s="312">
        <v>0</v>
      </c>
      <c r="H879" s="608"/>
      <c r="I879" s="610"/>
      <c r="J879" s="288"/>
      <c r="K879" s="288"/>
      <c r="L879" s="289"/>
      <c r="M879" s="301"/>
      <c r="N879" s="298"/>
      <c r="O879" s="62"/>
    </row>
    <row r="880" spans="1:15" ht="12.75" customHeight="1" hidden="1">
      <c r="A880" s="606" t="s">
        <v>12</v>
      </c>
      <c r="B880" s="607"/>
      <c r="C880" s="312">
        <f>SUM(E880:G880)</f>
        <v>0</v>
      </c>
      <c r="D880" s="312"/>
      <c r="E880" s="312"/>
      <c r="F880" s="312"/>
      <c r="G880" s="317"/>
      <c r="H880" s="608"/>
      <c r="I880" s="610"/>
      <c r="J880" s="288"/>
      <c r="K880" s="288"/>
      <c r="L880" s="289"/>
      <c r="M880" s="301"/>
      <c r="N880" s="298"/>
      <c r="O880" s="62"/>
    </row>
    <row r="881" spans="1:15" ht="51.75" customHeight="1">
      <c r="A881" s="306" t="s">
        <v>305</v>
      </c>
      <c r="B881" s="307" t="s">
        <v>306</v>
      </c>
      <c r="C881" s="312"/>
      <c r="D881" s="312"/>
      <c r="E881" s="312"/>
      <c r="F881" s="312"/>
      <c r="G881" s="312"/>
      <c r="H881" s="608" t="s">
        <v>780</v>
      </c>
      <c r="I881" s="610" t="s">
        <v>577</v>
      </c>
      <c r="J881" s="608" t="s">
        <v>539</v>
      </c>
      <c r="K881" s="289" t="s">
        <v>444</v>
      </c>
      <c r="L881" s="289" t="s">
        <v>205</v>
      </c>
      <c r="M881" s="301">
        <v>5593.08035</v>
      </c>
      <c r="N881" s="298"/>
      <c r="O881" s="62"/>
    </row>
    <row r="882" spans="1:15" ht="12.75" customHeight="1">
      <c r="A882" s="606" t="s">
        <v>9</v>
      </c>
      <c r="B882" s="607"/>
      <c r="C882" s="312">
        <f>SUM(D882:G882)</f>
        <v>17937</v>
      </c>
      <c r="D882" s="312"/>
      <c r="E882" s="312">
        <f>SUM(E883:E885)</f>
        <v>5979</v>
      </c>
      <c r="F882" s="312">
        <f>SUM(F883:F885)</f>
        <v>5979</v>
      </c>
      <c r="G882" s="312">
        <f>SUM(G883:G885)</f>
        <v>5979</v>
      </c>
      <c r="H882" s="608"/>
      <c r="I882" s="610"/>
      <c r="J882" s="608"/>
      <c r="K882" s="346"/>
      <c r="L882" s="349"/>
      <c r="M882" s="301"/>
      <c r="N882" s="298"/>
      <c r="O882" s="62"/>
    </row>
    <row r="883" spans="1:15" ht="12.75" customHeight="1">
      <c r="A883" s="606" t="s">
        <v>10</v>
      </c>
      <c r="B883" s="607"/>
      <c r="C883" s="312">
        <f>SUM(D883:F883)</f>
        <v>0</v>
      </c>
      <c r="D883" s="312"/>
      <c r="E883" s="312">
        <v>0</v>
      </c>
      <c r="F883" s="312">
        <v>0</v>
      </c>
      <c r="G883" s="312">
        <v>0</v>
      </c>
      <c r="H883" s="608"/>
      <c r="I883" s="610"/>
      <c r="J883" s="608"/>
      <c r="K883" s="346"/>
      <c r="L883" s="349"/>
      <c r="M883" s="301"/>
      <c r="N883" s="298"/>
      <c r="O883" s="62"/>
    </row>
    <row r="884" spans="1:15" ht="12.75" customHeight="1">
      <c r="A884" s="606" t="s">
        <v>11</v>
      </c>
      <c r="B884" s="607"/>
      <c r="C884" s="312">
        <f>SUM(D884:G884)</f>
        <v>17937</v>
      </c>
      <c r="D884" s="312"/>
      <c r="E884" s="312">
        <v>5979</v>
      </c>
      <c r="F884" s="312">
        <v>5979</v>
      </c>
      <c r="G884" s="313">
        <v>5979</v>
      </c>
      <c r="H884" s="608"/>
      <c r="I884" s="610"/>
      <c r="J884" s="608"/>
      <c r="K884" s="346"/>
      <c r="L884" s="349"/>
      <c r="M884" s="301"/>
      <c r="N884" s="298"/>
      <c r="O884" s="62"/>
    </row>
    <row r="885" spans="1:15" ht="12.75" customHeight="1">
      <c r="A885" s="606" t="s">
        <v>12</v>
      </c>
      <c r="B885" s="607"/>
      <c r="C885" s="312">
        <f>SUM(D885:F885)</f>
        <v>0</v>
      </c>
      <c r="D885" s="312"/>
      <c r="E885" s="312">
        <v>0</v>
      </c>
      <c r="F885" s="312">
        <v>0</v>
      </c>
      <c r="G885" s="312">
        <v>0</v>
      </c>
      <c r="H885" s="608"/>
      <c r="I885" s="610"/>
      <c r="J885" s="608"/>
      <c r="K885" s="346"/>
      <c r="L885" s="349"/>
      <c r="M885" s="301"/>
      <c r="N885" s="298"/>
      <c r="O885" s="62"/>
    </row>
    <row r="886" spans="1:15" ht="12.75" customHeight="1" hidden="1">
      <c r="A886" s="617"/>
      <c r="B886" s="614"/>
      <c r="C886" s="614"/>
      <c r="D886" s="614"/>
      <c r="E886" s="614"/>
      <c r="F886" s="614"/>
      <c r="G886" s="614"/>
      <c r="H886" s="614"/>
      <c r="I886" s="614"/>
      <c r="J886" s="614"/>
      <c r="K886" s="614"/>
      <c r="L886" s="614"/>
      <c r="M886" s="301"/>
      <c r="N886" s="298"/>
      <c r="O886" s="62"/>
    </row>
    <row r="887" spans="1:15" ht="51" customHeight="1">
      <c r="A887" s="306" t="s">
        <v>308</v>
      </c>
      <c r="B887" s="317" t="s">
        <v>788</v>
      </c>
      <c r="C887" s="351"/>
      <c r="D887" s="351"/>
      <c r="E887" s="356"/>
      <c r="F887" s="356"/>
      <c r="G887" s="356"/>
      <c r="H887" s="351"/>
      <c r="I887" s="351"/>
      <c r="J887" s="351"/>
      <c r="K887" s="351"/>
      <c r="L887" s="351"/>
      <c r="M887" s="301">
        <v>198.983</v>
      </c>
      <c r="N887" s="298"/>
      <c r="O887" s="62"/>
    </row>
    <row r="888" spans="1:15" ht="12.75" customHeight="1">
      <c r="A888" s="606" t="s">
        <v>9</v>
      </c>
      <c r="B888" s="607"/>
      <c r="C888" s="351"/>
      <c r="D888" s="351"/>
      <c r="E888" s="357">
        <f>E889+E890+E891</f>
        <v>198.983</v>
      </c>
      <c r="F888" s="357">
        <f>F889+F890+F891</f>
        <v>198.983</v>
      </c>
      <c r="G888" s="357">
        <f>G889+G890+G891</f>
        <v>198.983</v>
      </c>
      <c r="H888" s="351"/>
      <c r="I888" s="351"/>
      <c r="J888" s="351"/>
      <c r="K888" s="351"/>
      <c r="L888" s="351"/>
      <c r="M888" s="301"/>
      <c r="N888" s="298"/>
      <c r="O888" s="62"/>
    </row>
    <row r="889" spans="1:15" ht="13.5" customHeight="1">
      <c r="A889" s="606" t="s">
        <v>10</v>
      </c>
      <c r="B889" s="607"/>
      <c r="C889" s="351"/>
      <c r="D889" s="351"/>
      <c r="E889" s="357">
        <v>0</v>
      </c>
      <c r="F889" s="357">
        <v>0</v>
      </c>
      <c r="G889" s="357">
        <v>0</v>
      </c>
      <c r="H889" s="351"/>
      <c r="I889" s="351"/>
      <c r="J889" s="351"/>
      <c r="K889" s="351"/>
      <c r="L889" s="351"/>
      <c r="M889" s="301"/>
      <c r="N889" s="298"/>
      <c r="O889" s="62"/>
    </row>
    <row r="890" spans="1:15" ht="16.5" customHeight="1">
      <c r="A890" s="606" t="s">
        <v>11</v>
      </c>
      <c r="B890" s="607"/>
      <c r="C890" s="351"/>
      <c r="D890" s="351"/>
      <c r="E890" s="312" t="s">
        <v>789</v>
      </c>
      <c r="F890" s="312" t="str">
        <f>E890</f>
        <v>198,983</v>
      </c>
      <c r="G890" s="312">
        <v>198.983</v>
      </c>
      <c r="H890" s="351"/>
      <c r="I890" s="351"/>
      <c r="J890" s="351"/>
      <c r="K890" s="351"/>
      <c r="L890" s="351"/>
      <c r="M890" s="301"/>
      <c r="N890" s="298"/>
      <c r="O890" s="62"/>
    </row>
    <row r="891" spans="1:15" ht="13.5" customHeight="1">
      <c r="A891" s="606" t="s">
        <v>12</v>
      </c>
      <c r="B891" s="607"/>
      <c r="C891" s="351"/>
      <c r="D891" s="351"/>
      <c r="E891" s="357">
        <v>0</v>
      </c>
      <c r="F891" s="357">
        <v>0</v>
      </c>
      <c r="G891" s="357">
        <v>0</v>
      </c>
      <c r="H891" s="351"/>
      <c r="I891" s="351"/>
      <c r="J891" s="351"/>
      <c r="K891" s="351"/>
      <c r="L891" s="351"/>
      <c r="M891" s="301"/>
      <c r="N891" s="298"/>
      <c r="O891" s="62"/>
    </row>
    <row r="892" spans="1:15" ht="29.25" customHeight="1">
      <c r="A892" s="306" t="s">
        <v>309</v>
      </c>
      <c r="B892" s="307" t="s">
        <v>479</v>
      </c>
      <c r="C892" s="352"/>
      <c r="D892" s="354"/>
      <c r="E892" s="354"/>
      <c r="F892" s="354"/>
      <c r="G892" s="354"/>
      <c r="H892" s="349"/>
      <c r="I892" s="608" t="s">
        <v>447</v>
      </c>
      <c r="J892" s="608" t="s">
        <v>310</v>
      </c>
      <c r="K892" s="317"/>
      <c r="L892" s="317"/>
      <c r="M892" s="301">
        <f>M899</f>
        <v>2172.582</v>
      </c>
      <c r="N892" s="298"/>
      <c r="O892" s="62"/>
    </row>
    <row r="893" spans="1:15" ht="12.75" customHeight="1">
      <c r="A893" s="606" t="s">
        <v>9</v>
      </c>
      <c r="B893" s="607"/>
      <c r="C893" s="308">
        <f>SUM(C894:C898)</f>
        <v>58503.72047</v>
      </c>
      <c r="D893" s="308"/>
      <c r="E893" s="308">
        <f>SUM(E894:E898)</f>
        <v>20333.92173</v>
      </c>
      <c r="F893" s="308">
        <f>SUM(F894:F898)</f>
        <v>19084.89937</v>
      </c>
      <c r="G893" s="308">
        <f>SUM(G894:G898)</f>
        <v>19084.89937</v>
      </c>
      <c r="H893" s="349"/>
      <c r="I893" s="608"/>
      <c r="J893" s="608"/>
      <c r="K893" s="346"/>
      <c r="L893" s="349"/>
      <c r="M893" s="301"/>
      <c r="N893" s="298"/>
      <c r="O893" s="62"/>
    </row>
    <row r="894" spans="1:15" ht="12.75" customHeight="1">
      <c r="A894" s="606" t="s">
        <v>10</v>
      </c>
      <c r="B894" s="607"/>
      <c r="C894" s="308">
        <f>SUM(D894:F894)</f>
        <v>0</v>
      </c>
      <c r="D894" s="308"/>
      <c r="E894" s="308">
        <f aca="true" t="shared" si="16" ref="E894:F896">E901+E908</f>
        <v>0</v>
      </c>
      <c r="F894" s="308">
        <f t="shared" si="16"/>
        <v>0</v>
      </c>
      <c r="G894" s="308">
        <f>G901+G908</f>
        <v>0</v>
      </c>
      <c r="H894" s="349"/>
      <c r="I894" s="608"/>
      <c r="J894" s="608"/>
      <c r="K894" s="346"/>
      <c r="L894" s="349"/>
      <c r="M894" s="301"/>
      <c r="N894" s="298"/>
      <c r="O894" s="62"/>
    </row>
    <row r="895" spans="1:15" ht="12.75" customHeight="1">
      <c r="A895" s="606" t="s">
        <v>11</v>
      </c>
      <c r="B895" s="607"/>
      <c r="C895" s="308">
        <f>SUM(D895:G895)</f>
        <v>58503.72047</v>
      </c>
      <c r="D895" s="308"/>
      <c r="E895" s="308">
        <f>E902</f>
        <v>20333.92173</v>
      </c>
      <c r="F895" s="308">
        <f>F902</f>
        <v>19084.89937</v>
      </c>
      <c r="G895" s="308">
        <f>G902</f>
        <v>19084.89937</v>
      </c>
      <c r="H895" s="349"/>
      <c r="I895" s="608"/>
      <c r="J895" s="608"/>
      <c r="K895" s="346"/>
      <c r="L895" s="349"/>
      <c r="M895" s="301"/>
      <c r="N895" s="298"/>
      <c r="O895" s="62"/>
    </row>
    <row r="896" spans="1:15" ht="12.75" customHeight="1">
      <c r="A896" s="606" t="s">
        <v>12</v>
      </c>
      <c r="B896" s="607"/>
      <c r="C896" s="308">
        <f>SUM(D896:F896)</f>
        <v>0</v>
      </c>
      <c r="D896" s="308"/>
      <c r="E896" s="308">
        <f t="shared" si="16"/>
        <v>0</v>
      </c>
      <c r="F896" s="308">
        <f t="shared" si="16"/>
        <v>0</v>
      </c>
      <c r="G896" s="308">
        <f>G903+G910</f>
        <v>0</v>
      </c>
      <c r="H896" s="349"/>
      <c r="I896" s="608"/>
      <c r="J896" s="608"/>
      <c r="K896" s="346"/>
      <c r="L896" s="349"/>
      <c r="M896" s="301"/>
      <c r="N896" s="298"/>
      <c r="O896" s="62"/>
    </row>
    <row r="897" spans="1:15" ht="12.75" customHeight="1" hidden="1">
      <c r="A897" s="606" t="s">
        <v>20</v>
      </c>
      <c r="B897" s="607"/>
      <c r="C897" s="308">
        <f>SUM(D897:F897)</f>
        <v>0</v>
      </c>
      <c r="D897" s="308"/>
      <c r="E897" s="308"/>
      <c r="F897" s="308"/>
      <c r="G897" s="308"/>
      <c r="H897" s="349"/>
      <c r="I897" s="608"/>
      <c r="J897" s="608"/>
      <c r="K897" s="346"/>
      <c r="L897" s="349"/>
      <c r="M897" s="301"/>
      <c r="N897" s="298"/>
      <c r="O897" s="62"/>
    </row>
    <row r="898" spans="1:15" ht="12.75" customHeight="1" hidden="1">
      <c r="A898" s="606" t="s">
        <v>21</v>
      </c>
      <c r="B898" s="607"/>
      <c r="C898" s="308">
        <f>SUM(D898:F898)</f>
        <v>0</v>
      </c>
      <c r="D898" s="308"/>
      <c r="E898" s="308"/>
      <c r="F898" s="308"/>
      <c r="G898" s="308"/>
      <c r="H898" s="349"/>
      <c r="I898" s="608"/>
      <c r="J898" s="608"/>
      <c r="K898" s="346"/>
      <c r="L898" s="349"/>
      <c r="M898" s="301"/>
      <c r="N898" s="298"/>
      <c r="O898" s="62"/>
    </row>
    <row r="899" spans="1:15" ht="90" customHeight="1">
      <c r="A899" s="306" t="s">
        <v>311</v>
      </c>
      <c r="B899" s="307" t="s">
        <v>480</v>
      </c>
      <c r="C899" s="312"/>
      <c r="D899" s="312"/>
      <c r="E899" s="312"/>
      <c r="F899" s="312"/>
      <c r="G899" s="312"/>
      <c r="H899" s="608" t="s">
        <v>790</v>
      </c>
      <c r="I899" s="610" t="s">
        <v>447</v>
      </c>
      <c r="J899" s="608" t="s">
        <v>791</v>
      </c>
      <c r="K899" s="289" t="s">
        <v>444</v>
      </c>
      <c r="L899" s="289" t="s">
        <v>205</v>
      </c>
      <c r="M899" s="301">
        <v>2172.582</v>
      </c>
      <c r="N899" s="298"/>
      <c r="O899" s="62"/>
    </row>
    <row r="900" spans="1:15" ht="12.75" customHeight="1">
      <c r="A900" s="606" t="s">
        <v>9</v>
      </c>
      <c r="B900" s="607"/>
      <c r="C900" s="312">
        <f>SUM(C901:C905)</f>
        <v>58503.72047</v>
      </c>
      <c r="D900" s="312"/>
      <c r="E900" s="312">
        <f>SUM(E901:E905)</f>
        <v>20333.92173</v>
      </c>
      <c r="F900" s="312">
        <f>SUM(F901:F905)</f>
        <v>19084.89937</v>
      </c>
      <c r="G900" s="312">
        <f>SUM(G901:G905)</f>
        <v>19084.89937</v>
      </c>
      <c r="H900" s="608"/>
      <c r="I900" s="610"/>
      <c r="J900" s="608"/>
      <c r="K900" s="346"/>
      <c r="L900" s="349"/>
      <c r="M900" s="301"/>
      <c r="N900" s="298"/>
      <c r="O900" s="62"/>
    </row>
    <row r="901" spans="1:15" ht="12.75" customHeight="1">
      <c r="A901" s="606" t="s">
        <v>10</v>
      </c>
      <c r="B901" s="607"/>
      <c r="C901" s="312">
        <f>SUM(D901:F901)</f>
        <v>0</v>
      </c>
      <c r="D901" s="312"/>
      <c r="E901" s="312">
        <v>0</v>
      </c>
      <c r="F901" s="312">
        <v>0</v>
      </c>
      <c r="G901" s="312">
        <v>0</v>
      </c>
      <c r="H901" s="608"/>
      <c r="I901" s="610"/>
      <c r="J901" s="608"/>
      <c r="K901" s="346"/>
      <c r="L901" s="349"/>
      <c r="M901" s="301"/>
      <c r="N901" s="298"/>
      <c r="O901" s="62"/>
    </row>
    <row r="902" spans="1:15" ht="12.75" customHeight="1">
      <c r="A902" s="606" t="s">
        <v>11</v>
      </c>
      <c r="B902" s="607"/>
      <c r="C902" s="312">
        <f>SUM(D902:G902)</f>
        <v>58503.72047</v>
      </c>
      <c r="D902" s="312"/>
      <c r="E902" s="312">
        <v>20333.92173</v>
      </c>
      <c r="F902" s="312">
        <v>19084.89937</v>
      </c>
      <c r="G902" s="313">
        <v>19084.89937</v>
      </c>
      <c r="H902" s="608"/>
      <c r="I902" s="610"/>
      <c r="J902" s="608"/>
      <c r="K902" s="346"/>
      <c r="L902" s="349"/>
      <c r="M902" s="301"/>
      <c r="N902" s="298"/>
      <c r="O902" s="62"/>
    </row>
    <row r="903" spans="1:15" ht="12.75" customHeight="1">
      <c r="A903" s="606" t="s">
        <v>12</v>
      </c>
      <c r="B903" s="607"/>
      <c r="C903" s="312">
        <f>SUM(D903:F903)</f>
        <v>0</v>
      </c>
      <c r="D903" s="312"/>
      <c r="E903" s="312">
        <v>0</v>
      </c>
      <c r="F903" s="312">
        <v>0</v>
      </c>
      <c r="G903" s="312">
        <v>0</v>
      </c>
      <c r="H903" s="608"/>
      <c r="I903" s="610"/>
      <c r="J903" s="608"/>
      <c r="K903" s="346"/>
      <c r="L903" s="349"/>
      <c r="M903" s="301"/>
      <c r="N903" s="298"/>
      <c r="O903" s="62"/>
    </row>
    <row r="904" spans="1:15" ht="12.75" customHeight="1" hidden="1">
      <c r="A904" s="606" t="s">
        <v>20</v>
      </c>
      <c r="B904" s="607"/>
      <c r="C904" s="312">
        <f>SUM(D904:F904)</f>
        <v>0</v>
      </c>
      <c r="D904" s="312"/>
      <c r="E904" s="312"/>
      <c r="F904" s="312"/>
      <c r="G904" s="312"/>
      <c r="H904" s="349"/>
      <c r="I904" s="610"/>
      <c r="J904" s="608"/>
      <c r="K904" s="346"/>
      <c r="L904" s="349"/>
      <c r="M904" s="301"/>
      <c r="N904" s="298"/>
      <c r="O904" s="62"/>
    </row>
    <row r="905" spans="1:15" ht="12.75" customHeight="1" hidden="1">
      <c r="A905" s="606" t="s">
        <v>21</v>
      </c>
      <c r="B905" s="607"/>
      <c r="C905" s="312">
        <f>SUM(D905:F905)</f>
        <v>0</v>
      </c>
      <c r="D905" s="312"/>
      <c r="E905" s="312"/>
      <c r="F905" s="312"/>
      <c r="G905" s="312"/>
      <c r="H905" s="349"/>
      <c r="I905" s="610"/>
      <c r="J905" s="608"/>
      <c r="K905" s="346"/>
      <c r="L905" s="349"/>
      <c r="M905" s="301"/>
      <c r="N905" s="298"/>
      <c r="O905" s="62"/>
    </row>
    <row r="906" spans="1:15" ht="63" customHeight="1">
      <c r="A906" s="306" t="s">
        <v>312</v>
      </c>
      <c r="B906" s="307" t="s">
        <v>481</v>
      </c>
      <c r="C906" s="312"/>
      <c r="D906" s="312"/>
      <c r="E906" s="312"/>
      <c r="F906" s="312"/>
      <c r="G906" s="312"/>
      <c r="H906" s="349"/>
      <c r="I906" s="348"/>
      <c r="J906" s="349"/>
      <c r="K906" s="346"/>
      <c r="L906" s="349"/>
      <c r="M906" s="301">
        <f>M913</f>
        <v>0</v>
      </c>
      <c r="N906" s="298"/>
      <c r="O906" s="62"/>
    </row>
    <row r="907" spans="1:15" ht="12.75" customHeight="1">
      <c r="A907" s="606" t="s">
        <v>9</v>
      </c>
      <c r="B907" s="607"/>
      <c r="C907" s="308">
        <f>SUM(C908:C912)</f>
        <v>6900.875910000001</v>
      </c>
      <c r="D907" s="308"/>
      <c r="E907" s="308">
        <f>SUM(E908:E911)</f>
        <v>2300.29197</v>
      </c>
      <c r="F907" s="308">
        <f>SUM(F908:F911)</f>
        <v>2300.29197</v>
      </c>
      <c r="G907" s="308">
        <f>SUM(G908:G911)</f>
        <v>2300.29197</v>
      </c>
      <c r="H907" s="349"/>
      <c r="I907" s="348"/>
      <c r="J907" s="349"/>
      <c r="K907" s="346"/>
      <c r="L907" s="349"/>
      <c r="M907" s="301"/>
      <c r="N907" s="298"/>
      <c r="O907" s="62"/>
    </row>
    <row r="908" spans="1:15" ht="12.75" customHeight="1">
      <c r="A908" s="606" t="s">
        <v>10</v>
      </c>
      <c r="B908" s="607"/>
      <c r="C908" s="308">
        <f>SUM(D908:F908)</f>
        <v>0</v>
      </c>
      <c r="D908" s="308"/>
      <c r="E908" s="308">
        <v>0</v>
      </c>
      <c r="F908" s="308">
        <v>0</v>
      </c>
      <c r="G908" s="308">
        <v>0</v>
      </c>
      <c r="H908" s="349"/>
      <c r="I908" s="348"/>
      <c r="J908" s="349"/>
      <c r="K908" s="346"/>
      <c r="L908" s="349"/>
      <c r="M908" s="301"/>
      <c r="N908" s="298"/>
      <c r="O908" s="62"/>
    </row>
    <row r="909" spans="1:15" ht="12.75" customHeight="1">
      <c r="A909" s="606" t="s">
        <v>11</v>
      </c>
      <c r="B909" s="607"/>
      <c r="C909" s="308">
        <f>SUM(D909:G909)</f>
        <v>6900.875910000001</v>
      </c>
      <c r="D909" s="308"/>
      <c r="E909" s="308">
        <f>E916</f>
        <v>2300.29197</v>
      </c>
      <c r="F909" s="308">
        <f>F916</f>
        <v>2300.29197</v>
      </c>
      <c r="G909" s="308">
        <f>G916</f>
        <v>2300.29197</v>
      </c>
      <c r="H909" s="349"/>
      <c r="I909" s="348"/>
      <c r="J909" s="349"/>
      <c r="K909" s="346"/>
      <c r="L909" s="349"/>
      <c r="M909" s="301"/>
      <c r="N909" s="298"/>
      <c r="O909" s="62"/>
    </row>
    <row r="910" spans="1:15" ht="12.75" customHeight="1">
      <c r="A910" s="606" t="s">
        <v>12</v>
      </c>
      <c r="B910" s="607"/>
      <c r="C910" s="308">
        <f>SUM(D910:F910)</f>
        <v>0</v>
      </c>
      <c r="D910" s="308"/>
      <c r="E910" s="308">
        <v>0</v>
      </c>
      <c r="F910" s="308">
        <v>0</v>
      </c>
      <c r="G910" s="308">
        <v>0</v>
      </c>
      <c r="H910" s="349"/>
      <c r="I910" s="348"/>
      <c r="J910" s="349"/>
      <c r="K910" s="346"/>
      <c r="L910" s="349"/>
      <c r="M910" s="301"/>
      <c r="N910" s="298"/>
      <c r="O910" s="62"/>
    </row>
    <row r="911" spans="1:15" ht="12.75" customHeight="1" hidden="1">
      <c r="A911" s="606" t="s">
        <v>20</v>
      </c>
      <c r="B911" s="607"/>
      <c r="C911" s="308">
        <f>SUM(D911:F911)</f>
        <v>0</v>
      </c>
      <c r="D911" s="308"/>
      <c r="E911" s="308"/>
      <c r="F911" s="308"/>
      <c r="G911" s="308"/>
      <c r="H911" s="349"/>
      <c r="I911" s="348"/>
      <c r="J911" s="349"/>
      <c r="K911" s="346"/>
      <c r="L911" s="349"/>
      <c r="M911" s="301"/>
      <c r="N911" s="298"/>
      <c r="O911" s="62"/>
    </row>
    <row r="912" spans="1:15" ht="12.75" customHeight="1" hidden="1">
      <c r="A912" s="606" t="s">
        <v>21</v>
      </c>
      <c r="B912" s="607"/>
      <c r="C912" s="308">
        <f>SUM(D912:F912)</f>
        <v>0</v>
      </c>
      <c r="D912" s="308"/>
      <c r="E912" s="308"/>
      <c r="F912" s="308"/>
      <c r="G912" s="308"/>
      <c r="H912" s="349"/>
      <c r="I912" s="348"/>
      <c r="J912" s="349"/>
      <c r="K912" s="346"/>
      <c r="L912" s="349"/>
      <c r="M912" s="301"/>
      <c r="N912" s="298"/>
      <c r="O912" s="62"/>
    </row>
    <row r="913" spans="1:15" ht="51" customHeight="1">
      <c r="A913" s="306" t="s">
        <v>313</v>
      </c>
      <c r="B913" s="307" t="s">
        <v>314</v>
      </c>
      <c r="C913" s="312"/>
      <c r="D913" s="312"/>
      <c r="E913" s="312"/>
      <c r="F913" s="312"/>
      <c r="G913" s="312"/>
      <c r="H913" s="608" t="s">
        <v>792</v>
      </c>
      <c r="I913" s="610" t="s">
        <v>447</v>
      </c>
      <c r="J913" s="349"/>
      <c r="K913" s="289" t="s">
        <v>444</v>
      </c>
      <c r="L913" s="289" t="s">
        <v>205</v>
      </c>
      <c r="M913" s="301"/>
      <c r="N913" s="298"/>
      <c r="O913" s="62"/>
    </row>
    <row r="914" spans="1:15" ht="12.75" customHeight="1">
      <c r="A914" s="606" t="s">
        <v>9</v>
      </c>
      <c r="B914" s="607"/>
      <c r="C914" s="312">
        <f>SUM(C915:C917)</f>
        <v>6900.875910000001</v>
      </c>
      <c r="D914" s="312"/>
      <c r="E914" s="312">
        <f>SUM(E915:E917)</f>
        <v>2300.29197</v>
      </c>
      <c r="F914" s="312">
        <f>SUM(F915:F917)</f>
        <v>2300.29197</v>
      </c>
      <c r="G914" s="312">
        <f>SUM(G915:G917)</f>
        <v>2300.29197</v>
      </c>
      <c r="H914" s="608"/>
      <c r="I914" s="610"/>
      <c r="J914" s="349"/>
      <c r="K914" s="346"/>
      <c r="L914" s="349"/>
      <c r="M914" s="301"/>
      <c r="N914" s="298"/>
      <c r="O914" s="62"/>
    </row>
    <row r="915" spans="1:15" ht="12.75" customHeight="1">
      <c r="A915" s="606" t="s">
        <v>10</v>
      </c>
      <c r="B915" s="607"/>
      <c r="C915" s="312">
        <f>SUM(D915:F915)</f>
        <v>0</v>
      </c>
      <c r="D915" s="312"/>
      <c r="E915" s="312">
        <v>0</v>
      </c>
      <c r="F915" s="312">
        <v>0</v>
      </c>
      <c r="G915" s="312">
        <v>0</v>
      </c>
      <c r="H915" s="608"/>
      <c r="I915" s="610"/>
      <c r="J915" s="349"/>
      <c r="K915" s="346"/>
      <c r="L915" s="349"/>
      <c r="M915" s="301"/>
      <c r="N915" s="298"/>
      <c r="O915" s="62"/>
    </row>
    <row r="916" spans="1:15" ht="12.75" customHeight="1">
      <c r="A916" s="606" t="s">
        <v>11</v>
      </c>
      <c r="B916" s="607"/>
      <c r="C916" s="312">
        <f>SUM(E916:G916)</f>
        <v>6900.875910000001</v>
      </c>
      <c r="D916" s="312"/>
      <c r="E916" s="312">
        <v>2300.29197</v>
      </c>
      <c r="F916" s="312">
        <v>2300.29197</v>
      </c>
      <c r="G916" s="312">
        <f>F916</f>
        <v>2300.29197</v>
      </c>
      <c r="H916" s="608"/>
      <c r="I916" s="610"/>
      <c r="J916" s="349"/>
      <c r="K916" s="346"/>
      <c r="L916" s="349"/>
      <c r="M916" s="301"/>
      <c r="N916" s="298"/>
      <c r="O916" s="62"/>
    </row>
    <row r="917" spans="1:15" ht="12.75" customHeight="1">
      <c r="A917" s="606" t="s">
        <v>12</v>
      </c>
      <c r="B917" s="607"/>
      <c r="C917" s="312">
        <f>SUM(D917:F917)</f>
        <v>0</v>
      </c>
      <c r="D917" s="312"/>
      <c r="E917" s="312">
        <v>0</v>
      </c>
      <c r="F917" s="312">
        <v>0</v>
      </c>
      <c r="G917" s="312">
        <v>0</v>
      </c>
      <c r="H917" s="608"/>
      <c r="I917" s="610"/>
      <c r="J917" s="349"/>
      <c r="K917" s="346"/>
      <c r="L917" s="349"/>
      <c r="M917" s="301"/>
      <c r="N917" s="298"/>
      <c r="O917" s="62"/>
    </row>
    <row r="918" spans="1:15" ht="48" customHeight="1">
      <c r="A918" s="341" t="s">
        <v>315</v>
      </c>
      <c r="B918" s="303" t="s">
        <v>793</v>
      </c>
      <c r="C918" s="308"/>
      <c r="D918" s="308">
        <f>D925+D940+D1004</f>
        <v>0</v>
      </c>
      <c r="E918" s="308"/>
      <c r="F918" s="308"/>
      <c r="G918" s="308"/>
      <c r="H918" s="614"/>
      <c r="I918" s="614"/>
      <c r="J918" s="614"/>
      <c r="K918" s="616"/>
      <c r="L918" s="614"/>
      <c r="M918" s="358">
        <f>M924+M939+M1003</f>
        <v>73328.18218</v>
      </c>
      <c r="N918" s="298"/>
      <c r="O918" s="62"/>
    </row>
    <row r="919" spans="1:15" ht="12.75" customHeight="1">
      <c r="A919" s="606" t="s">
        <v>9</v>
      </c>
      <c r="B919" s="607"/>
      <c r="C919" s="308">
        <f>SUM(D919:G919)</f>
        <v>364948.03965</v>
      </c>
      <c r="D919" s="308"/>
      <c r="E919" s="308">
        <f aca="true" t="shared" si="17" ref="E919:G922">E925+E940+E1004</f>
        <v>121651.07983</v>
      </c>
      <c r="F919" s="308">
        <f t="shared" si="17"/>
        <v>121648.47991000001</v>
      </c>
      <c r="G919" s="308">
        <f t="shared" si="17"/>
        <v>121648.47991000001</v>
      </c>
      <c r="H919" s="614"/>
      <c r="I919" s="614"/>
      <c r="J919" s="614"/>
      <c r="K919" s="616"/>
      <c r="L919" s="614"/>
      <c r="M919" s="301"/>
      <c r="N919" s="298"/>
      <c r="O919" s="62"/>
    </row>
    <row r="920" spans="1:15" ht="12.75" customHeight="1">
      <c r="A920" s="606" t="s">
        <v>10</v>
      </c>
      <c r="B920" s="607"/>
      <c r="C920" s="308">
        <f>SUM(D920:G920)</f>
        <v>21365.604160000003</v>
      </c>
      <c r="D920" s="308"/>
      <c r="E920" s="308">
        <f t="shared" si="17"/>
        <v>7122.5</v>
      </c>
      <c r="F920" s="308">
        <f t="shared" si="17"/>
        <v>7121.55208</v>
      </c>
      <c r="G920" s="308">
        <f t="shared" si="17"/>
        <v>7121.55208</v>
      </c>
      <c r="H920" s="614"/>
      <c r="I920" s="614"/>
      <c r="J920" s="614"/>
      <c r="K920" s="616"/>
      <c r="L920" s="614"/>
      <c r="M920" s="301"/>
      <c r="N920" s="298"/>
      <c r="O920" s="62"/>
    </row>
    <row r="921" spans="1:15" ht="12.75" customHeight="1">
      <c r="A921" s="606" t="s">
        <v>11</v>
      </c>
      <c r="B921" s="607"/>
      <c r="C921" s="308">
        <f>SUM(D921:G921)</f>
        <v>343582.43549</v>
      </c>
      <c r="D921" s="308"/>
      <c r="E921" s="308">
        <f t="shared" si="17"/>
        <v>114528.57983</v>
      </c>
      <c r="F921" s="308">
        <f t="shared" si="17"/>
        <v>114526.92783000002</v>
      </c>
      <c r="G921" s="308">
        <f t="shared" si="17"/>
        <v>114526.92783000002</v>
      </c>
      <c r="H921" s="614"/>
      <c r="I921" s="614"/>
      <c r="J921" s="614"/>
      <c r="K921" s="616"/>
      <c r="L921" s="614"/>
      <c r="M921" s="301"/>
      <c r="N921" s="298"/>
      <c r="O921" s="62"/>
    </row>
    <row r="922" spans="1:15" ht="12.75" customHeight="1">
      <c r="A922" s="606" t="s">
        <v>12</v>
      </c>
      <c r="B922" s="607"/>
      <c r="C922" s="308">
        <f>SUM(D922:F922)</f>
        <v>0</v>
      </c>
      <c r="D922" s="308">
        <f>D928+D943+D1007</f>
        <v>0</v>
      </c>
      <c r="E922" s="308">
        <f t="shared" si="17"/>
        <v>0</v>
      </c>
      <c r="F922" s="308">
        <f t="shared" si="17"/>
        <v>0</v>
      </c>
      <c r="G922" s="308">
        <f t="shared" si="17"/>
        <v>0</v>
      </c>
      <c r="H922" s="614"/>
      <c r="I922" s="614"/>
      <c r="J922" s="614"/>
      <c r="K922" s="616"/>
      <c r="L922" s="614"/>
      <c r="M922" s="301"/>
      <c r="N922" s="298"/>
      <c r="O922" s="62"/>
    </row>
    <row r="923" spans="1:15" ht="12.75" customHeight="1" hidden="1">
      <c r="A923" s="617"/>
      <c r="B923" s="614"/>
      <c r="C923" s="614"/>
      <c r="D923" s="614"/>
      <c r="E923" s="614"/>
      <c r="F923" s="614"/>
      <c r="G923" s="614"/>
      <c r="H923" s="614"/>
      <c r="I923" s="614"/>
      <c r="J923" s="614"/>
      <c r="K923" s="614"/>
      <c r="L923" s="614"/>
      <c r="M923" s="301"/>
      <c r="N923" s="298"/>
      <c r="O923" s="62"/>
    </row>
    <row r="924" spans="1:15" ht="44.25" customHeight="1">
      <c r="A924" s="306" t="s">
        <v>316</v>
      </c>
      <c r="B924" s="307" t="s">
        <v>317</v>
      </c>
      <c r="C924" s="352"/>
      <c r="D924" s="354"/>
      <c r="E924" s="354"/>
      <c r="F924" s="354"/>
      <c r="G924" s="354"/>
      <c r="H924" s="359"/>
      <c r="I924" s="608" t="s">
        <v>18</v>
      </c>
      <c r="J924" s="608" t="s">
        <v>318</v>
      </c>
      <c r="K924" s="317"/>
      <c r="L924" s="317"/>
      <c r="M924" s="301">
        <f>M932</f>
        <v>0</v>
      </c>
      <c r="N924" s="298"/>
      <c r="O924" s="62"/>
    </row>
    <row r="925" spans="1:15" ht="12.75" customHeight="1">
      <c r="A925" s="606" t="s">
        <v>9</v>
      </c>
      <c r="B925" s="607"/>
      <c r="C925" s="308">
        <f>SUM(C926:C930)</f>
        <v>13559.604160000003</v>
      </c>
      <c r="D925" s="312"/>
      <c r="E925" s="308">
        <f>SUM(E926:E930)</f>
        <v>4520.5</v>
      </c>
      <c r="F925" s="308">
        <f>SUM(F926:F930)</f>
        <v>4519.55208</v>
      </c>
      <c r="G925" s="308">
        <f>SUM(G926:G930)</f>
        <v>4519.55208</v>
      </c>
      <c r="H925" s="349"/>
      <c r="I925" s="608"/>
      <c r="J925" s="608"/>
      <c r="K925" s="346"/>
      <c r="L925" s="349"/>
      <c r="M925" s="301"/>
      <c r="N925" s="298"/>
      <c r="O925" s="62"/>
    </row>
    <row r="926" spans="1:15" ht="12.75" customHeight="1">
      <c r="A926" s="606" t="s">
        <v>10</v>
      </c>
      <c r="B926" s="607"/>
      <c r="C926" s="308">
        <f>SUM(D926:G926)</f>
        <v>13559.604160000003</v>
      </c>
      <c r="D926" s="312"/>
      <c r="E926" s="308">
        <f aca="true" t="shared" si="18" ref="E926:G928">E934</f>
        <v>4520.5</v>
      </c>
      <c r="F926" s="308">
        <f t="shared" si="18"/>
        <v>4519.55208</v>
      </c>
      <c r="G926" s="308">
        <f t="shared" si="18"/>
        <v>4519.55208</v>
      </c>
      <c r="H926" s="349"/>
      <c r="I926" s="608"/>
      <c r="J926" s="608"/>
      <c r="K926" s="346"/>
      <c r="L926" s="349"/>
      <c r="M926" s="301"/>
      <c r="N926" s="298"/>
      <c r="O926" s="62"/>
    </row>
    <row r="927" spans="1:15" ht="12.75" customHeight="1">
      <c r="A927" s="606" t="s">
        <v>11</v>
      </c>
      <c r="B927" s="607"/>
      <c r="C927" s="308">
        <f>SUM(D927:F927)</f>
        <v>0</v>
      </c>
      <c r="D927" s="312"/>
      <c r="E927" s="308">
        <f t="shared" si="18"/>
        <v>0</v>
      </c>
      <c r="F927" s="308">
        <f t="shared" si="18"/>
        <v>0</v>
      </c>
      <c r="G927" s="308">
        <f t="shared" si="18"/>
        <v>0</v>
      </c>
      <c r="H927" s="349"/>
      <c r="I927" s="608"/>
      <c r="J927" s="608"/>
      <c r="K927" s="346"/>
      <c r="L927" s="349"/>
      <c r="M927" s="301"/>
      <c r="N927" s="298"/>
      <c r="O927" s="62"/>
    </row>
    <row r="928" spans="1:15" ht="12.75" customHeight="1">
      <c r="A928" s="606" t="s">
        <v>12</v>
      </c>
      <c r="B928" s="607"/>
      <c r="C928" s="308">
        <f>SUM(D928:F928)</f>
        <v>0</v>
      </c>
      <c r="D928" s="312"/>
      <c r="E928" s="308">
        <f t="shared" si="18"/>
        <v>0</v>
      </c>
      <c r="F928" s="308">
        <f t="shared" si="18"/>
        <v>0</v>
      </c>
      <c r="G928" s="308">
        <f t="shared" si="18"/>
        <v>0</v>
      </c>
      <c r="H928" s="349"/>
      <c r="I928" s="608"/>
      <c r="J928" s="608"/>
      <c r="K928" s="346"/>
      <c r="L928" s="349"/>
      <c r="M928" s="301"/>
      <c r="N928" s="298"/>
      <c r="O928" s="62"/>
    </row>
    <row r="929" spans="1:15" ht="12.75" customHeight="1" hidden="1">
      <c r="A929" s="606" t="s">
        <v>20</v>
      </c>
      <c r="B929" s="607"/>
      <c r="C929" s="308">
        <f>SUM(D929:F929)</f>
        <v>0</v>
      </c>
      <c r="D929" s="308"/>
      <c r="E929" s="308"/>
      <c r="F929" s="308"/>
      <c r="G929" s="308"/>
      <c r="H929" s="349"/>
      <c r="I929" s="608"/>
      <c r="J929" s="608"/>
      <c r="K929" s="346"/>
      <c r="L929" s="349"/>
      <c r="M929" s="301"/>
      <c r="N929" s="298"/>
      <c r="O929" s="62"/>
    </row>
    <row r="930" spans="1:15" ht="12.75" customHeight="1" hidden="1">
      <c r="A930" s="606" t="s">
        <v>21</v>
      </c>
      <c r="B930" s="607"/>
      <c r="C930" s="308">
        <f>SUM(D930:F930)</f>
        <v>0</v>
      </c>
      <c r="D930" s="308"/>
      <c r="E930" s="308"/>
      <c r="F930" s="308"/>
      <c r="G930" s="308"/>
      <c r="H930" s="349"/>
      <c r="I930" s="608"/>
      <c r="J930" s="608"/>
      <c r="K930" s="346"/>
      <c r="L930" s="349"/>
      <c r="M930" s="301"/>
      <c r="N930" s="298"/>
      <c r="O930" s="62"/>
    </row>
    <row r="931" spans="1:15" ht="12.75" customHeight="1" hidden="1">
      <c r="A931" s="326"/>
      <c r="B931" s="307" t="s">
        <v>794</v>
      </c>
      <c r="C931" s="288" t="s">
        <v>15</v>
      </c>
      <c r="D931" s="288"/>
      <c r="E931" s="288" t="s">
        <v>15</v>
      </c>
      <c r="F931" s="288" t="s">
        <v>15</v>
      </c>
      <c r="G931" s="288" t="s">
        <v>15</v>
      </c>
      <c r="H931" s="289" t="s">
        <v>15</v>
      </c>
      <c r="I931" s="319" t="s">
        <v>18</v>
      </c>
      <c r="J931" s="288" t="s">
        <v>15</v>
      </c>
      <c r="K931" s="288" t="s">
        <v>15</v>
      </c>
      <c r="L931" s="289"/>
      <c r="M931" s="301"/>
      <c r="N931" s="298"/>
      <c r="O931" s="62"/>
    </row>
    <row r="932" spans="1:15" ht="62.25" customHeight="1">
      <c r="A932" s="306" t="s">
        <v>319</v>
      </c>
      <c r="B932" s="307" t="s">
        <v>320</v>
      </c>
      <c r="C932" s="352"/>
      <c r="D932" s="352"/>
      <c r="E932" s="352"/>
      <c r="F932" s="352"/>
      <c r="G932" s="352"/>
      <c r="H932" s="608" t="s">
        <v>795</v>
      </c>
      <c r="I932" s="608" t="s">
        <v>29</v>
      </c>
      <c r="J932" s="608" t="s">
        <v>321</v>
      </c>
      <c r="K932" s="289" t="s">
        <v>444</v>
      </c>
      <c r="L932" s="289" t="s">
        <v>205</v>
      </c>
      <c r="M932" s="301"/>
      <c r="N932" s="298"/>
      <c r="O932" s="62"/>
    </row>
    <row r="933" spans="1:15" ht="12.75" customHeight="1">
      <c r="A933" s="606" t="s">
        <v>9</v>
      </c>
      <c r="B933" s="607"/>
      <c r="C933" s="312">
        <f>SUM(C934:C938)</f>
        <v>13559.604160000003</v>
      </c>
      <c r="D933" s="312"/>
      <c r="E933" s="312">
        <f>SUM(E934:E938)</f>
        <v>4520.5</v>
      </c>
      <c r="F933" s="312">
        <f>SUM(F934:F938)</f>
        <v>4519.55208</v>
      </c>
      <c r="G933" s="312">
        <f>SUM(G934:G938)</f>
        <v>4519.55208</v>
      </c>
      <c r="H933" s="608"/>
      <c r="I933" s="608"/>
      <c r="J933" s="608"/>
      <c r="K933" s="346"/>
      <c r="L933" s="349"/>
      <c r="M933" s="301"/>
      <c r="N933" s="298"/>
      <c r="O933" s="62"/>
    </row>
    <row r="934" spans="1:15" ht="12.75" customHeight="1">
      <c r="A934" s="606" t="s">
        <v>10</v>
      </c>
      <c r="B934" s="607"/>
      <c r="C934" s="312">
        <f>SUM(D934:G934)</f>
        <v>13559.604160000003</v>
      </c>
      <c r="D934" s="312"/>
      <c r="E934" s="312">
        <v>4520.5</v>
      </c>
      <c r="F934" s="312">
        <v>4519.55208</v>
      </c>
      <c r="G934" s="313">
        <f>F934</f>
        <v>4519.55208</v>
      </c>
      <c r="H934" s="608"/>
      <c r="I934" s="608"/>
      <c r="J934" s="608"/>
      <c r="K934" s="346"/>
      <c r="L934" s="349"/>
      <c r="M934" s="301"/>
      <c r="N934" s="298"/>
      <c r="O934" s="62"/>
    </row>
    <row r="935" spans="1:15" ht="12.75" customHeight="1">
      <c r="A935" s="606" t="s">
        <v>11</v>
      </c>
      <c r="B935" s="607"/>
      <c r="C935" s="312">
        <f>SUM(D935:F935)</f>
        <v>0</v>
      </c>
      <c r="D935" s="312"/>
      <c r="E935" s="312">
        <v>0</v>
      </c>
      <c r="F935" s="312">
        <v>0</v>
      </c>
      <c r="G935" s="312">
        <v>0</v>
      </c>
      <c r="H935" s="608"/>
      <c r="I935" s="608"/>
      <c r="J935" s="608"/>
      <c r="K935" s="346"/>
      <c r="L935" s="349"/>
      <c r="M935" s="301"/>
      <c r="N935" s="298"/>
      <c r="O935" s="62"/>
    </row>
    <row r="936" spans="1:15" ht="12.75" customHeight="1">
      <c r="A936" s="606" t="s">
        <v>12</v>
      </c>
      <c r="B936" s="607"/>
      <c r="C936" s="312">
        <f>SUM(D936:F936)</f>
        <v>0</v>
      </c>
      <c r="D936" s="312"/>
      <c r="E936" s="312">
        <v>0</v>
      </c>
      <c r="F936" s="312">
        <v>0</v>
      </c>
      <c r="G936" s="312">
        <v>0</v>
      </c>
      <c r="H936" s="608"/>
      <c r="I936" s="608"/>
      <c r="J936" s="608"/>
      <c r="K936" s="346"/>
      <c r="L936" s="349"/>
      <c r="M936" s="301"/>
      <c r="N936" s="298"/>
      <c r="O936" s="62"/>
    </row>
    <row r="937" spans="1:15" ht="12.75" customHeight="1" hidden="1">
      <c r="A937" s="606" t="s">
        <v>20</v>
      </c>
      <c r="B937" s="607"/>
      <c r="C937" s="312">
        <f>SUM(D937:F937)</f>
        <v>0</v>
      </c>
      <c r="D937" s="312"/>
      <c r="E937" s="312"/>
      <c r="F937" s="312"/>
      <c r="G937" s="312"/>
      <c r="H937" s="608"/>
      <c r="I937" s="608"/>
      <c r="J937" s="608"/>
      <c r="K937" s="346"/>
      <c r="L937" s="349"/>
      <c r="M937" s="301"/>
      <c r="N937" s="298"/>
      <c r="O937" s="62"/>
    </row>
    <row r="938" spans="1:15" ht="12.75" customHeight="1" hidden="1">
      <c r="A938" s="606" t="s">
        <v>21</v>
      </c>
      <c r="B938" s="607"/>
      <c r="C938" s="312">
        <f>SUM(D938:F938)</f>
        <v>0</v>
      </c>
      <c r="D938" s="312"/>
      <c r="E938" s="312"/>
      <c r="F938" s="312"/>
      <c r="G938" s="312"/>
      <c r="H938" s="608"/>
      <c r="I938" s="608"/>
      <c r="J938" s="608"/>
      <c r="K938" s="346"/>
      <c r="L938" s="349"/>
      <c r="M938" s="301"/>
      <c r="N938" s="298"/>
      <c r="O938" s="62"/>
    </row>
    <row r="939" spans="1:15" ht="30.75" customHeight="1">
      <c r="A939" s="306" t="s">
        <v>322</v>
      </c>
      <c r="B939" s="307" t="s">
        <v>323</v>
      </c>
      <c r="C939" s="352"/>
      <c r="D939" s="354"/>
      <c r="E939" s="354"/>
      <c r="F939" s="354"/>
      <c r="G939" s="354"/>
      <c r="H939" s="349"/>
      <c r="I939" s="608" t="s">
        <v>18</v>
      </c>
      <c r="J939" s="608" t="s">
        <v>324</v>
      </c>
      <c r="K939" s="317"/>
      <c r="L939" s="317"/>
      <c r="M939" s="301">
        <f>M950+M957+M965+M972+M979+M986+M993</f>
        <v>73328.18218</v>
      </c>
      <c r="N939" s="298"/>
      <c r="O939" s="62"/>
    </row>
    <row r="940" spans="1:15" ht="12.75" customHeight="1">
      <c r="A940" s="606" t="s">
        <v>9</v>
      </c>
      <c r="B940" s="607"/>
      <c r="C940" s="308">
        <f>SUM(C941:C945)</f>
        <v>348786.43549</v>
      </c>
      <c r="D940" s="308"/>
      <c r="E940" s="308">
        <f>SUM(E941:E945)</f>
        <v>117130.57983</v>
      </c>
      <c r="F940" s="308">
        <f>SUM(F941:F945)</f>
        <v>117128.92783000002</v>
      </c>
      <c r="G940" s="308">
        <f>SUM(G941:G945)</f>
        <v>117128.92783000002</v>
      </c>
      <c r="H940" s="349"/>
      <c r="I940" s="608"/>
      <c r="J940" s="608"/>
      <c r="K940" s="346"/>
      <c r="L940" s="349"/>
      <c r="M940" s="301"/>
      <c r="N940" s="298"/>
      <c r="O940" s="62"/>
    </row>
    <row r="941" spans="1:15" ht="12.75" customHeight="1">
      <c r="A941" s="606" t="s">
        <v>10</v>
      </c>
      <c r="B941" s="607"/>
      <c r="C941" s="308">
        <f>SUM(D941:F941)</f>
        <v>5204</v>
      </c>
      <c r="D941" s="308"/>
      <c r="E941" s="308">
        <f aca="true" t="shared" si="19" ref="E941:G943">E952+E959+E967+E974+E981+E988+E995+E1000</f>
        <v>2602</v>
      </c>
      <c r="F941" s="308">
        <f t="shared" si="19"/>
        <v>2602</v>
      </c>
      <c r="G941" s="308">
        <f t="shared" si="19"/>
        <v>2602</v>
      </c>
      <c r="H941" s="349"/>
      <c r="I941" s="608"/>
      <c r="J941" s="608"/>
      <c r="K941" s="346"/>
      <c r="L941" s="349"/>
      <c r="M941" s="301"/>
      <c r="N941" s="298"/>
      <c r="O941" s="62"/>
    </row>
    <row r="942" spans="1:15" ht="12.75" customHeight="1">
      <c r="A942" s="606" t="s">
        <v>11</v>
      </c>
      <c r="B942" s="607"/>
      <c r="C942" s="308">
        <f>SUM(D942:G942)</f>
        <v>343582.43549</v>
      </c>
      <c r="D942" s="308"/>
      <c r="E942" s="308">
        <f t="shared" si="19"/>
        <v>114528.57983</v>
      </c>
      <c r="F942" s="308">
        <f t="shared" si="19"/>
        <v>114526.92783000002</v>
      </c>
      <c r="G942" s="308">
        <f t="shared" si="19"/>
        <v>114526.92783000002</v>
      </c>
      <c r="H942" s="349"/>
      <c r="I942" s="608"/>
      <c r="J942" s="608"/>
      <c r="K942" s="346"/>
      <c r="L942" s="349"/>
      <c r="M942" s="301"/>
      <c r="N942" s="298"/>
      <c r="O942" s="62"/>
    </row>
    <row r="943" spans="1:15" ht="12.75" customHeight="1">
      <c r="A943" s="606" t="s">
        <v>12</v>
      </c>
      <c r="B943" s="607"/>
      <c r="C943" s="308">
        <f>SUM(D943:F943)</f>
        <v>0</v>
      </c>
      <c r="D943" s="308"/>
      <c r="E943" s="308">
        <f t="shared" si="19"/>
        <v>0</v>
      </c>
      <c r="F943" s="308">
        <f t="shared" si="19"/>
        <v>0</v>
      </c>
      <c r="G943" s="308">
        <f t="shared" si="19"/>
        <v>0</v>
      </c>
      <c r="H943" s="349"/>
      <c r="I943" s="608"/>
      <c r="J943" s="608"/>
      <c r="K943" s="346"/>
      <c r="L943" s="349"/>
      <c r="M943" s="301"/>
      <c r="N943" s="298"/>
      <c r="O943" s="62"/>
    </row>
    <row r="944" spans="1:15" ht="12.75" customHeight="1" hidden="1">
      <c r="A944" s="606" t="s">
        <v>20</v>
      </c>
      <c r="B944" s="607"/>
      <c r="C944" s="308">
        <f>SUM(D944:F944)</f>
        <v>0</v>
      </c>
      <c r="D944" s="308"/>
      <c r="E944" s="308"/>
      <c r="F944" s="308"/>
      <c r="G944" s="308"/>
      <c r="H944" s="349"/>
      <c r="I944" s="608"/>
      <c r="J944" s="608"/>
      <c r="K944" s="346"/>
      <c r="L944" s="349"/>
      <c r="M944" s="301"/>
      <c r="N944" s="298"/>
      <c r="O944" s="62"/>
    </row>
    <row r="945" spans="1:15" ht="12.75" customHeight="1" hidden="1">
      <c r="A945" s="606" t="s">
        <v>21</v>
      </c>
      <c r="B945" s="607"/>
      <c r="C945" s="308">
        <f>SUM(D945:F945)</f>
        <v>0</v>
      </c>
      <c r="D945" s="308"/>
      <c r="E945" s="308"/>
      <c r="F945" s="308"/>
      <c r="G945" s="308"/>
      <c r="H945" s="349"/>
      <c r="I945" s="608"/>
      <c r="J945" s="608"/>
      <c r="K945" s="346"/>
      <c r="L945" s="349"/>
      <c r="M945" s="301"/>
      <c r="N945" s="298"/>
      <c r="O945" s="62"/>
    </row>
    <row r="946" spans="1:15" ht="61.5" customHeight="1">
      <c r="A946" s="326"/>
      <c r="B946" s="307" t="s">
        <v>327</v>
      </c>
      <c r="C946" s="288" t="s">
        <v>15</v>
      </c>
      <c r="D946" s="288" t="s">
        <v>15</v>
      </c>
      <c r="E946" s="288" t="s">
        <v>15</v>
      </c>
      <c r="F946" s="288" t="s">
        <v>15</v>
      </c>
      <c r="G946" s="288" t="s">
        <v>15</v>
      </c>
      <c r="H946" s="289" t="s">
        <v>15</v>
      </c>
      <c r="I946" s="319" t="s">
        <v>18</v>
      </c>
      <c r="J946" s="288" t="s">
        <v>15</v>
      </c>
      <c r="K946" s="288" t="s">
        <v>15</v>
      </c>
      <c r="L946" s="289" t="s">
        <v>796</v>
      </c>
      <c r="M946" s="301"/>
      <c r="N946" s="298"/>
      <c r="O946" s="62"/>
    </row>
    <row r="947" spans="1:15" ht="12.75" customHeight="1" hidden="1">
      <c r="A947" s="326"/>
      <c r="B947" s="338" t="s">
        <v>797</v>
      </c>
      <c r="C947" s="288" t="s">
        <v>15</v>
      </c>
      <c r="D947" s="288" t="s">
        <v>15</v>
      </c>
      <c r="E947" s="288" t="s">
        <v>15</v>
      </c>
      <c r="F947" s="288" t="s">
        <v>15</v>
      </c>
      <c r="G947" s="288" t="s">
        <v>15</v>
      </c>
      <c r="H947" s="289" t="s">
        <v>15</v>
      </c>
      <c r="I947" s="319" t="s">
        <v>18</v>
      </c>
      <c r="J947" s="288" t="s">
        <v>15</v>
      </c>
      <c r="K947" s="288" t="s">
        <v>15</v>
      </c>
      <c r="L947" s="289"/>
      <c r="M947" s="301"/>
      <c r="N947" s="298"/>
      <c r="O947" s="62"/>
    </row>
    <row r="948" spans="1:15" ht="31.5" customHeight="1">
      <c r="A948" s="326"/>
      <c r="B948" s="307" t="s">
        <v>798</v>
      </c>
      <c r="C948" s="288" t="s">
        <v>15</v>
      </c>
      <c r="D948" s="288" t="s">
        <v>15</v>
      </c>
      <c r="E948" s="288" t="s">
        <v>15</v>
      </c>
      <c r="F948" s="288" t="s">
        <v>15</v>
      </c>
      <c r="G948" s="288" t="s">
        <v>15</v>
      </c>
      <c r="H948" s="289" t="s">
        <v>15</v>
      </c>
      <c r="I948" s="319" t="s">
        <v>18</v>
      </c>
      <c r="J948" s="288" t="s">
        <v>15</v>
      </c>
      <c r="K948" s="288" t="s">
        <v>15</v>
      </c>
      <c r="L948" s="289" t="s">
        <v>690</v>
      </c>
      <c r="M948" s="301"/>
      <c r="N948" s="298"/>
      <c r="O948" s="62"/>
    </row>
    <row r="949" spans="1:15" ht="12.75" customHeight="1" hidden="1">
      <c r="A949" s="326"/>
      <c r="B949" s="307"/>
      <c r="C949" s="288"/>
      <c r="D949" s="288"/>
      <c r="E949" s="288"/>
      <c r="F949" s="288"/>
      <c r="G949" s="288"/>
      <c r="H949" s="289"/>
      <c r="I949" s="319"/>
      <c r="J949" s="288"/>
      <c r="K949" s="288"/>
      <c r="L949" s="289"/>
      <c r="M949" s="301"/>
      <c r="N949" s="298"/>
      <c r="O949" s="62"/>
    </row>
    <row r="950" spans="1:15" ht="60" customHeight="1">
      <c r="A950" s="306" t="s">
        <v>325</v>
      </c>
      <c r="B950" s="307" t="s">
        <v>326</v>
      </c>
      <c r="C950" s="312"/>
      <c r="D950" s="312"/>
      <c r="E950" s="312"/>
      <c r="F950" s="312"/>
      <c r="G950" s="312"/>
      <c r="H950" s="608" t="s">
        <v>799</v>
      </c>
      <c r="I950" s="610" t="s">
        <v>577</v>
      </c>
      <c r="J950" s="608" t="s">
        <v>800</v>
      </c>
      <c r="K950" s="289" t="s">
        <v>604</v>
      </c>
      <c r="L950" s="289" t="s">
        <v>205</v>
      </c>
      <c r="M950" s="301">
        <v>7000</v>
      </c>
      <c r="N950" s="298"/>
      <c r="O950" s="62"/>
    </row>
    <row r="951" spans="1:15" ht="10.5" customHeight="1">
      <c r="A951" s="606" t="s">
        <v>9</v>
      </c>
      <c r="B951" s="607"/>
      <c r="C951" s="312">
        <f>SUM(C952:C956)</f>
        <v>21000</v>
      </c>
      <c r="D951" s="312"/>
      <c r="E951" s="312">
        <f>SUM(E952:E956)</f>
        <v>7000</v>
      </c>
      <c r="F951" s="312">
        <f>SUM(F952:F956)</f>
        <v>7000</v>
      </c>
      <c r="G951" s="312">
        <f>SUM(G952:G956)</f>
        <v>7000</v>
      </c>
      <c r="H951" s="608"/>
      <c r="I951" s="610"/>
      <c r="J951" s="608"/>
      <c r="K951" s="350"/>
      <c r="L951" s="351"/>
      <c r="M951" s="301"/>
      <c r="N951" s="298"/>
      <c r="O951" s="62"/>
    </row>
    <row r="952" spans="1:15" ht="12.75" customHeight="1">
      <c r="A952" s="606" t="s">
        <v>10</v>
      </c>
      <c r="B952" s="607"/>
      <c r="C952" s="312">
        <f>SUM(D952:F952)</f>
        <v>0</v>
      </c>
      <c r="D952" s="312"/>
      <c r="E952" s="312">
        <v>0</v>
      </c>
      <c r="F952" s="312">
        <v>0</v>
      </c>
      <c r="G952" s="312">
        <v>0</v>
      </c>
      <c r="H952" s="608"/>
      <c r="I952" s="610"/>
      <c r="J952" s="608"/>
      <c r="K952" s="350"/>
      <c r="L952" s="351"/>
      <c r="M952" s="301"/>
      <c r="N952" s="298"/>
      <c r="O952" s="62"/>
    </row>
    <row r="953" spans="1:15" ht="12.75" customHeight="1">
      <c r="A953" s="606" t="s">
        <v>11</v>
      </c>
      <c r="B953" s="607"/>
      <c r="C953" s="312">
        <f>SUM(D953:G953)</f>
        <v>21000</v>
      </c>
      <c r="D953" s="312"/>
      <c r="E953" s="312">
        <v>7000</v>
      </c>
      <c r="F953" s="312">
        <v>7000</v>
      </c>
      <c r="G953" s="313">
        <v>7000</v>
      </c>
      <c r="H953" s="608"/>
      <c r="I953" s="610"/>
      <c r="J953" s="608"/>
      <c r="K953" s="350"/>
      <c r="L953" s="351"/>
      <c r="M953" s="301"/>
      <c r="N953" s="298"/>
      <c r="O953" s="62"/>
    </row>
    <row r="954" spans="1:15" ht="15" customHeight="1">
      <c r="A954" s="606" t="s">
        <v>12</v>
      </c>
      <c r="B954" s="607"/>
      <c r="C954" s="312">
        <f>SUM(D954:F954)</f>
        <v>0</v>
      </c>
      <c r="D954" s="312"/>
      <c r="E954" s="312">
        <v>0</v>
      </c>
      <c r="F954" s="312">
        <v>0</v>
      </c>
      <c r="G954" s="312">
        <v>0</v>
      </c>
      <c r="H954" s="608"/>
      <c r="I954" s="610"/>
      <c r="J954" s="608"/>
      <c r="K954" s="350"/>
      <c r="L954" s="351"/>
      <c r="M954" s="301"/>
      <c r="N954" s="298"/>
      <c r="O954" s="62"/>
    </row>
    <row r="955" spans="1:15" ht="12.75" customHeight="1" hidden="1">
      <c r="A955" s="606" t="s">
        <v>20</v>
      </c>
      <c r="B955" s="607"/>
      <c r="C955" s="312">
        <f>SUM(D955:F955)</f>
        <v>0</v>
      </c>
      <c r="D955" s="312"/>
      <c r="E955" s="312"/>
      <c r="F955" s="312"/>
      <c r="G955" s="312"/>
      <c r="H955" s="317"/>
      <c r="I955" s="610"/>
      <c r="J955" s="608"/>
      <c r="K955" s="350"/>
      <c r="L955" s="351"/>
      <c r="M955" s="301"/>
      <c r="N955" s="298"/>
      <c r="O955" s="62"/>
    </row>
    <row r="956" spans="1:15" ht="12.75" customHeight="1" hidden="1">
      <c r="A956" s="606" t="s">
        <v>21</v>
      </c>
      <c r="B956" s="607"/>
      <c r="C956" s="312">
        <f>SUM(D956:F956)</f>
        <v>0</v>
      </c>
      <c r="D956" s="312"/>
      <c r="E956" s="312"/>
      <c r="F956" s="312"/>
      <c r="G956" s="312"/>
      <c r="H956" s="317"/>
      <c r="I956" s="610"/>
      <c r="J956" s="608"/>
      <c r="K956" s="350"/>
      <c r="L956" s="351"/>
      <c r="M956" s="301"/>
      <c r="N956" s="298"/>
      <c r="O956" s="62"/>
    </row>
    <row r="957" spans="1:15" ht="42.75" customHeight="1">
      <c r="A957" s="306" t="s">
        <v>328</v>
      </c>
      <c r="B957" s="307" t="s">
        <v>329</v>
      </c>
      <c r="C957" s="312"/>
      <c r="D957" s="312"/>
      <c r="E957" s="312"/>
      <c r="F957" s="312"/>
      <c r="G957" s="312"/>
      <c r="H957" s="608" t="s">
        <v>801</v>
      </c>
      <c r="I957" s="610" t="s">
        <v>577</v>
      </c>
      <c r="J957" s="608" t="s">
        <v>802</v>
      </c>
      <c r="K957" s="289" t="s">
        <v>604</v>
      </c>
      <c r="L957" s="289" t="s">
        <v>205</v>
      </c>
      <c r="M957" s="301">
        <v>99.941</v>
      </c>
      <c r="N957" s="298"/>
      <c r="O957" s="62"/>
    </row>
    <row r="958" spans="1:15" ht="10.5" customHeight="1">
      <c r="A958" s="606" t="s">
        <v>9</v>
      </c>
      <c r="B958" s="607"/>
      <c r="C958" s="312">
        <f>SUM(C959:C963)</f>
        <v>299.882</v>
      </c>
      <c r="D958" s="312"/>
      <c r="E958" s="312">
        <f>SUM(E959:E963)</f>
        <v>100</v>
      </c>
      <c r="F958" s="312">
        <f>SUM(F959:F963)</f>
        <v>99.941</v>
      </c>
      <c r="G958" s="312">
        <f>SUM(G959:G963)</f>
        <v>99.941</v>
      </c>
      <c r="H958" s="608"/>
      <c r="I958" s="610"/>
      <c r="J958" s="608"/>
      <c r="K958" s="350"/>
      <c r="L958" s="351"/>
      <c r="M958" s="301"/>
      <c r="N958" s="298"/>
      <c r="O958" s="62"/>
    </row>
    <row r="959" spans="1:15" ht="12.75" customHeight="1">
      <c r="A959" s="606" t="s">
        <v>10</v>
      </c>
      <c r="B959" s="607"/>
      <c r="C959" s="312">
        <f>SUM(D959:F959)</f>
        <v>0</v>
      </c>
      <c r="D959" s="312"/>
      <c r="E959" s="312">
        <v>0</v>
      </c>
      <c r="F959" s="312">
        <v>0</v>
      </c>
      <c r="G959" s="312">
        <v>0</v>
      </c>
      <c r="H959" s="608"/>
      <c r="I959" s="610"/>
      <c r="J959" s="608"/>
      <c r="K959" s="350"/>
      <c r="L959" s="351"/>
      <c r="M959" s="301"/>
      <c r="N959" s="298"/>
      <c r="O959" s="62"/>
    </row>
    <row r="960" spans="1:15" ht="10.5" customHeight="1">
      <c r="A960" s="606" t="s">
        <v>11</v>
      </c>
      <c r="B960" s="607"/>
      <c r="C960" s="312">
        <f>SUM(D960:G960)</f>
        <v>299.882</v>
      </c>
      <c r="D960" s="312"/>
      <c r="E960" s="312">
        <v>100</v>
      </c>
      <c r="F960" s="312">
        <v>99.941</v>
      </c>
      <c r="G960" s="312">
        <v>99.941</v>
      </c>
      <c r="H960" s="608"/>
      <c r="I960" s="610"/>
      <c r="J960" s="608"/>
      <c r="K960" s="350"/>
      <c r="L960" s="351"/>
      <c r="M960" s="301"/>
      <c r="N960" s="298"/>
      <c r="O960" s="62"/>
    </row>
    <row r="961" spans="1:15" ht="12.75" customHeight="1">
      <c r="A961" s="606" t="s">
        <v>12</v>
      </c>
      <c r="B961" s="607"/>
      <c r="C961" s="312">
        <f>SUM(D961:F961)</f>
        <v>0</v>
      </c>
      <c r="D961" s="312"/>
      <c r="E961" s="312">
        <v>0</v>
      </c>
      <c r="F961" s="312">
        <v>0</v>
      </c>
      <c r="G961" s="312">
        <v>0</v>
      </c>
      <c r="H961" s="608"/>
      <c r="I961" s="610"/>
      <c r="J961" s="608"/>
      <c r="K961" s="350"/>
      <c r="L961" s="351"/>
      <c r="M961" s="301"/>
      <c r="N961" s="298"/>
      <c r="O961" s="62"/>
    </row>
    <row r="962" spans="1:15" ht="12.75" customHeight="1" hidden="1">
      <c r="A962" s="606" t="s">
        <v>20</v>
      </c>
      <c r="B962" s="607"/>
      <c r="C962" s="312">
        <f>SUM(D962:F962)</f>
        <v>0</v>
      </c>
      <c r="D962" s="312"/>
      <c r="E962" s="312"/>
      <c r="F962" s="312"/>
      <c r="G962" s="312"/>
      <c r="H962" s="317"/>
      <c r="I962" s="610"/>
      <c r="J962" s="608"/>
      <c r="K962" s="350"/>
      <c r="L962" s="351"/>
      <c r="M962" s="301"/>
      <c r="N962" s="298"/>
      <c r="O962" s="62"/>
    </row>
    <row r="963" spans="1:15" ht="12.75" customHeight="1" hidden="1">
      <c r="A963" s="606" t="s">
        <v>21</v>
      </c>
      <c r="B963" s="607"/>
      <c r="C963" s="312">
        <f>SUM(D963:F963)</f>
        <v>0</v>
      </c>
      <c r="D963" s="312"/>
      <c r="E963" s="312"/>
      <c r="F963" s="312"/>
      <c r="G963" s="312"/>
      <c r="H963" s="317"/>
      <c r="I963" s="610"/>
      <c r="J963" s="608"/>
      <c r="K963" s="350"/>
      <c r="L963" s="351"/>
      <c r="M963" s="301"/>
      <c r="N963" s="298"/>
      <c r="O963" s="62"/>
    </row>
    <row r="964" spans="1:15" ht="12.75" customHeight="1" hidden="1">
      <c r="A964" s="326"/>
      <c r="B964" s="307" t="s">
        <v>803</v>
      </c>
      <c r="C964" s="288" t="s">
        <v>15</v>
      </c>
      <c r="D964" s="288" t="s">
        <v>15</v>
      </c>
      <c r="E964" s="288" t="s">
        <v>15</v>
      </c>
      <c r="F964" s="288" t="s">
        <v>15</v>
      </c>
      <c r="G964" s="288" t="s">
        <v>15</v>
      </c>
      <c r="H964" s="289" t="s">
        <v>15</v>
      </c>
      <c r="I964" s="319" t="s">
        <v>18</v>
      </c>
      <c r="J964" s="288" t="s">
        <v>15</v>
      </c>
      <c r="K964" s="288" t="s">
        <v>15</v>
      </c>
      <c r="L964" s="289"/>
      <c r="M964" s="301"/>
      <c r="N964" s="298"/>
      <c r="O964" s="62"/>
    </row>
    <row r="965" spans="1:15" ht="42" customHeight="1">
      <c r="A965" s="306" t="s">
        <v>330</v>
      </c>
      <c r="B965" s="307" t="s">
        <v>804</v>
      </c>
      <c r="C965" s="312"/>
      <c r="D965" s="312"/>
      <c r="E965" s="312"/>
      <c r="F965" s="312"/>
      <c r="G965" s="312"/>
      <c r="H965" s="608" t="s">
        <v>799</v>
      </c>
      <c r="I965" s="610" t="s">
        <v>577</v>
      </c>
      <c r="J965" s="608" t="s">
        <v>331</v>
      </c>
      <c r="K965" s="289"/>
      <c r="L965" s="289"/>
      <c r="M965" s="301"/>
      <c r="N965" s="298"/>
      <c r="O965" s="62"/>
    </row>
    <row r="966" spans="1:15" ht="10.5" customHeight="1">
      <c r="A966" s="606" t="s">
        <v>9</v>
      </c>
      <c r="B966" s="607"/>
      <c r="C966" s="312">
        <f>SUM(C967:C971)</f>
        <v>0</v>
      </c>
      <c r="D966" s="312">
        <f>SUM(D967:D971)</f>
        <v>0</v>
      </c>
      <c r="E966" s="312">
        <f>SUM(E967:E971)</f>
        <v>0</v>
      </c>
      <c r="F966" s="312">
        <f>SUM(F967:F971)</f>
        <v>0</v>
      </c>
      <c r="G966" s="312">
        <f>SUM(G967:G971)</f>
        <v>0</v>
      </c>
      <c r="H966" s="608"/>
      <c r="I966" s="610"/>
      <c r="J966" s="608"/>
      <c r="K966" s="346"/>
      <c r="L966" s="349"/>
      <c r="M966" s="301"/>
      <c r="N966" s="298"/>
      <c r="O966" s="62"/>
    </row>
    <row r="967" spans="1:15" ht="12.75" customHeight="1">
      <c r="A967" s="606" t="s">
        <v>10</v>
      </c>
      <c r="B967" s="607"/>
      <c r="C967" s="312">
        <f>SUM(D967:F967)</f>
        <v>0</v>
      </c>
      <c r="D967" s="312"/>
      <c r="E967" s="312">
        <v>0</v>
      </c>
      <c r="F967" s="312">
        <v>0</v>
      </c>
      <c r="G967" s="312">
        <v>0</v>
      </c>
      <c r="H967" s="608"/>
      <c r="I967" s="610"/>
      <c r="J967" s="608"/>
      <c r="K967" s="346"/>
      <c r="L967" s="349"/>
      <c r="M967" s="301"/>
      <c r="N967" s="298"/>
      <c r="O967" s="62"/>
    </row>
    <row r="968" spans="1:15" ht="12.75" customHeight="1">
      <c r="A968" s="606" t="s">
        <v>11</v>
      </c>
      <c r="B968" s="607"/>
      <c r="C968" s="312">
        <f>SUM(D968:G968)</f>
        <v>0</v>
      </c>
      <c r="D968" s="312">
        <v>0</v>
      </c>
      <c r="E968" s="312">
        <v>0</v>
      </c>
      <c r="F968" s="312">
        <v>0</v>
      </c>
      <c r="G968" s="312">
        <v>0</v>
      </c>
      <c r="H968" s="608"/>
      <c r="I968" s="610"/>
      <c r="J968" s="608"/>
      <c r="K968" s="346"/>
      <c r="L968" s="349"/>
      <c r="M968" s="301"/>
      <c r="N968" s="298"/>
      <c r="O968" s="62"/>
    </row>
    <row r="969" spans="1:15" ht="12.75" customHeight="1">
      <c r="A969" s="606" t="s">
        <v>12</v>
      </c>
      <c r="B969" s="607"/>
      <c r="C969" s="312">
        <f>SUM(D969:F969)</f>
        <v>0</v>
      </c>
      <c r="D969" s="312"/>
      <c r="E969" s="312">
        <v>0</v>
      </c>
      <c r="F969" s="312">
        <v>0</v>
      </c>
      <c r="G969" s="312">
        <v>0</v>
      </c>
      <c r="H969" s="608"/>
      <c r="I969" s="610"/>
      <c r="J969" s="608"/>
      <c r="K969" s="346"/>
      <c r="L969" s="349"/>
      <c r="M969" s="301"/>
      <c r="N969" s="298"/>
      <c r="O969" s="62"/>
    </row>
    <row r="970" spans="1:15" ht="12.75" customHeight="1" hidden="1">
      <c r="A970" s="606" t="s">
        <v>20</v>
      </c>
      <c r="B970" s="607"/>
      <c r="C970" s="312">
        <f>SUM(D970:F970)</f>
        <v>0</v>
      </c>
      <c r="D970" s="312"/>
      <c r="E970" s="312"/>
      <c r="F970" s="312"/>
      <c r="G970" s="312"/>
      <c r="H970" s="317"/>
      <c r="I970" s="610"/>
      <c r="J970" s="608"/>
      <c r="K970" s="346"/>
      <c r="L970" s="349"/>
      <c r="M970" s="301"/>
      <c r="N970" s="298"/>
      <c r="O970" s="62"/>
    </row>
    <row r="971" spans="1:15" ht="12.75" customHeight="1" hidden="1">
      <c r="A971" s="606" t="s">
        <v>21</v>
      </c>
      <c r="B971" s="607"/>
      <c r="C971" s="312">
        <f>SUM(D971:F971)</f>
        <v>0</v>
      </c>
      <c r="D971" s="312"/>
      <c r="E971" s="312"/>
      <c r="F971" s="312"/>
      <c r="G971" s="312"/>
      <c r="H971" s="317"/>
      <c r="I971" s="610"/>
      <c r="J971" s="608"/>
      <c r="K971" s="346"/>
      <c r="L971" s="349"/>
      <c r="M971" s="301"/>
      <c r="N971" s="298"/>
      <c r="O971" s="62"/>
    </row>
    <row r="972" spans="1:15" ht="50.25" customHeight="1">
      <c r="A972" s="306" t="s">
        <v>332</v>
      </c>
      <c r="B972" s="307" t="s">
        <v>333</v>
      </c>
      <c r="C972" s="312"/>
      <c r="D972" s="312"/>
      <c r="E972" s="312"/>
      <c r="F972" s="312"/>
      <c r="G972" s="312"/>
      <c r="H972" s="608" t="s">
        <v>801</v>
      </c>
      <c r="I972" s="610" t="s">
        <v>577</v>
      </c>
      <c r="J972" s="608" t="s">
        <v>334</v>
      </c>
      <c r="K972" s="289" t="s">
        <v>444</v>
      </c>
      <c r="L972" s="289" t="s">
        <v>205</v>
      </c>
      <c r="M972" s="301">
        <v>54107.34118</v>
      </c>
      <c r="N972" s="298"/>
      <c r="O972" s="62"/>
    </row>
    <row r="973" spans="1:15" ht="9.75" customHeight="1">
      <c r="A973" s="606" t="s">
        <v>9</v>
      </c>
      <c r="B973" s="607"/>
      <c r="C973" s="312">
        <f>SUM(C974:C978)</f>
        <v>284093.10039</v>
      </c>
      <c r="D973" s="312">
        <f>SUM(D974:D978)</f>
        <v>0</v>
      </c>
      <c r="E973" s="312">
        <f>SUM(E974:E978)</f>
        <v>94697.70013</v>
      </c>
      <c r="F973" s="312">
        <f>SUM(F974:F978)</f>
        <v>94697.70013</v>
      </c>
      <c r="G973" s="312">
        <f>SUM(G974:G978)</f>
        <v>94697.70013</v>
      </c>
      <c r="H973" s="608"/>
      <c r="I973" s="610"/>
      <c r="J973" s="608"/>
      <c r="K973" s="346"/>
      <c r="L973" s="349"/>
      <c r="M973" s="301"/>
      <c r="N973" s="298"/>
      <c r="O973" s="62"/>
    </row>
    <row r="974" spans="1:15" ht="12.75" customHeight="1">
      <c r="A974" s="606" t="s">
        <v>10</v>
      </c>
      <c r="B974" s="607"/>
      <c r="C974" s="312">
        <f>SUM(D974:G974)</f>
        <v>0</v>
      </c>
      <c r="D974" s="312"/>
      <c r="E974" s="312">
        <v>0</v>
      </c>
      <c r="F974" s="312">
        <v>0</v>
      </c>
      <c r="G974" s="312">
        <v>0</v>
      </c>
      <c r="H974" s="608"/>
      <c r="I974" s="610"/>
      <c r="J974" s="608"/>
      <c r="K974" s="346"/>
      <c r="L974" s="349"/>
      <c r="M974" s="301"/>
      <c r="N974" s="298"/>
      <c r="O974" s="62"/>
    </row>
    <row r="975" spans="1:15" ht="12.75" customHeight="1">
      <c r="A975" s="606" t="s">
        <v>11</v>
      </c>
      <c r="B975" s="607"/>
      <c r="C975" s="312">
        <f>SUM(D975:G975)</f>
        <v>284093.10039</v>
      </c>
      <c r="D975" s="312">
        <v>0</v>
      </c>
      <c r="E975" s="312">
        <v>94697.70013</v>
      </c>
      <c r="F975" s="312">
        <v>94697.70013</v>
      </c>
      <c r="G975" s="313">
        <v>94697.70013</v>
      </c>
      <c r="H975" s="608"/>
      <c r="I975" s="610"/>
      <c r="J975" s="608"/>
      <c r="K975" s="346"/>
      <c r="L975" s="349"/>
      <c r="M975" s="301"/>
      <c r="N975" s="298"/>
      <c r="O975" s="62"/>
    </row>
    <row r="976" spans="1:15" ht="12.75" customHeight="1">
      <c r="A976" s="606" t="s">
        <v>12</v>
      </c>
      <c r="B976" s="607"/>
      <c r="C976" s="312">
        <f>SUM(D976:F976)</f>
        <v>0</v>
      </c>
      <c r="D976" s="312"/>
      <c r="E976" s="312">
        <v>0</v>
      </c>
      <c r="F976" s="312">
        <v>0</v>
      </c>
      <c r="G976" s="312">
        <v>0</v>
      </c>
      <c r="H976" s="608"/>
      <c r="I976" s="610"/>
      <c r="J976" s="608"/>
      <c r="K976" s="346"/>
      <c r="L976" s="349"/>
      <c r="M976" s="301"/>
      <c r="N976" s="298"/>
      <c r="O976" s="62"/>
    </row>
    <row r="977" spans="1:15" ht="12.75" customHeight="1" hidden="1">
      <c r="A977" s="606" t="s">
        <v>20</v>
      </c>
      <c r="B977" s="607"/>
      <c r="C977" s="312">
        <f>SUM(D977:F977)</f>
        <v>0</v>
      </c>
      <c r="D977" s="312"/>
      <c r="E977" s="312"/>
      <c r="F977" s="312"/>
      <c r="G977" s="312"/>
      <c r="H977" s="317"/>
      <c r="I977" s="610"/>
      <c r="J977" s="608"/>
      <c r="K977" s="346"/>
      <c r="L977" s="349"/>
      <c r="M977" s="301"/>
      <c r="N977" s="298"/>
      <c r="O977" s="62"/>
    </row>
    <row r="978" spans="1:15" ht="12.75" customHeight="1" hidden="1">
      <c r="A978" s="606" t="s">
        <v>21</v>
      </c>
      <c r="B978" s="607"/>
      <c r="C978" s="312">
        <f>SUM(D978:F978)</f>
        <v>0</v>
      </c>
      <c r="D978" s="312"/>
      <c r="E978" s="312"/>
      <c r="F978" s="312"/>
      <c r="G978" s="312"/>
      <c r="H978" s="317"/>
      <c r="I978" s="610"/>
      <c r="J978" s="608"/>
      <c r="K978" s="346"/>
      <c r="L978" s="349"/>
      <c r="M978" s="301"/>
      <c r="N978" s="298"/>
      <c r="O978" s="62"/>
    </row>
    <row r="979" spans="1:15" ht="71.25" customHeight="1">
      <c r="A979" s="306" t="s">
        <v>482</v>
      </c>
      <c r="B979" s="307" t="s">
        <v>335</v>
      </c>
      <c r="C979" s="312"/>
      <c r="D979" s="312"/>
      <c r="E979" s="312"/>
      <c r="F979" s="312"/>
      <c r="G979" s="312"/>
      <c r="H979" s="608" t="s">
        <v>801</v>
      </c>
      <c r="I979" s="610" t="s">
        <v>577</v>
      </c>
      <c r="J979" s="608" t="s">
        <v>483</v>
      </c>
      <c r="K979" s="289"/>
      <c r="L979" s="289"/>
      <c r="M979" s="360">
        <v>5410.766</v>
      </c>
      <c r="N979" s="298"/>
      <c r="O979" s="62"/>
    </row>
    <row r="980" spans="1:15" ht="12.75" customHeight="1">
      <c r="A980" s="606" t="s">
        <v>9</v>
      </c>
      <c r="B980" s="607"/>
      <c r="C980" s="312">
        <f>SUM(C981:C985)</f>
        <v>16232.297999999999</v>
      </c>
      <c r="D980" s="312">
        <f>SUM(D981:D985)</f>
        <v>0</v>
      </c>
      <c r="E980" s="312">
        <f>SUM(E981:E985)</f>
        <v>5410.766</v>
      </c>
      <c r="F980" s="312">
        <f>SUM(F981:F985)</f>
        <v>5410.766</v>
      </c>
      <c r="G980" s="312">
        <f>SUM(G981:G985)</f>
        <v>5410.766</v>
      </c>
      <c r="H980" s="608"/>
      <c r="I980" s="610"/>
      <c r="J980" s="608"/>
      <c r="K980" s="346"/>
      <c r="L980" s="349"/>
      <c r="M980" s="301"/>
      <c r="N980" s="298"/>
      <c r="O980" s="62"/>
    </row>
    <row r="981" spans="1:15" ht="11.25" customHeight="1">
      <c r="A981" s="606" t="s">
        <v>10</v>
      </c>
      <c r="B981" s="607"/>
      <c r="C981" s="312">
        <f>SUM(D981:F981)</f>
        <v>0</v>
      </c>
      <c r="D981" s="312"/>
      <c r="E981" s="312">
        <v>0</v>
      </c>
      <c r="F981" s="312">
        <v>0</v>
      </c>
      <c r="G981" s="312">
        <v>0</v>
      </c>
      <c r="H981" s="608"/>
      <c r="I981" s="610"/>
      <c r="J981" s="608"/>
      <c r="K981" s="346"/>
      <c r="L981" s="349"/>
      <c r="M981" s="301"/>
      <c r="N981" s="298"/>
      <c r="O981" s="62"/>
    </row>
    <row r="982" spans="1:15" ht="11.25" customHeight="1">
      <c r="A982" s="606" t="s">
        <v>11</v>
      </c>
      <c r="B982" s="607"/>
      <c r="C982" s="312">
        <f>SUM(D982:G982)</f>
        <v>16232.297999999999</v>
      </c>
      <c r="D982" s="312">
        <v>0</v>
      </c>
      <c r="E982" s="312">
        <v>5410.766</v>
      </c>
      <c r="F982" s="312">
        <v>5410.766</v>
      </c>
      <c r="G982" s="313">
        <v>5410.766</v>
      </c>
      <c r="H982" s="608"/>
      <c r="I982" s="610"/>
      <c r="J982" s="608"/>
      <c r="K982" s="346"/>
      <c r="L982" s="349"/>
      <c r="M982" s="301"/>
      <c r="N982" s="298"/>
      <c r="O982" s="62"/>
    </row>
    <row r="983" spans="1:15" ht="14.25" customHeight="1">
      <c r="A983" s="606" t="s">
        <v>12</v>
      </c>
      <c r="B983" s="607"/>
      <c r="C983" s="312">
        <f>SUM(D983:F983)</f>
        <v>0</v>
      </c>
      <c r="D983" s="312"/>
      <c r="E983" s="312">
        <v>0</v>
      </c>
      <c r="F983" s="312">
        <v>0</v>
      </c>
      <c r="G983" s="312">
        <v>0</v>
      </c>
      <c r="H983" s="608"/>
      <c r="I983" s="610"/>
      <c r="J983" s="608"/>
      <c r="K983" s="346"/>
      <c r="L983" s="349"/>
      <c r="M983" s="301"/>
      <c r="N983" s="298"/>
      <c r="O983" s="62"/>
    </row>
    <row r="984" spans="1:15" ht="12.75" customHeight="1" hidden="1">
      <c r="A984" s="606" t="s">
        <v>20</v>
      </c>
      <c r="B984" s="607"/>
      <c r="C984" s="312">
        <f>SUM(D984:F984)</f>
        <v>0</v>
      </c>
      <c r="D984" s="312"/>
      <c r="E984" s="312"/>
      <c r="F984" s="312"/>
      <c r="G984" s="312"/>
      <c r="H984" s="317"/>
      <c r="I984" s="610"/>
      <c r="J984" s="608"/>
      <c r="K984" s="346"/>
      <c r="L984" s="349"/>
      <c r="M984" s="301"/>
      <c r="N984" s="298"/>
      <c r="O984" s="62"/>
    </row>
    <row r="985" spans="1:15" ht="12.75" customHeight="1" hidden="1">
      <c r="A985" s="606" t="s">
        <v>21</v>
      </c>
      <c r="B985" s="607"/>
      <c r="C985" s="312">
        <f>SUM(D985:F985)</f>
        <v>0</v>
      </c>
      <c r="D985" s="312"/>
      <c r="E985" s="312"/>
      <c r="F985" s="312"/>
      <c r="G985" s="312"/>
      <c r="H985" s="317"/>
      <c r="I985" s="610"/>
      <c r="J985" s="608"/>
      <c r="K985" s="346"/>
      <c r="L985" s="349"/>
      <c r="M985" s="301"/>
      <c r="N985" s="298"/>
      <c r="O985" s="62"/>
    </row>
    <row r="986" spans="1:15" ht="99" customHeight="1">
      <c r="A986" s="306" t="s">
        <v>336</v>
      </c>
      <c r="B986" s="307" t="s">
        <v>337</v>
      </c>
      <c r="C986" s="312"/>
      <c r="D986" s="312"/>
      <c r="E986" s="312"/>
      <c r="F986" s="312"/>
      <c r="G986" s="312"/>
      <c r="H986" s="608" t="s">
        <v>801</v>
      </c>
      <c r="I986" s="610" t="s">
        <v>577</v>
      </c>
      <c r="J986" s="608" t="s">
        <v>484</v>
      </c>
      <c r="K986" s="289" t="s">
        <v>444</v>
      </c>
      <c r="L986" s="289" t="s">
        <v>205</v>
      </c>
      <c r="M986" s="301"/>
      <c r="N986" s="298"/>
      <c r="O986" s="62"/>
    </row>
    <row r="987" spans="1:15" ht="12.75" customHeight="1">
      <c r="A987" s="606" t="s">
        <v>9</v>
      </c>
      <c r="B987" s="607"/>
      <c r="C987" s="312">
        <f>SUM(C988:C992)</f>
        <v>1415.7531</v>
      </c>
      <c r="D987" s="312">
        <f>SUM(D988:D992)</f>
        <v>0</v>
      </c>
      <c r="E987" s="312">
        <f>SUM(E988:E992)</f>
        <v>472.9797</v>
      </c>
      <c r="F987" s="312">
        <f>SUM(F988:F992)</f>
        <v>471.3867</v>
      </c>
      <c r="G987" s="312">
        <f>SUM(G988:G992)</f>
        <v>471.3867</v>
      </c>
      <c r="H987" s="608"/>
      <c r="I987" s="610"/>
      <c r="J987" s="608"/>
      <c r="K987" s="346"/>
      <c r="L987" s="349"/>
      <c r="M987" s="301"/>
      <c r="N987" s="298"/>
      <c r="O987" s="62"/>
    </row>
    <row r="988" spans="1:15" ht="12.75" customHeight="1">
      <c r="A988" s="606" t="s">
        <v>10</v>
      </c>
      <c r="B988" s="607"/>
      <c r="C988" s="312">
        <f>SUM(D988:G988)</f>
        <v>0</v>
      </c>
      <c r="D988" s="312"/>
      <c r="E988" s="312">
        <v>0</v>
      </c>
      <c r="F988" s="312">
        <v>0</v>
      </c>
      <c r="G988" s="312">
        <v>0</v>
      </c>
      <c r="H988" s="608"/>
      <c r="I988" s="610"/>
      <c r="J988" s="608"/>
      <c r="K988" s="346"/>
      <c r="L988" s="349"/>
      <c r="M988" s="301"/>
      <c r="N988" s="298"/>
      <c r="O988" s="62"/>
    </row>
    <row r="989" spans="1:15" ht="12.75" customHeight="1">
      <c r="A989" s="606" t="s">
        <v>11</v>
      </c>
      <c r="B989" s="607"/>
      <c r="C989" s="312">
        <f>SUM(D989:G989)</f>
        <v>1415.7531</v>
      </c>
      <c r="D989" s="312">
        <v>0</v>
      </c>
      <c r="E989" s="312">
        <v>472.9797</v>
      </c>
      <c r="F989" s="312">
        <v>471.3867</v>
      </c>
      <c r="G989" s="313">
        <v>471.3867</v>
      </c>
      <c r="H989" s="608"/>
      <c r="I989" s="610"/>
      <c r="J989" s="608"/>
      <c r="K989" s="346"/>
      <c r="L989" s="349"/>
      <c r="M989" s="301"/>
      <c r="N989" s="298"/>
      <c r="O989" s="62"/>
    </row>
    <row r="990" spans="1:15" ht="12.75" customHeight="1">
      <c r="A990" s="606" t="s">
        <v>12</v>
      </c>
      <c r="B990" s="607"/>
      <c r="C990" s="312">
        <f>SUM(D990:G990)</f>
        <v>0</v>
      </c>
      <c r="D990" s="312"/>
      <c r="E990" s="312">
        <v>0</v>
      </c>
      <c r="F990" s="312">
        <v>0</v>
      </c>
      <c r="G990" s="312">
        <v>0</v>
      </c>
      <c r="H990" s="608"/>
      <c r="I990" s="610"/>
      <c r="J990" s="608"/>
      <c r="K990" s="346"/>
      <c r="L990" s="349"/>
      <c r="M990" s="301"/>
      <c r="N990" s="298"/>
      <c r="O990" s="62"/>
    </row>
    <row r="991" spans="1:15" ht="12.75" customHeight="1" hidden="1">
      <c r="A991" s="606" t="s">
        <v>20</v>
      </c>
      <c r="B991" s="607"/>
      <c r="C991" s="312">
        <f>SUM(D991:F991)</f>
        <v>0</v>
      </c>
      <c r="D991" s="312"/>
      <c r="E991" s="312"/>
      <c r="F991" s="312"/>
      <c r="G991" s="312"/>
      <c r="H991" s="317"/>
      <c r="I991" s="610"/>
      <c r="J991" s="608"/>
      <c r="K991" s="346"/>
      <c r="L991" s="349"/>
      <c r="M991" s="301"/>
      <c r="N991" s="298"/>
      <c r="O991" s="62"/>
    </row>
    <row r="992" spans="1:15" ht="12.75" customHeight="1" hidden="1">
      <c r="A992" s="606" t="s">
        <v>21</v>
      </c>
      <c r="B992" s="607"/>
      <c r="C992" s="312">
        <f>SUM(D992:F992)</f>
        <v>0</v>
      </c>
      <c r="D992" s="312"/>
      <c r="E992" s="312"/>
      <c r="F992" s="312"/>
      <c r="G992" s="312"/>
      <c r="H992" s="317"/>
      <c r="I992" s="610"/>
      <c r="J992" s="608"/>
      <c r="K992" s="346"/>
      <c r="L992" s="349"/>
      <c r="M992" s="301"/>
      <c r="N992" s="298"/>
      <c r="O992" s="62"/>
    </row>
    <row r="993" spans="1:15" ht="51.75" customHeight="1">
      <c r="A993" s="306" t="s">
        <v>805</v>
      </c>
      <c r="B993" s="317" t="s">
        <v>806</v>
      </c>
      <c r="C993" s="312"/>
      <c r="D993" s="312"/>
      <c r="E993" s="312"/>
      <c r="F993" s="312"/>
      <c r="G993" s="312"/>
      <c r="H993" s="317"/>
      <c r="I993" s="610" t="s">
        <v>447</v>
      </c>
      <c r="J993" s="322" t="s">
        <v>447</v>
      </c>
      <c r="K993" s="317" t="s">
        <v>643</v>
      </c>
      <c r="L993" s="361" t="s">
        <v>205</v>
      </c>
      <c r="M993" s="301">
        <v>6710.134</v>
      </c>
      <c r="N993" s="298"/>
      <c r="O993" s="62"/>
    </row>
    <row r="994" spans="1:15" ht="12.75" customHeight="1">
      <c r="A994" s="606" t="s">
        <v>9</v>
      </c>
      <c r="B994" s="607"/>
      <c r="C994" s="312"/>
      <c r="D994" s="312"/>
      <c r="E994" s="312">
        <f>E995+E996+E997</f>
        <v>6710.134</v>
      </c>
      <c r="F994" s="312">
        <f>F995+F996+F997</f>
        <v>6710.134</v>
      </c>
      <c r="G994" s="312">
        <f>G995+G996+G997</f>
        <v>6710.134</v>
      </c>
      <c r="H994" s="317"/>
      <c r="I994" s="610"/>
      <c r="J994" s="317"/>
      <c r="K994" s="346"/>
      <c r="L994" s="349"/>
      <c r="M994" s="301"/>
      <c r="N994" s="298"/>
      <c r="O994" s="62"/>
    </row>
    <row r="995" spans="1:15" ht="12.75" customHeight="1">
      <c r="A995" s="606" t="s">
        <v>10</v>
      </c>
      <c r="B995" s="607"/>
      <c r="C995" s="312"/>
      <c r="D995" s="312"/>
      <c r="E995" s="312">
        <v>0</v>
      </c>
      <c r="F995" s="312">
        <v>0</v>
      </c>
      <c r="G995" s="312">
        <v>0</v>
      </c>
      <c r="H995" s="317"/>
      <c r="I995" s="610"/>
      <c r="J995" s="317"/>
      <c r="K995" s="346"/>
      <c r="L995" s="349"/>
      <c r="M995" s="301"/>
      <c r="N995" s="298"/>
      <c r="O995" s="62"/>
    </row>
    <row r="996" spans="1:15" ht="12.75" customHeight="1">
      <c r="A996" s="606" t="s">
        <v>11</v>
      </c>
      <c r="B996" s="607"/>
      <c r="C996" s="312"/>
      <c r="D996" s="312"/>
      <c r="E996" s="312">
        <v>6710.134</v>
      </c>
      <c r="F996" s="312">
        <v>6710.134</v>
      </c>
      <c r="G996" s="313">
        <f>F996</f>
        <v>6710.134</v>
      </c>
      <c r="H996" s="317"/>
      <c r="I996" s="610"/>
      <c r="J996" s="317"/>
      <c r="K996" s="346"/>
      <c r="L996" s="349"/>
      <c r="M996" s="301"/>
      <c r="N996" s="298"/>
      <c r="O996" s="62"/>
    </row>
    <row r="997" spans="1:15" ht="12.75" customHeight="1">
      <c r="A997" s="606" t="s">
        <v>12</v>
      </c>
      <c r="B997" s="607"/>
      <c r="C997" s="312"/>
      <c r="D997" s="312"/>
      <c r="E997" s="312">
        <v>0</v>
      </c>
      <c r="F997" s="312">
        <v>0</v>
      </c>
      <c r="G997" s="312">
        <v>0</v>
      </c>
      <c r="H997" s="317"/>
      <c r="I997" s="610"/>
      <c r="J997" s="317"/>
      <c r="K997" s="346"/>
      <c r="L997" s="349"/>
      <c r="M997" s="301"/>
      <c r="N997" s="298"/>
      <c r="O997" s="62"/>
    </row>
    <row r="998" spans="1:15" ht="53.25" customHeight="1">
      <c r="A998" s="306" t="s">
        <v>807</v>
      </c>
      <c r="B998" s="317" t="s">
        <v>808</v>
      </c>
      <c r="C998" s="312"/>
      <c r="D998" s="312"/>
      <c r="E998" s="312"/>
      <c r="F998" s="312"/>
      <c r="G998" s="312"/>
      <c r="H998" s="317"/>
      <c r="I998" s="610" t="s">
        <v>577</v>
      </c>
      <c r="J998" s="317"/>
      <c r="K998" s="317" t="s">
        <v>754</v>
      </c>
      <c r="L998" s="361" t="s">
        <v>205</v>
      </c>
      <c r="M998" s="301"/>
      <c r="N998" s="298"/>
      <c r="O998" s="62"/>
    </row>
    <row r="999" spans="1:15" ht="12.75" customHeight="1">
      <c r="A999" s="606" t="s">
        <v>9</v>
      </c>
      <c r="B999" s="607"/>
      <c r="C999" s="312"/>
      <c r="D999" s="312"/>
      <c r="E999" s="312">
        <f>E1000+E1001+E1002</f>
        <v>2739</v>
      </c>
      <c r="F999" s="312">
        <f>F1000+F1001+F1002</f>
        <v>2739</v>
      </c>
      <c r="G999" s="312">
        <f>G1000+G1001+G1002</f>
        <v>2739</v>
      </c>
      <c r="H999" s="317"/>
      <c r="I999" s="610"/>
      <c r="J999" s="317"/>
      <c r="K999" s="346"/>
      <c r="L999" s="349"/>
      <c r="M999" s="301"/>
      <c r="N999" s="298"/>
      <c r="O999" s="62"/>
    </row>
    <row r="1000" spans="1:15" ht="12.75" customHeight="1">
      <c r="A1000" s="606" t="s">
        <v>10</v>
      </c>
      <c r="B1000" s="607"/>
      <c r="C1000" s="312"/>
      <c r="D1000" s="312"/>
      <c r="E1000" s="312">
        <v>2602</v>
      </c>
      <c r="F1000" s="312">
        <v>2602</v>
      </c>
      <c r="G1000" s="312">
        <v>2602</v>
      </c>
      <c r="H1000" s="317"/>
      <c r="I1000" s="610"/>
      <c r="J1000" s="317"/>
      <c r="K1000" s="346"/>
      <c r="L1000" s="349"/>
      <c r="M1000" s="301"/>
      <c r="N1000" s="298"/>
      <c r="O1000" s="62"/>
    </row>
    <row r="1001" spans="1:15" ht="12.75" customHeight="1">
      <c r="A1001" s="606" t="s">
        <v>11</v>
      </c>
      <c r="B1001" s="607"/>
      <c r="C1001" s="312"/>
      <c r="D1001" s="312"/>
      <c r="E1001" s="312">
        <v>137</v>
      </c>
      <c r="F1001" s="312">
        <v>137</v>
      </c>
      <c r="G1001" s="312">
        <v>137</v>
      </c>
      <c r="H1001" s="317"/>
      <c r="I1001" s="610"/>
      <c r="J1001" s="317"/>
      <c r="K1001" s="346"/>
      <c r="L1001" s="349"/>
      <c r="M1001" s="301"/>
      <c r="N1001" s="298"/>
      <c r="O1001" s="62"/>
    </row>
    <row r="1002" spans="1:15" ht="27" customHeight="1">
      <c r="A1002" s="606" t="s">
        <v>12</v>
      </c>
      <c r="B1002" s="607"/>
      <c r="C1002" s="312"/>
      <c r="D1002" s="312"/>
      <c r="E1002" s="312">
        <v>0</v>
      </c>
      <c r="F1002" s="312">
        <v>0</v>
      </c>
      <c r="G1002" s="312">
        <v>0</v>
      </c>
      <c r="H1002" s="317"/>
      <c r="I1002" s="610"/>
      <c r="J1002" s="317"/>
      <c r="K1002" s="346"/>
      <c r="L1002" s="349"/>
      <c r="M1002" s="301"/>
      <c r="N1002" s="298"/>
      <c r="O1002" s="62"/>
    </row>
    <row r="1003" spans="1:15" ht="30.75" customHeight="1">
      <c r="A1003" s="306" t="s">
        <v>338</v>
      </c>
      <c r="B1003" s="307" t="s">
        <v>339</v>
      </c>
      <c r="C1003" s="352"/>
      <c r="D1003" s="354"/>
      <c r="E1003" s="354"/>
      <c r="F1003" s="354"/>
      <c r="G1003" s="354"/>
      <c r="H1003" s="349"/>
      <c r="I1003" s="608" t="s">
        <v>18</v>
      </c>
      <c r="J1003" s="608" t="s">
        <v>340</v>
      </c>
      <c r="K1003" s="317"/>
      <c r="L1003" s="317"/>
      <c r="M1003" s="301"/>
      <c r="N1003" s="298"/>
      <c r="O1003" s="62"/>
    </row>
    <row r="1004" spans="1:15" ht="12.75" customHeight="1">
      <c r="A1004" s="606" t="s">
        <v>9</v>
      </c>
      <c r="B1004" s="607"/>
      <c r="C1004" s="308">
        <f>SUM(C1005:C1009)</f>
        <v>0</v>
      </c>
      <c r="D1004" s="308"/>
      <c r="E1004" s="308">
        <f>SUM(E1005:E1009)</f>
        <v>0</v>
      </c>
      <c r="F1004" s="308">
        <f>SUM(F1005:F1009)</f>
        <v>0</v>
      </c>
      <c r="G1004" s="308">
        <f>SUM(G1005:G1009)</f>
        <v>0</v>
      </c>
      <c r="H1004" s="349"/>
      <c r="I1004" s="608"/>
      <c r="J1004" s="608"/>
      <c r="K1004" s="346"/>
      <c r="L1004" s="349"/>
      <c r="M1004" s="301"/>
      <c r="N1004" s="298"/>
      <c r="O1004" s="62"/>
    </row>
    <row r="1005" spans="1:15" ht="12.75" customHeight="1">
      <c r="A1005" s="606" t="s">
        <v>10</v>
      </c>
      <c r="B1005" s="607"/>
      <c r="C1005" s="308">
        <f>SUM(D1005:F1005)</f>
        <v>0</v>
      </c>
      <c r="D1005" s="308"/>
      <c r="E1005" s="308">
        <f aca="true" t="shared" si="20" ref="E1005:F1007">E1012</f>
        <v>0</v>
      </c>
      <c r="F1005" s="308">
        <f t="shared" si="20"/>
        <v>0</v>
      </c>
      <c r="G1005" s="308">
        <f>G1012</f>
        <v>0</v>
      </c>
      <c r="H1005" s="349"/>
      <c r="I1005" s="608"/>
      <c r="J1005" s="608"/>
      <c r="K1005" s="346"/>
      <c r="L1005" s="349"/>
      <c r="M1005" s="301"/>
      <c r="N1005" s="298"/>
      <c r="O1005" s="62"/>
    </row>
    <row r="1006" spans="1:15" ht="12.75" customHeight="1">
      <c r="A1006" s="606" t="s">
        <v>11</v>
      </c>
      <c r="B1006" s="607"/>
      <c r="C1006" s="308">
        <f>SUM(D1006:G1006)</f>
        <v>0</v>
      </c>
      <c r="D1006" s="308"/>
      <c r="E1006" s="308">
        <f t="shared" si="20"/>
        <v>0</v>
      </c>
      <c r="F1006" s="308">
        <f t="shared" si="20"/>
        <v>0</v>
      </c>
      <c r="G1006" s="308">
        <f>G1013</f>
        <v>0</v>
      </c>
      <c r="H1006" s="349"/>
      <c r="I1006" s="608"/>
      <c r="J1006" s="608"/>
      <c r="K1006" s="346"/>
      <c r="L1006" s="349"/>
      <c r="M1006" s="301"/>
      <c r="N1006" s="298"/>
      <c r="O1006" s="62"/>
    </row>
    <row r="1007" spans="1:15" ht="12.75" customHeight="1">
      <c r="A1007" s="606" t="s">
        <v>12</v>
      </c>
      <c r="B1007" s="607"/>
      <c r="C1007" s="308">
        <f>SUM(D1007:F1007)</f>
        <v>0</v>
      </c>
      <c r="D1007" s="308"/>
      <c r="E1007" s="308">
        <f t="shared" si="20"/>
        <v>0</v>
      </c>
      <c r="F1007" s="308">
        <f t="shared" si="20"/>
        <v>0</v>
      </c>
      <c r="G1007" s="308">
        <f>G1014</f>
        <v>0</v>
      </c>
      <c r="H1007" s="349"/>
      <c r="I1007" s="608"/>
      <c r="J1007" s="608"/>
      <c r="K1007" s="346"/>
      <c r="L1007" s="349"/>
      <c r="M1007" s="301"/>
      <c r="N1007" s="298"/>
      <c r="O1007" s="62"/>
    </row>
    <row r="1008" spans="1:15" ht="12.75" customHeight="1" hidden="1">
      <c r="A1008" s="606" t="s">
        <v>20</v>
      </c>
      <c r="B1008" s="607"/>
      <c r="C1008" s="308">
        <f>SUM(D1008:F1008)</f>
        <v>0</v>
      </c>
      <c r="D1008" s="308"/>
      <c r="E1008" s="308"/>
      <c r="F1008" s="308"/>
      <c r="G1008" s="308"/>
      <c r="H1008" s="349"/>
      <c r="I1008" s="608"/>
      <c r="J1008" s="608"/>
      <c r="K1008" s="346"/>
      <c r="L1008" s="349"/>
      <c r="M1008" s="301"/>
      <c r="N1008" s="298"/>
      <c r="O1008" s="62"/>
    </row>
    <row r="1009" spans="1:15" ht="12.75" customHeight="1" hidden="1">
      <c r="A1009" s="606" t="s">
        <v>21</v>
      </c>
      <c r="B1009" s="607"/>
      <c r="C1009" s="308">
        <f>SUM(D1009:F1009)</f>
        <v>0</v>
      </c>
      <c r="D1009" s="308"/>
      <c r="E1009" s="308"/>
      <c r="F1009" s="308"/>
      <c r="G1009" s="308"/>
      <c r="H1009" s="349"/>
      <c r="I1009" s="608"/>
      <c r="J1009" s="608"/>
      <c r="K1009" s="346"/>
      <c r="L1009" s="349"/>
      <c r="M1009" s="301"/>
      <c r="N1009" s="298"/>
      <c r="O1009" s="62"/>
    </row>
    <row r="1010" spans="1:15" ht="59.25" customHeight="1">
      <c r="A1010" s="306" t="s">
        <v>341</v>
      </c>
      <c r="B1010" s="307" t="s">
        <v>485</v>
      </c>
      <c r="C1010" s="312"/>
      <c r="D1010" s="312"/>
      <c r="E1010" s="312"/>
      <c r="F1010" s="312"/>
      <c r="G1010" s="312"/>
      <c r="H1010" s="608" t="s">
        <v>809</v>
      </c>
      <c r="I1010" s="610" t="s">
        <v>577</v>
      </c>
      <c r="J1010" s="608" t="s">
        <v>810</v>
      </c>
      <c r="K1010" s="289"/>
      <c r="L1010" s="289"/>
      <c r="M1010" s="301"/>
      <c r="N1010" s="298"/>
      <c r="O1010" s="62"/>
    </row>
    <row r="1011" spans="1:15" ht="12.75" customHeight="1">
      <c r="A1011" s="606" t="s">
        <v>9</v>
      </c>
      <c r="B1011" s="607"/>
      <c r="C1011" s="312">
        <f>SUM(C1012:C1016)</f>
        <v>0</v>
      </c>
      <c r="D1011" s="312"/>
      <c r="E1011" s="312">
        <f>SUM(E1012:E1016)</f>
        <v>0</v>
      </c>
      <c r="F1011" s="312">
        <f>SUM(F1012:F1016)</f>
        <v>0</v>
      </c>
      <c r="G1011" s="312">
        <f>SUM(G1012:G1016)</f>
        <v>0</v>
      </c>
      <c r="H1011" s="608"/>
      <c r="I1011" s="610"/>
      <c r="J1011" s="608"/>
      <c r="K1011" s="346"/>
      <c r="L1011" s="349"/>
      <c r="M1011" s="301"/>
      <c r="N1011" s="298"/>
      <c r="O1011" s="62"/>
    </row>
    <row r="1012" spans="1:15" ht="12.75" customHeight="1">
      <c r="A1012" s="606" t="s">
        <v>10</v>
      </c>
      <c r="B1012" s="607"/>
      <c r="C1012" s="312">
        <f>SUM(D1012:F1012)</f>
        <v>0</v>
      </c>
      <c r="D1012" s="312"/>
      <c r="E1012" s="312">
        <v>0</v>
      </c>
      <c r="F1012" s="312">
        <v>0</v>
      </c>
      <c r="G1012" s="312">
        <v>0</v>
      </c>
      <c r="H1012" s="608"/>
      <c r="I1012" s="610"/>
      <c r="J1012" s="608"/>
      <c r="K1012" s="346"/>
      <c r="L1012" s="349"/>
      <c r="M1012" s="301"/>
      <c r="N1012" s="298"/>
      <c r="O1012" s="62"/>
    </row>
    <row r="1013" spans="1:15" ht="12.75" customHeight="1">
      <c r="A1013" s="606" t="s">
        <v>11</v>
      </c>
      <c r="B1013" s="607"/>
      <c r="C1013" s="312">
        <f>SUM(D1013:G1013)</f>
        <v>0</v>
      </c>
      <c r="D1013" s="312"/>
      <c r="E1013" s="312">
        <v>0</v>
      </c>
      <c r="F1013" s="312">
        <v>0</v>
      </c>
      <c r="G1013" s="312">
        <v>0</v>
      </c>
      <c r="H1013" s="608"/>
      <c r="I1013" s="610"/>
      <c r="J1013" s="608"/>
      <c r="K1013" s="346"/>
      <c r="L1013" s="349"/>
      <c r="M1013" s="301"/>
      <c r="N1013" s="298"/>
      <c r="O1013" s="62"/>
    </row>
    <row r="1014" spans="1:15" ht="12.75" customHeight="1">
      <c r="A1014" s="606" t="s">
        <v>12</v>
      </c>
      <c r="B1014" s="607"/>
      <c r="C1014" s="312">
        <f>SUM(D1014:F1014)</f>
        <v>0</v>
      </c>
      <c r="D1014" s="312"/>
      <c r="E1014" s="312">
        <v>0</v>
      </c>
      <c r="F1014" s="312">
        <v>0</v>
      </c>
      <c r="G1014" s="312">
        <v>0</v>
      </c>
      <c r="H1014" s="608"/>
      <c r="I1014" s="610"/>
      <c r="J1014" s="608"/>
      <c r="K1014" s="346"/>
      <c r="L1014" s="349"/>
      <c r="M1014" s="301"/>
      <c r="N1014" s="298"/>
      <c r="O1014" s="62"/>
    </row>
    <row r="1015" spans="1:15" ht="12.75" customHeight="1" hidden="1">
      <c r="A1015" s="606" t="s">
        <v>20</v>
      </c>
      <c r="B1015" s="607"/>
      <c r="C1015" s="312">
        <f>SUM(D1015:F1015)</f>
        <v>0</v>
      </c>
      <c r="D1015" s="312"/>
      <c r="E1015" s="312"/>
      <c r="F1015" s="312"/>
      <c r="G1015" s="312"/>
      <c r="H1015" s="349"/>
      <c r="I1015" s="610"/>
      <c r="J1015" s="608"/>
      <c r="K1015" s="346"/>
      <c r="L1015" s="349"/>
      <c r="M1015" s="301"/>
      <c r="N1015" s="298"/>
      <c r="O1015" s="62"/>
    </row>
    <row r="1016" spans="1:15" ht="12.75" customHeight="1" hidden="1">
      <c r="A1016" s="606" t="s">
        <v>21</v>
      </c>
      <c r="B1016" s="607"/>
      <c r="C1016" s="312">
        <f>SUM(D1016:F1016)</f>
        <v>0</v>
      </c>
      <c r="D1016" s="312"/>
      <c r="E1016" s="312"/>
      <c r="F1016" s="312"/>
      <c r="G1016" s="312"/>
      <c r="H1016" s="349"/>
      <c r="I1016" s="610"/>
      <c r="J1016" s="608"/>
      <c r="K1016" s="346"/>
      <c r="L1016" s="349"/>
      <c r="M1016" s="301"/>
      <c r="N1016" s="298"/>
      <c r="O1016" s="62"/>
    </row>
    <row r="1017" spans="1:15" ht="12.75" customHeight="1" hidden="1">
      <c r="A1017" s="326"/>
      <c r="B1017" s="338" t="s">
        <v>811</v>
      </c>
      <c r="C1017" s="288" t="s">
        <v>15</v>
      </c>
      <c r="D1017" s="288" t="s">
        <v>15</v>
      </c>
      <c r="E1017" s="288" t="s">
        <v>15</v>
      </c>
      <c r="F1017" s="288" t="s">
        <v>15</v>
      </c>
      <c r="G1017" s="288" t="s">
        <v>15</v>
      </c>
      <c r="H1017" s="289" t="s">
        <v>15</v>
      </c>
      <c r="I1017" s="319" t="s">
        <v>18</v>
      </c>
      <c r="J1017" s="288" t="s">
        <v>15</v>
      </c>
      <c r="K1017" s="288" t="s">
        <v>15</v>
      </c>
      <c r="L1017" s="289"/>
      <c r="M1017" s="301"/>
      <c r="N1017" s="298"/>
      <c r="O1017" s="62"/>
    </row>
    <row r="1018" spans="1:15" ht="12.75" customHeight="1" hidden="1">
      <c r="A1018" s="617"/>
      <c r="B1018" s="614"/>
      <c r="C1018" s="614"/>
      <c r="D1018" s="614"/>
      <c r="E1018" s="614"/>
      <c r="F1018" s="614"/>
      <c r="G1018" s="614"/>
      <c r="H1018" s="614"/>
      <c r="I1018" s="614"/>
      <c r="J1018" s="614"/>
      <c r="K1018" s="614"/>
      <c r="L1018" s="614"/>
      <c r="M1018" s="301"/>
      <c r="N1018" s="298"/>
      <c r="O1018" s="62"/>
    </row>
    <row r="1019" spans="1:15" ht="30" customHeight="1">
      <c r="A1019" s="341" t="s">
        <v>342</v>
      </c>
      <c r="B1019" s="303" t="s">
        <v>343</v>
      </c>
      <c r="C1019" s="362"/>
      <c r="D1019" s="308">
        <f>D1026+D1048</f>
        <v>0</v>
      </c>
      <c r="E1019" s="308">
        <f>E1026+E1048</f>
        <v>1000</v>
      </c>
      <c r="F1019" s="308">
        <f>F1026+F1048</f>
        <v>1000</v>
      </c>
      <c r="G1019" s="308">
        <f>G1026+G1048</f>
        <v>1000</v>
      </c>
      <c r="H1019" s="614"/>
      <c r="I1019" s="614"/>
      <c r="J1019" s="614"/>
      <c r="K1019" s="616"/>
      <c r="L1019" s="614"/>
      <c r="M1019" s="301">
        <f>M1025+M1047</f>
        <v>0</v>
      </c>
      <c r="N1019" s="298"/>
      <c r="O1019" s="62"/>
    </row>
    <row r="1020" spans="1:15" ht="12.75" customHeight="1">
      <c r="A1020" s="606" t="s">
        <v>9</v>
      </c>
      <c r="B1020" s="607"/>
      <c r="C1020" s="308">
        <f>SUM(D1020:G1020)</f>
        <v>3000</v>
      </c>
      <c r="D1020" s="308"/>
      <c r="E1020" s="308">
        <f aca="true" t="shared" si="21" ref="D1020:F1023">E1026+E1048</f>
        <v>1000</v>
      </c>
      <c r="F1020" s="308">
        <f t="shared" si="21"/>
        <v>1000</v>
      </c>
      <c r="G1020" s="308">
        <f>G1026+G1048</f>
        <v>1000</v>
      </c>
      <c r="H1020" s="614"/>
      <c r="I1020" s="614"/>
      <c r="J1020" s="614"/>
      <c r="K1020" s="616"/>
      <c r="L1020" s="614"/>
      <c r="M1020" s="301"/>
      <c r="N1020" s="298"/>
      <c r="O1020" s="62"/>
    </row>
    <row r="1021" spans="1:15" ht="12.75" customHeight="1">
      <c r="A1021" s="606" t="s">
        <v>10</v>
      </c>
      <c r="B1021" s="607"/>
      <c r="C1021" s="308">
        <f>SUM(D1021:F1021)</f>
        <v>0</v>
      </c>
      <c r="D1021" s="308"/>
      <c r="E1021" s="308">
        <f t="shared" si="21"/>
        <v>0</v>
      </c>
      <c r="F1021" s="308">
        <f t="shared" si="21"/>
        <v>0</v>
      </c>
      <c r="G1021" s="308">
        <f>G1027+G1049</f>
        <v>0</v>
      </c>
      <c r="H1021" s="614"/>
      <c r="I1021" s="614"/>
      <c r="J1021" s="614"/>
      <c r="K1021" s="616"/>
      <c r="L1021" s="614"/>
      <c r="M1021" s="301"/>
      <c r="N1021" s="298"/>
      <c r="O1021" s="62"/>
    </row>
    <row r="1022" spans="1:15" ht="12.75" customHeight="1">
      <c r="A1022" s="606" t="s">
        <v>11</v>
      </c>
      <c r="B1022" s="607"/>
      <c r="C1022" s="308">
        <f>SUM(D1022:G1022)</f>
        <v>3000</v>
      </c>
      <c r="D1022" s="308"/>
      <c r="E1022" s="308">
        <f t="shared" si="21"/>
        <v>1000</v>
      </c>
      <c r="F1022" s="308">
        <f t="shared" si="21"/>
        <v>1000</v>
      </c>
      <c r="G1022" s="308">
        <f>G1028+G1050</f>
        <v>1000</v>
      </c>
      <c r="H1022" s="614"/>
      <c r="I1022" s="614"/>
      <c r="J1022" s="614"/>
      <c r="K1022" s="616"/>
      <c r="L1022" s="614"/>
      <c r="M1022" s="301"/>
      <c r="N1022" s="298"/>
      <c r="O1022" s="62"/>
    </row>
    <row r="1023" spans="1:15" ht="13.5" customHeight="1">
      <c r="A1023" s="606" t="s">
        <v>12</v>
      </c>
      <c r="B1023" s="607"/>
      <c r="C1023" s="308">
        <f>SUM(D1023:F1023)</f>
        <v>0</v>
      </c>
      <c r="D1023" s="308">
        <f t="shared" si="21"/>
        <v>0</v>
      </c>
      <c r="E1023" s="308">
        <f t="shared" si="21"/>
        <v>0</v>
      </c>
      <c r="F1023" s="308">
        <f t="shared" si="21"/>
        <v>0</v>
      </c>
      <c r="G1023" s="308">
        <f>G1029+G1051</f>
        <v>0</v>
      </c>
      <c r="H1023" s="614"/>
      <c r="I1023" s="614"/>
      <c r="J1023" s="614"/>
      <c r="K1023" s="616"/>
      <c r="L1023" s="614"/>
      <c r="M1023" s="301"/>
      <c r="N1023" s="298"/>
      <c r="O1023" s="62"/>
    </row>
    <row r="1024" spans="1:15" ht="12.75" customHeight="1" hidden="1">
      <c r="A1024" s="617"/>
      <c r="B1024" s="614"/>
      <c r="C1024" s="614"/>
      <c r="D1024" s="614"/>
      <c r="E1024" s="614"/>
      <c r="F1024" s="614"/>
      <c r="G1024" s="614"/>
      <c r="H1024" s="614"/>
      <c r="I1024" s="614"/>
      <c r="J1024" s="614"/>
      <c r="K1024" s="614"/>
      <c r="L1024" s="614"/>
      <c r="M1024" s="301"/>
      <c r="N1024" s="298"/>
      <c r="O1024" s="62"/>
    </row>
    <row r="1025" spans="1:15" ht="44.25" customHeight="1">
      <c r="A1025" s="306" t="s">
        <v>344</v>
      </c>
      <c r="B1025" s="307" t="s">
        <v>345</v>
      </c>
      <c r="C1025" s="352"/>
      <c r="D1025" s="354"/>
      <c r="E1025" s="354"/>
      <c r="F1025" s="354"/>
      <c r="G1025" s="354"/>
      <c r="H1025" s="608"/>
      <c r="I1025" s="608" t="s">
        <v>18</v>
      </c>
      <c r="J1025" s="608" t="s">
        <v>346</v>
      </c>
      <c r="K1025" s="346"/>
      <c r="L1025" s="349"/>
      <c r="M1025" s="301">
        <f>M1032+M1039</f>
        <v>0</v>
      </c>
      <c r="N1025" s="298"/>
      <c r="O1025" s="62"/>
    </row>
    <row r="1026" spans="1:15" ht="12.75" customHeight="1">
      <c r="A1026" s="606" t="s">
        <v>9</v>
      </c>
      <c r="B1026" s="607"/>
      <c r="C1026" s="308">
        <f>SUM(C1027:C1031)</f>
        <v>3000</v>
      </c>
      <c r="D1026" s="308"/>
      <c r="E1026" s="308">
        <f>SUM(E1027:E1031)</f>
        <v>1000</v>
      </c>
      <c r="F1026" s="308">
        <f>SUM(F1027:F1031)</f>
        <v>1000</v>
      </c>
      <c r="G1026" s="308">
        <f>SUM(G1027:G1031)</f>
        <v>1000</v>
      </c>
      <c r="H1026" s="608"/>
      <c r="I1026" s="608"/>
      <c r="J1026" s="608"/>
      <c r="K1026" s="346"/>
      <c r="L1026" s="349"/>
      <c r="M1026" s="301"/>
      <c r="N1026" s="298"/>
      <c r="O1026" s="62"/>
    </row>
    <row r="1027" spans="1:15" ht="12.75" customHeight="1">
      <c r="A1027" s="606" t="s">
        <v>10</v>
      </c>
      <c r="B1027" s="607"/>
      <c r="C1027" s="308">
        <f>SUM(D1027:F1027)</f>
        <v>0</v>
      </c>
      <c r="D1027" s="308"/>
      <c r="E1027" s="308">
        <f aca="true" t="shared" si="22" ref="E1027:F1029">E1034+E1041</f>
        <v>0</v>
      </c>
      <c r="F1027" s="308">
        <f t="shared" si="22"/>
        <v>0</v>
      </c>
      <c r="G1027" s="308">
        <f>G1034+G1041</f>
        <v>0</v>
      </c>
      <c r="H1027" s="608"/>
      <c r="I1027" s="608"/>
      <c r="J1027" s="608"/>
      <c r="K1027" s="346"/>
      <c r="L1027" s="349"/>
      <c r="M1027" s="301"/>
      <c r="N1027" s="298"/>
      <c r="O1027" s="62"/>
    </row>
    <row r="1028" spans="1:15" ht="12.75" customHeight="1">
      <c r="A1028" s="606" t="s">
        <v>11</v>
      </c>
      <c r="B1028" s="607"/>
      <c r="C1028" s="308">
        <f>SUM(D1028:G1028)</f>
        <v>3000</v>
      </c>
      <c r="D1028" s="308"/>
      <c r="E1028" s="308">
        <f t="shared" si="22"/>
        <v>1000</v>
      </c>
      <c r="F1028" s="308">
        <f t="shared" si="22"/>
        <v>1000</v>
      </c>
      <c r="G1028" s="308">
        <f>G1035+G1042</f>
        <v>1000</v>
      </c>
      <c r="H1028" s="608"/>
      <c r="I1028" s="608"/>
      <c r="J1028" s="608"/>
      <c r="K1028" s="346"/>
      <c r="L1028" s="349"/>
      <c r="M1028" s="301"/>
      <c r="N1028" s="298"/>
      <c r="O1028" s="62"/>
    </row>
    <row r="1029" spans="1:15" ht="12.75" customHeight="1">
      <c r="A1029" s="606" t="s">
        <v>12</v>
      </c>
      <c r="B1029" s="607"/>
      <c r="C1029" s="308">
        <f>SUM(D1029:F1029)</f>
        <v>0</v>
      </c>
      <c r="D1029" s="308"/>
      <c r="E1029" s="308">
        <f t="shared" si="22"/>
        <v>0</v>
      </c>
      <c r="F1029" s="308">
        <f t="shared" si="22"/>
        <v>0</v>
      </c>
      <c r="G1029" s="308">
        <f>G1036+G1043</f>
        <v>0</v>
      </c>
      <c r="H1029" s="608"/>
      <c r="I1029" s="608"/>
      <c r="J1029" s="608"/>
      <c r="K1029" s="346"/>
      <c r="L1029" s="349"/>
      <c r="M1029" s="301"/>
      <c r="N1029" s="298"/>
      <c r="O1029" s="62"/>
    </row>
    <row r="1030" spans="1:15" ht="12.75" customHeight="1" hidden="1">
      <c r="A1030" s="606" t="s">
        <v>20</v>
      </c>
      <c r="B1030" s="607"/>
      <c r="C1030" s="308">
        <f>SUM(D1030:F1030)</f>
        <v>0</v>
      </c>
      <c r="D1030" s="308"/>
      <c r="E1030" s="308"/>
      <c r="F1030" s="308"/>
      <c r="G1030" s="308"/>
      <c r="H1030" s="349"/>
      <c r="I1030" s="608"/>
      <c r="J1030" s="608"/>
      <c r="K1030" s="346"/>
      <c r="L1030" s="349"/>
      <c r="M1030" s="301"/>
      <c r="N1030" s="298"/>
      <c r="O1030" s="62"/>
    </row>
    <row r="1031" spans="1:15" ht="12.75" customHeight="1" hidden="1">
      <c r="A1031" s="606" t="s">
        <v>21</v>
      </c>
      <c r="B1031" s="607"/>
      <c r="C1031" s="308">
        <f>SUM(D1031:F1031)</f>
        <v>0</v>
      </c>
      <c r="D1031" s="308"/>
      <c r="E1031" s="308"/>
      <c r="F1031" s="308"/>
      <c r="G1031" s="308"/>
      <c r="H1031" s="349"/>
      <c r="I1031" s="608"/>
      <c r="J1031" s="608"/>
      <c r="K1031" s="346"/>
      <c r="L1031" s="349"/>
      <c r="M1031" s="301"/>
      <c r="N1031" s="298"/>
      <c r="O1031" s="62"/>
    </row>
    <row r="1032" spans="1:15" ht="29.25" customHeight="1">
      <c r="A1032" s="306" t="s">
        <v>347</v>
      </c>
      <c r="B1032" s="307" t="s">
        <v>348</v>
      </c>
      <c r="C1032" s="312"/>
      <c r="D1032" s="312"/>
      <c r="E1032" s="312"/>
      <c r="F1032" s="312"/>
      <c r="G1032" s="312"/>
      <c r="H1032" s="608" t="s">
        <v>812</v>
      </c>
      <c r="I1032" s="610" t="s">
        <v>577</v>
      </c>
      <c r="J1032" s="608" t="s">
        <v>349</v>
      </c>
      <c r="K1032" s="289" t="s">
        <v>768</v>
      </c>
      <c r="L1032" s="289" t="s">
        <v>205</v>
      </c>
      <c r="M1032" s="301"/>
      <c r="N1032" s="298"/>
      <c r="O1032" s="62"/>
    </row>
    <row r="1033" spans="1:15" ht="12.75" customHeight="1">
      <c r="A1033" s="606" t="s">
        <v>9</v>
      </c>
      <c r="B1033" s="607"/>
      <c r="C1033" s="312">
        <f>SUM(C1034:C1038)</f>
        <v>1500</v>
      </c>
      <c r="D1033" s="312"/>
      <c r="E1033" s="312">
        <f>SUM(E1034:E1038)</f>
        <v>500</v>
      </c>
      <c r="F1033" s="312">
        <f>SUM(F1034:F1038)</f>
        <v>500</v>
      </c>
      <c r="G1033" s="312">
        <f>SUM(G1034:G1038)</f>
        <v>500</v>
      </c>
      <c r="H1033" s="608"/>
      <c r="I1033" s="610"/>
      <c r="J1033" s="608"/>
      <c r="K1033" s="350"/>
      <c r="L1033" s="351"/>
      <c r="M1033" s="301"/>
      <c r="N1033" s="298"/>
      <c r="O1033" s="62"/>
    </row>
    <row r="1034" spans="1:15" ht="12.75" customHeight="1">
      <c r="A1034" s="606" t="s">
        <v>10</v>
      </c>
      <c r="B1034" s="607"/>
      <c r="C1034" s="312">
        <f>SUM(D1034:F1034)</f>
        <v>0</v>
      </c>
      <c r="D1034" s="312"/>
      <c r="E1034" s="312">
        <v>0</v>
      </c>
      <c r="F1034" s="312">
        <v>0</v>
      </c>
      <c r="G1034" s="312">
        <v>0</v>
      </c>
      <c r="H1034" s="608"/>
      <c r="I1034" s="610"/>
      <c r="J1034" s="608"/>
      <c r="K1034" s="350"/>
      <c r="L1034" s="351"/>
      <c r="M1034" s="301"/>
      <c r="N1034" s="298"/>
      <c r="O1034" s="62"/>
    </row>
    <row r="1035" spans="1:15" ht="12.75" customHeight="1">
      <c r="A1035" s="606" t="s">
        <v>11</v>
      </c>
      <c r="B1035" s="607"/>
      <c r="C1035" s="312">
        <f>SUM(D1035:G1035)</f>
        <v>1500</v>
      </c>
      <c r="D1035" s="312"/>
      <c r="E1035" s="312">
        <v>500</v>
      </c>
      <c r="F1035" s="312">
        <v>500</v>
      </c>
      <c r="G1035" s="313">
        <v>500</v>
      </c>
      <c r="H1035" s="608"/>
      <c r="I1035" s="610"/>
      <c r="J1035" s="608"/>
      <c r="K1035" s="350"/>
      <c r="L1035" s="351"/>
      <c r="M1035" s="301"/>
      <c r="N1035" s="298"/>
      <c r="O1035" s="62"/>
    </row>
    <row r="1036" spans="1:15" ht="12.75" customHeight="1">
      <c r="A1036" s="606" t="s">
        <v>12</v>
      </c>
      <c r="B1036" s="607"/>
      <c r="C1036" s="312">
        <f>SUM(D1036:F1036)</f>
        <v>0</v>
      </c>
      <c r="D1036" s="312"/>
      <c r="E1036" s="312">
        <v>0</v>
      </c>
      <c r="F1036" s="312">
        <v>0</v>
      </c>
      <c r="G1036" s="312">
        <v>0</v>
      </c>
      <c r="H1036" s="608"/>
      <c r="I1036" s="610"/>
      <c r="J1036" s="608"/>
      <c r="K1036" s="350"/>
      <c r="L1036" s="351"/>
      <c r="M1036" s="301"/>
      <c r="N1036" s="298"/>
      <c r="O1036" s="62"/>
    </row>
    <row r="1037" spans="1:15" ht="12.75" customHeight="1" hidden="1">
      <c r="A1037" s="606" t="s">
        <v>20</v>
      </c>
      <c r="B1037" s="607"/>
      <c r="C1037" s="312">
        <f>SUM(D1037:F1037)</f>
        <v>0</v>
      </c>
      <c r="D1037" s="312"/>
      <c r="E1037" s="312"/>
      <c r="F1037" s="312"/>
      <c r="G1037" s="312"/>
      <c r="H1037" s="317"/>
      <c r="I1037" s="610"/>
      <c r="J1037" s="608"/>
      <c r="K1037" s="350"/>
      <c r="L1037" s="351"/>
      <c r="M1037" s="301"/>
      <c r="N1037" s="298"/>
      <c r="O1037" s="62"/>
    </row>
    <row r="1038" spans="1:15" ht="12.75" customHeight="1" hidden="1">
      <c r="A1038" s="606" t="s">
        <v>21</v>
      </c>
      <c r="B1038" s="607"/>
      <c r="C1038" s="312">
        <f>SUM(D1038:F1038)</f>
        <v>0</v>
      </c>
      <c r="D1038" s="312"/>
      <c r="E1038" s="312"/>
      <c r="F1038" s="312"/>
      <c r="G1038" s="312"/>
      <c r="H1038" s="317"/>
      <c r="I1038" s="610"/>
      <c r="J1038" s="608"/>
      <c r="K1038" s="350"/>
      <c r="L1038" s="351"/>
      <c r="M1038" s="301"/>
      <c r="N1038" s="298"/>
      <c r="O1038" s="62"/>
    </row>
    <row r="1039" spans="1:15" ht="53.25" customHeight="1">
      <c r="A1039" s="306" t="s">
        <v>350</v>
      </c>
      <c r="B1039" s="307" t="s">
        <v>351</v>
      </c>
      <c r="C1039" s="312"/>
      <c r="D1039" s="312"/>
      <c r="E1039" s="312"/>
      <c r="F1039" s="312"/>
      <c r="G1039" s="312"/>
      <c r="H1039" s="608" t="s">
        <v>813</v>
      </c>
      <c r="I1039" s="610" t="s">
        <v>577</v>
      </c>
      <c r="J1039" s="608" t="s">
        <v>346</v>
      </c>
      <c r="K1039" s="289" t="s">
        <v>604</v>
      </c>
      <c r="L1039" s="289" t="s">
        <v>205</v>
      </c>
      <c r="M1039" s="301"/>
      <c r="N1039" s="298"/>
      <c r="O1039" s="62"/>
    </row>
    <row r="1040" spans="1:15" ht="12.75" customHeight="1">
      <c r="A1040" s="606" t="s">
        <v>9</v>
      </c>
      <c r="B1040" s="607"/>
      <c r="C1040" s="312">
        <f>SUM(C1041:C1045)</f>
        <v>1500</v>
      </c>
      <c r="D1040" s="312"/>
      <c r="E1040" s="312">
        <f>SUM(E1041:E1045)</f>
        <v>500</v>
      </c>
      <c r="F1040" s="312">
        <f>SUM(F1041:F1045)</f>
        <v>500</v>
      </c>
      <c r="G1040" s="312">
        <f>SUM(G1041:G1045)</f>
        <v>500</v>
      </c>
      <c r="H1040" s="608"/>
      <c r="I1040" s="610"/>
      <c r="J1040" s="608"/>
      <c r="K1040" s="350"/>
      <c r="L1040" s="351"/>
      <c r="M1040" s="301"/>
      <c r="N1040" s="298"/>
      <c r="O1040" s="62"/>
    </row>
    <row r="1041" spans="1:15" ht="12.75" customHeight="1">
      <c r="A1041" s="606" t="s">
        <v>10</v>
      </c>
      <c r="B1041" s="607"/>
      <c r="C1041" s="312">
        <f>SUM(D1041:F1041)</f>
        <v>0</v>
      </c>
      <c r="D1041" s="312"/>
      <c r="E1041" s="312">
        <v>0</v>
      </c>
      <c r="F1041" s="312">
        <v>0</v>
      </c>
      <c r="G1041" s="312">
        <v>0</v>
      </c>
      <c r="H1041" s="608"/>
      <c r="I1041" s="610"/>
      <c r="J1041" s="608"/>
      <c r="K1041" s="350"/>
      <c r="L1041" s="351"/>
      <c r="M1041" s="301"/>
      <c r="N1041" s="298"/>
      <c r="O1041" s="62"/>
    </row>
    <row r="1042" spans="1:15" ht="12.75" customHeight="1">
      <c r="A1042" s="606" t="s">
        <v>11</v>
      </c>
      <c r="B1042" s="607"/>
      <c r="C1042" s="312">
        <f>SUM(D1042:G1042)</f>
        <v>1500</v>
      </c>
      <c r="D1042" s="312"/>
      <c r="E1042" s="312">
        <f>300+200</f>
        <v>500</v>
      </c>
      <c r="F1042" s="312">
        <v>500</v>
      </c>
      <c r="G1042" s="312">
        <v>500</v>
      </c>
      <c r="H1042" s="608"/>
      <c r="I1042" s="610"/>
      <c r="J1042" s="608"/>
      <c r="K1042" s="350"/>
      <c r="L1042" s="351"/>
      <c r="M1042" s="301"/>
      <c r="N1042" s="298"/>
      <c r="O1042" s="62"/>
    </row>
    <row r="1043" spans="1:15" ht="12.75" customHeight="1">
      <c r="A1043" s="606" t="s">
        <v>12</v>
      </c>
      <c r="B1043" s="607"/>
      <c r="C1043" s="312">
        <f>SUM(D1043:F1043)</f>
        <v>0</v>
      </c>
      <c r="D1043" s="312"/>
      <c r="E1043" s="312">
        <v>0</v>
      </c>
      <c r="F1043" s="312">
        <v>0</v>
      </c>
      <c r="G1043" s="312">
        <v>0</v>
      </c>
      <c r="H1043" s="608"/>
      <c r="I1043" s="610"/>
      <c r="J1043" s="608"/>
      <c r="K1043" s="350"/>
      <c r="L1043" s="351"/>
      <c r="M1043" s="301"/>
      <c r="N1043" s="298"/>
      <c r="O1043" s="62"/>
    </row>
    <row r="1044" spans="1:15" ht="12.75" customHeight="1" hidden="1">
      <c r="A1044" s="606" t="s">
        <v>20</v>
      </c>
      <c r="B1044" s="607"/>
      <c r="C1044" s="312">
        <f>SUM(D1044:F1044)</f>
        <v>0</v>
      </c>
      <c r="D1044" s="312"/>
      <c r="E1044" s="312"/>
      <c r="F1044" s="312"/>
      <c r="G1044" s="312"/>
      <c r="H1044" s="349"/>
      <c r="I1044" s="610"/>
      <c r="J1044" s="608"/>
      <c r="K1044" s="350"/>
      <c r="L1044" s="351"/>
      <c r="M1044" s="301"/>
      <c r="N1044" s="298"/>
      <c r="O1044" s="62"/>
    </row>
    <row r="1045" spans="1:15" ht="12.75" customHeight="1" hidden="1">
      <c r="A1045" s="606" t="s">
        <v>21</v>
      </c>
      <c r="B1045" s="607"/>
      <c r="C1045" s="312">
        <f>SUM(D1045:F1045)</f>
        <v>0</v>
      </c>
      <c r="D1045" s="312"/>
      <c r="E1045" s="312"/>
      <c r="F1045" s="312"/>
      <c r="G1045" s="312"/>
      <c r="H1045" s="349"/>
      <c r="I1045" s="610"/>
      <c r="J1045" s="608"/>
      <c r="K1045" s="350"/>
      <c r="L1045" s="351"/>
      <c r="M1045" s="301"/>
      <c r="N1045" s="298"/>
      <c r="O1045" s="62"/>
    </row>
    <row r="1046" spans="1:15" ht="12.75" customHeight="1" hidden="1">
      <c r="A1046" s="617"/>
      <c r="B1046" s="614"/>
      <c r="C1046" s="614"/>
      <c r="D1046" s="614"/>
      <c r="E1046" s="614"/>
      <c r="F1046" s="614"/>
      <c r="G1046" s="614"/>
      <c r="H1046" s="614"/>
      <c r="I1046" s="614"/>
      <c r="J1046" s="614"/>
      <c r="K1046" s="614"/>
      <c r="L1046" s="614"/>
      <c r="M1046" s="301"/>
      <c r="N1046" s="298"/>
      <c r="O1046" s="62"/>
    </row>
    <row r="1047" spans="1:15" ht="32.25" customHeight="1">
      <c r="A1047" s="306" t="s">
        <v>352</v>
      </c>
      <c r="B1047" s="307" t="s">
        <v>353</v>
      </c>
      <c r="C1047" s="352"/>
      <c r="D1047" s="352"/>
      <c r="E1047" s="352"/>
      <c r="F1047" s="352"/>
      <c r="G1047" s="352"/>
      <c r="H1047" s="349"/>
      <c r="I1047" s="608" t="s">
        <v>18</v>
      </c>
      <c r="J1047" s="608" t="s">
        <v>346</v>
      </c>
      <c r="K1047" s="350"/>
      <c r="L1047" s="351"/>
      <c r="M1047" s="301">
        <f>M1054</f>
        <v>0</v>
      </c>
      <c r="N1047" s="298"/>
      <c r="O1047" s="62"/>
    </row>
    <row r="1048" spans="1:15" ht="12.75" customHeight="1">
      <c r="A1048" s="606" t="s">
        <v>9</v>
      </c>
      <c r="B1048" s="607"/>
      <c r="C1048" s="308">
        <f>SUM(C1049:C1053)</f>
        <v>0</v>
      </c>
      <c r="D1048" s="308"/>
      <c r="E1048" s="308">
        <f>SUM(E1049:E1053)</f>
        <v>0</v>
      </c>
      <c r="F1048" s="308">
        <f>SUM(F1049:F1053)</f>
        <v>0</v>
      </c>
      <c r="G1048" s="308">
        <f>SUM(G1049:G1053)</f>
        <v>0</v>
      </c>
      <c r="H1048" s="349"/>
      <c r="I1048" s="608"/>
      <c r="J1048" s="608"/>
      <c r="K1048" s="350"/>
      <c r="L1048" s="351"/>
      <c r="M1048" s="301"/>
      <c r="N1048" s="298"/>
      <c r="O1048" s="62"/>
    </row>
    <row r="1049" spans="1:15" ht="12.75" customHeight="1">
      <c r="A1049" s="606" t="s">
        <v>10</v>
      </c>
      <c r="B1049" s="607"/>
      <c r="C1049" s="308">
        <f>SUM(D1049:F1049)</f>
        <v>0</v>
      </c>
      <c r="D1049" s="308"/>
      <c r="E1049" s="308">
        <f aca="true" t="shared" si="23" ref="E1049:F1051">E1056</f>
        <v>0</v>
      </c>
      <c r="F1049" s="308">
        <f t="shared" si="23"/>
        <v>0</v>
      </c>
      <c r="G1049" s="308">
        <f>G1056</f>
        <v>0</v>
      </c>
      <c r="H1049" s="349"/>
      <c r="I1049" s="608"/>
      <c r="J1049" s="608"/>
      <c r="K1049" s="350"/>
      <c r="L1049" s="351"/>
      <c r="M1049" s="301"/>
      <c r="N1049" s="298"/>
      <c r="O1049" s="62"/>
    </row>
    <row r="1050" spans="1:15" ht="12.75" customHeight="1">
      <c r="A1050" s="606" t="s">
        <v>11</v>
      </c>
      <c r="B1050" s="607"/>
      <c r="C1050" s="308">
        <f>SUM(D1050:F1050)</f>
        <v>0</v>
      </c>
      <c r="D1050" s="308"/>
      <c r="E1050" s="308">
        <f t="shared" si="23"/>
        <v>0</v>
      </c>
      <c r="F1050" s="308">
        <f t="shared" si="23"/>
        <v>0</v>
      </c>
      <c r="G1050" s="308">
        <f>G1057</f>
        <v>0</v>
      </c>
      <c r="H1050" s="349"/>
      <c r="I1050" s="608"/>
      <c r="J1050" s="608"/>
      <c r="K1050" s="350"/>
      <c r="L1050" s="351"/>
      <c r="M1050" s="301"/>
      <c r="N1050" s="298"/>
      <c r="O1050" s="62"/>
    </row>
    <row r="1051" spans="1:15" ht="12.75" customHeight="1">
      <c r="A1051" s="606" t="s">
        <v>12</v>
      </c>
      <c r="B1051" s="607"/>
      <c r="C1051" s="308">
        <f>SUM(D1051:F1051)</f>
        <v>0</v>
      </c>
      <c r="D1051" s="308"/>
      <c r="E1051" s="308">
        <f t="shared" si="23"/>
        <v>0</v>
      </c>
      <c r="F1051" s="308">
        <f t="shared" si="23"/>
        <v>0</v>
      </c>
      <c r="G1051" s="308">
        <f>G1058</f>
        <v>0</v>
      </c>
      <c r="H1051" s="349"/>
      <c r="I1051" s="608"/>
      <c r="J1051" s="608"/>
      <c r="K1051" s="350"/>
      <c r="L1051" s="351"/>
      <c r="M1051" s="301"/>
      <c r="N1051" s="298"/>
      <c r="O1051" s="62"/>
    </row>
    <row r="1052" spans="1:15" ht="12.75" customHeight="1" hidden="1">
      <c r="A1052" s="606" t="s">
        <v>20</v>
      </c>
      <c r="B1052" s="607"/>
      <c r="C1052" s="308">
        <f>SUM(D1052:F1052)</f>
        <v>0</v>
      </c>
      <c r="D1052" s="308"/>
      <c r="E1052" s="308"/>
      <c r="F1052" s="308"/>
      <c r="G1052" s="308"/>
      <c r="H1052" s="349"/>
      <c r="I1052" s="608"/>
      <c r="J1052" s="608"/>
      <c r="K1052" s="350"/>
      <c r="L1052" s="351"/>
      <c r="M1052" s="301"/>
      <c r="N1052" s="298"/>
      <c r="O1052" s="62"/>
    </row>
    <row r="1053" spans="1:15" ht="12.75" customHeight="1" hidden="1">
      <c r="A1053" s="606" t="s">
        <v>21</v>
      </c>
      <c r="B1053" s="607"/>
      <c r="C1053" s="308">
        <f>SUM(D1053:F1053)</f>
        <v>0</v>
      </c>
      <c r="D1053" s="308"/>
      <c r="E1053" s="308"/>
      <c r="F1053" s="308"/>
      <c r="G1053" s="308"/>
      <c r="H1053" s="349"/>
      <c r="I1053" s="608"/>
      <c r="J1053" s="608"/>
      <c r="K1053" s="350"/>
      <c r="L1053" s="351"/>
      <c r="M1053" s="301"/>
      <c r="N1053" s="298"/>
      <c r="O1053" s="62"/>
    </row>
    <row r="1054" spans="1:15" ht="51.75" customHeight="1">
      <c r="A1054" s="306" t="s">
        <v>354</v>
      </c>
      <c r="B1054" s="307" t="s">
        <v>355</v>
      </c>
      <c r="C1054" s="312"/>
      <c r="D1054" s="312"/>
      <c r="E1054" s="312"/>
      <c r="F1054" s="312"/>
      <c r="G1054" s="312"/>
      <c r="H1054" s="608"/>
      <c r="I1054" s="610" t="s">
        <v>577</v>
      </c>
      <c r="J1054" s="608" t="s">
        <v>346</v>
      </c>
      <c r="K1054" s="289"/>
      <c r="L1054" s="289"/>
      <c r="M1054" s="301"/>
      <c r="N1054" s="298"/>
      <c r="O1054" s="62"/>
    </row>
    <row r="1055" spans="1:15" ht="12.75" customHeight="1">
      <c r="A1055" s="606" t="s">
        <v>9</v>
      </c>
      <c r="B1055" s="607"/>
      <c r="C1055" s="312">
        <f>SUM(C1056:C1060)</f>
        <v>0</v>
      </c>
      <c r="D1055" s="312"/>
      <c r="E1055" s="312">
        <v>0</v>
      </c>
      <c r="F1055" s="312">
        <v>0</v>
      </c>
      <c r="G1055" s="312">
        <v>0</v>
      </c>
      <c r="H1055" s="608"/>
      <c r="I1055" s="610"/>
      <c r="J1055" s="608"/>
      <c r="K1055" s="350"/>
      <c r="L1055" s="351"/>
      <c r="M1055" s="301"/>
      <c r="N1055" s="298"/>
      <c r="O1055" s="62"/>
    </row>
    <row r="1056" spans="1:15" ht="12.75" customHeight="1">
      <c r="A1056" s="606" t="s">
        <v>10</v>
      </c>
      <c r="B1056" s="607"/>
      <c r="C1056" s="312">
        <f>SUM(D1056:F1056)</f>
        <v>0</v>
      </c>
      <c r="D1056" s="312"/>
      <c r="E1056" s="312">
        <v>0</v>
      </c>
      <c r="F1056" s="312">
        <v>0</v>
      </c>
      <c r="G1056" s="312">
        <v>0</v>
      </c>
      <c r="H1056" s="608"/>
      <c r="I1056" s="610"/>
      <c r="J1056" s="608"/>
      <c r="K1056" s="350"/>
      <c r="L1056" s="351"/>
      <c r="M1056" s="301"/>
      <c r="N1056" s="298"/>
      <c r="O1056" s="62"/>
    </row>
    <row r="1057" spans="1:15" ht="12.75" customHeight="1">
      <c r="A1057" s="606" t="s">
        <v>11</v>
      </c>
      <c r="B1057" s="607"/>
      <c r="C1057" s="312">
        <f>SUM(D1057:F1057)</f>
        <v>0</v>
      </c>
      <c r="D1057" s="312"/>
      <c r="E1057" s="312">
        <v>0</v>
      </c>
      <c r="F1057" s="312">
        <v>0</v>
      </c>
      <c r="G1057" s="312">
        <v>0</v>
      </c>
      <c r="H1057" s="608"/>
      <c r="I1057" s="610"/>
      <c r="J1057" s="608"/>
      <c r="K1057" s="350"/>
      <c r="L1057" s="351"/>
      <c r="M1057" s="301"/>
      <c r="N1057" s="298"/>
      <c r="O1057" s="62"/>
    </row>
    <row r="1058" spans="1:15" ht="12.75" customHeight="1">
      <c r="A1058" s="606" t="s">
        <v>12</v>
      </c>
      <c r="B1058" s="607"/>
      <c r="C1058" s="312">
        <f>SUM(D1058:F1058)</f>
        <v>0</v>
      </c>
      <c r="D1058" s="312"/>
      <c r="E1058" s="312">
        <v>0</v>
      </c>
      <c r="F1058" s="312">
        <v>0</v>
      </c>
      <c r="G1058" s="312">
        <v>0</v>
      </c>
      <c r="H1058" s="608"/>
      <c r="I1058" s="610"/>
      <c r="J1058" s="608"/>
      <c r="K1058" s="350"/>
      <c r="L1058" s="351"/>
      <c r="M1058" s="301"/>
      <c r="N1058" s="298"/>
      <c r="O1058" s="62"/>
    </row>
    <row r="1059" spans="1:15" ht="12.75" customHeight="1" hidden="1">
      <c r="A1059" s="606" t="s">
        <v>20</v>
      </c>
      <c r="B1059" s="607"/>
      <c r="C1059" s="312">
        <f>SUM(D1059:F1059)</f>
        <v>0</v>
      </c>
      <c r="D1059" s="312"/>
      <c r="E1059" s="312"/>
      <c r="F1059" s="312"/>
      <c r="G1059" s="312"/>
      <c r="H1059" s="349"/>
      <c r="I1059" s="610"/>
      <c r="J1059" s="608"/>
      <c r="K1059" s="350"/>
      <c r="L1059" s="351"/>
      <c r="M1059" s="301"/>
      <c r="N1059" s="298"/>
      <c r="O1059" s="62"/>
    </row>
    <row r="1060" spans="1:15" ht="12.75" customHeight="1" hidden="1">
      <c r="A1060" s="606" t="s">
        <v>21</v>
      </c>
      <c r="B1060" s="607"/>
      <c r="C1060" s="312">
        <f>SUM(D1060:F1060)</f>
        <v>0</v>
      </c>
      <c r="D1060" s="312"/>
      <c r="E1060" s="312"/>
      <c r="F1060" s="312"/>
      <c r="G1060" s="312"/>
      <c r="H1060" s="349"/>
      <c r="I1060" s="610"/>
      <c r="J1060" s="608"/>
      <c r="K1060" s="350"/>
      <c r="L1060" s="351"/>
      <c r="M1060" s="301"/>
      <c r="N1060" s="298"/>
      <c r="O1060" s="62"/>
    </row>
    <row r="1061" spans="1:15" ht="35.25" customHeight="1">
      <c r="A1061" s="341" t="s">
        <v>356</v>
      </c>
      <c r="B1061" s="303" t="s">
        <v>487</v>
      </c>
      <c r="C1061" s="352"/>
      <c r="D1061" s="308">
        <f>D1067+D1107</f>
        <v>0</v>
      </c>
      <c r="E1061" s="308"/>
      <c r="F1061" s="308"/>
      <c r="G1061" s="308"/>
      <c r="H1061" s="615"/>
      <c r="I1061" s="615"/>
      <c r="J1061" s="615"/>
      <c r="K1061" s="616"/>
      <c r="L1061" s="614"/>
      <c r="M1061" s="358">
        <f>M1066+M1106</f>
        <v>8514.392</v>
      </c>
      <c r="N1061" s="298"/>
      <c r="O1061" s="62"/>
    </row>
    <row r="1062" spans="1:15" ht="12.75" customHeight="1">
      <c r="A1062" s="606" t="s">
        <v>9</v>
      </c>
      <c r="B1062" s="607"/>
      <c r="C1062" s="308">
        <f>SUM(D1062:G1062)</f>
        <v>379420.43207999994</v>
      </c>
      <c r="D1062" s="308"/>
      <c r="E1062" s="308">
        <f aca="true" t="shared" si="24" ref="E1062:G1065">E1067+E1107</f>
        <v>127182.43</v>
      </c>
      <c r="F1062" s="308">
        <f t="shared" si="24"/>
        <v>126165.69304999997</v>
      </c>
      <c r="G1062" s="308">
        <f t="shared" si="24"/>
        <v>126072.30902999997</v>
      </c>
      <c r="H1062" s="615"/>
      <c r="I1062" s="615"/>
      <c r="J1062" s="615"/>
      <c r="K1062" s="616"/>
      <c r="L1062" s="614"/>
      <c r="M1062" s="301"/>
      <c r="N1062" s="298"/>
      <c r="O1062" s="62"/>
    </row>
    <row r="1063" spans="1:15" ht="12.75" customHeight="1">
      <c r="A1063" s="606" t="s">
        <v>10</v>
      </c>
      <c r="B1063" s="607"/>
      <c r="C1063" s="308">
        <f>SUM(D1063:F1063)</f>
        <v>0</v>
      </c>
      <c r="D1063" s="308"/>
      <c r="E1063" s="308">
        <f t="shared" si="24"/>
        <v>0</v>
      </c>
      <c r="F1063" s="308">
        <f t="shared" si="24"/>
        <v>0</v>
      </c>
      <c r="G1063" s="308">
        <f t="shared" si="24"/>
        <v>0</v>
      </c>
      <c r="H1063" s="615"/>
      <c r="I1063" s="615"/>
      <c r="J1063" s="615"/>
      <c r="K1063" s="616"/>
      <c r="L1063" s="614"/>
      <c r="M1063" s="301"/>
      <c r="N1063" s="298"/>
      <c r="O1063" s="62"/>
    </row>
    <row r="1064" spans="1:15" ht="12.75" customHeight="1">
      <c r="A1064" s="606" t="s">
        <v>11</v>
      </c>
      <c r="B1064" s="607"/>
      <c r="C1064" s="308">
        <f>SUM(D1064:G1064)</f>
        <v>379420.43207999994</v>
      </c>
      <c r="D1064" s="308"/>
      <c r="E1064" s="308">
        <f t="shared" si="24"/>
        <v>127182.43</v>
      </c>
      <c r="F1064" s="308">
        <f t="shared" si="24"/>
        <v>126165.69304999997</v>
      </c>
      <c r="G1064" s="308">
        <f t="shared" si="24"/>
        <v>126072.30902999997</v>
      </c>
      <c r="H1064" s="615"/>
      <c r="I1064" s="615"/>
      <c r="J1064" s="615"/>
      <c r="K1064" s="616"/>
      <c r="L1064" s="614"/>
      <c r="M1064" s="301"/>
      <c r="N1064" s="298"/>
      <c r="O1064" s="62"/>
    </row>
    <row r="1065" spans="1:15" ht="12.75" customHeight="1">
      <c r="A1065" s="606" t="s">
        <v>12</v>
      </c>
      <c r="B1065" s="607"/>
      <c r="C1065" s="308">
        <f>SUM(D1065:F1065)</f>
        <v>0</v>
      </c>
      <c r="D1065" s="308"/>
      <c r="E1065" s="308">
        <f t="shared" si="24"/>
        <v>0</v>
      </c>
      <c r="F1065" s="308">
        <f t="shared" si="24"/>
        <v>0</v>
      </c>
      <c r="G1065" s="308">
        <f t="shared" si="24"/>
        <v>0</v>
      </c>
      <c r="H1065" s="615"/>
      <c r="I1065" s="615"/>
      <c r="J1065" s="615"/>
      <c r="K1065" s="616"/>
      <c r="L1065" s="614"/>
      <c r="M1065" s="301"/>
      <c r="N1065" s="298"/>
      <c r="O1065" s="62"/>
    </row>
    <row r="1066" spans="1:15" ht="32.25" customHeight="1">
      <c r="A1066" s="306" t="s">
        <v>357</v>
      </c>
      <c r="B1066" s="307" t="s">
        <v>488</v>
      </c>
      <c r="C1066" s="352"/>
      <c r="D1066" s="354"/>
      <c r="E1066" s="354"/>
      <c r="F1066" s="354"/>
      <c r="G1066" s="354"/>
      <c r="H1066" s="614"/>
      <c r="I1066" s="608" t="s">
        <v>18</v>
      </c>
      <c r="J1066" s="608" t="s">
        <v>814</v>
      </c>
      <c r="K1066" s="289"/>
      <c r="L1066" s="289"/>
      <c r="M1066" s="301">
        <f>M1073+M1080+M1087+M1094</f>
        <v>8514.392</v>
      </c>
      <c r="N1066" s="298"/>
      <c r="O1066" s="62"/>
    </row>
    <row r="1067" spans="1:15" ht="12.75" customHeight="1">
      <c r="A1067" s="606" t="s">
        <v>9</v>
      </c>
      <c r="B1067" s="607"/>
      <c r="C1067" s="308">
        <f>SUM(C1068:C1072)</f>
        <v>376503.14207999996</v>
      </c>
      <c r="D1067" s="308"/>
      <c r="E1067" s="308">
        <f>SUM(E1068:E1072)</f>
        <v>126202.5</v>
      </c>
      <c r="F1067" s="308">
        <f>SUM(F1068:F1072)</f>
        <v>125185.76304999998</v>
      </c>
      <c r="G1067" s="308">
        <f>SUM(G1068:G1072)</f>
        <v>125114.87902999998</v>
      </c>
      <c r="H1067" s="614"/>
      <c r="I1067" s="608"/>
      <c r="J1067" s="608"/>
      <c r="K1067" s="350"/>
      <c r="L1067" s="351"/>
      <c r="M1067" s="301"/>
      <c r="N1067" s="298"/>
      <c r="O1067" s="62"/>
    </row>
    <row r="1068" spans="1:15" ht="12.75" customHeight="1">
      <c r="A1068" s="606" t="s">
        <v>10</v>
      </c>
      <c r="B1068" s="607"/>
      <c r="C1068" s="308">
        <f>SUM(D1068:F1068)</f>
        <v>0</v>
      </c>
      <c r="D1068" s="308"/>
      <c r="E1068" s="308">
        <f>E1082+E1075</f>
        <v>0</v>
      </c>
      <c r="F1068" s="308">
        <f>F1082+F1075</f>
        <v>0</v>
      </c>
      <c r="G1068" s="308">
        <f>G1082+G1075</f>
        <v>0</v>
      </c>
      <c r="H1068" s="614"/>
      <c r="I1068" s="608"/>
      <c r="J1068" s="608"/>
      <c r="K1068" s="350"/>
      <c r="L1068" s="351"/>
      <c r="M1068" s="301"/>
      <c r="N1068" s="298"/>
      <c r="O1068" s="62"/>
    </row>
    <row r="1069" spans="1:15" ht="12.75" customHeight="1">
      <c r="A1069" s="606" t="s">
        <v>11</v>
      </c>
      <c r="B1069" s="607"/>
      <c r="C1069" s="308">
        <f>SUM(D1069:G1069)</f>
        <v>376503.14207999996</v>
      </c>
      <c r="D1069" s="308"/>
      <c r="E1069" s="308">
        <f>E1076+E1083+E1090+E1097+E1104</f>
        <v>126202.5</v>
      </c>
      <c r="F1069" s="308">
        <f>F1076+F1083+F1090+F1097+F1104</f>
        <v>125185.76304999998</v>
      </c>
      <c r="G1069" s="308">
        <f>G1076+G1083+G1090+G1097+G1104</f>
        <v>125114.87902999998</v>
      </c>
      <c r="H1069" s="614"/>
      <c r="I1069" s="608"/>
      <c r="J1069" s="608"/>
      <c r="K1069" s="350"/>
      <c r="L1069" s="351"/>
      <c r="M1069" s="301"/>
      <c r="N1069" s="298"/>
      <c r="O1069" s="62"/>
    </row>
    <row r="1070" spans="1:15" ht="12.75" customHeight="1">
      <c r="A1070" s="606" t="s">
        <v>12</v>
      </c>
      <c r="B1070" s="607"/>
      <c r="C1070" s="308">
        <f>SUM(D1070:F1070)</f>
        <v>0</v>
      </c>
      <c r="D1070" s="308"/>
      <c r="E1070" s="308">
        <f>E1077+E1084</f>
        <v>0</v>
      </c>
      <c r="F1070" s="308">
        <f>F1077</f>
        <v>0</v>
      </c>
      <c r="G1070" s="308">
        <f>G1077</f>
        <v>0</v>
      </c>
      <c r="H1070" s="614"/>
      <c r="I1070" s="608"/>
      <c r="J1070" s="608"/>
      <c r="K1070" s="350"/>
      <c r="L1070" s="351"/>
      <c r="M1070" s="301"/>
      <c r="N1070" s="298"/>
      <c r="O1070" s="62"/>
    </row>
    <row r="1071" spans="1:15" ht="12.75" customHeight="1" hidden="1">
      <c r="A1071" s="606" t="s">
        <v>20</v>
      </c>
      <c r="B1071" s="607"/>
      <c r="C1071" s="308">
        <f>SUM(D1071:F1071)</f>
        <v>0</v>
      </c>
      <c r="D1071" s="308"/>
      <c r="E1071" s="308"/>
      <c r="F1071" s="308"/>
      <c r="G1071" s="308"/>
      <c r="H1071" s="349"/>
      <c r="I1071" s="608"/>
      <c r="J1071" s="608"/>
      <c r="K1071" s="350"/>
      <c r="L1071" s="351"/>
      <c r="M1071" s="301"/>
      <c r="N1071" s="298"/>
      <c r="O1071" s="62"/>
    </row>
    <row r="1072" spans="1:15" ht="12.75" customHeight="1" hidden="1">
      <c r="A1072" s="606" t="s">
        <v>21</v>
      </c>
      <c r="B1072" s="607"/>
      <c r="C1072" s="308">
        <f>SUM(D1072:F1072)</f>
        <v>0</v>
      </c>
      <c r="D1072" s="308"/>
      <c r="E1072" s="308"/>
      <c r="F1072" s="308"/>
      <c r="G1072" s="308"/>
      <c r="H1072" s="349"/>
      <c r="I1072" s="608"/>
      <c r="J1072" s="608"/>
      <c r="K1072" s="350"/>
      <c r="L1072" s="351"/>
      <c r="M1072" s="301"/>
      <c r="N1072" s="298"/>
      <c r="O1072" s="62"/>
    </row>
    <row r="1073" spans="1:15" ht="33" customHeight="1">
      <c r="A1073" s="306" t="s">
        <v>358</v>
      </c>
      <c r="B1073" s="307" t="s">
        <v>359</v>
      </c>
      <c r="C1073" s="352"/>
      <c r="D1073" s="352"/>
      <c r="E1073" s="352"/>
      <c r="F1073" s="352"/>
      <c r="G1073" s="352"/>
      <c r="H1073" s="608" t="s">
        <v>815</v>
      </c>
      <c r="I1073" s="608" t="s">
        <v>447</v>
      </c>
      <c r="J1073" s="608" t="s">
        <v>360</v>
      </c>
      <c r="K1073" s="289" t="s">
        <v>444</v>
      </c>
      <c r="L1073" s="289" t="s">
        <v>205</v>
      </c>
      <c r="M1073" s="301">
        <v>3568.412</v>
      </c>
      <c r="N1073" s="298"/>
      <c r="O1073" s="62"/>
    </row>
    <row r="1074" spans="1:15" ht="12.75" customHeight="1">
      <c r="A1074" s="606" t="s">
        <v>9</v>
      </c>
      <c r="B1074" s="607"/>
      <c r="C1074" s="312">
        <f>SUM(C1075:C1079)</f>
        <v>235402.22814</v>
      </c>
      <c r="D1074" s="312"/>
      <c r="E1074" s="312">
        <f>SUM(E1075:E1079)</f>
        <v>79072.03</v>
      </c>
      <c r="F1074" s="312">
        <f>SUM(F1075:F1079)</f>
        <v>78165.09907</v>
      </c>
      <c r="G1074" s="312">
        <f>SUM(G1075:G1079)</f>
        <v>78165.09907</v>
      </c>
      <c r="H1074" s="608"/>
      <c r="I1074" s="608"/>
      <c r="J1074" s="608"/>
      <c r="K1074" s="350"/>
      <c r="L1074" s="351"/>
      <c r="M1074" s="301"/>
      <c r="N1074" s="298"/>
      <c r="O1074" s="62"/>
    </row>
    <row r="1075" spans="1:15" ht="12.75" customHeight="1">
      <c r="A1075" s="606" t="s">
        <v>10</v>
      </c>
      <c r="B1075" s="607"/>
      <c r="C1075" s="312">
        <f>SUM(D1075:F1075)</f>
        <v>0</v>
      </c>
      <c r="D1075" s="312"/>
      <c r="E1075" s="312">
        <v>0</v>
      </c>
      <c r="F1075" s="312">
        <v>0</v>
      </c>
      <c r="G1075" s="312">
        <v>0</v>
      </c>
      <c r="H1075" s="608"/>
      <c r="I1075" s="608"/>
      <c r="J1075" s="608"/>
      <c r="K1075" s="350"/>
      <c r="L1075" s="351"/>
      <c r="M1075" s="301"/>
      <c r="N1075" s="298"/>
      <c r="O1075" s="62"/>
    </row>
    <row r="1076" spans="1:15" ht="12.75" customHeight="1">
      <c r="A1076" s="606" t="s">
        <v>11</v>
      </c>
      <c r="B1076" s="607"/>
      <c r="C1076" s="312">
        <f>SUM(D1076:G1076)</f>
        <v>235402.22814</v>
      </c>
      <c r="D1076" s="312"/>
      <c r="E1076" s="312">
        <v>79072.03</v>
      </c>
      <c r="F1076" s="312">
        <v>78165.09907</v>
      </c>
      <c r="G1076" s="313">
        <f>F1076</f>
        <v>78165.09907</v>
      </c>
      <c r="H1076" s="608"/>
      <c r="I1076" s="608"/>
      <c r="J1076" s="608"/>
      <c r="K1076" s="350"/>
      <c r="L1076" s="351"/>
      <c r="M1076" s="301"/>
      <c r="N1076" s="298"/>
      <c r="O1076" s="62"/>
    </row>
    <row r="1077" spans="1:15" ht="12.75" customHeight="1">
      <c r="A1077" s="606" t="s">
        <v>12</v>
      </c>
      <c r="B1077" s="607"/>
      <c r="C1077" s="312">
        <f>SUM(D1077:F1077)</f>
        <v>0</v>
      </c>
      <c r="D1077" s="312"/>
      <c r="E1077" s="312">
        <v>0</v>
      </c>
      <c r="F1077" s="312">
        <v>0</v>
      </c>
      <c r="G1077" s="312">
        <v>0</v>
      </c>
      <c r="H1077" s="608"/>
      <c r="I1077" s="608"/>
      <c r="J1077" s="608"/>
      <c r="K1077" s="350"/>
      <c r="L1077" s="351"/>
      <c r="M1077" s="301"/>
      <c r="N1077" s="298"/>
      <c r="O1077" s="62"/>
    </row>
    <row r="1078" spans="1:15" ht="12.75" customHeight="1" hidden="1">
      <c r="A1078" s="606" t="s">
        <v>20</v>
      </c>
      <c r="B1078" s="607"/>
      <c r="C1078" s="312">
        <f>SUM(D1078:F1078)</f>
        <v>0</v>
      </c>
      <c r="D1078" s="312"/>
      <c r="E1078" s="312"/>
      <c r="F1078" s="312"/>
      <c r="G1078" s="312"/>
      <c r="H1078" s="608"/>
      <c r="I1078" s="608"/>
      <c r="J1078" s="608"/>
      <c r="K1078" s="350"/>
      <c r="L1078" s="351"/>
      <c r="M1078" s="301"/>
      <c r="N1078" s="298"/>
      <c r="O1078" s="62"/>
    </row>
    <row r="1079" spans="1:15" ht="12.75" customHeight="1" hidden="1">
      <c r="A1079" s="606" t="s">
        <v>21</v>
      </c>
      <c r="B1079" s="607"/>
      <c r="C1079" s="312">
        <f>SUM(D1079:F1079)</f>
        <v>0</v>
      </c>
      <c r="D1079" s="312"/>
      <c r="E1079" s="312"/>
      <c r="F1079" s="312"/>
      <c r="G1079" s="312"/>
      <c r="H1079" s="608"/>
      <c r="I1079" s="608"/>
      <c r="J1079" s="608"/>
      <c r="K1079" s="350"/>
      <c r="L1079" s="351"/>
      <c r="M1079" s="301"/>
      <c r="N1079" s="298"/>
      <c r="O1079" s="62"/>
    </row>
    <row r="1080" spans="1:15" ht="42.75" customHeight="1">
      <c r="A1080" s="306" t="s">
        <v>361</v>
      </c>
      <c r="B1080" s="307" t="s">
        <v>362</v>
      </c>
      <c r="C1080" s="352"/>
      <c r="D1080" s="352"/>
      <c r="E1080" s="352"/>
      <c r="F1080" s="352"/>
      <c r="G1080" s="352"/>
      <c r="H1080" s="608" t="s">
        <v>816</v>
      </c>
      <c r="I1080" s="608" t="s">
        <v>447</v>
      </c>
      <c r="J1080" s="608" t="s">
        <v>489</v>
      </c>
      <c r="K1080" s="289" t="s">
        <v>444</v>
      </c>
      <c r="L1080" s="289" t="s">
        <v>205</v>
      </c>
      <c r="M1080" s="301">
        <v>4945.98</v>
      </c>
      <c r="N1080" s="298"/>
      <c r="O1080" s="62"/>
    </row>
    <row r="1081" spans="1:15" ht="12.75" customHeight="1">
      <c r="A1081" s="606" t="s">
        <v>9</v>
      </c>
      <c r="B1081" s="607"/>
      <c r="C1081" s="312">
        <f>SUM(C1082:C1086)</f>
        <v>132984.72598</v>
      </c>
      <c r="D1081" s="312"/>
      <c r="E1081" s="312">
        <f>SUM(E1082:E1086)</f>
        <v>44351.87</v>
      </c>
      <c r="F1081" s="312">
        <f>SUM(F1082:F1086)</f>
        <v>44351.87</v>
      </c>
      <c r="G1081" s="312">
        <f>SUM(G1082:G1086)</f>
        <v>44280.98598</v>
      </c>
      <c r="H1081" s="608"/>
      <c r="I1081" s="608"/>
      <c r="J1081" s="608"/>
      <c r="K1081" s="350"/>
      <c r="L1081" s="351"/>
      <c r="M1081" s="301"/>
      <c r="N1081" s="298"/>
      <c r="O1081" s="62"/>
    </row>
    <row r="1082" spans="1:15" ht="12.75" customHeight="1">
      <c r="A1082" s="606" t="s">
        <v>10</v>
      </c>
      <c r="B1082" s="607"/>
      <c r="C1082" s="312">
        <f>SUM(D1082:F1082)</f>
        <v>0</v>
      </c>
      <c r="D1082" s="312"/>
      <c r="E1082" s="312">
        <v>0</v>
      </c>
      <c r="F1082" s="312">
        <v>0</v>
      </c>
      <c r="G1082" s="312">
        <v>0</v>
      </c>
      <c r="H1082" s="608"/>
      <c r="I1082" s="608"/>
      <c r="J1082" s="608"/>
      <c r="K1082" s="350"/>
      <c r="L1082" s="351"/>
      <c r="M1082" s="301"/>
      <c r="N1082" s="298"/>
      <c r="O1082" s="62"/>
    </row>
    <row r="1083" spans="1:15" ht="12.75" customHeight="1">
      <c r="A1083" s="606" t="s">
        <v>11</v>
      </c>
      <c r="B1083" s="607"/>
      <c r="C1083" s="312">
        <f>SUM(D1083:G1083)</f>
        <v>132984.72598</v>
      </c>
      <c r="D1083" s="312"/>
      <c r="E1083" s="312">
        <v>44351.87</v>
      </c>
      <c r="F1083" s="312">
        <v>44351.87</v>
      </c>
      <c r="G1083" s="313">
        <v>44280.98598</v>
      </c>
      <c r="H1083" s="608"/>
      <c r="I1083" s="608"/>
      <c r="J1083" s="608"/>
      <c r="K1083" s="350"/>
      <c r="L1083" s="351"/>
      <c r="M1083" s="301"/>
      <c r="N1083" s="298"/>
      <c r="O1083" s="62"/>
    </row>
    <row r="1084" spans="1:15" ht="12.75" customHeight="1">
      <c r="A1084" s="606" t="s">
        <v>12</v>
      </c>
      <c r="B1084" s="607"/>
      <c r="C1084" s="312">
        <f>SUM(D1084:F1084)</f>
        <v>0</v>
      </c>
      <c r="D1084" s="312"/>
      <c r="E1084" s="312">
        <v>0</v>
      </c>
      <c r="F1084" s="312">
        <v>0</v>
      </c>
      <c r="G1084" s="312">
        <v>0</v>
      </c>
      <c r="H1084" s="608"/>
      <c r="I1084" s="608"/>
      <c r="J1084" s="608"/>
      <c r="K1084" s="350"/>
      <c r="L1084" s="351"/>
      <c r="M1084" s="301"/>
      <c r="N1084" s="298"/>
      <c r="O1084" s="62"/>
    </row>
    <row r="1085" spans="1:15" ht="12.75" customHeight="1" hidden="1">
      <c r="A1085" s="606" t="s">
        <v>20</v>
      </c>
      <c r="B1085" s="607"/>
      <c r="C1085" s="312">
        <f>SUM(D1085:F1085)</f>
        <v>0</v>
      </c>
      <c r="D1085" s="312"/>
      <c r="E1085" s="312"/>
      <c r="F1085" s="312"/>
      <c r="G1085" s="312"/>
      <c r="H1085" s="608"/>
      <c r="I1085" s="608"/>
      <c r="J1085" s="608"/>
      <c r="K1085" s="350"/>
      <c r="L1085" s="351"/>
      <c r="M1085" s="301"/>
      <c r="N1085" s="298"/>
      <c r="O1085" s="62"/>
    </row>
    <row r="1086" spans="1:15" ht="12.75" customHeight="1" hidden="1">
      <c r="A1086" s="606" t="s">
        <v>21</v>
      </c>
      <c r="B1086" s="607"/>
      <c r="C1086" s="312">
        <f>SUM(D1086:F1086)</f>
        <v>0</v>
      </c>
      <c r="D1086" s="312"/>
      <c r="E1086" s="312"/>
      <c r="F1086" s="312"/>
      <c r="G1086" s="312"/>
      <c r="H1086" s="608"/>
      <c r="I1086" s="608"/>
      <c r="J1086" s="608"/>
      <c r="K1086" s="350"/>
      <c r="L1086" s="351"/>
      <c r="M1086" s="301"/>
      <c r="N1086" s="298"/>
      <c r="O1086" s="62"/>
    </row>
    <row r="1087" spans="1:15" ht="61.5" customHeight="1">
      <c r="A1087" s="306" t="s">
        <v>363</v>
      </c>
      <c r="B1087" s="307" t="s">
        <v>490</v>
      </c>
      <c r="C1087" s="352"/>
      <c r="D1087" s="352"/>
      <c r="E1087" s="352"/>
      <c r="F1087" s="352"/>
      <c r="G1087" s="352"/>
      <c r="H1087" s="608"/>
      <c r="I1087" s="608" t="s">
        <v>447</v>
      </c>
      <c r="J1087" s="608" t="s">
        <v>491</v>
      </c>
      <c r="K1087" s="289"/>
      <c r="L1087" s="289"/>
      <c r="M1087" s="301"/>
      <c r="N1087" s="298"/>
      <c r="O1087" s="62"/>
    </row>
    <row r="1088" spans="1:15" ht="12.75" customHeight="1">
      <c r="A1088" s="606" t="s">
        <v>9</v>
      </c>
      <c r="B1088" s="607"/>
      <c r="C1088" s="312">
        <f>SUM(C1089:C1093)</f>
        <v>3525.1286600000003</v>
      </c>
      <c r="D1088" s="312"/>
      <c r="E1088" s="312">
        <f>SUM(E1089:E1093)</f>
        <v>1220</v>
      </c>
      <c r="F1088" s="312">
        <f>SUM(F1089:F1093)</f>
        <v>1152.56433</v>
      </c>
      <c r="G1088" s="312">
        <f>SUM(G1089:G1093)</f>
        <v>1152.56433</v>
      </c>
      <c r="H1088" s="608"/>
      <c r="I1088" s="608"/>
      <c r="J1088" s="608"/>
      <c r="K1088" s="350"/>
      <c r="L1088" s="351"/>
      <c r="M1088" s="301"/>
      <c r="N1088" s="298"/>
      <c r="O1088" s="62"/>
    </row>
    <row r="1089" spans="1:15" ht="12.75" customHeight="1">
      <c r="A1089" s="606" t="s">
        <v>10</v>
      </c>
      <c r="B1089" s="607"/>
      <c r="C1089" s="312">
        <f>SUM(D1089:F1089)</f>
        <v>0</v>
      </c>
      <c r="D1089" s="312"/>
      <c r="E1089" s="312">
        <v>0</v>
      </c>
      <c r="F1089" s="312">
        <v>0</v>
      </c>
      <c r="G1089" s="312">
        <v>0</v>
      </c>
      <c r="H1089" s="608"/>
      <c r="I1089" s="608"/>
      <c r="J1089" s="608"/>
      <c r="K1089" s="350"/>
      <c r="L1089" s="351"/>
      <c r="M1089" s="301"/>
      <c r="N1089" s="298"/>
      <c r="O1089" s="62"/>
    </row>
    <row r="1090" spans="1:15" ht="12.75" customHeight="1">
      <c r="A1090" s="606" t="s">
        <v>11</v>
      </c>
      <c r="B1090" s="607"/>
      <c r="C1090" s="312">
        <f>SUM(D1090:G1090)</f>
        <v>3525.1286600000003</v>
      </c>
      <c r="D1090" s="312"/>
      <c r="E1090" s="312">
        <v>1220</v>
      </c>
      <c r="F1090" s="312">
        <v>1152.56433</v>
      </c>
      <c r="G1090" s="312">
        <v>1152.56433</v>
      </c>
      <c r="H1090" s="608"/>
      <c r="I1090" s="608"/>
      <c r="J1090" s="608"/>
      <c r="K1090" s="350"/>
      <c r="L1090" s="351"/>
      <c r="M1090" s="301"/>
      <c r="N1090" s="298"/>
      <c r="O1090" s="62"/>
    </row>
    <row r="1091" spans="1:15" ht="12.75" customHeight="1">
      <c r="A1091" s="606" t="s">
        <v>12</v>
      </c>
      <c r="B1091" s="607"/>
      <c r="C1091" s="312">
        <f>SUM(D1091:F1091)</f>
        <v>0</v>
      </c>
      <c r="D1091" s="312"/>
      <c r="E1091" s="312">
        <v>0</v>
      </c>
      <c r="F1091" s="312">
        <v>0</v>
      </c>
      <c r="G1091" s="312">
        <v>0</v>
      </c>
      <c r="H1091" s="608"/>
      <c r="I1091" s="608"/>
      <c r="J1091" s="608"/>
      <c r="K1091" s="350"/>
      <c r="L1091" s="351"/>
      <c r="M1091" s="301"/>
      <c r="N1091" s="298"/>
      <c r="O1091" s="62"/>
    </row>
    <row r="1092" spans="1:15" ht="12.75" customHeight="1" hidden="1">
      <c r="A1092" s="606" t="s">
        <v>20</v>
      </c>
      <c r="B1092" s="607"/>
      <c r="C1092" s="312">
        <f>SUM(D1092:F1092)</f>
        <v>0</v>
      </c>
      <c r="D1092" s="312"/>
      <c r="E1092" s="312"/>
      <c r="F1092" s="312"/>
      <c r="G1092" s="312"/>
      <c r="H1092" s="608"/>
      <c r="I1092" s="608"/>
      <c r="J1092" s="608"/>
      <c r="K1092" s="350"/>
      <c r="L1092" s="351"/>
      <c r="M1092" s="301"/>
      <c r="N1092" s="298"/>
      <c r="O1092" s="62"/>
    </row>
    <row r="1093" spans="1:15" ht="12.75" customHeight="1" hidden="1">
      <c r="A1093" s="606" t="s">
        <v>21</v>
      </c>
      <c r="B1093" s="607"/>
      <c r="C1093" s="312">
        <f>SUM(D1093:F1093)</f>
        <v>0</v>
      </c>
      <c r="D1093" s="312"/>
      <c r="E1093" s="312"/>
      <c r="F1093" s="312"/>
      <c r="G1093" s="312"/>
      <c r="H1093" s="608"/>
      <c r="I1093" s="608"/>
      <c r="J1093" s="608"/>
      <c r="K1093" s="350"/>
      <c r="L1093" s="351"/>
      <c r="M1093" s="301"/>
      <c r="N1093" s="298"/>
      <c r="O1093" s="62"/>
    </row>
    <row r="1094" spans="1:15" ht="90" customHeight="1">
      <c r="A1094" s="306" t="s">
        <v>364</v>
      </c>
      <c r="B1094" s="307" t="s">
        <v>817</v>
      </c>
      <c r="C1094" s="352"/>
      <c r="D1094" s="352"/>
      <c r="E1094" s="352"/>
      <c r="F1094" s="352"/>
      <c r="G1094" s="352"/>
      <c r="H1094" s="608" t="s">
        <v>816</v>
      </c>
      <c r="I1094" s="608" t="s">
        <v>447</v>
      </c>
      <c r="J1094" s="608" t="s">
        <v>492</v>
      </c>
      <c r="K1094" s="289" t="s">
        <v>444</v>
      </c>
      <c r="L1094" s="289" t="s">
        <v>205</v>
      </c>
      <c r="M1094" s="301"/>
      <c r="N1094" s="298"/>
      <c r="O1094" s="62"/>
    </row>
    <row r="1095" spans="1:15" ht="12.75" customHeight="1">
      <c r="A1095" s="606" t="s">
        <v>9</v>
      </c>
      <c r="B1095" s="607"/>
      <c r="C1095" s="312">
        <f>SUM(C1096:C1100)</f>
        <v>3301.0593</v>
      </c>
      <c r="D1095" s="312"/>
      <c r="E1095" s="312">
        <f>SUM(E1096:E1100)</f>
        <v>1128.6</v>
      </c>
      <c r="F1095" s="312">
        <f>SUM(F1096:F1100)</f>
        <v>1086.22965</v>
      </c>
      <c r="G1095" s="312">
        <f>SUM(G1096:G1100)</f>
        <v>1086.22965</v>
      </c>
      <c r="H1095" s="608"/>
      <c r="I1095" s="608"/>
      <c r="J1095" s="608"/>
      <c r="K1095" s="350"/>
      <c r="L1095" s="351"/>
      <c r="M1095" s="301"/>
      <c r="N1095" s="298"/>
      <c r="O1095" s="62"/>
    </row>
    <row r="1096" spans="1:15" ht="12.75" customHeight="1">
      <c r="A1096" s="606" t="s">
        <v>10</v>
      </c>
      <c r="B1096" s="607"/>
      <c r="C1096" s="312">
        <f>SUM(D1096:F1096)</f>
        <v>0</v>
      </c>
      <c r="D1096" s="312"/>
      <c r="E1096" s="312">
        <v>0</v>
      </c>
      <c r="F1096" s="312">
        <v>0</v>
      </c>
      <c r="G1096" s="312">
        <v>0</v>
      </c>
      <c r="H1096" s="608"/>
      <c r="I1096" s="608"/>
      <c r="J1096" s="608"/>
      <c r="K1096" s="350"/>
      <c r="L1096" s="351"/>
      <c r="M1096" s="301"/>
      <c r="N1096" s="298"/>
      <c r="O1096" s="62"/>
    </row>
    <row r="1097" spans="1:15" ht="12.75" customHeight="1">
      <c r="A1097" s="606" t="s">
        <v>11</v>
      </c>
      <c r="B1097" s="607"/>
      <c r="C1097" s="312">
        <f>SUM(D1097:G1097)</f>
        <v>3301.0593</v>
      </c>
      <c r="D1097" s="312"/>
      <c r="E1097" s="312">
        <v>1128.6</v>
      </c>
      <c r="F1097" s="312">
        <v>1086.22965</v>
      </c>
      <c r="G1097" s="312">
        <f>F1097</f>
        <v>1086.22965</v>
      </c>
      <c r="H1097" s="608"/>
      <c r="I1097" s="608"/>
      <c r="J1097" s="608"/>
      <c r="K1097" s="350"/>
      <c r="L1097" s="351"/>
      <c r="M1097" s="301"/>
      <c r="N1097" s="298"/>
      <c r="O1097" s="62"/>
    </row>
    <row r="1098" spans="1:15" ht="12.75" customHeight="1">
      <c r="A1098" s="606" t="s">
        <v>12</v>
      </c>
      <c r="B1098" s="607"/>
      <c r="C1098" s="312">
        <f>SUM(D1098:F1098)</f>
        <v>0</v>
      </c>
      <c r="D1098" s="312"/>
      <c r="E1098" s="312">
        <v>0</v>
      </c>
      <c r="F1098" s="312">
        <v>0</v>
      </c>
      <c r="G1098" s="312">
        <v>0</v>
      </c>
      <c r="H1098" s="608"/>
      <c r="I1098" s="608"/>
      <c r="J1098" s="608"/>
      <c r="K1098" s="350"/>
      <c r="L1098" s="351"/>
      <c r="M1098" s="301"/>
      <c r="N1098" s="298"/>
      <c r="O1098" s="62"/>
    </row>
    <row r="1099" spans="1:15" ht="12.75" customHeight="1" hidden="1">
      <c r="A1099" s="606" t="s">
        <v>20</v>
      </c>
      <c r="B1099" s="607"/>
      <c r="C1099" s="312">
        <f>SUM(D1099:F1099)</f>
        <v>0</v>
      </c>
      <c r="D1099" s="312"/>
      <c r="E1099" s="312"/>
      <c r="F1099" s="312"/>
      <c r="G1099" s="312"/>
      <c r="H1099" s="608"/>
      <c r="I1099" s="608"/>
      <c r="J1099" s="608"/>
      <c r="K1099" s="350"/>
      <c r="L1099" s="351"/>
      <c r="M1099" s="301"/>
      <c r="N1099" s="298"/>
      <c r="O1099" s="62"/>
    </row>
    <row r="1100" spans="1:15" ht="12.75" customHeight="1" hidden="1">
      <c r="A1100" s="606" t="s">
        <v>21</v>
      </c>
      <c r="B1100" s="607"/>
      <c r="C1100" s="312">
        <f>SUM(D1100:F1100)</f>
        <v>0</v>
      </c>
      <c r="D1100" s="312"/>
      <c r="E1100" s="312"/>
      <c r="F1100" s="312"/>
      <c r="G1100" s="312"/>
      <c r="H1100" s="608"/>
      <c r="I1100" s="608"/>
      <c r="J1100" s="608"/>
      <c r="K1100" s="350"/>
      <c r="L1100" s="351"/>
      <c r="M1100" s="301"/>
      <c r="N1100" s="298"/>
      <c r="O1100" s="62"/>
    </row>
    <row r="1101" spans="1:15" ht="90" customHeight="1">
      <c r="A1101" s="306" t="s">
        <v>818</v>
      </c>
      <c r="B1101" s="307" t="s">
        <v>819</v>
      </c>
      <c r="C1101" s="352"/>
      <c r="D1101" s="352"/>
      <c r="E1101" s="352"/>
      <c r="F1101" s="352"/>
      <c r="G1101" s="352"/>
      <c r="H1101" s="317"/>
      <c r="I1101" s="317"/>
      <c r="J1101" s="317"/>
      <c r="K1101" s="289" t="s">
        <v>444</v>
      </c>
      <c r="L1101" s="289" t="s">
        <v>205</v>
      </c>
      <c r="M1101" s="301"/>
      <c r="N1101" s="298"/>
      <c r="O1101" s="62"/>
    </row>
    <row r="1102" spans="1:15" ht="12.75" customHeight="1">
      <c r="A1102" s="606" t="s">
        <v>9</v>
      </c>
      <c r="B1102" s="607"/>
      <c r="C1102" s="312">
        <f>SUM(C1103:C1105)</f>
        <v>1290</v>
      </c>
      <c r="D1102" s="312"/>
      <c r="E1102" s="312">
        <f>SUM(E1103:E1105)</f>
        <v>430</v>
      </c>
      <c r="F1102" s="312">
        <f>SUM(F1103:F1105)</f>
        <v>430</v>
      </c>
      <c r="G1102" s="312">
        <f>SUM(G1103:G1105)</f>
        <v>430</v>
      </c>
      <c r="H1102" s="317"/>
      <c r="I1102" s="317"/>
      <c r="J1102" s="317"/>
      <c r="K1102" s="350"/>
      <c r="L1102" s="351"/>
      <c r="M1102" s="301"/>
      <c r="N1102" s="298"/>
      <c r="O1102" s="62"/>
    </row>
    <row r="1103" spans="1:15" ht="12.75" customHeight="1">
      <c r="A1103" s="606" t="s">
        <v>10</v>
      </c>
      <c r="B1103" s="607"/>
      <c r="C1103" s="312">
        <f>SUM(D1103:F1103)</f>
        <v>0</v>
      </c>
      <c r="D1103" s="312"/>
      <c r="E1103" s="312">
        <v>0</v>
      </c>
      <c r="F1103" s="312">
        <v>0</v>
      </c>
      <c r="G1103" s="312">
        <v>0</v>
      </c>
      <c r="H1103" s="317"/>
      <c r="I1103" s="317"/>
      <c r="J1103" s="317"/>
      <c r="K1103" s="350"/>
      <c r="L1103" s="351"/>
      <c r="M1103" s="301"/>
      <c r="N1103" s="298"/>
      <c r="O1103" s="62"/>
    </row>
    <row r="1104" spans="1:15" ht="12.75" customHeight="1">
      <c r="A1104" s="606" t="s">
        <v>11</v>
      </c>
      <c r="B1104" s="607"/>
      <c r="C1104" s="312">
        <f>SUM(D1104:G1104)</f>
        <v>1290</v>
      </c>
      <c r="D1104" s="312"/>
      <c r="E1104" s="312">
        <v>430</v>
      </c>
      <c r="F1104" s="312">
        <v>430</v>
      </c>
      <c r="G1104" s="312">
        <v>430</v>
      </c>
      <c r="H1104" s="317"/>
      <c r="I1104" s="317"/>
      <c r="J1104" s="317"/>
      <c r="K1104" s="350"/>
      <c r="L1104" s="351"/>
      <c r="M1104" s="301"/>
      <c r="N1104" s="298"/>
      <c r="O1104" s="62"/>
    </row>
    <row r="1105" spans="1:15" ht="12.75" customHeight="1">
      <c r="A1105" s="606" t="s">
        <v>12</v>
      </c>
      <c r="B1105" s="607"/>
      <c r="C1105" s="312">
        <f>SUM(D1105:F1105)</f>
        <v>0</v>
      </c>
      <c r="D1105" s="312"/>
      <c r="E1105" s="312">
        <v>0</v>
      </c>
      <c r="F1105" s="312">
        <v>0</v>
      </c>
      <c r="G1105" s="312">
        <v>0</v>
      </c>
      <c r="H1105" s="317"/>
      <c r="I1105" s="317"/>
      <c r="J1105" s="317"/>
      <c r="K1105" s="350"/>
      <c r="L1105" s="351"/>
      <c r="M1105" s="301"/>
      <c r="N1105" s="298"/>
      <c r="O1105" s="62"/>
    </row>
    <row r="1106" spans="1:15" ht="20.25" customHeight="1">
      <c r="A1106" s="306" t="s">
        <v>365</v>
      </c>
      <c r="B1106" s="307" t="s">
        <v>366</v>
      </c>
      <c r="C1106" s="352"/>
      <c r="D1106" s="312"/>
      <c r="E1106" s="354"/>
      <c r="F1106" s="354"/>
      <c r="G1106" s="354"/>
      <c r="H1106" s="349"/>
      <c r="I1106" s="608" t="s">
        <v>18</v>
      </c>
      <c r="J1106" s="608" t="s">
        <v>367</v>
      </c>
      <c r="K1106" s="289"/>
      <c r="L1106" s="289"/>
      <c r="M1106" s="301">
        <f>M1113</f>
        <v>0</v>
      </c>
      <c r="N1106" s="298"/>
      <c r="O1106" s="62"/>
    </row>
    <row r="1107" spans="1:15" ht="12.75" customHeight="1">
      <c r="A1107" s="606" t="s">
        <v>9</v>
      </c>
      <c r="B1107" s="607"/>
      <c r="C1107" s="308">
        <f>SUM(C1108:C1112)</f>
        <v>2917.29</v>
      </c>
      <c r="D1107" s="308"/>
      <c r="E1107" s="308">
        <f>SUM(E1108:E1112)</f>
        <v>979.93</v>
      </c>
      <c r="F1107" s="308">
        <f>SUM(F1108:F1112)</f>
        <v>979.93</v>
      </c>
      <c r="G1107" s="308">
        <f>SUM(G1108:G1112)</f>
        <v>957.43</v>
      </c>
      <c r="H1107" s="349"/>
      <c r="I1107" s="608"/>
      <c r="J1107" s="608"/>
      <c r="K1107" s="350"/>
      <c r="L1107" s="351"/>
      <c r="M1107" s="301"/>
      <c r="N1107" s="298"/>
      <c r="O1107" s="62"/>
    </row>
    <row r="1108" spans="1:15" ht="12.75" customHeight="1">
      <c r="A1108" s="606" t="s">
        <v>10</v>
      </c>
      <c r="B1108" s="607"/>
      <c r="C1108" s="308">
        <f>SUM(D1108:F1108)</f>
        <v>0</v>
      </c>
      <c r="D1108" s="308"/>
      <c r="E1108" s="308">
        <f aca="true" t="shared" si="25" ref="E1108:F1110">E1115+E1122</f>
        <v>0</v>
      </c>
      <c r="F1108" s="308">
        <f t="shared" si="25"/>
        <v>0</v>
      </c>
      <c r="G1108" s="308">
        <f>G1115+G1122</f>
        <v>0</v>
      </c>
      <c r="H1108" s="349"/>
      <c r="I1108" s="608"/>
      <c r="J1108" s="608"/>
      <c r="K1108" s="350"/>
      <c r="L1108" s="351"/>
      <c r="M1108" s="301"/>
      <c r="N1108" s="298"/>
      <c r="O1108" s="62"/>
    </row>
    <row r="1109" spans="1:15" ht="12.75" customHeight="1">
      <c r="A1109" s="606" t="s">
        <v>11</v>
      </c>
      <c r="B1109" s="607"/>
      <c r="C1109" s="308">
        <f>SUM(D1109:G1109)</f>
        <v>2917.29</v>
      </c>
      <c r="D1109" s="308"/>
      <c r="E1109" s="308">
        <f t="shared" si="25"/>
        <v>979.93</v>
      </c>
      <c r="F1109" s="308">
        <f t="shared" si="25"/>
        <v>979.93</v>
      </c>
      <c r="G1109" s="308">
        <f>G1116+G1123</f>
        <v>957.43</v>
      </c>
      <c r="H1109" s="349"/>
      <c r="I1109" s="608"/>
      <c r="J1109" s="608"/>
      <c r="K1109" s="350"/>
      <c r="L1109" s="351"/>
      <c r="M1109" s="301"/>
      <c r="N1109" s="298"/>
      <c r="O1109" s="62"/>
    </row>
    <row r="1110" spans="1:15" ht="12.75" customHeight="1">
      <c r="A1110" s="606" t="s">
        <v>12</v>
      </c>
      <c r="B1110" s="607"/>
      <c r="C1110" s="308">
        <f>SUM(D1110:F1110)</f>
        <v>0</v>
      </c>
      <c r="D1110" s="308"/>
      <c r="E1110" s="308">
        <f t="shared" si="25"/>
        <v>0</v>
      </c>
      <c r="F1110" s="308">
        <f t="shared" si="25"/>
        <v>0</v>
      </c>
      <c r="G1110" s="308">
        <f>G1117+G1124</f>
        <v>0</v>
      </c>
      <c r="H1110" s="349"/>
      <c r="I1110" s="608"/>
      <c r="J1110" s="608"/>
      <c r="K1110" s="350"/>
      <c r="L1110" s="351"/>
      <c r="M1110" s="301"/>
      <c r="N1110" s="298"/>
      <c r="O1110" s="62"/>
    </row>
    <row r="1111" spans="1:15" ht="12.75" customHeight="1" hidden="1">
      <c r="A1111" s="606" t="s">
        <v>20</v>
      </c>
      <c r="B1111" s="607"/>
      <c r="C1111" s="352">
        <f>SUM(D1111:F1111)</f>
        <v>0</v>
      </c>
      <c r="D1111" s="354"/>
      <c r="E1111" s="354"/>
      <c r="F1111" s="354"/>
      <c r="G1111" s="354"/>
      <c r="H1111" s="349"/>
      <c r="I1111" s="608"/>
      <c r="J1111" s="608"/>
      <c r="K1111" s="350"/>
      <c r="L1111" s="351"/>
      <c r="M1111" s="301"/>
      <c r="N1111" s="298"/>
      <c r="O1111" s="62"/>
    </row>
    <row r="1112" spans="1:15" ht="12.75" customHeight="1" hidden="1">
      <c r="A1112" s="606" t="s">
        <v>21</v>
      </c>
      <c r="B1112" s="607"/>
      <c r="C1112" s="352">
        <f>SUM(D1112:F1112)</f>
        <v>0</v>
      </c>
      <c r="D1112" s="354"/>
      <c r="E1112" s="354"/>
      <c r="F1112" s="354"/>
      <c r="G1112" s="354"/>
      <c r="H1112" s="349"/>
      <c r="I1112" s="608"/>
      <c r="J1112" s="608"/>
      <c r="K1112" s="350"/>
      <c r="L1112" s="351"/>
      <c r="M1112" s="301"/>
      <c r="N1112" s="298"/>
      <c r="O1112" s="62"/>
    </row>
    <row r="1113" spans="1:15" ht="32.25" customHeight="1">
      <c r="A1113" s="306" t="s">
        <v>368</v>
      </c>
      <c r="B1113" s="307" t="s">
        <v>369</v>
      </c>
      <c r="C1113" s="352"/>
      <c r="D1113" s="354"/>
      <c r="E1113" s="354"/>
      <c r="F1113" s="354"/>
      <c r="G1113" s="354"/>
      <c r="H1113" s="608" t="s">
        <v>820</v>
      </c>
      <c r="I1113" s="610" t="s">
        <v>447</v>
      </c>
      <c r="J1113" s="608" t="s">
        <v>367</v>
      </c>
      <c r="K1113" s="289" t="s">
        <v>444</v>
      </c>
      <c r="L1113" s="289" t="s">
        <v>205</v>
      </c>
      <c r="M1113" s="301"/>
      <c r="N1113" s="298"/>
      <c r="O1113" s="62"/>
    </row>
    <row r="1114" spans="1:15" ht="12.75" customHeight="1">
      <c r="A1114" s="606" t="s">
        <v>9</v>
      </c>
      <c r="B1114" s="607"/>
      <c r="C1114" s="312">
        <f>SUM(C1115:C1119)</f>
        <v>2917.29</v>
      </c>
      <c r="D1114" s="312"/>
      <c r="E1114" s="312">
        <f>SUM(E1115:E1119)</f>
        <v>979.93</v>
      </c>
      <c r="F1114" s="312">
        <f>SUM(F1115:F1119)</f>
        <v>979.93</v>
      </c>
      <c r="G1114" s="312">
        <f>SUM(G1115:G1119)</f>
        <v>957.43</v>
      </c>
      <c r="H1114" s="608"/>
      <c r="I1114" s="610"/>
      <c r="J1114" s="608"/>
      <c r="K1114" s="350"/>
      <c r="L1114" s="351"/>
      <c r="M1114" s="301"/>
      <c r="N1114" s="298"/>
      <c r="O1114" s="62"/>
    </row>
    <row r="1115" spans="1:15" ht="12.75" customHeight="1">
      <c r="A1115" s="606" t="s">
        <v>10</v>
      </c>
      <c r="B1115" s="607"/>
      <c r="C1115" s="312">
        <f>SUM(D1115:F1115)</f>
        <v>0</v>
      </c>
      <c r="D1115" s="312"/>
      <c r="E1115" s="312">
        <v>0</v>
      </c>
      <c r="F1115" s="312">
        <v>0</v>
      </c>
      <c r="G1115" s="312">
        <v>0</v>
      </c>
      <c r="H1115" s="608"/>
      <c r="I1115" s="610"/>
      <c r="J1115" s="608"/>
      <c r="K1115" s="350"/>
      <c r="L1115" s="351"/>
      <c r="M1115" s="301"/>
      <c r="N1115" s="298"/>
      <c r="O1115" s="62"/>
    </row>
    <row r="1116" spans="1:15" ht="12.75" customHeight="1">
      <c r="A1116" s="606" t="s">
        <v>11</v>
      </c>
      <c r="B1116" s="607"/>
      <c r="C1116" s="312">
        <f>SUM(D1116:G1116)</f>
        <v>2917.29</v>
      </c>
      <c r="D1116" s="312"/>
      <c r="E1116" s="312">
        <v>979.93</v>
      </c>
      <c r="F1116" s="312">
        <v>979.93</v>
      </c>
      <c r="G1116" s="313">
        <v>957.43</v>
      </c>
      <c r="H1116" s="608"/>
      <c r="I1116" s="610"/>
      <c r="J1116" s="608"/>
      <c r="K1116" s="350"/>
      <c r="L1116" s="351"/>
      <c r="M1116" s="301"/>
      <c r="N1116" s="298"/>
      <c r="O1116" s="62"/>
    </row>
    <row r="1117" spans="1:15" ht="12.75" customHeight="1" thickBot="1">
      <c r="A1117" s="612" t="s">
        <v>12</v>
      </c>
      <c r="B1117" s="613"/>
      <c r="C1117" s="363">
        <f>SUM(D1117:F1117)</f>
        <v>0</v>
      </c>
      <c r="D1117" s="363"/>
      <c r="E1117" s="363">
        <v>0</v>
      </c>
      <c r="F1117" s="363">
        <v>0</v>
      </c>
      <c r="G1117" s="363">
        <v>0</v>
      </c>
      <c r="H1117" s="609"/>
      <c r="I1117" s="611"/>
      <c r="J1117" s="609"/>
      <c r="K1117" s="364"/>
      <c r="L1117" s="365"/>
      <c r="M1117" s="366"/>
      <c r="N1117" s="367"/>
      <c r="O1117" s="62"/>
    </row>
    <row r="1118" spans="1:14" ht="12.75" customHeight="1" hidden="1">
      <c r="A1118" s="604" t="s">
        <v>20</v>
      </c>
      <c r="B1118" s="604"/>
      <c r="C1118" s="68">
        <f>SUM(D1118:F1118)</f>
        <v>0</v>
      </c>
      <c r="D1118" s="68"/>
      <c r="E1118" s="68"/>
      <c r="F1118" s="68"/>
      <c r="G1118" s="68"/>
      <c r="H1118" s="80"/>
      <c r="I1118" s="82"/>
      <c r="J1118" s="83"/>
      <c r="K1118" s="70"/>
      <c r="L1118" s="80"/>
      <c r="M1118" s="84"/>
      <c r="N1118" s="85"/>
    </row>
    <row r="1119" spans="1:14" ht="12.75" customHeight="1" hidden="1">
      <c r="A1119" s="605" t="s">
        <v>21</v>
      </c>
      <c r="B1119" s="605"/>
      <c r="C1119" s="86">
        <f>SUM(D1119:F1119)</f>
        <v>0</v>
      </c>
      <c r="D1119" s="86"/>
      <c r="E1119" s="86"/>
      <c r="F1119" s="86"/>
      <c r="G1119" s="86"/>
      <c r="H1119" s="87"/>
      <c r="I1119" s="79"/>
      <c r="J1119" s="88"/>
      <c r="K1119" s="89"/>
      <c r="L1119" s="87"/>
      <c r="M1119" s="84"/>
      <c r="N1119" s="85"/>
    </row>
    <row r="1120" spans="1:14" ht="12.75" customHeight="1" hidden="1">
      <c r="A1120" s="90" t="s">
        <v>821</v>
      </c>
      <c r="B1120" s="67"/>
      <c r="C1120" s="68"/>
      <c r="D1120" s="68"/>
      <c r="E1120" s="68"/>
      <c r="F1120" s="68"/>
      <c r="G1120" s="68"/>
      <c r="H1120" s="80"/>
      <c r="I1120" s="91"/>
      <c r="J1120" s="92"/>
      <c r="K1120" s="70"/>
      <c r="L1120" s="80"/>
      <c r="M1120" s="84"/>
      <c r="N1120" s="85"/>
    </row>
    <row r="1121" spans="1:14" ht="12.75" customHeight="1" hidden="1">
      <c r="A1121" s="599" t="s">
        <v>9</v>
      </c>
      <c r="B1121" s="599"/>
      <c r="C1121" s="64">
        <f>SUM(C1122:C1125)</f>
        <v>0</v>
      </c>
      <c r="D1121" s="64"/>
      <c r="E1121" s="64"/>
      <c r="F1121" s="64"/>
      <c r="G1121" s="64"/>
      <c r="H1121" s="73"/>
      <c r="I1121" s="72"/>
      <c r="J1121" s="93"/>
      <c r="K1121" s="71"/>
      <c r="L1121" s="73"/>
      <c r="M1121" s="84"/>
      <c r="N1121" s="85"/>
    </row>
    <row r="1122" spans="1:14" ht="12.75" customHeight="1" hidden="1">
      <c r="A1122" s="599" t="s">
        <v>10</v>
      </c>
      <c r="B1122" s="599"/>
      <c r="C1122" s="64">
        <f>SUM(D1122:F1122)</f>
        <v>0</v>
      </c>
      <c r="D1122" s="64"/>
      <c r="E1122" s="64"/>
      <c r="F1122" s="64"/>
      <c r="G1122" s="64"/>
      <c r="H1122" s="73"/>
      <c r="I1122" s="72"/>
      <c r="J1122" s="93"/>
      <c r="K1122" s="71"/>
      <c r="L1122" s="73"/>
      <c r="M1122" s="84"/>
      <c r="N1122" s="85"/>
    </row>
    <row r="1123" spans="1:14" ht="12.75" customHeight="1" hidden="1">
      <c r="A1123" s="599" t="s">
        <v>11</v>
      </c>
      <c r="B1123" s="599"/>
      <c r="C1123" s="64">
        <f>SUM(D1123:F1123)</f>
        <v>0</v>
      </c>
      <c r="D1123" s="64"/>
      <c r="E1123" s="64"/>
      <c r="F1123" s="64"/>
      <c r="G1123" s="64"/>
      <c r="H1123" s="73"/>
      <c r="I1123" s="72"/>
      <c r="J1123" s="93"/>
      <c r="K1123" s="71"/>
      <c r="L1123" s="73"/>
      <c r="M1123" s="84"/>
      <c r="N1123" s="85"/>
    </row>
    <row r="1124" spans="1:14" ht="12.75" customHeight="1" hidden="1">
      <c r="A1124" s="599" t="s">
        <v>12</v>
      </c>
      <c r="B1124" s="599"/>
      <c r="C1124" s="64">
        <f>SUM(D1124:F1124)</f>
        <v>0</v>
      </c>
      <c r="D1124" s="64"/>
      <c r="E1124" s="64"/>
      <c r="F1124" s="64"/>
      <c r="G1124" s="64"/>
      <c r="H1124" s="73"/>
      <c r="I1124" s="72"/>
      <c r="J1124" s="93"/>
      <c r="K1124" s="71"/>
      <c r="L1124" s="73"/>
      <c r="M1124" s="84"/>
      <c r="N1124" s="85"/>
    </row>
    <row r="1125" spans="1:14" ht="12.75" customHeight="1" hidden="1">
      <c r="A1125" s="599" t="s">
        <v>20</v>
      </c>
      <c r="B1125" s="599"/>
      <c r="C1125" s="64">
        <f>SUM(D1125:F1125)</f>
        <v>0</v>
      </c>
      <c r="D1125" s="64"/>
      <c r="E1125" s="66"/>
      <c r="F1125" s="64"/>
      <c r="G1125" s="64"/>
      <c r="H1125" s="94"/>
      <c r="I1125" s="129"/>
      <c r="J1125" s="93"/>
      <c r="K1125" s="128"/>
      <c r="L1125" s="94"/>
      <c r="M1125" s="84"/>
      <c r="N1125" s="85"/>
    </row>
    <row r="1126" spans="1:14" ht="12.75" customHeight="1" hidden="1">
      <c r="A1126" s="600" t="s">
        <v>21</v>
      </c>
      <c r="B1126" s="600"/>
      <c r="C1126" s="95"/>
      <c r="D1126" s="95"/>
      <c r="E1126" s="95"/>
      <c r="F1126" s="95"/>
      <c r="G1126" s="95"/>
      <c r="H1126" s="601"/>
      <c r="I1126" s="601"/>
      <c r="J1126" s="96"/>
      <c r="K1126" s="127"/>
      <c r="L1126" s="97"/>
      <c r="M1126" s="84"/>
      <c r="N1126" s="85"/>
    </row>
    <row r="1127" spans="1:14" ht="12.75" customHeight="1" hidden="1">
      <c r="A1127" s="602" t="s">
        <v>822</v>
      </c>
      <c r="B1127" s="602"/>
      <c r="C1127" s="98">
        <f>C28+C70+C135+C221+C267+C303+C367+C641+C679+C694+C729+C765+C786+C808+C830+C893+C925+C940+C1004+C1026+C1048+C1067+C1107</f>
        <v>34781273.01706</v>
      </c>
      <c r="D1127" s="98"/>
      <c r="E1127" s="98">
        <f>E28+E70+E135+E221+E267+E303+E367+E641+E679+E694+E729+E765+E786+E808+E830+E893+E925+E940+E1004+E1026+E1048+E1067+E1107+E907</f>
        <v>11656854.342330001</v>
      </c>
      <c r="F1127" s="98">
        <f>F28+F70+F135+F221+F267+F303+F367+F641+F679+F694+F729+F765+F786+F808+F830+F893+F925+F940+F1004+F1026+F1048+F1067+F1107+F907</f>
        <v>11589527.062909998</v>
      </c>
      <c r="G1127" s="98">
        <f>G28+G70+G135+G221+G267+G303+G367+G641+G679+G694+G729+G765+G786+G808+G830+G893+G925+G940+G1004+G1026+G1048+G1067+G1107+G909</f>
        <v>11544765.687730001</v>
      </c>
      <c r="H1127" s="99"/>
      <c r="I1127" s="100">
        <f>D1127+E1127+F1127</f>
        <v>23246381.40524</v>
      </c>
      <c r="J1127" s="99"/>
      <c r="K1127" s="101"/>
      <c r="L1127" s="99"/>
      <c r="M1127" s="84"/>
      <c r="N1127" s="85"/>
    </row>
    <row r="1128" spans="1:14" ht="12.75" customHeight="1" hidden="1">
      <c r="A1128" s="603" t="s">
        <v>10</v>
      </c>
      <c r="B1128" s="603"/>
      <c r="C1128" s="74">
        <f>C29+C71+C136+C222+C268+C304+C368+C642+C680+C695+C730+C766+C787+C809+C831+C894+C926+C941+C1005+C1027+C1049+C1068+C1108</f>
        <v>904804.5294400002</v>
      </c>
      <c r="D1128" s="74"/>
      <c r="E1128" s="74">
        <f>E29+E71+E136+E222+E268+E304+E368+E642+E680+E695+E730+E766+E787+E809+E831+E894+E926+E941+E1005+E1027+E1049+E1068+E1108</f>
        <v>302594.20000000007</v>
      </c>
      <c r="F1128" s="74">
        <f>F29+F71+F136+F222+F268+F304+F368+F642+F680+F695+F730+F766+F787+F809+F831+F894+F926+F941+F1005+F1027+F1049+F1068+F1108</f>
        <v>302591.76472000004</v>
      </c>
      <c r="G1128" s="74">
        <f>G29+G71+G136+G222+G268+G304+G368+G642+G680+G695+G730+G766+G787+G809+G831+G894+G926+G941+G1005+G1027+G1049+G1068+G1108</f>
        <v>302591.76472000004</v>
      </c>
      <c r="H1128" s="73"/>
      <c r="I1128" s="100">
        <f>D1128+E1128+F1128</f>
        <v>605185.96472</v>
      </c>
      <c r="J1128" s="73"/>
      <c r="K1128" s="71"/>
      <c r="L1128" s="73"/>
      <c r="M1128" s="84"/>
      <c r="N1128" s="85"/>
    </row>
    <row r="1129" spans="1:14" ht="12.75" customHeight="1" hidden="1">
      <c r="A1129" s="603" t="s">
        <v>11</v>
      </c>
      <c r="B1129" s="603"/>
      <c r="C1129" s="74">
        <f>C30+C72+C137+C223+C269+C305+C369+C643+C681+C696+C731+C767+C788+C810+C832+C895+C927+C942+C1006+C1028+C1050+C1069+C1109</f>
        <v>33748586.378879994</v>
      </c>
      <c r="D1129" s="74"/>
      <c r="E1129" s="74">
        <f>E30+E72+E137+E223+E269+E305+E369+E643+E681+E696+E731+E767+E788+E810+E832+E895+E927+E942+E1006+E1028+E1050+E1069+E1109+E909</f>
        <v>11311588.80019</v>
      </c>
      <c r="F1129" s="74">
        <f>F30+F72+F137+F223+F269+F305+F369+F643+F681+F696+F731+F767+F788+F810+F832+F895+F927+F942+F1006+F1028+F1050+F1069+F1109+F909</f>
        <v>11244329.914889999</v>
      </c>
      <c r="G1129" s="74">
        <f>G30+G72+G137+G223+G269+G305+G369+G643+G681+G696+G731+G767+G788+G810+G832+G895+G927+G942+G1006+G1028+G1050+G1069+G1109+G909</f>
        <v>11199568.539710004</v>
      </c>
      <c r="H1129" s="73"/>
      <c r="I1129" s="100">
        <f>D1129+E1129+F1129</f>
        <v>22555918.71508</v>
      </c>
      <c r="J1129" s="73"/>
      <c r="K1129" s="71"/>
      <c r="L1129" s="73"/>
      <c r="M1129" s="84"/>
      <c r="N1129" s="85"/>
    </row>
    <row r="1130" spans="1:14" ht="12.75" customHeight="1" hidden="1">
      <c r="A1130" s="595" t="s">
        <v>12</v>
      </c>
      <c r="B1130" s="595"/>
      <c r="C1130" s="102">
        <f>C31+C73+C138+C224+C270+C306+C370+C644+C682+C697+C732+C768+C789+C811+C833+C896+C928+C943+C1007+C1029+C1051+C1070+C1110</f>
        <v>127882.10874</v>
      </c>
      <c r="D1130" s="102"/>
      <c r="E1130" s="102">
        <f>E31+E73+E138+E224+E270+E306+E370+E644+E682+E697+E732+E768+E789+E811+E833+E896+E928+E943+E1007+E1029+E1051+E1070+E1110</f>
        <v>42671.34213999999</v>
      </c>
      <c r="F1130" s="102">
        <f>F31+F73+F138+F224+F270+F306+F370+F644+F682+F697+F732+F768+F789+F811+F833+F896+F928+F943+F1007+F1029+F1051+F1070+F1110</f>
        <v>42605.383299999994</v>
      </c>
      <c r="G1130" s="102">
        <f>G31+G73+G138+G224+G270+G306+G370+G644+G682+G697+G732+G768+G789+G811+G833+G896+G928+G943+G1007+G1029+G1051+G1070+G1110</f>
        <v>42605.383299999994</v>
      </c>
      <c r="H1130" s="77"/>
      <c r="I1130" s="103">
        <f>D1130+E1130+F1130</f>
        <v>85276.72543999998</v>
      </c>
      <c r="J1130" s="77"/>
      <c r="K1130" s="78"/>
      <c r="L1130" s="77"/>
      <c r="M1130" s="84"/>
      <c r="N1130" s="85"/>
    </row>
    <row r="1131" spans="1:14" ht="12.75" customHeight="1" hidden="1">
      <c r="A1131" s="596" t="s">
        <v>20</v>
      </c>
      <c r="B1131" s="596"/>
      <c r="C1131" s="81"/>
      <c r="D1131" s="81" t="e">
        <f>#REF!+#REF!+#REF!+#REF!+#REF!+D307+D371+D645+D683+D698+D733+D769+D790+D812+D834+D897+D929+D944+D1008+D1030+D1052+D1071+D1111</f>
        <v>#REF!</v>
      </c>
      <c r="E1131" s="81"/>
      <c r="F1131" s="81"/>
      <c r="G1131" s="81"/>
      <c r="H1131" s="80"/>
      <c r="I1131" s="91"/>
      <c r="J1131" s="80"/>
      <c r="K1131" s="70"/>
      <c r="L1131" s="80"/>
      <c r="M1131" s="84"/>
      <c r="N1131" s="85"/>
    </row>
    <row r="1132" spans="1:14" ht="12.75" customHeight="1" hidden="1">
      <c r="A1132" s="597" t="s">
        <v>21</v>
      </c>
      <c r="B1132" s="597"/>
      <c r="C1132" s="104"/>
      <c r="D1132" s="104" t="e">
        <f>#REF!+#REF!+#REF!+#REF!+#REF!+D308+D372+D646+D684+D699+D734+D770+D791+D813+D835+D898+D930+D945+D1009+D1031+D1053+D1072+D1112</f>
        <v>#REF!</v>
      </c>
      <c r="E1132" s="104"/>
      <c r="F1132" s="104"/>
      <c r="G1132" s="104"/>
      <c r="H1132" s="75"/>
      <c r="I1132" s="127"/>
      <c r="J1132" s="75"/>
      <c r="K1132" s="76"/>
      <c r="L1132" s="75"/>
      <c r="M1132" s="84"/>
      <c r="N1132" s="85"/>
    </row>
    <row r="1133" spans="1:14" ht="12.75" hidden="1">
      <c r="A1133" s="124"/>
      <c r="B1133" s="105"/>
      <c r="C1133" s="126"/>
      <c r="D1133" s="126"/>
      <c r="E1133" s="126"/>
      <c r="F1133" s="126"/>
      <c r="G1133" s="126"/>
      <c r="H1133" s="124"/>
      <c r="I1133" s="125"/>
      <c r="J1133" s="124"/>
      <c r="K1133" s="106"/>
      <c r="L1133" s="124"/>
      <c r="M1133" s="84"/>
      <c r="N1133" s="85"/>
    </row>
    <row r="1134" spans="1:14" ht="12.75" customHeight="1" hidden="1">
      <c r="A1134" s="592"/>
      <c r="B1134" s="592"/>
      <c r="C1134" s="598"/>
      <c r="D1134" s="598"/>
      <c r="E1134" s="598"/>
      <c r="F1134" s="598"/>
      <c r="G1134" s="126"/>
      <c r="H1134" s="593"/>
      <c r="I1134" s="593"/>
      <c r="J1134" s="594">
        <f>D1129-D369</f>
        <v>0</v>
      </c>
      <c r="K1134" s="594"/>
      <c r="L1134" s="107">
        <f>E1129-E376</f>
        <v>11117347.84512</v>
      </c>
      <c r="M1134" s="84"/>
      <c r="N1134" s="85"/>
    </row>
    <row r="1135" spans="1:14" ht="12.75" customHeight="1" hidden="1">
      <c r="A1135" s="592"/>
      <c r="B1135" s="592"/>
      <c r="C1135" s="108">
        <v>31771524.405</v>
      </c>
      <c r="D1135" s="108">
        <v>9906691.081</v>
      </c>
      <c r="E1135" s="108">
        <v>10660377.227</v>
      </c>
      <c r="F1135" s="108">
        <v>11204456.097</v>
      </c>
      <c r="G1135" s="108">
        <v>11204456.097</v>
      </c>
      <c r="H1135" s="593"/>
      <c r="I1135" s="593"/>
      <c r="J1135" s="592"/>
      <c r="K1135" s="592"/>
      <c r="L1135" s="124"/>
      <c r="M1135" s="84"/>
      <c r="N1135" s="85"/>
    </row>
    <row r="1136" spans="1:14" ht="12.75" customHeight="1" hidden="1">
      <c r="A1136" s="592"/>
      <c r="B1136" s="592"/>
      <c r="C1136" s="109">
        <f>C1127-C1135</f>
        <v>3009748.6120599955</v>
      </c>
      <c r="D1136" s="109">
        <f>D1127-D1135</f>
        <v>-9906691.081</v>
      </c>
      <c r="E1136" s="109">
        <f>E1127-E1135</f>
        <v>996477.1153300013</v>
      </c>
      <c r="F1136" s="109">
        <f>F1127-F1135</f>
        <v>385070.96590999886</v>
      </c>
      <c r="G1136" s="109">
        <f>G1127-G1135</f>
        <v>340309.59073000215</v>
      </c>
      <c r="H1136" s="593"/>
      <c r="I1136" s="593"/>
      <c r="J1136" s="592"/>
      <c r="K1136" s="592"/>
      <c r="L1136" s="124"/>
      <c r="M1136" s="84"/>
      <c r="N1136" s="85"/>
    </row>
    <row r="1137" spans="1:14" ht="12.75" customHeight="1" hidden="1">
      <c r="A1137" s="592"/>
      <c r="B1137" s="592"/>
      <c r="C1137" s="109"/>
      <c r="D1137" s="109">
        <v>9906691.081</v>
      </c>
      <c r="E1137" s="109">
        <v>10660377.227</v>
      </c>
      <c r="F1137" s="109">
        <v>11204456.097</v>
      </c>
      <c r="G1137" s="109">
        <v>11204456.097</v>
      </c>
      <c r="H1137" s="593"/>
      <c r="I1137" s="593"/>
      <c r="J1137" s="592"/>
      <c r="K1137" s="592"/>
      <c r="L1137" s="124"/>
      <c r="M1137" s="84"/>
      <c r="N1137" s="85"/>
    </row>
    <row r="1138" spans="1:14" ht="12.75" customHeight="1" hidden="1">
      <c r="A1138" s="592"/>
      <c r="B1138" s="592"/>
      <c r="C1138" s="109"/>
      <c r="D1138" s="109">
        <f>D1135-D1137</f>
        <v>0</v>
      </c>
      <c r="E1138" s="109">
        <f>E1135-E1137</f>
        <v>0</v>
      </c>
      <c r="F1138" s="109">
        <f>F1135-F1137</f>
        <v>0</v>
      </c>
      <c r="G1138" s="109">
        <f>G1135-G1137</f>
        <v>0</v>
      </c>
      <c r="H1138" s="593"/>
      <c r="I1138" s="593"/>
      <c r="J1138" s="592"/>
      <c r="K1138" s="592"/>
      <c r="L1138" s="124"/>
      <c r="M1138" s="84"/>
      <c r="N1138" s="85"/>
    </row>
    <row r="1139" spans="1:14" ht="12.75" hidden="1">
      <c r="A1139" s="110"/>
      <c r="B1139" s="111"/>
      <c r="C1139" s="112"/>
      <c r="D1139" s="112"/>
      <c r="E1139" s="112"/>
      <c r="F1139" s="112"/>
      <c r="G1139" s="112"/>
      <c r="H1139" s="113"/>
      <c r="I1139" s="114"/>
      <c r="J1139" s="110"/>
      <c r="K1139" s="110"/>
      <c r="L1139" s="113"/>
      <c r="M1139" s="84"/>
      <c r="N1139" s="85"/>
    </row>
    <row r="1140" spans="1:14" ht="12.75" hidden="1">
      <c r="A1140" s="110"/>
      <c r="B1140" s="111"/>
      <c r="C1140" s="112"/>
      <c r="D1140" s="112"/>
      <c r="E1140" s="112"/>
      <c r="F1140" s="112"/>
      <c r="G1140" s="112"/>
      <c r="H1140" s="113"/>
      <c r="I1140" s="114"/>
      <c r="J1140" s="110"/>
      <c r="K1140" s="110"/>
      <c r="L1140" s="113"/>
      <c r="M1140" s="84"/>
      <c r="N1140" s="85"/>
    </row>
    <row r="1141" spans="1:14" ht="12.75" hidden="1">
      <c r="A1141" s="110"/>
      <c r="B1141" s="111"/>
      <c r="C1141" s="112"/>
      <c r="D1141" s="112"/>
      <c r="E1141" s="112"/>
      <c r="F1141" s="112"/>
      <c r="G1141" s="112"/>
      <c r="H1141" s="113"/>
      <c r="I1141" s="114"/>
      <c r="J1141" s="110"/>
      <c r="K1141" s="110"/>
      <c r="L1141" s="113"/>
      <c r="M1141" s="84"/>
      <c r="N1141" s="85"/>
    </row>
    <row r="1142" spans="1:14" ht="12.75" hidden="1">
      <c r="A1142" s="110"/>
      <c r="B1142" s="111"/>
      <c r="C1142" s="112"/>
      <c r="D1142" s="112"/>
      <c r="E1142" s="112"/>
      <c r="F1142" s="112"/>
      <c r="G1142" s="112"/>
      <c r="H1142" s="113"/>
      <c r="I1142" s="114"/>
      <c r="J1142" s="110"/>
      <c r="K1142" s="110"/>
      <c r="L1142" s="113"/>
      <c r="M1142" s="84"/>
      <c r="N1142" s="85"/>
    </row>
    <row r="1143" spans="13:14" ht="12.75" hidden="1">
      <c r="M1143" s="84"/>
      <c r="N1143" s="85"/>
    </row>
    <row r="1149" spans="1:14" s="122" customFormat="1" ht="53.25" customHeight="1">
      <c r="A1149" s="116"/>
      <c r="B1149" s="117"/>
      <c r="C1149" s="118"/>
      <c r="D1149" s="118"/>
      <c r="E1149" s="118"/>
      <c r="F1149" s="118"/>
      <c r="G1149" s="118"/>
      <c r="H1149" s="119"/>
      <c r="I1149" s="120"/>
      <c r="J1149" s="120"/>
      <c r="K1149" s="121"/>
      <c r="L1149" s="121"/>
      <c r="M1149" s="45"/>
      <c r="N1149" s="46"/>
    </row>
    <row r="1151" spans="3:14" ht="12.75">
      <c r="C1151" s="41"/>
      <c r="D1151" s="123"/>
      <c r="E1151" s="41"/>
      <c r="F1151" s="41"/>
      <c r="G1151" s="41"/>
      <c r="H1151" s="41"/>
      <c r="I1151" s="41"/>
      <c r="L1151" s="41"/>
      <c r="M1151" s="84"/>
      <c r="N1151" s="85"/>
    </row>
  </sheetData>
  <sheetProtection/>
  <mergeCells count="1405">
    <mergeCell ref="F1:I1"/>
    <mergeCell ref="A2:L2"/>
    <mergeCell ref="D3:F3"/>
    <mergeCell ref="F4:I4"/>
    <mergeCell ref="A7:N7"/>
    <mergeCell ref="A8:L8"/>
    <mergeCell ref="M2:N2"/>
    <mergeCell ref="A9:L9"/>
    <mergeCell ref="A13:A15"/>
    <mergeCell ref="B13:B15"/>
    <mergeCell ref="C13:G14"/>
    <mergeCell ref="H13:H15"/>
    <mergeCell ref="I13:I15"/>
    <mergeCell ref="J13:J15"/>
    <mergeCell ref="K13:K15"/>
    <mergeCell ref="L13:L15"/>
    <mergeCell ref="M13:M15"/>
    <mergeCell ref="N13:N15"/>
    <mergeCell ref="O13:O15"/>
    <mergeCell ref="A17:L17"/>
    <mergeCell ref="A18:B18"/>
    <mergeCell ref="H18:H21"/>
    <mergeCell ref="J18:J21"/>
    <mergeCell ref="K18:K21"/>
    <mergeCell ref="L18:L21"/>
    <mergeCell ref="A19:B19"/>
    <mergeCell ref="I19:I21"/>
    <mergeCell ref="A20:B20"/>
    <mergeCell ref="A21:B21"/>
    <mergeCell ref="H22:H26"/>
    <mergeCell ref="I22:I26"/>
    <mergeCell ref="J22:J26"/>
    <mergeCell ref="K22:K26"/>
    <mergeCell ref="L22:L26"/>
    <mergeCell ref="A23:B23"/>
    <mergeCell ref="A24:B24"/>
    <mergeCell ref="A25:B25"/>
    <mergeCell ref="A26:B26"/>
    <mergeCell ref="I27:I31"/>
    <mergeCell ref="J27:J31"/>
    <mergeCell ref="A28:B28"/>
    <mergeCell ref="A29:B29"/>
    <mergeCell ref="A30:B30"/>
    <mergeCell ref="A31:B31"/>
    <mergeCell ref="H32:H36"/>
    <mergeCell ref="I32:I36"/>
    <mergeCell ref="J32:J36"/>
    <mergeCell ref="A33:B33"/>
    <mergeCell ref="A34:B34"/>
    <mergeCell ref="A35:B35"/>
    <mergeCell ref="A36:B36"/>
    <mergeCell ref="H37:H41"/>
    <mergeCell ref="I37:I41"/>
    <mergeCell ref="J37:J41"/>
    <mergeCell ref="A38:B38"/>
    <mergeCell ref="A39:B39"/>
    <mergeCell ref="A40:B40"/>
    <mergeCell ref="A41:B41"/>
    <mergeCell ref="H42:H46"/>
    <mergeCell ref="I42:I46"/>
    <mergeCell ref="J42:J46"/>
    <mergeCell ref="A43:B43"/>
    <mergeCell ref="A44:B44"/>
    <mergeCell ref="A45:B45"/>
    <mergeCell ref="A46:B46"/>
    <mergeCell ref="H47:H51"/>
    <mergeCell ref="I47:I51"/>
    <mergeCell ref="J47:J51"/>
    <mergeCell ref="A48:B48"/>
    <mergeCell ref="A49:B49"/>
    <mergeCell ref="A50:B50"/>
    <mergeCell ref="A51:B51"/>
    <mergeCell ref="H52:H56"/>
    <mergeCell ref="I52:I57"/>
    <mergeCell ref="J52:J56"/>
    <mergeCell ref="A53:B53"/>
    <mergeCell ref="A54:B54"/>
    <mergeCell ref="A55:B55"/>
    <mergeCell ref="A56:B56"/>
    <mergeCell ref="A57:B57"/>
    <mergeCell ref="A58:B58"/>
    <mergeCell ref="H59:H63"/>
    <mergeCell ref="I59:I63"/>
    <mergeCell ref="J59:J63"/>
    <mergeCell ref="A60:B60"/>
    <mergeCell ref="A61:B61"/>
    <mergeCell ref="A62:B62"/>
    <mergeCell ref="A63:B63"/>
    <mergeCell ref="H64:H68"/>
    <mergeCell ref="I64:I68"/>
    <mergeCell ref="J64:J68"/>
    <mergeCell ref="A65:B65"/>
    <mergeCell ref="A66:B66"/>
    <mergeCell ref="A67:B67"/>
    <mergeCell ref="A68:B68"/>
    <mergeCell ref="I69:I73"/>
    <mergeCell ref="J69:J73"/>
    <mergeCell ref="A70:B70"/>
    <mergeCell ref="A71:B71"/>
    <mergeCell ref="A72:B72"/>
    <mergeCell ref="A73:B73"/>
    <mergeCell ref="H75:H79"/>
    <mergeCell ref="I75:I79"/>
    <mergeCell ref="J75:J79"/>
    <mergeCell ref="A76:B76"/>
    <mergeCell ref="A77:B77"/>
    <mergeCell ref="A78:B78"/>
    <mergeCell ref="A79:B79"/>
    <mergeCell ref="A80:B80"/>
    <mergeCell ref="A81:B81"/>
    <mergeCell ref="H82:H86"/>
    <mergeCell ref="I82:I86"/>
    <mergeCell ref="J82:J86"/>
    <mergeCell ref="A83:B83"/>
    <mergeCell ref="A84:B84"/>
    <mergeCell ref="A85:B85"/>
    <mergeCell ref="A86:B86"/>
    <mergeCell ref="H87:H91"/>
    <mergeCell ref="I87:I91"/>
    <mergeCell ref="J87:J91"/>
    <mergeCell ref="A88:B88"/>
    <mergeCell ref="A89:B89"/>
    <mergeCell ref="A90:B90"/>
    <mergeCell ref="A91:B91"/>
    <mergeCell ref="H92:H96"/>
    <mergeCell ref="I92:I96"/>
    <mergeCell ref="J92:J96"/>
    <mergeCell ref="A93:B93"/>
    <mergeCell ref="A94:B94"/>
    <mergeCell ref="A95:B95"/>
    <mergeCell ref="A96:B96"/>
    <mergeCell ref="H97:H101"/>
    <mergeCell ref="I97:I101"/>
    <mergeCell ref="J97:J101"/>
    <mergeCell ref="A98:B98"/>
    <mergeCell ref="A99:B99"/>
    <mergeCell ref="A100:B100"/>
    <mergeCell ref="A101:B101"/>
    <mergeCell ref="H102:H106"/>
    <mergeCell ref="I102:I106"/>
    <mergeCell ref="J102:J106"/>
    <mergeCell ref="A103:B103"/>
    <mergeCell ref="A104:B104"/>
    <mergeCell ref="A105:B105"/>
    <mergeCell ref="A106:B106"/>
    <mergeCell ref="H107:H111"/>
    <mergeCell ref="I107:I111"/>
    <mergeCell ref="J107:J111"/>
    <mergeCell ref="A108:B108"/>
    <mergeCell ref="A109:B109"/>
    <mergeCell ref="A110:B110"/>
    <mergeCell ref="A111:B111"/>
    <mergeCell ref="I112:I116"/>
    <mergeCell ref="J112:J116"/>
    <mergeCell ref="A113:B113"/>
    <mergeCell ref="A114:B114"/>
    <mergeCell ref="A115:B115"/>
    <mergeCell ref="A116:B116"/>
    <mergeCell ref="A117:B117"/>
    <mergeCell ref="A118:B118"/>
    <mergeCell ref="H119:H123"/>
    <mergeCell ref="I119:I123"/>
    <mergeCell ref="J119:J123"/>
    <mergeCell ref="A120:B120"/>
    <mergeCell ref="A121:B121"/>
    <mergeCell ref="A122:B122"/>
    <mergeCell ref="A123:B123"/>
    <mergeCell ref="H124:H128"/>
    <mergeCell ref="I124:I128"/>
    <mergeCell ref="J124:J128"/>
    <mergeCell ref="A125:B125"/>
    <mergeCell ref="A126:B126"/>
    <mergeCell ref="A127:B127"/>
    <mergeCell ref="A128:B128"/>
    <mergeCell ref="H129:H133"/>
    <mergeCell ref="I129:I133"/>
    <mergeCell ref="J129:J133"/>
    <mergeCell ref="A130:B130"/>
    <mergeCell ref="A131:B131"/>
    <mergeCell ref="A132:B132"/>
    <mergeCell ref="A133:B133"/>
    <mergeCell ref="I134:I138"/>
    <mergeCell ref="J134:J138"/>
    <mergeCell ref="A135:B135"/>
    <mergeCell ref="A136:B136"/>
    <mergeCell ref="A137:B137"/>
    <mergeCell ref="A138:B138"/>
    <mergeCell ref="H140:H144"/>
    <mergeCell ref="I140:I144"/>
    <mergeCell ref="J140:J144"/>
    <mergeCell ref="A141:B141"/>
    <mergeCell ref="A142:B142"/>
    <mergeCell ref="A143:B143"/>
    <mergeCell ref="A144:B144"/>
    <mergeCell ref="H145:H149"/>
    <mergeCell ref="I145:I149"/>
    <mergeCell ref="J145:J149"/>
    <mergeCell ref="A146:B146"/>
    <mergeCell ref="A147:B147"/>
    <mergeCell ref="A148:B148"/>
    <mergeCell ref="A149:B149"/>
    <mergeCell ref="H150:H154"/>
    <mergeCell ref="I150:I154"/>
    <mergeCell ref="J150:J154"/>
    <mergeCell ref="A151:B151"/>
    <mergeCell ref="A152:B152"/>
    <mergeCell ref="A153:B153"/>
    <mergeCell ref="A154:B154"/>
    <mergeCell ref="H155:H159"/>
    <mergeCell ref="I155:I159"/>
    <mergeCell ref="J155:J159"/>
    <mergeCell ref="A156:B156"/>
    <mergeCell ref="A157:B157"/>
    <mergeCell ref="A158:B158"/>
    <mergeCell ref="A159:B159"/>
    <mergeCell ref="H160:H164"/>
    <mergeCell ref="I160:I164"/>
    <mergeCell ref="J160:J164"/>
    <mergeCell ref="A161:B161"/>
    <mergeCell ref="A162:B162"/>
    <mergeCell ref="A163:B163"/>
    <mergeCell ref="A164:B164"/>
    <mergeCell ref="H165:H169"/>
    <mergeCell ref="I165:I169"/>
    <mergeCell ref="J165:J169"/>
    <mergeCell ref="A166:B166"/>
    <mergeCell ref="A167:B167"/>
    <mergeCell ref="A168:B168"/>
    <mergeCell ref="A169:B169"/>
    <mergeCell ref="H170:H174"/>
    <mergeCell ref="I170:I174"/>
    <mergeCell ref="J170:J174"/>
    <mergeCell ref="A171:B171"/>
    <mergeCell ref="A172:B172"/>
    <mergeCell ref="A173:B173"/>
    <mergeCell ref="A174:B174"/>
    <mergeCell ref="H175:H179"/>
    <mergeCell ref="I175:I179"/>
    <mergeCell ref="J175:J179"/>
    <mergeCell ref="A176:B176"/>
    <mergeCell ref="A177:B177"/>
    <mergeCell ref="A178:B178"/>
    <mergeCell ref="A179:B179"/>
    <mergeCell ref="H180:H184"/>
    <mergeCell ref="I180:I184"/>
    <mergeCell ref="J180:J184"/>
    <mergeCell ref="A181:B181"/>
    <mergeCell ref="A182:B182"/>
    <mergeCell ref="A183:B183"/>
    <mergeCell ref="A184:B184"/>
    <mergeCell ref="H185:H189"/>
    <mergeCell ref="I185:I189"/>
    <mergeCell ref="J185:J189"/>
    <mergeCell ref="A186:B186"/>
    <mergeCell ref="A187:B187"/>
    <mergeCell ref="A188:B188"/>
    <mergeCell ref="A189:B189"/>
    <mergeCell ref="H190:H194"/>
    <mergeCell ref="I190:I194"/>
    <mergeCell ref="J190:J194"/>
    <mergeCell ref="A191:B191"/>
    <mergeCell ref="A192:B192"/>
    <mergeCell ref="A193:B193"/>
    <mergeCell ref="A194:B194"/>
    <mergeCell ref="H195:H199"/>
    <mergeCell ref="I195:I199"/>
    <mergeCell ref="J195:J199"/>
    <mergeCell ref="A196:B196"/>
    <mergeCell ref="A197:B197"/>
    <mergeCell ref="A198:B198"/>
    <mergeCell ref="A199:B199"/>
    <mergeCell ref="H200:H204"/>
    <mergeCell ref="I200:I204"/>
    <mergeCell ref="J200:J204"/>
    <mergeCell ref="A201:B201"/>
    <mergeCell ref="A202:B202"/>
    <mergeCell ref="A203:B203"/>
    <mergeCell ref="A204:B204"/>
    <mergeCell ref="H205:H209"/>
    <mergeCell ref="I205:I209"/>
    <mergeCell ref="J205:J209"/>
    <mergeCell ref="A206:B206"/>
    <mergeCell ref="A207:B207"/>
    <mergeCell ref="A208:B208"/>
    <mergeCell ref="A209:B209"/>
    <mergeCell ref="I210:I214"/>
    <mergeCell ref="J210:J214"/>
    <mergeCell ref="K210:K214"/>
    <mergeCell ref="L210:L214"/>
    <mergeCell ref="A211:B211"/>
    <mergeCell ref="A212:B212"/>
    <mergeCell ref="A213:B213"/>
    <mergeCell ref="A214:B214"/>
    <mergeCell ref="I215:I219"/>
    <mergeCell ref="J215:J219"/>
    <mergeCell ref="K215:K219"/>
    <mergeCell ref="L215:L219"/>
    <mergeCell ref="A216:B216"/>
    <mergeCell ref="A217:B217"/>
    <mergeCell ref="A218:B218"/>
    <mergeCell ref="A219:B219"/>
    <mergeCell ref="I220:I224"/>
    <mergeCell ref="J220:J224"/>
    <mergeCell ref="A221:B221"/>
    <mergeCell ref="A222:B222"/>
    <mergeCell ref="A223:B223"/>
    <mergeCell ref="A224:B224"/>
    <mergeCell ref="H226:H230"/>
    <mergeCell ref="I226:I230"/>
    <mergeCell ref="J226:J230"/>
    <mergeCell ref="A227:B227"/>
    <mergeCell ref="A228:B228"/>
    <mergeCell ref="A229:B229"/>
    <mergeCell ref="A230:B230"/>
    <mergeCell ref="H231:H235"/>
    <mergeCell ref="I231:I235"/>
    <mergeCell ref="J231:J235"/>
    <mergeCell ref="A232:B232"/>
    <mergeCell ref="A233:B233"/>
    <mergeCell ref="A234:B234"/>
    <mergeCell ref="A235:B235"/>
    <mergeCell ref="H236:H240"/>
    <mergeCell ref="I236:I240"/>
    <mergeCell ref="J236:J240"/>
    <mergeCell ref="A237:B237"/>
    <mergeCell ref="A238:B238"/>
    <mergeCell ref="A239:B239"/>
    <mergeCell ref="A240:B240"/>
    <mergeCell ref="H241:H245"/>
    <mergeCell ref="I241:I245"/>
    <mergeCell ref="J241:J245"/>
    <mergeCell ref="A242:B242"/>
    <mergeCell ref="A243:B243"/>
    <mergeCell ref="A244:B244"/>
    <mergeCell ref="A245:B245"/>
    <mergeCell ref="H246:H250"/>
    <mergeCell ref="I246:I250"/>
    <mergeCell ref="J246:J250"/>
    <mergeCell ref="A247:B247"/>
    <mergeCell ref="A248:B248"/>
    <mergeCell ref="A249:B249"/>
    <mergeCell ref="A250:B250"/>
    <mergeCell ref="H251:H255"/>
    <mergeCell ref="I251:I255"/>
    <mergeCell ref="J251:J255"/>
    <mergeCell ref="A252:B252"/>
    <mergeCell ref="A253:B253"/>
    <mergeCell ref="A254:B254"/>
    <mergeCell ref="A255:B255"/>
    <mergeCell ref="H256:H260"/>
    <mergeCell ref="I256:I260"/>
    <mergeCell ref="J256:J260"/>
    <mergeCell ref="A257:B257"/>
    <mergeCell ref="A258:B258"/>
    <mergeCell ref="A259:B259"/>
    <mergeCell ref="A260:B260"/>
    <mergeCell ref="H261:H265"/>
    <mergeCell ref="I261:I265"/>
    <mergeCell ref="J261:J265"/>
    <mergeCell ref="A262:B262"/>
    <mergeCell ref="A263:B263"/>
    <mergeCell ref="A264:B264"/>
    <mergeCell ref="A265:B265"/>
    <mergeCell ref="I266:I270"/>
    <mergeCell ref="J266:J270"/>
    <mergeCell ref="A267:B267"/>
    <mergeCell ref="A268:B268"/>
    <mergeCell ref="A269:B269"/>
    <mergeCell ref="A270:B270"/>
    <mergeCell ref="H272:H276"/>
    <mergeCell ref="I272:I276"/>
    <mergeCell ref="J272:J276"/>
    <mergeCell ref="A273:B273"/>
    <mergeCell ref="A274:B274"/>
    <mergeCell ref="A275:B275"/>
    <mergeCell ref="A276:B276"/>
    <mergeCell ref="H277:H281"/>
    <mergeCell ref="I277:I281"/>
    <mergeCell ref="J277:J281"/>
    <mergeCell ref="A278:B278"/>
    <mergeCell ref="A279:B279"/>
    <mergeCell ref="A280:B280"/>
    <mergeCell ref="A281:B281"/>
    <mergeCell ref="H282:H286"/>
    <mergeCell ref="I282:I286"/>
    <mergeCell ref="J282:J286"/>
    <mergeCell ref="A283:B283"/>
    <mergeCell ref="A284:B284"/>
    <mergeCell ref="A285:B285"/>
    <mergeCell ref="A286:B286"/>
    <mergeCell ref="H287:H291"/>
    <mergeCell ref="I287:I291"/>
    <mergeCell ref="J287:J291"/>
    <mergeCell ref="A288:B288"/>
    <mergeCell ref="A289:B289"/>
    <mergeCell ref="A290:B290"/>
    <mergeCell ref="A291:B291"/>
    <mergeCell ref="H292:H296"/>
    <mergeCell ref="I292:I296"/>
    <mergeCell ref="J292:J296"/>
    <mergeCell ref="A293:B293"/>
    <mergeCell ref="A294:B294"/>
    <mergeCell ref="A295:B295"/>
    <mergeCell ref="A296:B296"/>
    <mergeCell ref="H297:H301"/>
    <mergeCell ref="I297:I301"/>
    <mergeCell ref="J297:J301"/>
    <mergeCell ref="A298:B298"/>
    <mergeCell ref="A299:B299"/>
    <mergeCell ref="A300:B300"/>
    <mergeCell ref="A301:B301"/>
    <mergeCell ref="I302:I306"/>
    <mergeCell ref="J302:J306"/>
    <mergeCell ref="A303:B303"/>
    <mergeCell ref="A304:B304"/>
    <mergeCell ref="A305:B305"/>
    <mergeCell ref="A306:B306"/>
    <mergeCell ref="A307:B307"/>
    <mergeCell ref="A308:B308"/>
    <mergeCell ref="H309:H313"/>
    <mergeCell ref="I309:I315"/>
    <mergeCell ref="J309:J313"/>
    <mergeCell ref="A310:B310"/>
    <mergeCell ref="A311:B311"/>
    <mergeCell ref="A312:B312"/>
    <mergeCell ref="A313:B313"/>
    <mergeCell ref="A314:B314"/>
    <mergeCell ref="A315:B315"/>
    <mergeCell ref="H316:H320"/>
    <mergeCell ref="I316:I322"/>
    <mergeCell ref="J316:J320"/>
    <mergeCell ref="A317:B317"/>
    <mergeCell ref="A318:B318"/>
    <mergeCell ref="A319:B319"/>
    <mergeCell ref="A320:B320"/>
    <mergeCell ref="A321:B321"/>
    <mergeCell ref="A322:B322"/>
    <mergeCell ref="H323:H327"/>
    <mergeCell ref="I323:I329"/>
    <mergeCell ref="J323:J327"/>
    <mergeCell ref="A324:B324"/>
    <mergeCell ref="A325:B325"/>
    <mergeCell ref="A326:B326"/>
    <mergeCell ref="A327:B327"/>
    <mergeCell ref="A328:B328"/>
    <mergeCell ref="A329:B329"/>
    <mergeCell ref="H330:H334"/>
    <mergeCell ref="I330:I336"/>
    <mergeCell ref="J330:J334"/>
    <mergeCell ref="A331:B331"/>
    <mergeCell ref="A332:B332"/>
    <mergeCell ref="A333:B333"/>
    <mergeCell ref="A334:B334"/>
    <mergeCell ref="A335:B335"/>
    <mergeCell ref="A336:B336"/>
    <mergeCell ref="H337:H341"/>
    <mergeCell ref="I337:I343"/>
    <mergeCell ref="J337:J341"/>
    <mergeCell ref="A338:B338"/>
    <mergeCell ref="A339:B339"/>
    <mergeCell ref="A340:B340"/>
    <mergeCell ref="A341:B341"/>
    <mergeCell ref="A342:B342"/>
    <mergeCell ref="A343:B343"/>
    <mergeCell ref="H344:H348"/>
    <mergeCell ref="I344:I348"/>
    <mergeCell ref="J344:J348"/>
    <mergeCell ref="A345:B345"/>
    <mergeCell ref="A346:B346"/>
    <mergeCell ref="A347:B347"/>
    <mergeCell ref="A348:B348"/>
    <mergeCell ref="A349:B349"/>
    <mergeCell ref="A350:B350"/>
    <mergeCell ref="H351:H355"/>
    <mergeCell ref="I351:I357"/>
    <mergeCell ref="J351:J355"/>
    <mergeCell ref="A352:B352"/>
    <mergeCell ref="A353:B353"/>
    <mergeCell ref="A354:B354"/>
    <mergeCell ref="A355:B355"/>
    <mergeCell ref="A356:B356"/>
    <mergeCell ref="A357:B357"/>
    <mergeCell ref="H358:H362"/>
    <mergeCell ref="I358:I364"/>
    <mergeCell ref="J358:J362"/>
    <mergeCell ref="A359:B359"/>
    <mergeCell ref="A360:B360"/>
    <mergeCell ref="A361:B361"/>
    <mergeCell ref="A362:B362"/>
    <mergeCell ref="A363:B363"/>
    <mergeCell ref="A364:B364"/>
    <mergeCell ref="A365:L365"/>
    <mergeCell ref="I366:I372"/>
    <mergeCell ref="J366:J372"/>
    <mergeCell ref="A367:B367"/>
    <mergeCell ref="A368:B368"/>
    <mergeCell ref="A369:B369"/>
    <mergeCell ref="A370:B370"/>
    <mergeCell ref="A371:B371"/>
    <mergeCell ref="A372:B372"/>
    <mergeCell ref="H373:H377"/>
    <mergeCell ref="I373:I377"/>
    <mergeCell ref="J373:J377"/>
    <mergeCell ref="A374:B374"/>
    <mergeCell ref="A375:B375"/>
    <mergeCell ref="A376:B376"/>
    <mergeCell ref="A377:B377"/>
    <mergeCell ref="A378:B378"/>
    <mergeCell ref="A379:B379"/>
    <mergeCell ref="H380:H384"/>
    <mergeCell ref="I380:I384"/>
    <mergeCell ref="J380:J384"/>
    <mergeCell ref="A381:B381"/>
    <mergeCell ref="A382:B382"/>
    <mergeCell ref="A383:B383"/>
    <mergeCell ref="A384:B384"/>
    <mergeCell ref="H385:H389"/>
    <mergeCell ref="I385:I389"/>
    <mergeCell ref="J385:J389"/>
    <mergeCell ref="A386:B386"/>
    <mergeCell ref="A387:B387"/>
    <mergeCell ref="A388:B388"/>
    <mergeCell ref="A389:B389"/>
    <mergeCell ref="H392:H396"/>
    <mergeCell ref="I392:I396"/>
    <mergeCell ref="J392:J396"/>
    <mergeCell ref="A393:B393"/>
    <mergeCell ref="A394:B394"/>
    <mergeCell ref="A395:B395"/>
    <mergeCell ref="A396:B396"/>
    <mergeCell ref="H398:H402"/>
    <mergeCell ref="I398:I402"/>
    <mergeCell ref="J398:J402"/>
    <mergeCell ref="A399:B399"/>
    <mergeCell ref="A400:B400"/>
    <mergeCell ref="A401:B401"/>
    <mergeCell ref="A402:B402"/>
    <mergeCell ref="H405:H409"/>
    <mergeCell ref="I405:I409"/>
    <mergeCell ref="J405:J409"/>
    <mergeCell ref="A406:B406"/>
    <mergeCell ref="A407:B407"/>
    <mergeCell ref="A408:B408"/>
    <mergeCell ref="A409:B409"/>
    <mergeCell ref="H411:H415"/>
    <mergeCell ref="I411:I415"/>
    <mergeCell ref="J411:J415"/>
    <mergeCell ref="A412:B412"/>
    <mergeCell ref="A413:B413"/>
    <mergeCell ref="A414:B414"/>
    <mergeCell ref="A415:B415"/>
    <mergeCell ref="H418:H422"/>
    <mergeCell ref="I418:I422"/>
    <mergeCell ref="J418:J422"/>
    <mergeCell ref="A419:B419"/>
    <mergeCell ref="A420:B420"/>
    <mergeCell ref="A421:B421"/>
    <mergeCell ref="A422:B422"/>
    <mergeCell ref="H425:H429"/>
    <mergeCell ref="I425:I429"/>
    <mergeCell ref="J425:J429"/>
    <mergeCell ref="A426:B426"/>
    <mergeCell ref="A427:B427"/>
    <mergeCell ref="A428:B428"/>
    <mergeCell ref="A429:B429"/>
    <mergeCell ref="H432:H436"/>
    <mergeCell ref="I432:I436"/>
    <mergeCell ref="J432:J436"/>
    <mergeCell ref="A433:B433"/>
    <mergeCell ref="A434:B434"/>
    <mergeCell ref="A435:B435"/>
    <mergeCell ref="A436:B436"/>
    <mergeCell ref="H440:H444"/>
    <mergeCell ref="I440:I444"/>
    <mergeCell ref="J440:J444"/>
    <mergeCell ref="A441:B441"/>
    <mergeCell ref="A442:B442"/>
    <mergeCell ref="A443:B443"/>
    <mergeCell ref="A444:B444"/>
    <mergeCell ref="H447:H451"/>
    <mergeCell ref="I447:I451"/>
    <mergeCell ref="J447:J451"/>
    <mergeCell ref="A448:B448"/>
    <mergeCell ref="A449:B449"/>
    <mergeCell ref="A450:B450"/>
    <mergeCell ref="A451:B451"/>
    <mergeCell ref="H452:H456"/>
    <mergeCell ref="I452:I456"/>
    <mergeCell ref="J452:J456"/>
    <mergeCell ref="A453:B453"/>
    <mergeCell ref="A454:B454"/>
    <mergeCell ref="A455:B455"/>
    <mergeCell ref="A456:B456"/>
    <mergeCell ref="I460:I464"/>
    <mergeCell ref="A461:B461"/>
    <mergeCell ref="A462:B462"/>
    <mergeCell ref="A463:B463"/>
    <mergeCell ref="A464:B464"/>
    <mergeCell ref="H465:H469"/>
    <mergeCell ref="I465:I469"/>
    <mergeCell ref="J465:J469"/>
    <mergeCell ref="A466:B466"/>
    <mergeCell ref="A467:B467"/>
    <mergeCell ref="A468:B468"/>
    <mergeCell ref="A469:B469"/>
    <mergeCell ref="A470:B470"/>
    <mergeCell ref="A471:B471"/>
    <mergeCell ref="H472:H476"/>
    <mergeCell ref="I472:I476"/>
    <mergeCell ref="J472:J476"/>
    <mergeCell ref="A473:B473"/>
    <mergeCell ref="A474:B474"/>
    <mergeCell ref="A475:B475"/>
    <mergeCell ref="A476:B476"/>
    <mergeCell ref="H478:H482"/>
    <mergeCell ref="I478:I482"/>
    <mergeCell ref="J478:J482"/>
    <mergeCell ref="A479:B479"/>
    <mergeCell ref="A480:B480"/>
    <mergeCell ref="A481:B481"/>
    <mergeCell ref="A482:B482"/>
    <mergeCell ref="H485:H489"/>
    <mergeCell ref="I485:I489"/>
    <mergeCell ref="J485:J489"/>
    <mergeCell ref="A486:B486"/>
    <mergeCell ref="A487:B487"/>
    <mergeCell ref="A488:B488"/>
    <mergeCell ref="A489:B489"/>
    <mergeCell ref="H492:H496"/>
    <mergeCell ref="I492:I496"/>
    <mergeCell ref="J492:J496"/>
    <mergeCell ref="A493:B493"/>
    <mergeCell ref="A494:B494"/>
    <mergeCell ref="A495:B495"/>
    <mergeCell ref="A496:B496"/>
    <mergeCell ref="H498:H502"/>
    <mergeCell ref="I498:I502"/>
    <mergeCell ref="J498:J502"/>
    <mergeCell ref="A499:B499"/>
    <mergeCell ref="A500:B500"/>
    <mergeCell ref="A501:B501"/>
    <mergeCell ref="A502:B502"/>
    <mergeCell ref="H504:H508"/>
    <mergeCell ref="I504:I508"/>
    <mergeCell ref="J504:J508"/>
    <mergeCell ref="A505:B505"/>
    <mergeCell ref="A506:B506"/>
    <mergeCell ref="A507:B507"/>
    <mergeCell ref="A508:B508"/>
    <mergeCell ref="H510:H514"/>
    <mergeCell ref="I510:I514"/>
    <mergeCell ref="J510:J514"/>
    <mergeCell ref="A511:B511"/>
    <mergeCell ref="A512:B512"/>
    <mergeCell ref="A513:B513"/>
    <mergeCell ref="A514:B514"/>
    <mergeCell ref="H518:H522"/>
    <mergeCell ref="I518:I522"/>
    <mergeCell ref="J518:J522"/>
    <mergeCell ref="A519:B519"/>
    <mergeCell ref="A520:B520"/>
    <mergeCell ref="A521:B521"/>
    <mergeCell ref="A522:B522"/>
    <mergeCell ref="H525:H529"/>
    <mergeCell ref="I525:I529"/>
    <mergeCell ref="J525:J529"/>
    <mergeCell ref="A526:B526"/>
    <mergeCell ref="A527:B527"/>
    <mergeCell ref="A528:B528"/>
    <mergeCell ref="A529:B529"/>
    <mergeCell ref="H533:H537"/>
    <mergeCell ref="I533:I537"/>
    <mergeCell ref="J533:J537"/>
    <mergeCell ref="A534:B534"/>
    <mergeCell ref="A535:B535"/>
    <mergeCell ref="A536:B536"/>
    <mergeCell ref="A537:B537"/>
    <mergeCell ref="I541:I545"/>
    <mergeCell ref="A542:B542"/>
    <mergeCell ref="A543:B543"/>
    <mergeCell ref="A544:B544"/>
    <mergeCell ref="A545:B545"/>
    <mergeCell ref="I546:I550"/>
    <mergeCell ref="A547:B547"/>
    <mergeCell ref="A548:B548"/>
    <mergeCell ref="A549:B549"/>
    <mergeCell ref="A550:B550"/>
    <mergeCell ref="I551:I555"/>
    <mergeCell ref="A552:B552"/>
    <mergeCell ref="A553:B553"/>
    <mergeCell ref="A554:B554"/>
    <mergeCell ref="A555:B555"/>
    <mergeCell ref="I556:I560"/>
    <mergeCell ref="A557:B557"/>
    <mergeCell ref="A558:B558"/>
    <mergeCell ref="A559:B559"/>
    <mergeCell ref="A560:B560"/>
    <mergeCell ref="I561:I565"/>
    <mergeCell ref="A562:B562"/>
    <mergeCell ref="A563:B563"/>
    <mergeCell ref="A564:B564"/>
    <mergeCell ref="A565:B565"/>
    <mergeCell ref="H566:H570"/>
    <mergeCell ref="I566:I570"/>
    <mergeCell ref="J566:J570"/>
    <mergeCell ref="A567:B567"/>
    <mergeCell ref="A568:B568"/>
    <mergeCell ref="A569:B569"/>
    <mergeCell ref="A570:B570"/>
    <mergeCell ref="A571:B571"/>
    <mergeCell ref="A572:B572"/>
    <mergeCell ref="H573:H577"/>
    <mergeCell ref="I573:I577"/>
    <mergeCell ref="J573:J577"/>
    <mergeCell ref="A574:B574"/>
    <mergeCell ref="A575:B575"/>
    <mergeCell ref="A576:B576"/>
    <mergeCell ref="A577:B577"/>
    <mergeCell ref="H580:H584"/>
    <mergeCell ref="I580:I586"/>
    <mergeCell ref="J580:J584"/>
    <mergeCell ref="A581:B581"/>
    <mergeCell ref="A582:B582"/>
    <mergeCell ref="A583:B583"/>
    <mergeCell ref="A584:B584"/>
    <mergeCell ref="A585:B585"/>
    <mergeCell ref="A586:B586"/>
    <mergeCell ref="H587:H591"/>
    <mergeCell ref="I587:I591"/>
    <mergeCell ref="J587:J591"/>
    <mergeCell ref="A588:B588"/>
    <mergeCell ref="A589:B589"/>
    <mergeCell ref="A590:B590"/>
    <mergeCell ref="A591:B591"/>
    <mergeCell ref="H592:H596"/>
    <mergeCell ref="I592:I596"/>
    <mergeCell ref="J592:J596"/>
    <mergeCell ref="A593:B593"/>
    <mergeCell ref="A594:B594"/>
    <mergeCell ref="A595:B595"/>
    <mergeCell ref="A596:B596"/>
    <mergeCell ref="H597:H602"/>
    <mergeCell ref="I597:I602"/>
    <mergeCell ref="J597:J602"/>
    <mergeCell ref="A598:B598"/>
    <mergeCell ref="A599:B599"/>
    <mergeCell ref="A600:B600"/>
    <mergeCell ref="A601:B601"/>
    <mergeCell ref="A602:B602"/>
    <mergeCell ref="H603:H607"/>
    <mergeCell ref="I603:I607"/>
    <mergeCell ref="J603:J607"/>
    <mergeCell ref="A604:B604"/>
    <mergeCell ref="A605:B605"/>
    <mergeCell ref="A606:B606"/>
    <mergeCell ref="A607:B607"/>
    <mergeCell ref="H608:H612"/>
    <mergeCell ref="I608:I612"/>
    <mergeCell ref="J608:J612"/>
    <mergeCell ref="A609:B609"/>
    <mergeCell ref="A610:B610"/>
    <mergeCell ref="A611:B611"/>
    <mergeCell ref="A612:B612"/>
    <mergeCell ref="H614:H618"/>
    <mergeCell ref="I614:I618"/>
    <mergeCell ref="J614:J618"/>
    <mergeCell ref="A615:B615"/>
    <mergeCell ref="A616:B616"/>
    <mergeCell ref="A617:B617"/>
    <mergeCell ref="A618:B618"/>
    <mergeCell ref="H620:H624"/>
    <mergeCell ref="I620:I624"/>
    <mergeCell ref="J620:J624"/>
    <mergeCell ref="A621:B621"/>
    <mergeCell ref="A622:B622"/>
    <mergeCell ref="A623:B623"/>
    <mergeCell ref="A624:B624"/>
    <mergeCell ref="I625:I629"/>
    <mergeCell ref="A626:B626"/>
    <mergeCell ref="A627:B627"/>
    <mergeCell ref="A628:B628"/>
    <mergeCell ref="A629:B629"/>
    <mergeCell ref="I630:I634"/>
    <mergeCell ref="A631:B631"/>
    <mergeCell ref="A632:B632"/>
    <mergeCell ref="A633:B633"/>
    <mergeCell ref="A634:B634"/>
    <mergeCell ref="I635:I639"/>
    <mergeCell ref="A636:B636"/>
    <mergeCell ref="A637:B637"/>
    <mergeCell ref="A638:B638"/>
    <mergeCell ref="A639:B639"/>
    <mergeCell ref="H640:H644"/>
    <mergeCell ref="I640:I644"/>
    <mergeCell ref="J640:J644"/>
    <mergeCell ref="A641:B641"/>
    <mergeCell ref="A642:B642"/>
    <mergeCell ref="A643:B643"/>
    <mergeCell ref="A644:B644"/>
    <mergeCell ref="A645:B645"/>
    <mergeCell ref="A646:B646"/>
    <mergeCell ref="H647:H651"/>
    <mergeCell ref="I647:I653"/>
    <mergeCell ref="J647:J651"/>
    <mergeCell ref="A648:B648"/>
    <mergeCell ref="A649:B649"/>
    <mergeCell ref="A650:B650"/>
    <mergeCell ref="A651:B651"/>
    <mergeCell ref="A652:B652"/>
    <mergeCell ref="A653:B653"/>
    <mergeCell ref="A655:B655"/>
    <mergeCell ref="A656:B656"/>
    <mergeCell ref="A657:B657"/>
    <mergeCell ref="A658:B658"/>
    <mergeCell ref="A659:B659"/>
    <mergeCell ref="A660:B660"/>
    <mergeCell ref="H661:H665"/>
    <mergeCell ref="I661:I665"/>
    <mergeCell ref="J661:J665"/>
    <mergeCell ref="A662:B662"/>
    <mergeCell ref="A663:B663"/>
    <mergeCell ref="A664:B664"/>
    <mergeCell ref="A665:B665"/>
    <mergeCell ref="H666:H670"/>
    <mergeCell ref="I666:I672"/>
    <mergeCell ref="J666:J670"/>
    <mergeCell ref="A667:B667"/>
    <mergeCell ref="A668:B668"/>
    <mergeCell ref="A669:B669"/>
    <mergeCell ref="A670:B670"/>
    <mergeCell ref="A671:B671"/>
    <mergeCell ref="A672:B672"/>
    <mergeCell ref="H673:H677"/>
    <mergeCell ref="I673:I677"/>
    <mergeCell ref="J673:J677"/>
    <mergeCell ref="K673:K677"/>
    <mergeCell ref="L673:L677"/>
    <mergeCell ref="A674:B674"/>
    <mergeCell ref="A675:B675"/>
    <mergeCell ref="A676:B676"/>
    <mergeCell ref="A677:B677"/>
    <mergeCell ref="I678:I682"/>
    <mergeCell ref="J678:J682"/>
    <mergeCell ref="A679:B679"/>
    <mergeCell ref="A680:B680"/>
    <mergeCell ref="A681:B681"/>
    <mergeCell ref="A682:B682"/>
    <mergeCell ref="A683:B683"/>
    <mergeCell ref="A684:B684"/>
    <mergeCell ref="H686:H690"/>
    <mergeCell ref="I686:I690"/>
    <mergeCell ref="J686:J690"/>
    <mergeCell ref="A687:B687"/>
    <mergeCell ref="A688:B688"/>
    <mergeCell ref="A689:B689"/>
    <mergeCell ref="A690:B690"/>
    <mergeCell ref="A691:B691"/>
    <mergeCell ref="A692:B692"/>
    <mergeCell ref="H693:H697"/>
    <mergeCell ref="I693:I697"/>
    <mergeCell ref="J693:J697"/>
    <mergeCell ref="A694:B694"/>
    <mergeCell ref="A695:B695"/>
    <mergeCell ref="A696:B696"/>
    <mergeCell ref="A697:B697"/>
    <mergeCell ref="A698:B698"/>
    <mergeCell ref="A699:B699"/>
    <mergeCell ref="H700:H704"/>
    <mergeCell ref="I700:I706"/>
    <mergeCell ref="J700:J704"/>
    <mergeCell ref="A701:B701"/>
    <mergeCell ref="A702:B702"/>
    <mergeCell ref="A703:B703"/>
    <mergeCell ref="A704:B704"/>
    <mergeCell ref="A705:B705"/>
    <mergeCell ref="A706:B706"/>
    <mergeCell ref="H707:H711"/>
    <mergeCell ref="I707:I713"/>
    <mergeCell ref="J707:J711"/>
    <mergeCell ref="A708:B708"/>
    <mergeCell ref="A709:B709"/>
    <mergeCell ref="A710:B710"/>
    <mergeCell ref="A711:B711"/>
    <mergeCell ref="A712:B712"/>
    <mergeCell ref="A713:B713"/>
    <mergeCell ref="H714:H718"/>
    <mergeCell ref="I714:I720"/>
    <mergeCell ref="J714:J718"/>
    <mergeCell ref="A715:B715"/>
    <mergeCell ref="A716:B716"/>
    <mergeCell ref="A717:B717"/>
    <mergeCell ref="A718:B718"/>
    <mergeCell ref="A719:B719"/>
    <mergeCell ref="A720:B720"/>
    <mergeCell ref="H721:H725"/>
    <mergeCell ref="I721:I727"/>
    <mergeCell ref="J721:J725"/>
    <mergeCell ref="A722:B722"/>
    <mergeCell ref="A723:B723"/>
    <mergeCell ref="A724:B724"/>
    <mergeCell ref="A725:B725"/>
    <mergeCell ref="A726:B726"/>
    <mergeCell ref="A727:B727"/>
    <mergeCell ref="H728:H732"/>
    <mergeCell ref="I728:I732"/>
    <mergeCell ref="J728:J732"/>
    <mergeCell ref="A729:B729"/>
    <mergeCell ref="A730:B730"/>
    <mergeCell ref="A731:B731"/>
    <mergeCell ref="A732:B732"/>
    <mergeCell ref="A733:B733"/>
    <mergeCell ref="A734:B734"/>
    <mergeCell ref="H736:H740"/>
    <mergeCell ref="I736:I742"/>
    <mergeCell ref="J736:J740"/>
    <mergeCell ref="A737:B737"/>
    <mergeCell ref="A738:B738"/>
    <mergeCell ref="A739:B739"/>
    <mergeCell ref="A740:B740"/>
    <mergeCell ref="A741:B741"/>
    <mergeCell ref="A742:B742"/>
    <mergeCell ref="H743:H747"/>
    <mergeCell ref="I743:I749"/>
    <mergeCell ref="J743:J747"/>
    <mergeCell ref="A744:B744"/>
    <mergeCell ref="A745:B745"/>
    <mergeCell ref="A746:B746"/>
    <mergeCell ref="A747:B747"/>
    <mergeCell ref="A748:B748"/>
    <mergeCell ref="A749:B749"/>
    <mergeCell ref="H750:H754"/>
    <mergeCell ref="I750:I754"/>
    <mergeCell ref="J750:J754"/>
    <mergeCell ref="A751:B751"/>
    <mergeCell ref="A752:B752"/>
    <mergeCell ref="A753:B753"/>
    <mergeCell ref="A754:B754"/>
    <mergeCell ref="A755:B755"/>
    <mergeCell ref="A756:B756"/>
    <mergeCell ref="H757:H761"/>
    <mergeCell ref="I757:I763"/>
    <mergeCell ref="J757:J761"/>
    <mergeCell ref="A758:B758"/>
    <mergeCell ref="A759:B759"/>
    <mergeCell ref="A760:B760"/>
    <mergeCell ref="A761:B761"/>
    <mergeCell ref="A762:B762"/>
    <mergeCell ref="A763:B763"/>
    <mergeCell ref="I764:I768"/>
    <mergeCell ref="J764:J768"/>
    <mergeCell ref="A765:B765"/>
    <mergeCell ref="A766:B766"/>
    <mergeCell ref="A767:B767"/>
    <mergeCell ref="A768:B768"/>
    <mergeCell ref="A769:B769"/>
    <mergeCell ref="A770:B770"/>
    <mergeCell ref="H771:H777"/>
    <mergeCell ref="I771:I777"/>
    <mergeCell ref="J771:J777"/>
    <mergeCell ref="A772:B772"/>
    <mergeCell ref="A773:B773"/>
    <mergeCell ref="A774:B774"/>
    <mergeCell ref="A775:B775"/>
    <mergeCell ref="A776:B776"/>
    <mergeCell ref="A777:B777"/>
    <mergeCell ref="H778:H784"/>
    <mergeCell ref="I778:I784"/>
    <mergeCell ref="J778:J784"/>
    <mergeCell ref="A779:B779"/>
    <mergeCell ref="A780:B780"/>
    <mergeCell ref="A781:B781"/>
    <mergeCell ref="A782:B782"/>
    <mergeCell ref="A783:B783"/>
    <mergeCell ref="A784:B784"/>
    <mergeCell ref="I785:I791"/>
    <mergeCell ref="J785:J791"/>
    <mergeCell ref="A786:B786"/>
    <mergeCell ref="A787:B787"/>
    <mergeCell ref="A788:B788"/>
    <mergeCell ref="A789:B789"/>
    <mergeCell ref="A790:B790"/>
    <mergeCell ref="A791:B791"/>
    <mergeCell ref="H792:H798"/>
    <mergeCell ref="I792:I798"/>
    <mergeCell ref="J792:J798"/>
    <mergeCell ref="A793:B793"/>
    <mergeCell ref="A794:B794"/>
    <mergeCell ref="A795:B795"/>
    <mergeCell ref="A796:B796"/>
    <mergeCell ref="A797:B797"/>
    <mergeCell ref="A798:B798"/>
    <mergeCell ref="H799:H803"/>
    <mergeCell ref="I799:I805"/>
    <mergeCell ref="J799:J805"/>
    <mergeCell ref="A800:B800"/>
    <mergeCell ref="A801:B801"/>
    <mergeCell ref="A802:B802"/>
    <mergeCell ref="A803:B803"/>
    <mergeCell ref="A804:B804"/>
    <mergeCell ref="A805:B805"/>
    <mergeCell ref="A806:L806"/>
    <mergeCell ref="I807:I813"/>
    <mergeCell ref="J807:J813"/>
    <mergeCell ref="A808:B808"/>
    <mergeCell ref="A809:B809"/>
    <mergeCell ref="A810:B810"/>
    <mergeCell ref="A811:B811"/>
    <mergeCell ref="A812:B812"/>
    <mergeCell ref="A813:B813"/>
    <mergeCell ref="H814:H818"/>
    <mergeCell ref="I814:I820"/>
    <mergeCell ref="J814:J820"/>
    <mergeCell ref="A815:B815"/>
    <mergeCell ref="A816:B816"/>
    <mergeCell ref="A817:B817"/>
    <mergeCell ref="A818:B818"/>
    <mergeCell ref="A819:B819"/>
    <mergeCell ref="A820:B820"/>
    <mergeCell ref="H821:H825"/>
    <mergeCell ref="I821:I827"/>
    <mergeCell ref="J821:J827"/>
    <mergeCell ref="A822:B822"/>
    <mergeCell ref="A823:B823"/>
    <mergeCell ref="A824:B824"/>
    <mergeCell ref="A825:B825"/>
    <mergeCell ref="A826:B826"/>
    <mergeCell ref="A827:B827"/>
    <mergeCell ref="A828:L828"/>
    <mergeCell ref="I829:I835"/>
    <mergeCell ref="J829:J835"/>
    <mergeCell ref="A830:B830"/>
    <mergeCell ref="A831:B831"/>
    <mergeCell ref="A832:B832"/>
    <mergeCell ref="A833:B833"/>
    <mergeCell ref="A834:B834"/>
    <mergeCell ref="A835:B835"/>
    <mergeCell ref="H836:H840"/>
    <mergeCell ref="I836:I842"/>
    <mergeCell ref="J836:J842"/>
    <mergeCell ref="A837:B837"/>
    <mergeCell ref="A838:B838"/>
    <mergeCell ref="A839:B839"/>
    <mergeCell ref="A840:B840"/>
    <mergeCell ref="A841:B841"/>
    <mergeCell ref="A842:B842"/>
    <mergeCell ref="H843:H847"/>
    <mergeCell ref="I843:I849"/>
    <mergeCell ref="J843:J849"/>
    <mergeCell ref="A844:B844"/>
    <mergeCell ref="A845:B845"/>
    <mergeCell ref="A846:B846"/>
    <mergeCell ref="A847:B847"/>
    <mergeCell ref="A848:B848"/>
    <mergeCell ref="A849:B849"/>
    <mergeCell ref="H850:H854"/>
    <mergeCell ref="I850:I856"/>
    <mergeCell ref="J850:J856"/>
    <mergeCell ref="A851:B851"/>
    <mergeCell ref="A852:B852"/>
    <mergeCell ref="A853:B853"/>
    <mergeCell ref="A854:B854"/>
    <mergeCell ref="A855:B855"/>
    <mergeCell ref="A856:B856"/>
    <mergeCell ref="H857:H861"/>
    <mergeCell ref="I857:I861"/>
    <mergeCell ref="J857:J861"/>
    <mergeCell ref="A858:B858"/>
    <mergeCell ref="A859:B859"/>
    <mergeCell ref="A860:B860"/>
    <mergeCell ref="A861:B861"/>
    <mergeCell ref="A862:B862"/>
    <mergeCell ref="A863:B863"/>
    <mergeCell ref="I864:I868"/>
    <mergeCell ref="A865:B865"/>
    <mergeCell ref="A866:B866"/>
    <mergeCell ref="A867:B867"/>
    <mergeCell ref="A868:B868"/>
    <mergeCell ref="A871:B871"/>
    <mergeCell ref="A872:B872"/>
    <mergeCell ref="A873:B873"/>
    <mergeCell ref="A874:B874"/>
    <mergeCell ref="H876:H880"/>
    <mergeCell ref="I876:I880"/>
    <mergeCell ref="A877:B877"/>
    <mergeCell ref="A878:B878"/>
    <mergeCell ref="A879:B879"/>
    <mergeCell ref="A880:B880"/>
    <mergeCell ref="H881:H885"/>
    <mergeCell ref="I881:I885"/>
    <mergeCell ref="J881:J885"/>
    <mergeCell ref="A882:B882"/>
    <mergeCell ref="A883:B883"/>
    <mergeCell ref="A884:B884"/>
    <mergeCell ref="A885:B885"/>
    <mergeCell ref="A886:L886"/>
    <mergeCell ref="A888:B888"/>
    <mergeCell ref="A889:B889"/>
    <mergeCell ref="A890:B890"/>
    <mergeCell ref="A891:B891"/>
    <mergeCell ref="I892:I898"/>
    <mergeCell ref="J892:J898"/>
    <mergeCell ref="A893:B893"/>
    <mergeCell ref="A894:B894"/>
    <mergeCell ref="A895:B895"/>
    <mergeCell ref="A896:B896"/>
    <mergeCell ref="A897:B897"/>
    <mergeCell ref="A898:B898"/>
    <mergeCell ref="H899:H903"/>
    <mergeCell ref="I899:I905"/>
    <mergeCell ref="J899:J905"/>
    <mergeCell ref="A900:B900"/>
    <mergeCell ref="A901:B901"/>
    <mergeCell ref="A902:B902"/>
    <mergeCell ref="A903:B903"/>
    <mergeCell ref="A904:B904"/>
    <mergeCell ref="A905:B905"/>
    <mergeCell ref="A907:B907"/>
    <mergeCell ref="A908:B908"/>
    <mergeCell ref="A909:B909"/>
    <mergeCell ref="A910:B910"/>
    <mergeCell ref="A911:B911"/>
    <mergeCell ref="A912:B912"/>
    <mergeCell ref="H913:H917"/>
    <mergeCell ref="I913:I917"/>
    <mergeCell ref="A914:B914"/>
    <mergeCell ref="A915:B915"/>
    <mergeCell ref="A916:B916"/>
    <mergeCell ref="A917:B917"/>
    <mergeCell ref="H918:H922"/>
    <mergeCell ref="I918:I922"/>
    <mergeCell ref="J918:J922"/>
    <mergeCell ref="K918:K922"/>
    <mergeCell ref="L918:L922"/>
    <mergeCell ref="A919:B919"/>
    <mergeCell ref="A920:B920"/>
    <mergeCell ref="A921:B921"/>
    <mergeCell ref="A922:B922"/>
    <mergeCell ref="A923:L923"/>
    <mergeCell ref="I924:I930"/>
    <mergeCell ref="J924:J930"/>
    <mergeCell ref="A925:B925"/>
    <mergeCell ref="A926:B926"/>
    <mergeCell ref="A927:B927"/>
    <mergeCell ref="A928:B928"/>
    <mergeCell ref="A929:B929"/>
    <mergeCell ref="A930:B930"/>
    <mergeCell ref="H932:H938"/>
    <mergeCell ref="I932:I938"/>
    <mergeCell ref="J932:J938"/>
    <mergeCell ref="A933:B933"/>
    <mergeCell ref="A934:B934"/>
    <mergeCell ref="A935:B935"/>
    <mergeCell ref="A936:B936"/>
    <mergeCell ref="A937:B937"/>
    <mergeCell ref="A938:B938"/>
    <mergeCell ref="I939:I945"/>
    <mergeCell ref="J939:J945"/>
    <mergeCell ref="A940:B940"/>
    <mergeCell ref="A941:B941"/>
    <mergeCell ref="A942:B942"/>
    <mergeCell ref="A943:B943"/>
    <mergeCell ref="A944:B944"/>
    <mergeCell ref="A945:B945"/>
    <mergeCell ref="H950:H954"/>
    <mergeCell ref="I950:I956"/>
    <mergeCell ref="J950:J956"/>
    <mergeCell ref="A951:B951"/>
    <mergeCell ref="A952:B952"/>
    <mergeCell ref="A953:B953"/>
    <mergeCell ref="A954:B954"/>
    <mergeCell ref="A955:B955"/>
    <mergeCell ref="A956:B956"/>
    <mergeCell ref="H957:H961"/>
    <mergeCell ref="I957:I963"/>
    <mergeCell ref="J957:J963"/>
    <mergeCell ref="A958:B958"/>
    <mergeCell ref="A959:B959"/>
    <mergeCell ref="A960:B960"/>
    <mergeCell ref="A961:B961"/>
    <mergeCell ref="A962:B962"/>
    <mergeCell ref="A963:B963"/>
    <mergeCell ref="H965:H969"/>
    <mergeCell ref="I965:I971"/>
    <mergeCell ref="J965:J971"/>
    <mergeCell ref="A966:B966"/>
    <mergeCell ref="A967:B967"/>
    <mergeCell ref="A968:B968"/>
    <mergeCell ref="A969:B969"/>
    <mergeCell ref="A970:B970"/>
    <mergeCell ref="A971:B971"/>
    <mergeCell ref="H972:H976"/>
    <mergeCell ref="I972:I978"/>
    <mergeCell ref="J972:J978"/>
    <mergeCell ref="A973:B973"/>
    <mergeCell ref="A974:B974"/>
    <mergeCell ref="A975:B975"/>
    <mergeCell ref="A976:B976"/>
    <mergeCell ref="A977:B977"/>
    <mergeCell ref="A978:B978"/>
    <mergeCell ref="H979:H983"/>
    <mergeCell ref="I979:I985"/>
    <mergeCell ref="J979:J985"/>
    <mergeCell ref="A980:B980"/>
    <mergeCell ref="A981:B981"/>
    <mergeCell ref="A982:B982"/>
    <mergeCell ref="A983:B983"/>
    <mergeCell ref="A984:B984"/>
    <mergeCell ref="A985:B985"/>
    <mergeCell ref="H986:H990"/>
    <mergeCell ref="I986:I992"/>
    <mergeCell ref="J986:J992"/>
    <mergeCell ref="A987:B987"/>
    <mergeCell ref="A988:B988"/>
    <mergeCell ref="A989:B989"/>
    <mergeCell ref="A990:B990"/>
    <mergeCell ref="A991:B991"/>
    <mergeCell ref="A992:B992"/>
    <mergeCell ref="I993:I997"/>
    <mergeCell ref="A994:B994"/>
    <mergeCell ref="A995:B995"/>
    <mergeCell ref="A996:B996"/>
    <mergeCell ref="A997:B997"/>
    <mergeCell ref="I998:I1002"/>
    <mergeCell ref="A999:B999"/>
    <mergeCell ref="A1000:B1000"/>
    <mergeCell ref="A1001:B1001"/>
    <mergeCell ref="A1002:B1002"/>
    <mergeCell ref="I1003:I1009"/>
    <mergeCell ref="J1003:J1009"/>
    <mergeCell ref="A1004:B1004"/>
    <mergeCell ref="A1005:B1005"/>
    <mergeCell ref="A1006:B1006"/>
    <mergeCell ref="A1007:B1007"/>
    <mergeCell ref="A1008:B1008"/>
    <mergeCell ref="A1009:B1009"/>
    <mergeCell ref="H1010:H1014"/>
    <mergeCell ref="I1010:I1016"/>
    <mergeCell ref="J1010:J1016"/>
    <mergeCell ref="A1011:B1011"/>
    <mergeCell ref="A1012:B1012"/>
    <mergeCell ref="A1013:B1013"/>
    <mergeCell ref="A1014:B1014"/>
    <mergeCell ref="A1015:B1015"/>
    <mergeCell ref="A1016:B1016"/>
    <mergeCell ref="A1018:L1018"/>
    <mergeCell ref="H1019:H1023"/>
    <mergeCell ref="I1019:I1023"/>
    <mergeCell ref="J1019:J1023"/>
    <mergeCell ref="K1019:K1023"/>
    <mergeCell ref="L1019:L1023"/>
    <mergeCell ref="A1020:B1020"/>
    <mergeCell ref="A1021:B1021"/>
    <mergeCell ref="A1022:B1022"/>
    <mergeCell ref="A1023:B1023"/>
    <mergeCell ref="A1024:L1024"/>
    <mergeCell ref="H1025:H1029"/>
    <mergeCell ref="I1025:I1031"/>
    <mergeCell ref="J1025:J1031"/>
    <mergeCell ref="A1026:B1026"/>
    <mergeCell ref="A1027:B1027"/>
    <mergeCell ref="A1028:B1028"/>
    <mergeCell ref="A1029:B1029"/>
    <mergeCell ref="A1030:B1030"/>
    <mergeCell ref="A1031:B1031"/>
    <mergeCell ref="H1032:H1036"/>
    <mergeCell ref="I1032:I1038"/>
    <mergeCell ref="J1032:J1038"/>
    <mergeCell ref="A1033:B1033"/>
    <mergeCell ref="A1034:B1034"/>
    <mergeCell ref="A1035:B1035"/>
    <mergeCell ref="A1036:B1036"/>
    <mergeCell ref="A1037:B1037"/>
    <mergeCell ref="A1038:B1038"/>
    <mergeCell ref="H1039:H1043"/>
    <mergeCell ref="I1039:I1045"/>
    <mergeCell ref="J1039:J1045"/>
    <mergeCell ref="A1040:B1040"/>
    <mergeCell ref="A1041:B1041"/>
    <mergeCell ref="A1042:B1042"/>
    <mergeCell ref="A1043:B1043"/>
    <mergeCell ref="A1044:B1044"/>
    <mergeCell ref="A1045:B1045"/>
    <mergeCell ref="A1046:L1046"/>
    <mergeCell ref="I1047:I1053"/>
    <mergeCell ref="J1047:J1053"/>
    <mergeCell ref="A1048:B1048"/>
    <mergeCell ref="A1049:B1049"/>
    <mergeCell ref="A1050:B1050"/>
    <mergeCell ref="A1051:B1051"/>
    <mergeCell ref="A1052:B1052"/>
    <mergeCell ref="A1053:B1053"/>
    <mergeCell ref="H1054:H1058"/>
    <mergeCell ref="I1054:I1060"/>
    <mergeCell ref="J1054:J1060"/>
    <mergeCell ref="A1055:B1055"/>
    <mergeCell ref="A1056:B1056"/>
    <mergeCell ref="A1057:B1057"/>
    <mergeCell ref="A1058:B1058"/>
    <mergeCell ref="A1059:B1059"/>
    <mergeCell ref="A1060:B1060"/>
    <mergeCell ref="H1061:H1065"/>
    <mergeCell ref="I1061:I1065"/>
    <mergeCell ref="J1061:J1065"/>
    <mergeCell ref="K1061:K1065"/>
    <mergeCell ref="L1061:L1065"/>
    <mergeCell ref="A1062:B1062"/>
    <mergeCell ref="A1063:B1063"/>
    <mergeCell ref="A1064:B1064"/>
    <mergeCell ref="A1065:B1065"/>
    <mergeCell ref="H1066:H1070"/>
    <mergeCell ref="I1066:I1072"/>
    <mergeCell ref="J1066:J1072"/>
    <mergeCell ref="A1067:B1067"/>
    <mergeCell ref="A1068:B1068"/>
    <mergeCell ref="A1069:B1069"/>
    <mergeCell ref="A1070:B1070"/>
    <mergeCell ref="A1071:B1071"/>
    <mergeCell ref="A1072:B1072"/>
    <mergeCell ref="H1073:H1079"/>
    <mergeCell ref="I1073:I1079"/>
    <mergeCell ref="J1073:J1079"/>
    <mergeCell ref="A1074:B1074"/>
    <mergeCell ref="A1075:B1075"/>
    <mergeCell ref="A1076:B1076"/>
    <mergeCell ref="A1077:B1077"/>
    <mergeCell ref="A1078:B1078"/>
    <mergeCell ref="A1079:B1079"/>
    <mergeCell ref="H1080:H1086"/>
    <mergeCell ref="I1080:I1086"/>
    <mergeCell ref="J1080:J1086"/>
    <mergeCell ref="A1081:B1081"/>
    <mergeCell ref="A1082:B1082"/>
    <mergeCell ref="A1083:B1083"/>
    <mergeCell ref="A1084:B1084"/>
    <mergeCell ref="A1085:B1085"/>
    <mergeCell ref="A1086:B1086"/>
    <mergeCell ref="H1087:H1093"/>
    <mergeCell ref="I1087:I1093"/>
    <mergeCell ref="J1087:J1093"/>
    <mergeCell ref="A1088:B1088"/>
    <mergeCell ref="A1089:B1089"/>
    <mergeCell ref="A1090:B1090"/>
    <mergeCell ref="A1091:B1091"/>
    <mergeCell ref="A1092:B1092"/>
    <mergeCell ref="A1093:B1093"/>
    <mergeCell ref="H1094:H1100"/>
    <mergeCell ref="I1094:I1100"/>
    <mergeCell ref="J1094:J1100"/>
    <mergeCell ref="A1095:B1095"/>
    <mergeCell ref="A1096:B1096"/>
    <mergeCell ref="A1097:B1097"/>
    <mergeCell ref="A1098:B1098"/>
    <mergeCell ref="A1099:B1099"/>
    <mergeCell ref="A1100:B1100"/>
    <mergeCell ref="A1102:B1102"/>
    <mergeCell ref="A1103:B1103"/>
    <mergeCell ref="A1104:B1104"/>
    <mergeCell ref="A1105:B1105"/>
    <mergeCell ref="I1106:I1112"/>
    <mergeCell ref="J1106:J1112"/>
    <mergeCell ref="A1107:B1107"/>
    <mergeCell ref="A1108:B1108"/>
    <mergeCell ref="A1109:B1109"/>
    <mergeCell ref="A1110:B1110"/>
    <mergeCell ref="A1111:B1111"/>
    <mergeCell ref="A1112:B1112"/>
    <mergeCell ref="H1113:H1117"/>
    <mergeCell ref="I1113:I1117"/>
    <mergeCell ref="J1113:J1117"/>
    <mergeCell ref="A1114:B1114"/>
    <mergeCell ref="A1115:B1115"/>
    <mergeCell ref="A1116:B1116"/>
    <mergeCell ref="A1117:B1117"/>
    <mergeCell ref="A1118:B1118"/>
    <mergeCell ref="A1119:B1119"/>
    <mergeCell ref="A1121:B1121"/>
    <mergeCell ref="A1122:B1122"/>
    <mergeCell ref="A1123:B1123"/>
    <mergeCell ref="A1124:B1124"/>
    <mergeCell ref="A1125:B1125"/>
    <mergeCell ref="A1126:B1126"/>
    <mergeCell ref="H1126:I1126"/>
    <mergeCell ref="A1127:B1127"/>
    <mergeCell ref="A1128:B1128"/>
    <mergeCell ref="A1129:B1129"/>
    <mergeCell ref="A1130:B1130"/>
    <mergeCell ref="A1131:B1131"/>
    <mergeCell ref="A1132:B1132"/>
    <mergeCell ref="A1134:B1134"/>
    <mergeCell ref="C1134:D1134"/>
    <mergeCell ref="E1134:F1134"/>
    <mergeCell ref="H1134:I1134"/>
    <mergeCell ref="J1134:K1134"/>
    <mergeCell ref="A1135:B1135"/>
    <mergeCell ref="H1135:I1135"/>
    <mergeCell ref="J1135:K1135"/>
    <mergeCell ref="A1136:B1136"/>
    <mergeCell ref="H1136:I1136"/>
    <mergeCell ref="J1136:K1136"/>
    <mergeCell ref="A1137:B1137"/>
    <mergeCell ref="H1137:I1137"/>
    <mergeCell ref="J1137:K1137"/>
    <mergeCell ref="A1138:B1138"/>
    <mergeCell ref="H1138:I1138"/>
    <mergeCell ref="J1138:K113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N965"/>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DA52"/>
  <sheetViews>
    <sheetView view="pageBreakPreview" zoomScaleSheetLayoutView="100" zoomScalePageLayoutView="0" workbookViewId="0" topLeftCell="A3">
      <selection activeCell="K44" sqref="K44"/>
    </sheetView>
  </sheetViews>
  <sheetFormatPr defaultColWidth="9.00390625" defaultRowHeight="12.75"/>
  <cols>
    <col min="1" max="1" width="5.375" style="1" customWidth="1"/>
    <col min="2" max="2" width="37.625" style="1" customWidth="1"/>
    <col min="3" max="3" width="12.625" style="1" customWidth="1"/>
    <col min="4" max="4" width="19.625" style="1" customWidth="1"/>
    <col min="5" max="6" width="17.875" style="1" customWidth="1"/>
    <col min="7" max="7" width="30.375" style="1" customWidth="1"/>
    <col min="8" max="16384" width="9.125" style="1" customWidth="1"/>
  </cols>
  <sheetData>
    <row r="1" ht="12.75">
      <c r="G1" s="201" t="s">
        <v>370</v>
      </c>
    </row>
    <row r="2" ht="14.25" customHeight="1"/>
    <row r="3" spans="1:7" ht="12.75">
      <c r="A3" s="655" t="s">
        <v>371</v>
      </c>
      <c r="B3" s="655"/>
      <c r="C3" s="655"/>
      <c r="D3" s="655"/>
      <c r="E3" s="655"/>
      <c r="F3" s="655"/>
      <c r="G3" s="655"/>
    </row>
    <row r="5" spans="1:7" s="2" customFormat="1" ht="35.25" customHeight="1">
      <c r="A5" s="656" t="s">
        <v>372</v>
      </c>
      <c r="B5" s="656" t="s">
        <v>373</v>
      </c>
      <c r="C5" s="656" t="s">
        <v>374</v>
      </c>
      <c r="D5" s="656" t="s">
        <v>375</v>
      </c>
      <c r="E5" s="656"/>
      <c r="F5" s="656"/>
      <c r="G5" s="656" t="s">
        <v>376</v>
      </c>
    </row>
    <row r="6" spans="1:7" s="2" customFormat="1" ht="16.5" customHeight="1">
      <c r="A6" s="656"/>
      <c r="B6" s="656"/>
      <c r="C6" s="656"/>
      <c r="D6" s="656" t="s">
        <v>377</v>
      </c>
      <c r="E6" s="657" t="s">
        <v>378</v>
      </c>
      <c r="F6" s="657"/>
      <c r="G6" s="656"/>
    </row>
    <row r="7" spans="1:7" s="2" customFormat="1" ht="31.5" customHeight="1">
      <c r="A7" s="656"/>
      <c r="B7" s="656"/>
      <c r="C7" s="656"/>
      <c r="D7" s="656"/>
      <c r="E7" s="202" t="s">
        <v>379</v>
      </c>
      <c r="F7" s="202" t="s">
        <v>380</v>
      </c>
      <c r="G7" s="656"/>
    </row>
    <row r="8" spans="1:7" ht="9" customHeight="1">
      <c r="A8" s="204">
        <v>1</v>
      </c>
      <c r="B8" s="204">
        <v>2</v>
      </c>
      <c r="C8" s="204">
        <v>3</v>
      </c>
      <c r="D8" s="204">
        <v>4</v>
      </c>
      <c r="E8" s="204">
        <v>5</v>
      </c>
      <c r="F8" s="204">
        <v>6</v>
      </c>
      <c r="G8" s="204">
        <v>7</v>
      </c>
    </row>
    <row r="9" spans="1:7" s="2" customFormat="1" ht="23.25" customHeight="1">
      <c r="A9" s="203"/>
      <c r="B9" s="663" t="s">
        <v>914</v>
      </c>
      <c r="C9" s="664"/>
      <c r="D9" s="664"/>
      <c r="E9" s="664"/>
      <c r="F9" s="664"/>
      <c r="G9" s="665"/>
    </row>
    <row r="10" spans="1:7" s="391" customFormat="1" ht="129" customHeight="1">
      <c r="A10" s="388">
        <v>1</v>
      </c>
      <c r="B10" s="389" t="s">
        <v>1077</v>
      </c>
      <c r="C10" s="390" t="s">
        <v>381</v>
      </c>
      <c r="D10" s="388">
        <v>100</v>
      </c>
      <c r="E10" s="388">
        <v>100</v>
      </c>
      <c r="F10" s="388">
        <v>100</v>
      </c>
      <c r="G10" s="389"/>
    </row>
    <row r="11" spans="1:9" s="391" customFormat="1" ht="120.75" customHeight="1">
      <c r="A11" s="388">
        <v>3</v>
      </c>
      <c r="B11" s="389" t="s">
        <v>823</v>
      </c>
      <c r="C11" s="390" t="s">
        <v>381</v>
      </c>
      <c r="D11" s="388">
        <v>1.8</v>
      </c>
      <c r="E11" s="388">
        <v>1.8</v>
      </c>
      <c r="F11" s="388">
        <v>1.8</v>
      </c>
      <c r="G11" s="389"/>
      <c r="H11" s="666"/>
      <c r="I11" s="667"/>
    </row>
    <row r="12" spans="1:9" s="391" customFormat="1" ht="104.25" customHeight="1">
      <c r="A12" s="388">
        <v>4</v>
      </c>
      <c r="B12" s="389" t="s">
        <v>382</v>
      </c>
      <c r="C12" s="390" t="s">
        <v>381</v>
      </c>
      <c r="D12" s="388">
        <v>90</v>
      </c>
      <c r="E12" s="388">
        <v>92</v>
      </c>
      <c r="F12" s="388">
        <v>93.5</v>
      </c>
      <c r="G12" s="389" t="s">
        <v>1090</v>
      </c>
      <c r="H12" s="666"/>
      <c r="I12" s="667"/>
    </row>
    <row r="13" spans="1:7" s="391" customFormat="1" ht="93.75" customHeight="1">
      <c r="A13" s="388">
        <v>5</v>
      </c>
      <c r="B13" s="389" t="s">
        <v>383</v>
      </c>
      <c r="C13" s="390" t="s">
        <v>381</v>
      </c>
      <c r="D13" s="388">
        <v>51.1</v>
      </c>
      <c r="E13" s="390">
        <v>53.3</v>
      </c>
      <c r="F13" s="388">
        <v>54</v>
      </c>
      <c r="G13" s="389"/>
    </row>
    <row r="14" spans="1:7" s="391" customFormat="1" ht="296.25" customHeight="1">
      <c r="A14" s="388">
        <v>6</v>
      </c>
      <c r="B14" s="389" t="s">
        <v>915</v>
      </c>
      <c r="C14" s="390" t="s">
        <v>381</v>
      </c>
      <c r="D14" s="388">
        <v>0.8</v>
      </c>
      <c r="E14" s="406">
        <v>3</v>
      </c>
      <c r="F14" s="388">
        <v>0.6</v>
      </c>
      <c r="G14" s="389" t="s">
        <v>1313</v>
      </c>
    </row>
    <row r="15" spans="1:7" s="391" customFormat="1" ht="12.75">
      <c r="A15" s="388"/>
      <c r="B15" s="658" t="s">
        <v>384</v>
      </c>
      <c r="C15" s="658"/>
      <c r="D15" s="658"/>
      <c r="E15" s="658"/>
      <c r="F15" s="658"/>
      <c r="G15" s="658"/>
    </row>
    <row r="16" spans="1:7" s="391" customFormat="1" ht="76.5" hidden="1">
      <c r="A16" s="388" t="s">
        <v>385</v>
      </c>
      <c r="B16" s="389" t="s">
        <v>386</v>
      </c>
      <c r="C16" s="388" t="s">
        <v>381</v>
      </c>
      <c r="D16" s="388">
        <v>31.7</v>
      </c>
      <c r="E16" s="388">
        <f>D16-F16</f>
        <v>31.7</v>
      </c>
      <c r="F16" s="388"/>
      <c r="G16" s="389"/>
    </row>
    <row r="17" spans="1:7" s="391" customFormat="1" ht="100.5" customHeight="1" hidden="1">
      <c r="A17" s="388" t="s">
        <v>387</v>
      </c>
      <c r="B17" s="389" t="s">
        <v>916</v>
      </c>
      <c r="C17" s="388" t="s">
        <v>381</v>
      </c>
      <c r="D17" s="388">
        <v>100</v>
      </c>
      <c r="E17" s="388">
        <v>100</v>
      </c>
      <c r="F17" s="388">
        <v>100</v>
      </c>
      <c r="G17" s="389"/>
    </row>
    <row r="18" spans="1:7" s="391" customFormat="1" ht="81" customHeight="1">
      <c r="A18" s="407" t="s">
        <v>41</v>
      </c>
      <c r="B18" s="389" t="s">
        <v>920</v>
      </c>
      <c r="C18" s="388"/>
      <c r="D18" s="388" t="s">
        <v>1064</v>
      </c>
      <c r="E18" s="388">
        <v>35.5</v>
      </c>
      <c r="F18" s="388">
        <v>35.5</v>
      </c>
      <c r="G18" s="389"/>
    </row>
    <row r="19" spans="1:7" s="391" customFormat="1" ht="63.75">
      <c r="A19" s="388" t="s">
        <v>67</v>
      </c>
      <c r="B19" s="389" t="s">
        <v>917</v>
      </c>
      <c r="C19" s="390" t="s">
        <v>381</v>
      </c>
      <c r="D19" s="388">
        <v>100</v>
      </c>
      <c r="E19" s="388">
        <v>100</v>
      </c>
      <c r="F19" s="388">
        <v>100</v>
      </c>
      <c r="G19" s="389"/>
    </row>
    <row r="20" spans="1:7" s="391" customFormat="1" ht="89.25">
      <c r="A20" s="407" t="s">
        <v>921</v>
      </c>
      <c r="B20" s="389" t="s">
        <v>922</v>
      </c>
      <c r="C20" s="390"/>
      <c r="D20" s="388" t="s">
        <v>1064</v>
      </c>
      <c r="E20" s="388">
        <v>2.3</v>
      </c>
      <c r="F20" s="388">
        <v>2.3</v>
      </c>
      <c r="G20" s="389"/>
    </row>
    <row r="21" spans="1:7" s="391" customFormat="1" ht="89.25">
      <c r="A21" s="388" t="s">
        <v>389</v>
      </c>
      <c r="B21" s="389" t="s">
        <v>918</v>
      </c>
      <c r="C21" s="390" t="s">
        <v>381</v>
      </c>
      <c r="D21" s="388">
        <v>98</v>
      </c>
      <c r="E21" s="388">
        <v>98</v>
      </c>
      <c r="F21" s="388">
        <v>98</v>
      </c>
      <c r="G21" s="389"/>
    </row>
    <row r="22" spans="1:7" s="391" customFormat="1" ht="157.5" customHeight="1">
      <c r="A22" s="388" t="s">
        <v>391</v>
      </c>
      <c r="B22" s="389" t="s">
        <v>919</v>
      </c>
      <c r="C22" s="390" t="s">
        <v>381</v>
      </c>
      <c r="D22" s="388">
        <v>64.7</v>
      </c>
      <c r="E22" s="388">
        <v>71.5</v>
      </c>
      <c r="F22" s="388">
        <v>72</v>
      </c>
      <c r="G22" s="389" t="s">
        <v>1082</v>
      </c>
    </row>
    <row r="23" spans="1:7" s="391" customFormat="1" ht="72.75" customHeight="1">
      <c r="A23" s="407" t="s">
        <v>169</v>
      </c>
      <c r="B23" s="389" t="s">
        <v>923</v>
      </c>
      <c r="C23" s="390"/>
      <c r="D23" s="388">
        <v>86.5</v>
      </c>
      <c r="E23" s="388">
        <v>86.5</v>
      </c>
      <c r="F23" s="388">
        <v>86.5</v>
      </c>
      <c r="G23" s="389"/>
    </row>
    <row r="24" spans="1:7" s="391" customFormat="1" ht="66.75" customHeight="1">
      <c r="A24" s="388" t="s">
        <v>392</v>
      </c>
      <c r="B24" s="389" t="s">
        <v>1078</v>
      </c>
      <c r="C24" s="390" t="s">
        <v>824</v>
      </c>
      <c r="D24" s="388" t="s">
        <v>825</v>
      </c>
      <c r="E24" s="388" t="s">
        <v>924</v>
      </c>
      <c r="F24" s="388" t="s">
        <v>924</v>
      </c>
      <c r="G24" s="389"/>
    </row>
    <row r="25" spans="1:7" s="391" customFormat="1" ht="89.25">
      <c r="A25" s="407" t="s">
        <v>827</v>
      </c>
      <c r="B25" s="389" t="s">
        <v>388</v>
      </c>
      <c r="C25" s="390" t="s">
        <v>381</v>
      </c>
      <c r="D25" s="388">
        <v>72.5</v>
      </c>
      <c r="E25" s="388">
        <v>75</v>
      </c>
      <c r="F25" s="388">
        <v>75</v>
      </c>
      <c r="G25" s="389"/>
    </row>
    <row r="26" spans="1:9" s="391" customFormat="1" ht="64.5" customHeight="1" hidden="1">
      <c r="A26" s="407" t="s">
        <v>828</v>
      </c>
      <c r="B26" s="389" t="s">
        <v>390</v>
      </c>
      <c r="C26" s="390" t="s">
        <v>381</v>
      </c>
      <c r="D26" s="388">
        <v>29</v>
      </c>
      <c r="E26" s="407"/>
      <c r="F26" s="388"/>
      <c r="G26" s="389"/>
      <c r="H26" s="666"/>
      <c r="I26" s="667"/>
    </row>
    <row r="27" spans="1:9" s="391" customFormat="1" ht="51.75" customHeight="1">
      <c r="A27" s="407" t="s">
        <v>934</v>
      </c>
      <c r="B27" s="389" t="s">
        <v>826</v>
      </c>
      <c r="C27" s="390" t="s">
        <v>381</v>
      </c>
      <c r="D27" s="388">
        <v>28.5</v>
      </c>
      <c r="E27" s="407" t="s">
        <v>925</v>
      </c>
      <c r="F27" s="388">
        <v>28.7</v>
      </c>
      <c r="G27" s="389"/>
      <c r="H27" s="404"/>
      <c r="I27" s="405"/>
    </row>
    <row r="28" spans="1:9" s="391" customFormat="1" ht="126" customHeight="1">
      <c r="A28" s="407" t="s">
        <v>935</v>
      </c>
      <c r="B28" s="389" t="s">
        <v>1079</v>
      </c>
      <c r="C28" s="390" t="s">
        <v>381</v>
      </c>
      <c r="D28" s="388">
        <v>100</v>
      </c>
      <c r="E28" s="388">
        <v>100</v>
      </c>
      <c r="F28" s="388">
        <v>100</v>
      </c>
      <c r="G28" s="389"/>
      <c r="H28" s="666"/>
      <c r="I28" s="667"/>
    </row>
    <row r="29" spans="1:7" s="391" customFormat="1" ht="91.5" customHeight="1">
      <c r="A29" s="407" t="s">
        <v>829</v>
      </c>
      <c r="B29" s="389" t="s">
        <v>936</v>
      </c>
      <c r="C29" s="390" t="s">
        <v>381</v>
      </c>
      <c r="D29" s="388">
        <v>100</v>
      </c>
      <c r="E29" s="388">
        <v>100</v>
      </c>
      <c r="F29" s="388">
        <v>99.6</v>
      </c>
      <c r="G29" s="389"/>
    </row>
    <row r="30" spans="1:9" s="391" customFormat="1" ht="84" customHeight="1">
      <c r="A30" s="407" t="s">
        <v>1080</v>
      </c>
      <c r="B30" s="389" t="s">
        <v>1036</v>
      </c>
      <c r="C30" s="390" t="s">
        <v>381</v>
      </c>
      <c r="D30" s="388"/>
      <c r="E30" s="388">
        <v>100</v>
      </c>
      <c r="F30" s="388">
        <v>110.7</v>
      </c>
      <c r="G30" s="389" t="s">
        <v>1368</v>
      </c>
      <c r="I30" s="391" t="s">
        <v>1083</v>
      </c>
    </row>
    <row r="31" spans="1:7" s="391" customFormat="1" ht="90.75" customHeight="1">
      <c r="A31" s="407" t="s">
        <v>1084</v>
      </c>
      <c r="B31" s="389" t="s">
        <v>393</v>
      </c>
      <c r="C31" s="390" t="s">
        <v>381</v>
      </c>
      <c r="D31" s="388"/>
      <c r="E31" s="388">
        <v>60.5</v>
      </c>
      <c r="F31" s="408" t="s">
        <v>1315</v>
      </c>
      <c r="G31" s="389" t="s">
        <v>1314</v>
      </c>
    </row>
    <row r="32" spans="1:7" s="391" customFormat="1" ht="12.75">
      <c r="A32" s="388"/>
      <c r="B32" s="658" t="s">
        <v>394</v>
      </c>
      <c r="C32" s="658"/>
      <c r="D32" s="658"/>
      <c r="E32" s="658"/>
      <c r="F32" s="658"/>
      <c r="G32" s="658"/>
    </row>
    <row r="33" spans="1:7" s="391" customFormat="1" ht="63.75">
      <c r="A33" s="388" t="s">
        <v>395</v>
      </c>
      <c r="B33" s="389" t="s">
        <v>926</v>
      </c>
      <c r="C33" s="390" t="s">
        <v>396</v>
      </c>
      <c r="D33" s="388">
        <v>1</v>
      </c>
      <c r="E33" s="388">
        <v>1</v>
      </c>
      <c r="F33" s="388">
        <v>1</v>
      </c>
      <c r="G33" s="388"/>
    </row>
    <row r="34" spans="1:7" s="391" customFormat="1" ht="90.75" customHeight="1">
      <c r="A34" s="409" t="s">
        <v>397</v>
      </c>
      <c r="B34" s="389" t="s">
        <v>398</v>
      </c>
      <c r="C34" s="390" t="s">
        <v>381</v>
      </c>
      <c r="D34" s="388">
        <v>31.5</v>
      </c>
      <c r="E34" s="388">
        <v>31</v>
      </c>
      <c r="F34" s="388">
        <v>35.6</v>
      </c>
      <c r="G34" s="389" t="s">
        <v>1316</v>
      </c>
    </row>
    <row r="35" spans="1:7" s="391" customFormat="1" ht="76.5">
      <c r="A35" s="410" t="s">
        <v>399</v>
      </c>
      <c r="B35" s="389" t="s">
        <v>927</v>
      </c>
      <c r="C35" s="390" t="s">
        <v>381</v>
      </c>
      <c r="D35" s="388">
        <v>37.8</v>
      </c>
      <c r="E35" s="406">
        <v>38</v>
      </c>
      <c r="F35" s="406">
        <v>38</v>
      </c>
      <c r="G35" s="388"/>
    </row>
    <row r="36" spans="1:10" s="391" customFormat="1" ht="89.25">
      <c r="A36" s="410" t="s">
        <v>400</v>
      </c>
      <c r="B36" s="389" t="s">
        <v>928</v>
      </c>
      <c r="C36" s="390" t="s">
        <v>381</v>
      </c>
      <c r="D36" s="388">
        <v>3.8</v>
      </c>
      <c r="E36" s="388">
        <v>4</v>
      </c>
      <c r="F36" s="388">
        <v>4</v>
      </c>
      <c r="G36" s="388"/>
      <c r="H36" s="659"/>
      <c r="I36" s="660"/>
      <c r="J36" s="660"/>
    </row>
    <row r="37" spans="1:7" s="391" customFormat="1" ht="69" customHeight="1">
      <c r="A37" s="410" t="s">
        <v>401</v>
      </c>
      <c r="B37" s="389" t="s">
        <v>929</v>
      </c>
      <c r="C37" s="390" t="s">
        <v>381</v>
      </c>
      <c r="D37" s="388">
        <v>85</v>
      </c>
      <c r="E37" s="388">
        <v>88</v>
      </c>
      <c r="F37" s="388">
        <v>88.5</v>
      </c>
      <c r="G37" s="389"/>
    </row>
    <row r="38" spans="1:7" s="391" customFormat="1" ht="12.75" customHeight="1">
      <c r="A38" s="388"/>
      <c r="B38" s="661" t="s">
        <v>402</v>
      </c>
      <c r="C38" s="661"/>
      <c r="D38" s="661"/>
      <c r="E38" s="661"/>
      <c r="F38" s="661"/>
      <c r="G38" s="661"/>
    </row>
    <row r="39" spans="1:7" s="391" customFormat="1" ht="51">
      <c r="A39" s="388" t="s">
        <v>403</v>
      </c>
      <c r="B39" s="411" t="s">
        <v>404</v>
      </c>
      <c r="C39" s="390" t="s">
        <v>381</v>
      </c>
      <c r="D39" s="390">
        <v>100</v>
      </c>
      <c r="E39" s="390">
        <v>100</v>
      </c>
      <c r="F39" s="390">
        <v>100</v>
      </c>
      <c r="G39" s="390"/>
    </row>
    <row r="40" spans="1:7" s="391" customFormat="1" ht="110.25" customHeight="1">
      <c r="A40" s="388" t="s">
        <v>405</v>
      </c>
      <c r="B40" s="412" t="s">
        <v>406</v>
      </c>
      <c r="C40" s="390" t="s">
        <v>381</v>
      </c>
      <c r="D40" s="388">
        <v>30</v>
      </c>
      <c r="E40" s="388">
        <v>30</v>
      </c>
      <c r="F40" s="388">
        <v>31</v>
      </c>
      <c r="G40" s="583" t="s">
        <v>1403</v>
      </c>
    </row>
    <row r="41" spans="1:7" s="391" customFormat="1" ht="68.25" customHeight="1">
      <c r="A41" s="388" t="s">
        <v>407</v>
      </c>
      <c r="B41" s="412" t="s">
        <v>930</v>
      </c>
      <c r="C41" s="390" t="s">
        <v>381</v>
      </c>
      <c r="D41" s="388">
        <v>20</v>
      </c>
      <c r="E41" s="388">
        <v>20</v>
      </c>
      <c r="F41" s="388">
        <v>33</v>
      </c>
      <c r="G41" s="584" t="s">
        <v>1404</v>
      </c>
    </row>
    <row r="42" spans="1:7" s="391" customFormat="1" ht="76.5">
      <c r="A42" s="413" t="s">
        <v>408</v>
      </c>
      <c r="B42" s="412" t="s">
        <v>409</v>
      </c>
      <c r="C42" s="390" t="s">
        <v>381</v>
      </c>
      <c r="D42" s="388">
        <v>100</v>
      </c>
      <c r="E42" s="388">
        <v>100</v>
      </c>
      <c r="F42" s="388">
        <v>100</v>
      </c>
      <c r="G42" s="388"/>
    </row>
    <row r="43" spans="1:7" s="391" customFormat="1" ht="89.25" hidden="1">
      <c r="A43" s="407" t="s">
        <v>931</v>
      </c>
      <c r="B43" s="412" t="s">
        <v>410</v>
      </c>
      <c r="C43" s="390"/>
      <c r="D43" s="388">
        <v>100</v>
      </c>
      <c r="E43" s="388"/>
      <c r="F43" s="388"/>
      <c r="G43" s="388"/>
    </row>
    <row r="44" spans="1:7" s="391" customFormat="1" ht="102">
      <c r="A44" s="413" t="s">
        <v>932</v>
      </c>
      <c r="B44" s="412" t="s">
        <v>933</v>
      </c>
      <c r="C44" s="416" t="s">
        <v>381</v>
      </c>
      <c r="D44" s="417"/>
      <c r="E44" s="417">
        <v>15</v>
      </c>
      <c r="F44" s="417">
        <v>15</v>
      </c>
      <c r="G44" s="417"/>
    </row>
    <row r="45" spans="1:7" s="391" customFormat="1" ht="96.75" customHeight="1">
      <c r="A45" s="407" t="s">
        <v>1034</v>
      </c>
      <c r="B45" s="412" t="s">
        <v>1032</v>
      </c>
      <c r="C45" s="416" t="s">
        <v>381</v>
      </c>
      <c r="D45" s="417"/>
      <c r="E45" s="417">
        <v>10</v>
      </c>
      <c r="F45" s="417">
        <v>47.5</v>
      </c>
      <c r="G45" s="389" t="s">
        <v>1405</v>
      </c>
    </row>
    <row r="46" spans="1:7" s="391" customFormat="1" ht="96.75" customHeight="1">
      <c r="A46" s="407" t="s">
        <v>1033</v>
      </c>
      <c r="B46" s="412" t="s">
        <v>1035</v>
      </c>
      <c r="C46" s="416" t="s">
        <v>381</v>
      </c>
      <c r="D46" s="417"/>
      <c r="E46" s="417">
        <v>4</v>
      </c>
      <c r="F46" s="417">
        <v>4</v>
      </c>
      <c r="G46" s="417"/>
    </row>
    <row r="47" spans="1:7" s="391" customFormat="1" ht="12.75">
      <c r="A47" s="388"/>
      <c r="B47" s="662" t="s">
        <v>411</v>
      </c>
      <c r="C47" s="662"/>
      <c r="D47" s="662"/>
      <c r="E47" s="662"/>
      <c r="F47" s="662"/>
      <c r="G47" s="662"/>
    </row>
    <row r="48" spans="1:7" s="391" customFormat="1" ht="66" customHeight="1">
      <c r="A48" s="388" t="s">
        <v>412</v>
      </c>
      <c r="B48" s="389" t="s">
        <v>413</v>
      </c>
      <c r="C48" s="390" t="s">
        <v>381</v>
      </c>
      <c r="D48" s="390">
        <v>10.2</v>
      </c>
      <c r="E48" s="390" t="s">
        <v>1023</v>
      </c>
      <c r="F48" s="388" t="s">
        <v>1024</v>
      </c>
      <c r="G48" s="389"/>
    </row>
    <row r="49" spans="1:105" s="414" customFormat="1" ht="57.75" customHeight="1">
      <c r="A49" s="388" t="s">
        <v>486</v>
      </c>
      <c r="B49" s="389" t="s">
        <v>830</v>
      </c>
      <c r="C49" s="390" t="s">
        <v>831</v>
      </c>
      <c r="D49" s="388">
        <v>6</v>
      </c>
      <c r="E49" s="388">
        <v>6</v>
      </c>
      <c r="F49" s="388">
        <v>6</v>
      </c>
      <c r="G49" s="389"/>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row>
    <row r="50" spans="1:105" s="414" customFormat="1" ht="12.75">
      <c r="A50" s="388"/>
      <c r="B50" s="415"/>
      <c r="C50" s="390"/>
      <c r="D50" s="388"/>
      <c r="E50" s="388"/>
      <c r="F50" s="388"/>
      <c r="G50" s="389"/>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row>
    <row r="51" ht="14.25" customHeight="1"/>
    <row r="52" ht="14.25" customHeight="1">
      <c r="B52" s="1" t="s">
        <v>414</v>
      </c>
    </row>
  </sheetData>
  <sheetProtection/>
  <mergeCells count="18">
    <mergeCell ref="B32:G32"/>
    <mergeCell ref="H36:J36"/>
    <mergeCell ref="B38:G38"/>
    <mergeCell ref="B47:G47"/>
    <mergeCell ref="B9:G9"/>
    <mergeCell ref="H11:I11"/>
    <mergeCell ref="H12:I12"/>
    <mergeCell ref="B15:G15"/>
    <mergeCell ref="H26:I26"/>
    <mergeCell ref="H28:I28"/>
    <mergeCell ref="A3:G3"/>
    <mergeCell ref="A5:A7"/>
    <mergeCell ref="B5:B7"/>
    <mergeCell ref="C5:C7"/>
    <mergeCell ref="D5:F5"/>
    <mergeCell ref="G5:G7"/>
    <mergeCell ref="D6:D7"/>
    <mergeCell ref="E6:F6"/>
  </mergeCells>
  <printOptions/>
  <pageMargins left="0.2362204724409449" right="0.2362204724409449" top="0.7480314960629921" bottom="0.7480314960629921" header="0.5118110236220472" footer="0.5118110236220472"/>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K205"/>
  <sheetViews>
    <sheetView view="pageBreakPreview" zoomScale="75" zoomScaleSheetLayoutView="75" zoomScalePageLayoutView="0" workbookViewId="0" topLeftCell="A1">
      <selection activeCell="I222" sqref="I222"/>
    </sheetView>
  </sheetViews>
  <sheetFormatPr defaultColWidth="9.00390625" defaultRowHeight="12.75"/>
  <cols>
    <col min="1" max="1" width="8.375" style="208" customWidth="1"/>
    <col min="2" max="2" width="31.125" style="573" customWidth="1"/>
    <col min="3" max="3" width="23.375" style="280" customWidth="1"/>
    <col min="4" max="4" width="12.00390625" style="208" customWidth="1"/>
    <col min="5" max="5" width="16.125" style="281" customWidth="1"/>
    <col min="6" max="6" width="11.875" style="281" customWidth="1"/>
    <col min="7" max="7" width="15.125" style="281" customWidth="1"/>
    <col min="8" max="8" width="32.75390625" style="206" customWidth="1"/>
    <col min="9" max="9" width="47.625" style="206" customWidth="1"/>
    <col min="10" max="10" width="30.875" style="210" customWidth="1"/>
    <col min="11" max="16384" width="9.125" style="208" customWidth="1"/>
  </cols>
  <sheetData>
    <row r="1" spans="2:10" ht="15.75">
      <c r="B1" s="280"/>
      <c r="C1" s="208"/>
      <c r="E1" s="208"/>
      <c r="F1" s="208"/>
      <c r="G1" s="208"/>
      <c r="J1" s="207" t="s">
        <v>415</v>
      </c>
    </row>
    <row r="2" spans="2:10" ht="15.75">
      <c r="B2" s="280"/>
      <c r="C2" s="208"/>
      <c r="E2" s="208"/>
      <c r="F2" s="208"/>
      <c r="G2" s="208"/>
      <c r="J2" s="208"/>
    </row>
    <row r="3" spans="1:10" ht="15.75">
      <c r="A3" s="679" t="s">
        <v>416</v>
      </c>
      <c r="B3" s="679"/>
      <c r="C3" s="679"/>
      <c r="D3" s="679"/>
      <c r="E3" s="679"/>
      <c r="F3" s="679"/>
      <c r="G3" s="679"/>
      <c r="H3" s="679"/>
      <c r="I3" s="679"/>
      <c r="J3" s="679"/>
    </row>
    <row r="4" spans="1:10" ht="15.75">
      <c r="A4" s="679" t="s">
        <v>417</v>
      </c>
      <c r="B4" s="679"/>
      <c r="C4" s="679"/>
      <c r="D4" s="679"/>
      <c r="E4" s="679"/>
      <c r="F4" s="679"/>
      <c r="G4" s="679"/>
      <c r="H4" s="679"/>
      <c r="I4" s="679"/>
      <c r="J4" s="679"/>
    </row>
    <row r="5" spans="1:10" ht="15.75" customHeight="1">
      <c r="A5" s="680" t="s">
        <v>418</v>
      </c>
      <c r="B5" s="680"/>
      <c r="C5" s="680"/>
      <c r="D5" s="680"/>
      <c r="E5" s="680"/>
      <c r="F5" s="680"/>
      <c r="G5" s="680"/>
      <c r="H5" s="680"/>
      <c r="I5" s="680"/>
      <c r="J5" s="680"/>
    </row>
    <row r="6" spans="2:10" ht="12.75" customHeight="1">
      <c r="B6" s="280"/>
      <c r="C6" s="208"/>
      <c r="E6" s="208"/>
      <c r="F6" s="208"/>
      <c r="G6" s="208"/>
      <c r="J6" s="208"/>
    </row>
    <row r="7" spans="1:10" s="206" customFormat="1" ht="18" customHeight="1" hidden="1">
      <c r="A7" s="223"/>
      <c r="B7" s="278"/>
      <c r="C7" s="223"/>
      <c r="D7" s="223"/>
      <c r="E7" s="223"/>
      <c r="F7" s="223"/>
      <c r="G7" s="223"/>
      <c r="H7" s="209"/>
      <c r="I7" s="209"/>
      <c r="J7" s="210"/>
    </row>
    <row r="8" spans="1:10" s="206" customFormat="1" ht="23.25" customHeight="1">
      <c r="A8" s="681" t="s">
        <v>372</v>
      </c>
      <c r="B8" s="682" t="s">
        <v>419</v>
      </c>
      <c r="C8" s="681" t="s">
        <v>420</v>
      </c>
      <c r="D8" s="681" t="s">
        <v>421</v>
      </c>
      <c r="E8" s="681"/>
      <c r="F8" s="681" t="s">
        <v>422</v>
      </c>
      <c r="G8" s="681"/>
      <c r="H8" s="683" t="s">
        <v>423</v>
      </c>
      <c r="I8" s="683"/>
      <c r="J8" s="681" t="s">
        <v>424</v>
      </c>
    </row>
    <row r="9" spans="1:10" s="206" customFormat="1" ht="51.75" customHeight="1">
      <c r="A9" s="681"/>
      <c r="B9" s="682"/>
      <c r="C9" s="681"/>
      <c r="D9" s="196" t="s">
        <v>425</v>
      </c>
      <c r="E9" s="196" t="s">
        <v>426</v>
      </c>
      <c r="F9" s="196" t="s">
        <v>425</v>
      </c>
      <c r="G9" s="196" t="s">
        <v>426</v>
      </c>
      <c r="H9" s="198" t="s">
        <v>537</v>
      </c>
      <c r="I9" s="198" t="s">
        <v>538</v>
      </c>
      <c r="J9" s="681"/>
    </row>
    <row r="10" spans="1:10" s="206" customFormat="1" ht="15.75">
      <c r="A10" s="197">
        <v>1</v>
      </c>
      <c r="B10" s="555">
        <v>2</v>
      </c>
      <c r="C10" s="197">
        <v>3</v>
      </c>
      <c r="D10" s="197">
        <v>4</v>
      </c>
      <c r="E10" s="197">
        <v>5</v>
      </c>
      <c r="F10" s="197">
        <v>6</v>
      </c>
      <c r="G10" s="197">
        <v>7</v>
      </c>
      <c r="H10" s="200">
        <v>8</v>
      </c>
      <c r="I10" s="200">
        <v>9</v>
      </c>
      <c r="J10" s="197">
        <v>10</v>
      </c>
    </row>
    <row r="11" spans="1:10" ht="29.25" customHeight="1">
      <c r="A11" s="676" t="s">
        <v>937</v>
      </c>
      <c r="B11" s="676"/>
      <c r="C11" s="676"/>
      <c r="D11" s="676"/>
      <c r="E11" s="676"/>
      <c r="F11" s="676"/>
      <c r="G11" s="676"/>
      <c r="H11" s="676"/>
      <c r="I11" s="676"/>
      <c r="J11" s="676"/>
    </row>
    <row r="12" spans="1:10" ht="96.75" customHeight="1">
      <c r="A12" s="224" t="s">
        <v>13</v>
      </c>
      <c r="B12" s="225" t="s">
        <v>14</v>
      </c>
      <c r="C12" s="226" t="s">
        <v>938</v>
      </c>
      <c r="D12" s="227"/>
      <c r="E12" s="227"/>
      <c r="F12" s="227"/>
      <c r="G12" s="227"/>
      <c r="H12" s="211"/>
      <c r="I12" s="211"/>
      <c r="J12" s="212"/>
    </row>
    <row r="13" spans="1:10" ht="126">
      <c r="A13" s="228" t="s">
        <v>16</v>
      </c>
      <c r="B13" s="565" t="s">
        <v>17</v>
      </c>
      <c r="C13" s="229" t="s">
        <v>938</v>
      </c>
      <c r="D13" s="230"/>
      <c r="E13" s="230"/>
      <c r="F13" s="230"/>
      <c r="G13" s="230"/>
      <c r="H13" s="205" t="s">
        <v>19</v>
      </c>
      <c r="I13" s="205" t="s">
        <v>19</v>
      </c>
      <c r="J13" s="212"/>
    </row>
    <row r="14" spans="1:10" ht="326.25" customHeight="1">
      <c r="A14" s="228" t="s">
        <v>22</v>
      </c>
      <c r="B14" s="214" t="s">
        <v>23</v>
      </c>
      <c r="C14" s="229" t="s">
        <v>939</v>
      </c>
      <c r="D14" s="230" t="s">
        <v>1009</v>
      </c>
      <c r="E14" s="230" t="s">
        <v>205</v>
      </c>
      <c r="F14" s="230" t="s">
        <v>1009</v>
      </c>
      <c r="G14" s="230" t="s">
        <v>27</v>
      </c>
      <c r="H14" s="205" t="s">
        <v>25</v>
      </c>
      <c r="I14" s="205" t="s">
        <v>1317</v>
      </c>
      <c r="J14" s="212"/>
    </row>
    <row r="15" spans="1:10" s="425" customFormat="1" ht="168" customHeight="1">
      <c r="A15" s="228" t="s">
        <v>28</v>
      </c>
      <c r="B15" s="214" t="s">
        <v>560</v>
      </c>
      <c r="C15" s="229" t="s">
        <v>1065</v>
      </c>
      <c r="D15" s="230" t="s">
        <v>1009</v>
      </c>
      <c r="E15" s="230" t="s">
        <v>27</v>
      </c>
      <c r="F15" s="230" t="s">
        <v>1009</v>
      </c>
      <c r="G15" s="230" t="s">
        <v>27</v>
      </c>
      <c r="H15" s="205" t="s">
        <v>563</v>
      </c>
      <c r="I15" s="585" t="s">
        <v>1406</v>
      </c>
      <c r="J15" s="424"/>
    </row>
    <row r="16" spans="1:10" s="425" customFormat="1" ht="173.25">
      <c r="A16" s="228" t="s">
        <v>30</v>
      </c>
      <c r="B16" s="214" t="s">
        <v>31</v>
      </c>
      <c r="C16" s="205" t="s">
        <v>940</v>
      </c>
      <c r="D16" s="230" t="s">
        <v>444</v>
      </c>
      <c r="E16" s="230" t="s">
        <v>205</v>
      </c>
      <c r="F16" s="230" t="s">
        <v>444</v>
      </c>
      <c r="G16" s="230" t="s">
        <v>205</v>
      </c>
      <c r="H16" s="205" t="s">
        <v>32</v>
      </c>
      <c r="I16" s="205" t="s">
        <v>1318</v>
      </c>
      <c r="J16" s="424"/>
    </row>
    <row r="17" spans="1:10" s="425" customFormat="1" ht="165.75" customHeight="1">
      <c r="A17" s="228" t="s">
        <v>33</v>
      </c>
      <c r="B17" s="214" t="s">
        <v>1112</v>
      </c>
      <c r="C17" s="205" t="s">
        <v>1066</v>
      </c>
      <c r="D17" s="230" t="s">
        <v>1009</v>
      </c>
      <c r="E17" s="230" t="s">
        <v>27</v>
      </c>
      <c r="F17" s="230"/>
      <c r="G17" s="230"/>
      <c r="H17" s="205" t="s">
        <v>37</v>
      </c>
      <c r="I17" s="205" t="s">
        <v>1420</v>
      </c>
      <c r="J17" s="424"/>
    </row>
    <row r="18" spans="1:10" ht="173.25" hidden="1">
      <c r="A18" s="228" t="s">
        <v>38</v>
      </c>
      <c r="B18" s="214" t="s">
        <v>39</v>
      </c>
      <c r="C18" s="205" t="s">
        <v>941</v>
      </c>
      <c r="D18" s="230"/>
      <c r="E18" s="230"/>
      <c r="F18" s="230"/>
      <c r="G18" s="230"/>
      <c r="H18" s="205"/>
      <c r="I18" s="205" t="s">
        <v>1076</v>
      </c>
      <c r="J18" s="212"/>
    </row>
    <row r="19" spans="1:10" ht="173.25">
      <c r="A19" s="228" t="s">
        <v>38</v>
      </c>
      <c r="B19" s="214" t="s">
        <v>1370</v>
      </c>
      <c r="C19" s="205" t="s">
        <v>941</v>
      </c>
      <c r="D19" s="230" t="s">
        <v>444</v>
      </c>
      <c r="E19" s="230" t="s">
        <v>205</v>
      </c>
      <c r="F19" s="230" t="s">
        <v>444</v>
      </c>
      <c r="G19" s="230" t="s">
        <v>205</v>
      </c>
      <c r="H19" s="205" t="s">
        <v>40</v>
      </c>
      <c r="I19" s="205" t="s">
        <v>1373</v>
      </c>
      <c r="J19" s="212"/>
    </row>
    <row r="20" spans="1:10" ht="110.25">
      <c r="A20" s="228" t="s">
        <v>41</v>
      </c>
      <c r="B20" s="565" t="s">
        <v>42</v>
      </c>
      <c r="C20" s="229" t="s">
        <v>942</v>
      </c>
      <c r="D20" s="230"/>
      <c r="E20" s="230"/>
      <c r="F20" s="230"/>
      <c r="G20" s="230"/>
      <c r="H20" s="205" t="s">
        <v>43</v>
      </c>
      <c r="I20" s="205" t="s">
        <v>43</v>
      </c>
      <c r="J20" s="212"/>
    </row>
    <row r="21" spans="1:10" ht="126">
      <c r="A21" s="218"/>
      <c r="B21" s="214" t="s">
        <v>572</v>
      </c>
      <c r="C21" s="229" t="s">
        <v>938</v>
      </c>
      <c r="D21" s="230" t="s">
        <v>15</v>
      </c>
      <c r="E21" s="230" t="s">
        <v>1019</v>
      </c>
      <c r="F21" s="230"/>
      <c r="G21" s="230"/>
      <c r="H21" s="213" t="s">
        <v>15</v>
      </c>
      <c r="I21" s="213" t="s">
        <v>15</v>
      </c>
      <c r="J21" s="212"/>
    </row>
    <row r="22" spans="1:10" s="425" customFormat="1" ht="390">
      <c r="A22" s="228" t="s">
        <v>44</v>
      </c>
      <c r="B22" s="578" t="s">
        <v>45</v>
      </c>
      <c r="C22" s="229" t="s">
        <v>941</v>
      </c>
      <c r="D22" s="230" t="s">
        <v>1009</v>
      </c>
      <c r="E22" s="230" t="s">
        <v>27</v>
      </c>
      <c r="F22" s="230" t="s">
        <v>444</v>
      </c>
      <c r="G22" s="230" t="s">
        <v>205</v>
      </c>
      <c r="H22" s="205" t="s">
        <v>46</v>
      </c>
      <c r="I22" s="205" t="s">
        <v>1319</v>
      </c>
      <c r="J22" s="424"/>
    </row>
    <row r="23" spans="1:10" ht="173.25">
      <c r="A23" s="228" t="s">
        <v>47</v>
      </c>
      <c r="B23" s="214" t="s">
        <v>48</v>
      </c>
      <c r="C23" s="205" t="s">
        <v>941</v>
      </c>
      <c r="D23" s="230" t="s">
        <v>1009</v>
      </c>
      <c r="E23" s="230" t="s">
        <v>205</v>
      </c>
      <c r="F23" s="230"/>
      <c r="G23" s="230"/>
      <c r="H23" s="205" t="s">
        <v>49</v>
      </c>
      <c r="I23" s="199" t="s">
        <v>863</v>
      </c>
      <c r="J23" s="212"/>
    </row>
    <row r="24" spans="1:10" s="425" customFormat="1" ht="197.25" customHeight="1">
      <c r="A24" s="228" t="s">
        <v>50</v>
      </c>
      <c r="B24" s="214" t="s">
        <v>51</v>
      </c>
      <c r="C24" s="205" t="s">
        <v>1047</v>
      </c>
      <c r="D24" s="230" t="s">
        <v>578</v>
      </c>
      <c r="E24" s="230" t="s">
        <v>205</v>
      </c>
      <c r="F24" s="230" t="s">
        <v>578</v>
      </c>
      <c r="G24" s="230" t="s">
        <v>205</v>
      </c>
      <c r="H24" s="205" t="s">
        <v>52</v>
      </c>
      <c r="I24" s="199" t="s">
        <v>1320</v>
      </c>
      <c r="J24" s="212"/>
    </row>
    <row r="25" spans="1:10" s="425" customFormat="1" ht="157.5">
      <c r="A25" s="228" t="s">
        <v>53</v>
      </c>
      <c r="B25" s="214" t="s">
        <v>54</v>
      </c>
      <c r="C25" s="205" t="s">
        <v>1045</v>
      </c>
      <c r="D25" s="230" t="s">
        <v>578</v>
      </c>
      <c r="E25" s="230" t="s">
        <v>205</v>
      </c>
      <c r="F25" s="230" t="s">
        <v>578</v>
      </c>
      <c r="G25" s="230" t="s">
        <v>205</v>
      </c>
      <c r="H25" s="205" t="s">
        <v>55</v>
      </c>
      <c r="I25" s="586" t="s">
        <v>1407</v>
      </c>
      <c r="J25" s="424"/>
    </row>
    <row r="26" spans="1:10" s="425" customFormat="1" ht="247.5" customHeight="1">
      <c r="A26" s="228" t="s">
        <v>56</v>
      </c>
      <c r="B26" s="214" t="s">
        <v>581</v>
      </c>
      <c r="C26" s="229" t="s">
        <v>1067</v>
      </c>
      <c r="D26" s="230" t="s">
        <v>444</v>
      </c>
      <c r="E26" s="230" t="s">
        <v>205</v>
      </c>
      <c r="F26" s="230" t="s">
        <v>444</v>
      </c>
      <c r="G26" s="230" t="s">
        <v>205</v>
      </c>
      <c r="H26" s="205" t="s">
        <v>60</v>
      </c>
      <c r="I26" s="199" t="s">
        <v>1408</v>
      </c>
      <c r="J26" s="424"/>
    </row>
    <row r="27" spans="1:10" ht="386.25" customHeight="1">
      <c r="A27" s="228" t="s">
        <v>59</v>
      </c>
      <c r="B27" s="214" t="s">
        <v>584</v>
      </c>
      <c r="C27" s="229" t="s">
        <v>1038</v>
      </c>
      <c r="D27" s="230" t="s">
        <v>578</v>
      </c>
      <c r="E27" s="230" t="s">
        <v>205</v>
      </c>
      <c r="F27" s="230" t="s">
        <v>578</v>
      </c>
      <c r="G27" s="230" t="s">
        <v>205</v>
      </c>
      <c r="H27" s="205" t="s">
        <v>62</v>
      </c>
      <c r="I27" s="205" t="s">
        <v>885</v>
      </c>
      <c r="J27" s="212"/>
    </row>
    <row r="28" spans="1:10" ht="167.25" customHeight="1">
      <c r="A28" s="228" t="s">
        <v>61</v>
      </c>
      <c r="B28" s="214" t="s">
        <v>587</v>
      </c>
      <c r="C28" s="229" t="s">
        <v>943</v>
      </c>
      <c r="D28" s="230"/>
      <c r="E28" s="230"/>
      <c r="F28" s="230"/>
      <c r="G28" s="230"/>
      <c r="H28" s="205" t="s">
        <v>65</v>
      </c>
      <c r="I28" s="205" t="s">
        <v>1076</v>
      </c>
      <c r="J28" s="212"/>
    </row>
    <row r="29" spans="1:10" ht="393.75">
      <c r="A29" s="228" t="s">
        <v>63</v>
      </c>
      <c r="B29" s="214" t="s">
        <v>589</v>
      </c>
      <c r="C29" s="229" t="s">
        <v>1028</v>
      </c>
      <c r="D29" s="230"/>
      <c r="E29" s="230"/>
      <c r="F29" s="230"/>
      <c r="G29" s="230"/>
      <c r="H29" s="205" t="s">
        <v>442</v>
      </c>
      <c r="I29" s="205" t="s">
        <v>1027</v>
      </c>
      <c r="J29" s="212"/>
    </row>
    <row r="30" spans="1:10" ht="204.75">
      <c r="A30" s="228" t="s">
        <v>441</v>
      </c>
      <c r="B30" s="214" t="s">
        <v>591</v>
      </c>
      <c r="C30" s="229" t="s">
        <v>592</v>
      </c>
      <c r="D30" s="230" t="s">
        <v>444</v>
      </c>
      <c r="E30" s="230" t="s">
        <v>205</v>
      </c>
      <c r="F30" s="230" t="s">
        <v>444</v>
      </c>
      <c r="G30" s="230" t="s">
        <v>205</v>
      </c>
      <c r="H30" s="205" t="s">
        <v>593</v>
      </c>
      <c r="I30" s="205" t="s">
        <v>1421</v>
      </c>
      <c r="J30" s="212"/>
    </row>
    <row r="31" spans="1:10" ht="134.25" customHeight="1">
      <c r="A31" s="228" t="s">
        <v>67</v>
      </c>
      <c r="B31" s="565" t="s">
        <v>445</v>
      </c>
      <c r="C31" s="229" t="s">
        <v>942</v>
      </c>
      <c r="D31" s="230"/>
      <c r="E31" s="230"/>
      <c r="F31" s="230"/>
      <c r="G31" s="230"/>
      <c r="H31" s="205" t="s">
        <v>69</v>
      </c>
      <c r="I31" s="205" t="s">
        <v>69</v>
      </c>
      <c r="J31" s="212"/>
    </row>
    <row r="32" spans="1:10" ht="220.5">
      <c r="A32" s="228" t="s">
        <v>71</v>
      </c>
      <c r="B32" s="214" t="s">
        <v>72</v>
      </c>
      <c r="C32" s="205" t="s">
        <v>24</v>
      </c>
      <c r="D32" s="230" t="s">
        <v>1009</v>
      </c>
      <c r="E32" s="230" t="s">
        <v>205</v>
      </c>
      <c r="F32" s="230" t="s">
        <v>1009</v>
      </c>
      <c r="G32" s="230" t="s">
        <v>205</v>
      </c>
      <c r="H32" s="205" t="s">
        <v>73</v>
      </c>
      <c r="I32" s="199" t="s">
        <v>1070</v>
      </c>
      <c r="J32" s="212"/>
    </row>
    <row r="33" spans="1:10" ht="236.25">
      <c r="A33" s="228" t="s">
        <v>74</v>
      </c>
      <c r="B33" s="214" t="s">
        <v>598</v>
      </c>
      <c r="C33" s="205" t="s">
        <v>451</v>
      </c>
      <c r="D33" s="230" t="s">
        <v>1009</v>
      </c>
      <c r="E33" s="230" t="s">
        <v>205</v>
      </c>
      <c r="F33" s="230" t="s">
        <v>1009</v>
      </c>
      <c r="G33" s="230" t="s">
        <v>205</v>
      </c>
      <c r="H33" s="205" t="s">
        <v>1071</v>
      </c>
      <c r="I33" s="205" t="s">
        <v>1072</v>
      </c>
      <c r="J33" s="212"/>
    </row>
    <row r="34" spans="1:10" ht="220.5">
      <c r="A34" s="228" t="s">
        <v>76</v>
      </c>
      <c r="B34" s="214" t="s">
        <v>77</v>
      </c>
      <c r="C34" s="205" t="s">
        <v>1021</v>
      </c>
      <c r="D34" s="230" t="s">
        <v>1022</v>
      </c>
      <c r="E34" s="230" t="s">
        <v>27</v>
      </c>
      <c r="F34" s="230" t="s">
        <v>1022</v>
      </c>
      <c r="G34" s="230" t="s">
        <v>205</v>
      </c>
      <c r="H34" s="205" t="s">
        <v>79</v>
      </c>
      <c r="I34" s="579" t="s">
        <v>1008</v>
      </c>
      <c r="J34" s="212"/>
    </row>
    <row r="35" spans="1:10" ht="405">
      <c r="A35" s="228" t="s">
        <v>80</v>
      </c>
      <c r="B35" s="214" t="s">
        <v>81</v>
      </c>
      <c r="C35" s="205" t="s">
        <v>1073</v>
      </c>
      <c r="D35" s="230" t="s">
        <v>1009</v>
      </c>
      <c r="E35" s="230" t="s">
        <v>27</v>
      </c>
      <c r="F35" s="230" t="s">
        <v>1009</v>
      </c>
      <c r="G35" s="230" t="s">
        <v>27</v>
      </c>
      <c r="H35" s="205" t="s">
        <v>82</v>
      </c>
      <c r="I35" s="580" t="s">
        <v>1074</v>
      </c>
      <c r="J35" s="212"/>
    </row>
    <row r="36" spans="1:10" s="425" customFormat="1" ht="378">
      <c r="A36" s="228" t="s">
        <v>83</v>
      </c>
      <c r="B36" s="214" t="s">
        <v>450</v>
      </c>
      <c r="C36" s="229" t="s">
        <v>939</v>
      </c>
      <c r="D36" s="230" t="s">
        <v>1009</v>
      </c>
      <c r="E36" s="230" t="s">
        <v>27</v>
      </c>
      <c r="F36" s="230"/>
      <c r="G36" s="230"/>
      <c r="H36" s="205" t="s">
        <v>84</v>
      </c>
      <c r="I36" s="199" t="s">
        <v>886</v>
      </c>
      <c r="J36" s="424"/>
    </row>
    <row r="37" spans="1:10" s="425" customFormat="1" ht="344.25">
      <c r="A37" s="228" t="s">
        <v>85</v>
      </c>
      <c r="B37" s="581" t="s">
        <v>86</v>
      </c>
      <c r="C37" s="229" t="s">
        <v>29</v>
      </c>
      <c r="D37" s="230" t="s">
        <v>444</v>
      </c>
      <c r="E37" s="230" t="s">
        <v>205</v>
      </c>
      <c r="F37" s="230"/>
      <c r="G37" s="230"/>
      <c r="H37" s="205" t="s">
        <v>87</v>
      </c>
      <c r="I37" s="205" t="s">
        <v>1321</v>
      </c>
      <c r="J37" s="424"/>
    </row>
    <row r="38" spans="1:10" ht="216" customHeight="1">
      <c r="A38" s="228" t="s">
        <v>88</v>
      </c>
      <c r="B38" s="214" t="s">
        <v>89</v>
      </c>
      <c r="C38" s="229" t="s">
        <v>447</v>
      </c>
      <c r="D38" s="230" t="s">
        <v>444</v>
      </c>
      <c r="E38" s="230" t="s">
        <v>205</v>
      </c>
      <c r="F38" s="230" t="s">
        <v>444</v>
      </c>
      <c r="G38" s="230" t="s">
        <v>205</v>
      </c>
      <c r="H38" s="205" t="s">
        <v>90</v>
      </c>
      <c r="I38" s="205" t="s">
        <v>864</v>
      </c>
      <c r="J38" s="212"/>
    </row>
    <row r="39" spans="1:10" ht="362.25">
      <c r="A39" s="228" t="s">
        <v>91</v>
      </c>
      <c r="B39" s="214" t="s">
        <v>92</v>
      </c>
      <c r="C39" s="205" t="s">
        <v>447</v>
      </c>
      <c r="D39" s="230" t="s">
        <v>444</v>
      </c>
      <c r="E39" s="230" t="s">
        <v>205</v>
      </c>
      <c r="F39" s="230" t="s">
        <v>444</v>
      </c>
      <c r="G39" s="230" t="s">
        <v>205</v>
      </c>
      <c r="H39" s="205" t="s">
        <v>93</v>
      </c>
      <c r="I39" s="205" t="s">
        <v>865</v>
      </c>
      <c r="J39" s="212"/>
    </row>
    <row r="40" spans="1:10" ht="384.75" customHeight="1">
      <c r="A40" s="228" t="s">
        <v>94</v>
      </c>
      <c r="B40" s="214" t="s">
        <v>95</v>
      </c>
      <c r="C40" s="229" t="s">
        <v>1068</v>
      </c>
      <c r="D40" s="230" t="s">
        <v>444</v>
      </c>
      <c r="E40" s="230" t="s">
        <v>205</v>
      </c>
      <c r="F40" s="230"/>
      <c r="G40" s="230"/>
      <c r="H40" s="582" t="s">
        <v>96</v>
      </c>
      <c r="I40" s="229" t="s">
        <v>1029</v>
      </c>
      <c r="J40" s="212"/>
    </row>
    <row r="41" spans="1:10" ht="234.75" customHeight="1">
      <c r="A41" s="228" t="s">
        <v>97</v>
      </c>
      <c r="B41" s="214" t="s">
        <v>98</v>
      </c>
      <c r="C41" s="205" t="s">
        <v>1039</v>
      </c>
      <c r="D41" s="230" t="s">
        <v>444</v>
      </c>
      <c r="E41" s="230" t="s">
        <v>205</v>
      </c>
      <c r="F41" s="230" t="s">
        <v>444</v>
      </c>
      <c r="G41" s="230" t="s">
        <v>205</v>
      </c>
      <c r="H41" s="205" t="s">
        <v>99</v>
      </c>
      <c r="I41" s="205" t="s">
        <v>1322</v>
      </c>
      <c r="J41" s="424"/>
    </row>
    <row r="42" spans="1:10" ht="224.25" customHeight="1">
      <c r="A42" s="228" t="s">
        <v>103</v>
      </c>
      <c r="B42" s="214" t="s">
        <v>452</v>
      </c>
      <c r="C42" s="229" t="s">
        <v>1020</v>
      </c>
      <c r="D42" s="230" t="s">
        <v>444</v>
      </c>
      <c r="E42" s="230" t="s">
        <v>205</v>
      </c>
      <c r="F42" s="230" t="s">
        <v>444</v>
      </c>
      <c r="G42" s="230" t="s">
        <v>205</v>
      </c>
      <c r="H42" s="205" t="s">
        <v>104</v>
      </c>
      <c r="I42" s="205" t="s">
        <v>1323</v>
      </c>
      <c r="J42" s="212"/>
    </row>
    <row r="43" spans="1:10" ht="195" customHeight="1">
      <c r="A43" s="228" t="s">
        <v>613</v>
      </c>
      <c r="B43" s="214" t="s">
        <v>614</v>
      </c>
      <c r="C43" s="229" t="s">
        <v>1040</v>
      </c>
      <c r="D43" s="230" t="s">
        <v>444</v>
      </c>
      <c r="E43" s="230" t="s">
        <v>205</v>
      </c>
      <c r="F43" s="230"/>
      <c r="G43" s="230"/>
      <c r="H43" s="205" t="s">
        <v>108</v>
      </c>
      <c r="I43" s="205" t="s">
        <v>1030</v>
      </c>
      <c r="J43" s="212"/>
    </row>
    <row r="44" spans="1:10" ht="140.25" customHeight="1">
      <c r="A44" s="228" t="s">
        <v>110</v>
      </c>
      <c r="B44" s="565" t="s">
        <v>111</v>
      </c>
      <c r="C44" s="229" t="s">
        <v>1041</v>
      </c>
      <c r="D44" s="230"/>
      <c r="E44" s="230"/>
      <c r="F44" s="230"/>
      <c r="G44" s="230"/>
      <c r="H44" s="205" t="s">
        <v>112</v>
      </c>
      <c r="I44" s="205" t="s">
        <v>112</v>
      </c>
      <c r="J44" s="212"/>
    </row>
    <row r="45" spans="1:10" ht="63" customHeight="1" hidden="1">
      <c r="A45" s="231"/>
      <c r="B45" s="216" t="s">
        <v>622</v>
      </c>
      <c r="C45" s="229"/>
      <c r="D45" s="230"/>
      <c r="E45" s="230" t="s">
        <v>623</v>
      </c>
      <c r="F45" s="230"/>
      <c r="G45" s="230"/>
      <c r="H45" s="205"/>
      <c r="I45" s="205" t="s">
        <v>887</v>
      </c>
      <c r="J45" s="212"/>
    </row>
    <row r="46" spans="1:10" ht="316.5" customHeight="1">
      <c r="A46" s="228" t="s">
        <v>113</v>
      </c>
      <c r="B46" s="214" t="s">
        <v>624</v>
      </c>
      <c r="C46" s="205" t="s">
        <v>1042</v>
      </c>
      <c r="D46" s="230" t="s">
        <v>627</v>
      </c>
      <c r="E46" s="230" t="s">
        <v>205</v>
      </c>
      <c r="F46" s="230" t="s">
        <v>627</v>
      </c>
      <c r="G46" s="230" t="s">
        <v>205</v>
      </c>
      <c r="H46" s="205" t="s">
        <v>626</v>
      </c>
      <c r="I46" s="205" t="s">
        <v>1422</v>
      </c>
      <c r="J46" s="212"/>
    </row>
    <row r="47" spans="1:10" s="425" customFormat="1" ht="252">
      <c r="A47" s="228" t="s">
        <v>114</v>
      </c>
      <c r="B47" s="214" t="s">
        <v>628</v>
      </c>
      <c r="C47" s="205" t="s">
        <v>1043</v>
      </c>
      <c r="D47" s="230" t="s">
        <v>444</v>
      </c>
      <c r="E47" s="230" t="s">
        <v>205</v>
      </c>
      <c r="F47" s="230" t="s">
        <v>444</v>
      </c>
      <c r="G47" s="230" t="s">
        <v>205</v>
      </c>
      <c r="H47" s="205" t="s">
        <v>631</v>
      </c>
      <c r="I47" s="205" t="s">
        <v>1409</v>
      </c>
      <c r="J47" s="424"/>
    </row>
    <row r="48" spans="1:10" ht="405">
      <c r="A48" s="228" t="s">
        <v>115</v>
      </c>
      <c r="B48" s="214" t="s">
        <v>116</v>
      </c>
      <c r="C48" s="205" t="s">
        <v>1069</v>
      </c>
      <c r="D48" s="230" t="s">
        <v>1009</v>
      </c>
      <c r="E48" s="230" t="s">
        <v>27</v>
      </c>
      <c r="F48" s="230" t="s">
        <v>1009</v>
      </c>
      <c r="G48" s="230" t="s">
        <v>27</v>
      </c>
      <c r="H48" s="205" t="s">
        <v>633</v>
      </c>
      <c r="I48" s="587" t="s">
        <v>1044</v>
      </c>
      <c r="J48" s="212"/>
    </row>
    <row r="49" spans="1:10" s="425" customFormat="1" ht="129.75" customHeight="1">
      <c r="A49" s="228" t="s">
        <v>117</v>
      </c>
      <c r="B49" s="214" t="s">
        <v>634</v>
      </c>
      <c r="C49" s="229" t="s">
        <v>577</v>
      </c>
      <c r="D49" s="230" t="s">
        <v>578</v>
      </c>
      <c r="E49" s="230" t="s">
        <v>205</v>
      </c>
      <c r="F49" s="230" t="s">
        <v>578</v>
      </c>
      <c r="G49" s="230" t="s">
        <v>205</v>
      </c>
      <c r="H49" s="205" t="s">
        <v>118</v>
      </c>
      <c r="I49" s="205" t="s">
        <v>1410</v>
      </c>
      <c r="J49" s="424"/>
    </row>
    <row r="50" spans="1:10" s="425" customFormat="1" ht="228.75" customHeight="1">
      <c r="A50" s="228" t="s">
        <v>119</v>
      </c>
      <c r="B50" s="214" t="s">
        <v>1177</v>
      </c>
      <c r="C50" s="205" t="s">
        <v>630</v>
      </c>
      <c r="D50" s="230" t="s">
        <v>604</v>
      </c>
      <c r="E50" s="230" t="s">
        <v>205</v>
      </c>
      <c r="F50" s="230" t="s">
        <v>604</v>
      </c>
      <c r="G50" s="230" t="s">
        <v>205</v>
      </c>
      <c r="H50" s="205" t="s">
        <v>123</v>
      </c>
      <c r="I50" s="591" t="s">
        <v>1431</v>
      </c>
      <c r="J50" s="424"/>
    </row>
    <row r="51" spans="1:10" s="432" customFormat="1" ht="148.5" customHeight="1">
      <c r="A51" s="154" t="s">
        <v>121</v>
      </c>
      <c r="B51" s="164" t="s">
        <v>637</v>
      </c>
      <c r="C51" s="588" t="s">
        <v>1045</v>
      </c>
      <c r="D51" s="157" t="s">
        <v>639</v>
      </c>
      <c r="E51" s="157" t="s">
        <v>205</v>
      </c>
      <c r="F51" s="157" t="s">
        <v>639</v>
      </c>
      <c r="G51" s="157" t="s">
        <v>205</v>
      </c>
      <c r="H51" s="588" t="s">
        <v>124</v>
      </c>
      <c r="I51" s="205" t="s">
        <v>1411</v>
      </c>
      <c r="J51" s="431"/>
    </row>
    <row r="52" spans="1:10" ht="173.25">
      <c r="A52" s="228" t="s">
        <v>125</v>
      </c>
      <c r="B52" s="565" t="s">
        <v>126</v>
      </c>
      <c r="C52" s="229" t="s">
        <v>938</v>
      </c>
      <c r="D52" s="230"/>
      <c r="E52" s="230"/>
      <c r="F52" s="230"/>
      <c r="G52" s="230"/>
      <c r="H52" s="205" t="s">
        <v>127</v>
      </c>
      <c r="I52" s="205" t="s">
        <v>127</v>
      </c>
      <c r="J52" s="212"/>
    </row>
    <row r="53" spans="1:10" ht="210" customHeight="1" hidden="1">
      <c r="A53" s="392"/>
      <c r="B53" s="396" t="s">
        <v>640</v>
      </c>
      <c r="C53" s="393" t="s">
        <v>18</v>
      </c>
      <c r="D53" s="394" t="s">
        <v>15</v>
      </c>
      <c r="E53" s="394" t="s">
        <v>573</v>
      </c>
      <c r="F53" s="394"/>
      <c r="G53" s="394"/>
      <c r="H53" s="395" t="s">
        <v>15</v>
      </c>
      <c r="I53" s="396" t="s">
        <v>888</v>
      </c>
      <c r="J53" s="397"/>
    </row>
    <row r="54" spans="1:11" s="422" customFormat="1" ht="409.5">
      <c r="A54" s="228" t="s">
        <v>128</v>
      </c>
      <c r="B54" s="214" t="s">
        <v>129</v>
      </c>
      <c r="C54" s="205" t="s">
        <v>1043</v>
      </c>
      <c r="D54" s="230" t="s">
        <v>444</v>
      </c>
      <c r="E54" s="576" t="s">
        <v>205</v>
      </c>
      <c r="F54" s="230" t="s">
        <v>444</v>
      </c>
      <c r="G54" s="230" t="s">
        <v>205</v>
      </c>
      <c r="H54" s="205" t="s">
        <v>457</v>
      </c>
      <c r="I54" s="577" t="s">
        <v>1014</v>
      </c>
      <c r="J54" s="212"/>
      <c r="K54" s="403"/>
    </row>
    <row r="55" spans="1:11" s="403" customFormat="1" ht="157.5">
      <c r="A55" s="228" t="s">
        <v>130</v>
      </c>
      <c r="B55" s="214" t="s">
        <v>131</v>
      </c>
      <c r="C55" s="229" t="s">
        <v>1045</v>
      </c>
      <c r="D55" s="230" t="s">
        <v>639</v>
      </c>
      <c r="E55" s="230" t="s">
        <v>205</v>
      </c>
      <c r="F55" s="230" t="s">
        <v>639</v>
      </c>
      <c r="G55" s="230" t="s">
        <v>205</v>
      </c>
      <c r="H55" s="205" t="s">
        <v>132</v>
      </c>
      <c r="I55" s="589" t="s">
        <v>1423</v>
      </c>
      <c r="J55" s="212"/>
      <c r="K55" s="212"/>
    </row>
    <row r="56" spans="1:10" s="403" customFormat="1" ht="157.5">
      <c r="A56" s="228" t="s">
        <v>133</v>
      </c>
      <c r="B56" s="214" t="s">
        <v>134</v>
      </c>
      <c r="C56" s="229" t="s">
        <v>1046</v>
      </c>
      <c r="D56" s="230" t="s">
        <v>643</v>
      </c>
      <c r="E56" s="230" t="s">
        <v>205</v>
      </c>
      <c r="F56" s="230" t="s">
        <v>643</v>
      </c>
      <c r="G56" s="230" t="s">
        <v>205</v>
      </c>
      <c r="H56" s="205" t="s">
        <v>135</v>
      </c>
      <c r="I56" s="590" t="s">
        <v>1424</v>
      </c>
      <c r="J56" s="212"/>
    </row>
    <row r="57" spans="1:10" ht="189" customHeight="1">
      <c r="A57" s="398" t="s">
        <v>136</v>
      </c>
      <c r="B57" s="566" t="s">
        <v>644</v>
      </c>
      <c r="C57" s="399" t="s">
        <v>1045</v>
      </c>
      <c r="D57" s="400" t="s">
        <v>578</v>
      </c>
      <c r="E57" s="400" t="s">
        <v>205</v>
      </c>
      <c r="F57" s="400" t="s">
        <v>578</v>
      </c>
      <c r="G57" s="400" t="s">
        <v>205</v>
      </c>
      <c r="H57" s="401" t="s">
        <v>459</v>
      </c>
      <c r="I57" s="420" t="s">
        <v>1010</v>
      </c>
      <c r="J57" s="402"/>
    </row>
    <row r="58" spans="1:10" ht="157.5">
      <c r="A58" s="228" t="s">
        <v>137</v>
      </c>
      <c r="B58" s="214" t="s">
        <v>138</v>
      </c>
      <c r="C58" s="229" t="s">
        <v>1045</v>
      </c>
      <c r="D58" s="230" t="s">
        <v>643</v>
      </c>
      <c r="E58" s="230" t="s">
        <v>205</v>
      </c>
      <c r="F58" s="230" t="s">
        <v>643</v>
      </c>
      <c r="G58" s="230" t="s">
        <v>205</v>
      </c>
      <c r="H58" s="205" t="s">
        <v>139</v>
      </c>
      <c r="I58" s="385" t="s">
        <v>1011</v>
      </c>
      <c r="J58" s="212"/>
    </row>
    <row r="59" spans="1:10" ht="173.25">
      <c r="A59" s="228" t="s">
        <v>140</v>
      </c>
      <c r="B59" s="214" t="s">
        <v>141</v>
      </c>
      <c r="C59" s="205" t="s">
        <v>939</v>
      </c>
      <c r="D59" s="230" t="s">
        <v>444</v>
      </c>
      <c r="E59" s="230" t="s">
        <v>205</v>
      </c>
      <c r="F59" s="230" t="s">
        <v>444</v>
      </c>
      <c r="G59" s="230" t="s">
        <v>205</v>
      </c>
      <c r="H59" s="205" t="s">
        <v>142</v>
      </c>
      <c r="I59" s="419" t="s">
        <v>1012</v>
      </c>
      <c r="J59" s="212"/>
    </row>
    <row r="60" spans="1:10" ht="110.25">
      <c r="A60" s="228" t="s">
        <v>143</v>
      </c>
      <c r="B60" s="565" t="s">
        <v>144</v>
      </c>
      <c r="C60" s="229" t="s">
        <v>942</v>
      </c>
      <c r="D60" s="230"/>
      <c r="E60" s="230" t="s">
        <v>205</v>
      </c>
      <c r="F60" s="230"/>
      <c r="G60" s="230" t="s">
        <v>205</v>
      </c>
      <c r="H60" s="205" t="s">
        <v>145</v>
      </c>
      <c r="I60" s="421" t="s">
        <v>1013</v>
      </c>
      <c r="J60" s="212"/>
    </row>
    <row r="61" spans="1:10" ht="141.75">
      <c r="A61" s="228" t="s">
        <v>146</v>
      </c>
      <c r="B61" s="214" t="s">
        <v>147</v>
      </c>
      <c r="C61" s="205" t="s">
        <v>577</v>
      </c>
      <c r="D61" s="230" t="s">
        <v>444</v>
      </c>
      <c r="E61" s="230" t="s">
        <v>205</v>
      </c>
      <c r="F61" s="230" t="s">
        <v>444</v>
      </c>
      <c r="G61" s="230" t="s">
        <v>205</v>
      </c>
      <c r="H61" s="205" t="s">
        <v>148</v>
      </c>
      <c r="I61" s="205" t="s">
        <v>889</v>
      </c>
      <c r="J61" s="212"/>
    </row>
    <row r="62" spans="1:10" ht="179.25" customHeight="1">
      <c r="A62" s="228" t="s">
        <v>149</v>
      </c>
      <c r="B62" s="214" t="s">
        <v>150</v>
      </c>
      <c r="C62" s="205" t="s">
        <v>1047</v>
      </c>
      <c r="D62" s="230" t="s">
        <v>627</v>
      </c>
      <c r="E62" s="230" t="s">
        <v>205</v>
      </c>
      <c r="F62" s="230" t="s">
        <v>627</v>
      </c>
      <c r="G62" s="230" t="s">
        <v>205</v>
      </c>
      <c r="H62" s="205" t="s">
        <v>151</v>
      </c>
      <c r="I62" s="205" t="s">
        <v>903</v>
      </c>
      <c r="J62" s="212"/>
    </row>
    <row r="63" spans="1:10" ht="245.25" customHeight="1">
      <c r="A63" s="228" t="s">
        <v>152</v>
      </c>
      <c r="B63" s="214" t="s">
        <v>153</v>
      </c>
      <c r="C63" s="205" t="s">
        <v>1048</v>
      </c>
      <c r="D63" s="230" t="s">
        <v>578</v>
      </c>
      <c r="E63" s="230" t="s">
        <v>205</v>
      </c>
      <c r="F63" s="230" t="s">
        <v>578</v>
      </c>
      <c r="G63" s="230" t="s">
        <v>205</v>
      </c>
      <c r="H63" s="205" t="s">
        <v>154</v>
      </c>
      <c r="I63" s="205" t="s">
        <v>1324</v>
      </c>
      <c r="J63" s="212"/>
    </row>
    <row r="64" spans="1:11" s="387" customFormat="1" ht="252">
      <c r="A64" s="228" t="s">
        <v>155</v>
      </c>
      <c r="B64" s="214" t="s">
        <v>156</v>
      </c>
      <c r="C64" s="229" t="s">
        <v>1039</v>
      </c>
      <c r="D64" s="230" t="s">
        <v>578</v>
      </c>
      <c r="E64" s="230" t="s">
        <v>205</v>
      </c>
      <c r="F64" s="230" t="s">
        <v>578</v>
      </c>
      <c r="G64" s="230" t="s">
        <v>205</v>
      </c>
      <c r="H64" s="205" t="s">
        <v>157</v>
      </c>
      <c r="I64" s="575" t="s">
        <v>1015</v>
      </c>
      <c r="J64" s="212"/>
      <c r="K64" s="208"/>
    </row>
    <row r="65" spans="1:10" ht="157.5">
      <c r="A65" s="228" t="s">
        <v>158</v>
      </c>
      <c r="B65" s="214" t="s">
        <v>159</v>
      </c>
      <c r="C65" s="229" t="s">
        <v>1045</v>
      </c>
      <c r="D65" s="230" t="s">
        <v>604</v>
      </c>
      <c r="E65" s="230" t="s">
        <v>205</v>
      </c>
      <c r="F65" s="230" t="s">
        <v>604</v>
      </c>
      <c r="G65" s="230" t="s">
        <v>205</v>
      </c>
      <c r="H65" s="205" t="s">
        <v>160</v>
      </c>
      <c r="I65" s="205" t="s">
        <v>884</v>
      </c>
      <c r="J65" s="212"/>
    </row>
    <row r="66" spans="1:10" ht="204.75" customHeight="1">
      <c r="A66" s="228" t="s">
        <v>161</v>
      </c>
      <c r="B66" s="214" t="s">
        <v>162</v>
      </c>
      <c r="C66" s="229" t="s">
        <v>943</v>
      </c>
      <c r="D66" s="230" t="s">
        <v>444</v>
      </c>
      <c r="E66" s="230" t="s">
        <v>205</v>
      </c>
      <c r="F66" s="230" t="s">
        <v>444</v>
      </c>
      <c r="G66" s="230" t="s">
        <v>205</v>
      </c>
      <c r="H66" s="205" t="s">
        <v>163</v>
      </c>
      <c r="I66" s="205" t="s">
        <v>866</v>
      </c>
      <c r="J66" s="212"/>
    </row>
    <row r="67" spans="1:10" ht="146.25" customHeight="1">
      <c r="A67" s="228" t="s">
        <v>164</v>
      </c>
      <c r="B67" s="214" t="s">
        <v>165</v>
      </c>
      <c r="C67" s="205" t="s">
        <v>78</v>
      </c>
      <c r="D67" s="230" t="s">
        <v>651</v>
      </c>
      <c r="E67" s="230" t="s">
        <v>205</v>
      </c>
      <c r="F67" s="230" t="s">
        <v>651</v>
      </c>
      <c r="G67" s="230" t="s">
        <v>205</v>
      </c>
      <c r="H67" s="205" t="s">
        <v>166</v>
      </c>
      <c r="I67" s="205" t="s">
        <v>1325</v>
      </c>
      <c r="J67" s="212"/>
    </row>
    <row r="68" spans="1:10" ht="195" customHeight="1">
      <c r="A68" s="228" t="s">
        <v>167</v>
      </c>
      <c r="B68" s="214" t="s">
        <v>652</v>
      </c>
      <c r="C68" s="205" t="s">
        <v>1050</v>
      </c>
      <c r="D68" s="230" t="s">
        <v>26</v>
      </c>
      <c r="E68" s="230" t="s">
        <v>66</v>
      </c>
      <c r="F68" s="230" t="s">
        <v>26</v>
      </c>
      <c r="G68" s="230" t="s">
        <v>66</v>
      </c>
      <c r="H68" s="205" t="s">
        <v>541</v>
      </c>
      <c r="I68" s="205" t="s">
        <v>862</v>
      </c>
      <c r="J68" s="212"/>
    </row>
    <row r="69" spans="1:10" ht="123.75" customHeight="1">
      <c r="A69" s="228" t="s">
        <v>169</v>
      </c>
      <c r="B69" s="235" t="s">
        <v>170</v>
      </c>
      <c r="C69" s="198" t="s">
        <v>942</v>
      </c>
      <c r="D69" s="215" t="s">
        <v>15</v>
      </c>
      <c r="E69" s="213" t="s">
        <v>205</v>
      </c>
      <c r="F69" s="215" t="s">
        <v>15</v>
      </c>
      <c r="G69" s="213" t="s">
        <v>205</v>
      </c>
      <c r="H69" s="205" t="s">
        <v>171</v>
      </c>
      <c r="I69" s="205" t="s">
        <v>171</v>
      </c>
      <c r="J69" s="212"/>
    </row>
    <row r="70" spans="1:10" s="425" customFormat="1" ht="87.75" customHeight="1">
      <c r="A70" s="228" t="s">
        <v>172</v>
      </c>
      <c r="B70" s="567" t="s">
        <v>173</v>
      </c>
      <c r="C70" s="198" t="s">
        <v>174</v>
      </c>
      <c r="D70" s="215" t="s">
        <v>15</v>
      </c>
      <c r="E70" s="215" t="s">
        <v>15</v>
      </c>
      <c r="F70" s="215" t="s">
        <v>15</v>
      </c>
      <c r="G70" s="215" t="s">
        <v>15</v>
      </c>
      <c r="H70" s="205" t="s">
        <v>175</v>
      </c>
      <c r="I70" s="205" t="s">
        <v>175</v>
      </c>
      <c r="J70" s="424"/>
    </row>
    <row r="71" spans="1:10" s="425" customFormat="1" ht="97.5" customHeight="1">
      <c r="A71" s="228" t="s">
        <v>1326</v>
      </c>
      <c r="B71" s="567" t="s">
        <v>1216</v>
      </c>
      <c r="C71" s="198" t="s">
        <v>174</v>
      </c>
      <c r="D71" s="213"/>
      <c r="E71" s="213"/>
      <c r="F71" s="213" t="s">
        <v>870</v>
      </c>
      <c r="G71" s="213" t="s">
        <v>867</v>
      </c>
      <c r="H71" s="198" t="s">
        <v>15</v>
      </c>
      <c r="I71" s="205"/>
      <c r="J71" s="424"/>
    </row>
    <row r="72" spans="1:10" s="425" customFormat="1" ht="197.25" customHeight="1">
      <c r="A72" s="423"/>
      <c r="B72" s="567" t="s">
        <v>1217</v>
      </c>
      <c r="C72" s="198" t="s">
        <v>174</v>
      </c>
      <c r="D72" s="215" t="s">
        <v>15</v>
      </c>
      <c r="E72" s="228" t="s">
        <v>1327</v>
      </c>
      <c r="F72" s="215" t="s">
        <v>15</v>
      </c>
      <c r="G72" s="228" t="s">
        <v>1327</v>
      </c>
      <c r="H72" s="198" t="s">
        <v>15</v>
      </c>
      <c r="I72" s="559" t="s">
        <v>1328</v>
      </c>
      <c r="J72" s="424"/>
    </row>
    <row r="73" spans="1:10" s="425" customFormat="1" ht="151.5" customHeight="1">
      <c r="A73" s="228" t="s">
        <v>1329</v>
      </c>
      <c r="B73" s="567" t="s">
        <v>187</v>
      </c>
      <c r="C73" s="198" t="s">
        <v>174</v>
      </c>
      <c r="D73" s="213"/>
      <c r="E73" s="213"/>
      <c r="F73" s="213" t="s">
        <v>1330</v>
      </c>
      <c r="G73" s="213" t="s">
        <v>867</v>
      </c>
      <c r="H73" s="198" t="s">
        <v>15</v>
      </c>
      <c r="I73" s="150" t="s">
        <v>1331</v>
      </c>
      <c r="J73" s="424"/>
    </row>
    <row r="74" spans="1:10" s="425" customFormat="1" ht="186" customHeight="1">
      <c r="A74" s="228" t="s">
        <v>1332</v>
      </c>
      <c r="B74" s="567" t="s">
        <v>695</v>
      </c>
      <c r="C74" s="198" t="s">
        <v>174</v>
      </c>
      <c r="D74" s="561">
        <v>42370</v>
      </c>
      <c r="E74" s="228" t="s">
        <v>681</v>
      </c>
      <c r="F74" s="560">
        <v>2016</v>
      </c>
      <c r="G74" s="560">
        <v>2020</v>
      </c>
      <c r="H74" s="198" t="s">
        <v>15</v>
      </c>
      <c r="I74" s="559" t="s">
        <v>1333</v>
      </c>
      <c r="J74" s="424"/>
    </row>
    <row r="75" spans="1:10" s="425" customFormat="1" ht="88.5" customHeight="1">
      <c r="A75" s="228" t="s">
        <v>1334</v>
      </c>
      <c r="B75" s="567" t="s">
        <v>1222</v>
      </c>
      <c r="C75" s="198" t="s">
        <v>174</v>
      </c>
      <c r="D75" s="213" t="s">
        <v>643</v>
      </c>
      <c r="E75" s="213" t="s">
        <v>205</v>
      </c>
      <c r="F75" s="562">
        <v>2015</v>
      </c>
      <c r="G75" s="562">
        <v>2020</v>
      </c>
      <c r="H75" s="198" t="s">
        <v>15</v>
      </c>
      <c r="I75" s="205" t="s">
        <v>1335</v>
      </c>
      <c r="J75" s="424"/>
    </row>
    <row r="76" spans="1:10" s="427" customFormat="1" ht="176.25" customHeight="1">
      <c r="A76" s="228" t="s">
        <v>193</v>
      </c>
      <c r="B76" s="567" t="s">
        <v>194</v>
      </c>
      <c r="C76" s="198" t="s">
        <v>174</v>
      </c>
      <c r="D76" s="198" t="s">
        <v>15</v>
      </c>
      <c r="E76" s="198" t="s">
        <v>15</v>
      </c>
      <c r="F76" s="198" t="s">
        <v>15</v>
      </c>
      <c r="G76" s="198" t="s">
        <v>15</v>
      </c>
      <c r="H76" s="205" t="s">
        <v>871</v>
      </c>
      <c r="I76" s="559"/>
      <c r="J76" s="426"/>
    </row>
    <row r="77" spans="1:10" s="425" customFormat="1" ht="247.5" customHeight="1">
      <c r="A77" s="228" t="s">
        <v>1336</v>
      </c>
      <c r="B77" s="567" t="s">
        <v>1229</v>
      </c>
      <c r="C77" s="198" t="s">
        <v>174</v>
      </c>
      <c r="D77" s="213" t="s">
        <v>651</v>
      </c>
      <c r="E77" s="213" t="s">
        <v>66</v>
      </c>
      <c r="F77" s="213" t="s">
        <v>870</v>
      </c>
      <c r="G77" s="213" t="s">
        <v>1337</v>
      </c>
      <c r="H77" s="198" t="s">
        <v>15</v>
      </c>
      <c r="I77" s="205" t="s">
        <v>1338</v>
      </c>
      <c r="J77" s="424"/>
    </row>
    <row r="78" spans="1:10" s="425" customFormat="1" ht="141.75">
      <c r="A78" s="563"/>
      <c r="B78" s="564" t="s">
        <v>1230</v>
      </c>
      <c r="C78" s="198" t="s">
        <v>174</v>
      </c>
      <c r="D78" s="198" t="s">
        <v>15</v>
      </c>
      <c r="E78" s="213" t="s">
        <v>1339</v>
      </c>
      <c r="F78" s="198" t="s">
        <v>15</v>
      </c>
      <c r="G78" s="213" t="s">
        <v>1340</v>
      </c>
      <c r="H78" s="198" t="s">
        <v>15</v>
      </c>
      <c r="I78" s="205" t="s">
        <v>1341</v>
      </c>
      <c r="J78" s="428"/>
    </row>
    <row r="79" spans="1:10" s="425" customFormat="1" ht="93.75" customHeight="1">
      <c r="A79" s="228" t="s">
        <v>1342</v>
      </c>
      <c r="B79" s="567" t="s">
        <v>1233</v>
      </c>
      <c r="C79" s="198" t="s">
        <v>174</v>
      </c>
      <c r="D79" s="213" t="s">
        <v>444</v>
      </c>
      <c r="E79" s="213" t="s">
        <v>205</v>
      </c>
      <c r="F79" s="213" t="s">
        <v>870</v>
      </c>
      <c r="G79" s="213" t="s">
        <v>869</v>
      </c>
      <c r="H79" s="198" t="s">
        <v>15</v>
      </c>
      <c r="I79" s="205" t="s">
        <v>1343</v>
      </c>
      <c r="J79" s="424"/>
    </row>
    <row r="80" spans="1:10" s="425" customFormat="1" ht="152.25" customHeight="1">
      <c r="A80" s="228"/>
      <c r="B80" s="567" t="s">
        <v>1234</v>
      </c>
      <c r="C80" s="198" t="s">
        <v>174</v>
      </c>
      <c r="D80" s="213" t="s">
        <v>15</v>
      </c>
      <c r="E80" s="213" t="s">
        <v>1344</v>
      </c>
      <c r="F80" s="213" t="s">
        <v>15</v>
      </c>
      <c r="G80" s="213" t="s">
        <v>1340</v>
      </c>
      <c r="H80" s="198" t="s">
        <v>15</v>
      </c>
      <c r="I80" s="205" t="s">
        <v>1345</v>
      </c>
      <c r="J80" s="424"/>
    </row>
    <row r="81" spans="1:10" s="425" customFormat="1" ht="99" customHeight="1">
      <c r="A81" s="228" t="s">
        <v>1346</v>
      </c>
      <c r="B81" s="567" t="s">
        <v>717</v>
      </c>
      <c r="C81" s="198" t="s">
        <v>174</v>
      </c>
      <c r="D81" s="213" t="s">
        <v>444</v>
      </c>
      <c r="E81" s="213" t="s">
        <v>27</v>
      </c>
      <c r="F81" s="213" t="s">
        <v>868</v>
      </c>
      <c r="G81" s="213" t="s">
        <v>869</v>
      </c>
      <c r="H81" s="198" t="s">
        <v>15</v>
      </c>
      <c r="I81" s="205" t="s">
        <v>1347</v>
      </c>
      <c r="J81" s="424"/>
    </row>
    <row r="82" spans="1:10" s="425" customFormat="1" ht="143.25" customHeight="1">
      <c r="A82" s="228"/>
      <c r="B82" s="567" t="s">
        <v>1374</v>
      </c>
      <c r="C82" s="198" t="s">
        <v>174</v>
      </c>
      <c r="D82" s="213" t="s">
        <v>15</v>
      </c>
      <c r="E82" s="213" t="s">
        <v>1378</v>
      </c>
      <c r="F82" s="213" t="s">
        <v>15</v>
      </c>
      <c r="G82" s="213" t="s">
        <v>1379</v>
      </c>
      <c r="H82" s="198" t="s">
        <v>15</v>
      </c>
      <c r="I82" s="205" t="s">
        <v>1380</v>
      </c>
      <c r="J82" s="424"/>
    </row>
    <row r="83" spans="1:10" s="425" customFormat="1" ht="302.25" customHeight="1">
      <c r="A83" s="228" t="s">
        <v>1348</v>
      </c>
      <c r="B83" s="567" t="s">
        <v>1237</v>
      </c>
      <c r="C83" s="198" t="s">
        <v>174</v>
      </c>
      <c r="D83" s="213" t="s">
        <v>444</v>
      </c>
      <c r="E83" s="213" t="s">
        <v>723</v>
      </c>
      <c r="F83" s="213" t="s">
        <v>868</v>
      </c>
      <c r="G83" s="213" t="s">
        <v>867</v>
      </c>
      <c r="H83" s="198" t="s">
        <v>15</v>
      </c>
      <c r="I83" s="205" t="s">
        <v>1349</v>
      </c>
      <c r="J83" s="424"/>
    </row>
    <row r="84" spans="1:10" s="425" customFormat="1" ht="148.5" customHeight="1">
      <c r="A84" s="228"/>
      <c r="B84" s="567" t="s">
        <v>1381</v>
      </c>
      <c r="C84" s="198" t="s">
        <v>174</v>
      </c>
      <c r="D84" s="213" t="s">
        <v>15</v>
      </c>
      <c r="E84" s="213" t="s">
        <v>1382</v>
      </c>
      <c r="F84" s="213" t="s">
        <v>15</v>
      </c>
      <c r="G84" s="213" t="s">
        <v>1379</v>
      </c>
      <c r="H84" s="198" t="s">
        <v>15</v>
      </c>
      <c r="I84" s="205" t="s">
        <v>1383</v>
      </c>
      <c r="J84" s="424"/>
    </row>
    <row r="85" spans="1:10" s="425" customFormat="1" ht="129.75" customHeight="1">
      <c r="A85" s="228" t="s">
        <v>1350</v>
      </c>
      <c r="B85" s="567" t="s">
        <v>1238</v>
      </c>
      <c r="C85" s="198" t="s">
        <v>174</v>
      </c>
      <c r="D85" s="213" t="s">
        <v>444</v>
      </c>
      <c r="E85" s="213" t="s">
        <v>723</v>
      </c>
      <c r="F85" s="213" t="s">
        <v>868</v>
      </c>
      <c r="G85" s="213" t="s">
        <v>867</v>
      </c>
      <c r="H85" s="198" t="s">
        <v>15</v>
      </c>
      <c r="I85" s="205" t="s">
        <v>1351</v>
      </c>
      <c r="J85" s="424"/>
    </row>
    <row r="86" spans="1:10" s="425" customFormat="1" ht="144.75" customHeight="1">
      <c r="A86" s="228"/>
      <c r="B86" s="567" t="s">
        <v>1384</v>
      </c>
      <c r="C86" s="198" t="s">
        <v>174</v>
      </c>
      <c r="D86" s="213" t="s">
        <v>15</v>
      </c>
      <c r="E86" s="213" t="s">
        <v>1385</v>
      </c>
      <c r="F86" s="213" t="s">
        <v>15</v>
      </c>
      <c r="G86" s="213" t="s">
        <v>1386</v>
      </c>
      <c r="H86" s="198" t="s">
        <v>15</v>
      </c>
      <c r="I86" s="205" t="s">
        <v>1387</v>
      </c>
      <c r="J86" s="424"/>
    </row>
    <row r="87" spans="1:10" s="425" customFormat="1" ht="110.25" customHeight="1">
      <c r="A87" s="228" t="s">
        <v>1352</v>
      </c>
      <c r="B87" s="567" t="s">
        <v>711</v>
      </c>
      <c r="C87" s="198" t="s">
        <v>174</v>
      </c>
      <c r="D87" s="213" t="s">
        <v>444</v>
      </c>
      <c r="E87" s="213" t="s">
        <v>681</v>
      </c>
      <c r="F87" s="213" t="s">
        <v>868</v>
      </c>
      <c r="G87" s="213" t="s">
        <v>869</v>
      </c>
      <c r="H87" s="198" t="s">
        <v>15</v>
      </c>
      <c r="I87" s="205" t="s">
        <v>1353</v>
      </c>
      <c r="J87" s="424"/>
    </row>
    <row r="88" spans="1:10" s="425" customFormat="1" ht="158.25" customHeight="1">
      <c r="A88" s="228" t="s">
        <v>1354</v>
      </c>
      <c r="B88" s="567" t="s">
        <v>1239</v>
      </c>
      <c r="C88" s="198" t="s">
        <v>174</v>
      </c>
      <c r="D88" s="213" t="s">
        <v>15</v>
      </c>
      <c r="E88" s="213" t="s">
        <v>15</v>
      </c>
      <c r="F88" s="213" t="s">
        <v>15</v>
      </c>
      <c r="G88" s="213" t="s">
        <v>1355</v>
      </c>
      <c r="H88" s="198" t="s">
        <v>15</v>
      </c>
      <c r="I88" s="205" t="s">
        <v>1356</v>
      </c>
      <c r="J88" s="424"/>
    </row>
    <row r="89" spans="1:10" s="425" customFormat="1" ht="163.5" customHeight="1">
      <c r="A89" s="228" t="s">
        <v>1357</v>
      </c>
      <c r="B89" s="567" t="s">
        <v>1240</v>
      </c>
      <c r="C89" s="198" t="s">
        <v>174</v>
      </c>
      <c r="D89" s="213" t="s">
        <v>643</v>
      </c>
      <c r="E89" s="213" t="s">
        <v>205</v>
      </c>
      <c r="F89" s="213" t="s">
        <v>870</v>
      </c>
      <c r="G89" s="213" t="s">
        <v>1337</v>
      </c>
      <c r="H89" s="198" t="s">
        <v>15</v>
      </c>
      <c r="I89" s="205" t="s">
        <v>1358</v>
      </c>
      <c r="J89" s="424"/>
    </row>
    <row r="90" spans="1:10" s="425" customFormat="1" ht="90" customHeight="1">
      <c r="A90" s="228" t="s">
        <v>1241</v>
      </c>
      <c r="B90" s="568" t="s">
        <v>1242</v>
      </c>
      <c r="C90" s="198" t="s">
        <v>174</v>
      </c>
      <c r="D90" s="198" t="s">
        <v>15</v>
      </c>
      <c r="E90" s="198" t="s">
        <v>15</v>
      </c>
      <c r="F90" s="213" t="s">
        <v>1355</v>
      </c>
      <c r="G90" s="213" t="s">
        <v>1355</v>
      </c>
      <c r="H90" s="198" t="s">
        <v>15</v>
      </c>
      <c r="I90" s="205" t="s">
        <v>1359</v>
      </c>
      <c r="J90" s="424"/>
    </row>
    <row r="91" spans="1:10" s="425" customFormat="1" ht="197.25" customHeight="1">
      <c r="A91" s="228" t="s">
        <v>216</v>
      </c>
      <c r="B91" s="214" t="s">
        <v>743</v>
      </c>
      <c r="C91" s="205" t="s">
        <v>939</v>
      </c>
      <c r="D91" s="230" t="s">
        <v>444</v>
      </c>
      <c r="E91" s="230" t="s">
        <v>205</v>
      </c>
      <c r="F91" s="230" t="s">
        <v>444</v>
      </c>
      <c r="G91" s="230" t="s">
        <v>205</v>
      </c>
      <c r="H91" s="205" t="s">
        <v>469</v>
      </c>
      <c r="I91" s="199" t="s">
        <v>1360</v>
      </c>
      <c r="J91" s="429"/>
    </row>
    <row r="92" spans="1:10" s="425" customFormat="1" ht="64.5" customHeight="1">
      <c r="A92" s="228" t="s">
        <v>217</v>
      </c>
      <c r="B92" s="214" t="s">
        <v>218</v>
      </c>
      <c r="C92" s="229" t="s">
        <v>939</v>
      </c>
      <c r="D92" s="230"/>
      <c r="E92" s="230"/>
      <c r="F92" s="230"/>
      <c r="G92" s="230"/>
      <c r="H92" s="205" t="s">
        <v>470</v>
      </c>
      <c r="I92" s="205" t="s">
        <v>872</v>
      </c>
      <c r="J92" s="212"/>
    </row>
    <row r="93" spans="1:10" s="425" customFormat="1" ht="147.75" customHeight="1">
      <c r="A93" s="228" t="s">
        <v>219</v>
      </c>
      <c r="B93" s="214" t="s">
        <v>220</v>
      </c>
      <c r="C93" s="229" t="s">
        <v>447</v>
      </c>
      <c r="D93" s="230"/>
      <c r="E93" s="230"/>
      <c r="F93" s="230"/>
      <c r="G93" s="230"/>
      <c r="H93" s="205" t="s">
        <v>540</v>
      </c>
      <c r="I93" s="205"/>
      <c r="J93" s="212"/>
    </row>
    <row r="94" spans="1:10" s="425" customFormat="1" ht="141.75">
      <c r="A94" s="228" t="s">
        <v>221</v>
      </c>
      <c r="B94" s="214" t="s">
        <v>748</v>
      </c>
      <c r="C94" s="229" t="s">
        <v>447</v>
      </c>
      <c r="D94" s="230" t="s">
        <v>444</v>
      </c>
      <c r="E94" s="230" t="s">
        <v>859</v>
      </c>
      <c r="F94" s="230" t="s">
        <v>444</v>
      </c>
      <c r="G94" s="230" t="s">
        <v>859</v>
      </c>
      <c r="H94" s="205" t="s">
        <v>223</v>
      </c>
      <c r="I94" s="205" t="s">
        <v>890</v>
      </c>
      <c r="J94" s="212"/>
    </row>
    <row r="95" spans="1:10" s="425" customFormat="1" ht="216.75" customHeight="1">
      <c r="A95" s="228" t="s">
        <v>752</v>
      </c>
      <c r="B95" s="214" t="s">
        <v>753</v>
      </c>
      <c r="C95" s="229" t="s">
        <v>939</v>
      </c>
      <c r="D95" s="230" t="s">
        <v>754</v>
      </c>
      <c r="E95" s="230" t="s">
        <v>205</v>
      </c>
      <c r="F95" s="230" t="s">
        <v>754</v>
      </c>
      <c r="G95" s="230" t="s">
        <v>205</v>
      </c>
      <c r="H95" s="205"/>
      <c r="I95" s="205" t="s">
        <v>873</v>
      </c>
      <c r="J95" s="212"/>
    </row>
    <row r="96" spans="1:10" s="425" customFormat="1" ht="173.25">
      <c r="A96" s="228" t="s">
        <v>224</v>
      </c>
      <c r="B96" s="565" t="s">
        <v>760</v>
      </c>
      <c r="C96" s="229" t="s">
        <v>1051</v>
      </c>
      <c r="D96" s="230" t="s">
        <v>444</v>
      </c>
      <c r="E96" s="230" t="s">
        <v>205</v>
      </c>
      <c r="F96" s="230" t="s">
        <v>444</v>
      </c>
      <c r="G96" s="230" t="s">
        <v>205</v>
      </c>
      <c r="H96" s="205" t="s">
        <v>542</v>
      </c>
      <c r="I96" s="205"/>
      <c r="J96" s="212"/>
    </row>
    <row r="97" spans="1:10" s="425" customFormat="1" ht="148.5" customHeight="1">
      <c r="A97" s="228" t="s">
        <v>225</v>
      </c>
      <c r="B97" s="214" t="s">
        <v>471</v>
      </c>
      <c r="C97" s="205" t="s">
        <v>939</v>
      </c>
      <c r="D97" s="230" t="s">
        <v>444</v>
      </c>
      <c r="E97" s="230" t="s">
        <v>205</v>
      </c>
      <c r="F97" s="230" t="s">
        <v>444</v>
      </c>
      <c r="G97" s="230" t="s">
        <v>205</v>
      </c>
      <c r="H97" s="205" t="s">
        <v>472</v>
      </c>
      <c r="I97" s="199" t="s">
        <v>472</v>
      </c>
      <c r="J97" s="212"/>
    </row>
    <row r="98" spans="1:10" s="425" customFormat="1" ht="269.25" customHeight="1">
      <c r="A98" s="228" t="s">
        <v>226</v>
      </c>
      <c r="B98" s="214" t="s">
        <v>227</v>
      </c>
      <c r="C98" s="229" t="s">
        <v>1052</v>
      </c>
      <c r="D98" s="230" t="s">
        <v>444</v>
      </c>
      <c r="E98" s="230" t="s">
        <v>205</v>
      </c>
      <c r="F98" s="230" t="s">
        <v>444</v>
      </c>
      <c r="G98" s="230" t="s">
        <v>205</v>
      </c>
      <c r="H98" s="205" t="s">
        <v>473</v>
      </c>
      <c r="I98" s="205" t="s">
        <v>860</v>
      </c>
      <c r="J98" s="212"/>
    </row>
    <row r="99" spans="1:10" s="425" customFormat="1" ht="198" customHeight="1">
      <c r="A99" s="228" t="s">
        <v>228</v>
      </c>
      <c r="B99" s="214" t="s">
        <v>763</v>
      </c>
      <c r="C99" s="205" t="s">
        <v>1053</v>
      </c>
      <c r="D99" s="230" t="s">
        <v>604</v>
      </c>
      <c r="E99" s="230" t="s">
        <v>205</v>
      </c>
      <c r="F99" s="230" t="s">
        <v>604</v>
      </c>
      <c r="G99" s="230" t="s">
        <v>205</v>
      </c>
      <c r="H99" s="205" t="s">
        <v>473</v>
      </c>
      <c r="I99" s="205" t="s">
        <v>861</v>
      </c>
      <c r="J99" s="212"/>
    </row>
    <row r="100" spans="1:10" s="425" customFormat="1" ht="73.5" customHeight="1">
      <c r="A100" s="234" t="s">
        <v>229</v>
      </c>
      <c r="B100" s="235" t="s">
        <v>230</v>
      </c>
      <c r="C100" s="198"/>
      <c r="D100" s="213"/>
      <c r="E100" s="213"/>
      <c r="F100" s="213"/>
      <c r="G100" s="213"/>
      <c r="H100" s="205"/>
      <c r="I100" s="205"/>
      <c r="J100" s="212"/>
    </row>
    <row r="101" spans="1:10" s="425" customFormat="1" ht="204.75">
      <c r="A101" s="228" t="s">
        <v>231</v>
      </c>
      <c r="B101" s="565" t="s">
        <v>232</v>
      </c>
      <c r="C101" s="229" t="s">
        <v>938</v>
      </c>
      <c r="D101" s="230"/>
      <c r="E101" s="230"/>
      <c r="F101" s="230"/>
      <c r="G101" s="230"/>
      <c r="H101" s="205" t="s">
        <v>233</v>
      </c>
      <c r="I101" s="205" t="s">
        <v>233</v>
      </c>
      <c r="J101" s="212"/>
    </row>
    <row r="102" spans="1:10" s="425" customFormat="1" ht="173.25">
      <c r="A102" s="228" t="s">
        <v>234</v>
      </c>
      <c r="B102" s="214" t="s">
        <v>474</v>
      </c>
      <c r="C102" s="229" t="s">
        <v>939</v>
      </c>
      <c r="D102" s="230" t="s">
        <v>444</v>
      </c>
      <c r="E102" s="230" t="s">
        <v>205</v>
      </c>
      <c r="F102" s="230" t="s">
        <v>444</v>
      </c>
      <c r="G102" s="230" t="s">
        <v>205</v>
      </c>
      <c r="H102" s="205" t="s">
        <v>235</v>
      </c>
      <c r="I102" s="199" t="s">
        <v>874</v>
      </c>
      <c r="J102" s="212"/>
    </row>
    <row r="103" spans="1:10" s="425" customFormat="1" ht="198" customHeight="1">
      <c r="A103" s="228" t="s">
        <v>236</v>
      </c>
      <c r="B103" s="565" t="s">
        <v>237</v>
      </c>
      <c r="C103" s="229" t="s">
        <v>938</v>
      </c>
      <c r="D103" s="230"/>
      <c r="E103" s="230"/>
      <c r="F103" s="230"/>
      <c r="G103" s="230"/>
      <c r="H103" s="205" t="s">
        <v>233</v>
      </c>
      <c r="I103" s="205" t="s">
        <v>233</v>
      </c>
      <c r="J103" s="212"/>
    </row>
    <row r="104" spans="1:10" s="425" customFormat="1" ht="148.5" customHeight="1">
      <c r="A104" s="228" t="s">
        <v>238</v>
      </c>
      <c r="B104" s="214" t="s">
        <v>239</v>
      </c>
      <c r="C104" s="205" t="s">
        <v>1045</v>
      </c>
      <c r="D104" s="230" t="s">
        <v>639</v>
      </c>
      <c r="E104" s="230" t="s">
        <v>205</v>
      </c>
      <c r="F104" s="230" t="s">
        <v>639</v>
      </c>
      <c r="G104" s="230" t="s">
        <v>205</v>
      </c>
      <c r="H104" s="205" t="s">
        <v>240</v>
      </c>
      <c r="I104" s="205" t="s">
        <v>1425</v>
      </c>
      <c r="J104" s="212"/>
    </row>
    <row r="105" spans="1:10" s="425" customFormat="1" ht="327.75" customHeight="1">
      <c r="A105" s="228" t="s">
        <v>241</v>
      </c>
      <c r="B105" s="214" t="s">
        <v>242</v>
      </c>
      <c r="C105" s="205" t="s">
        <v>1045</v>
      </c>
      <c r="D105" s="230" t="s">
        <v>768</v>
      </c>
      <c r="E105" s="230" t="s">
        <v>205</v>
      </c>
      <c r="F105" s="230" t="s">
        <v>768</v>
      </c>
      <c r="G105" s="230" t="s">
        <v>205</v>
      </c>
      <c r="H105" s="205" t="s">
        <v>243</v>
      </c>
      <c r="I105" s="205" t="s">
        <v>1412</v>
      </c>
      <c r="J105" s="212"/>
    </row>
    <row r="106" spans="1:10" ht="190.5" customHeight="1">
      <c r="A106" s="228" t="s">
        <v>244</v>
      </c>
      <c r="B106" s="214" t="s">
        <v>245</v>
      </c>
      <c r="C106" s="205" t="s">
        <v>1045</v>
      </c>
      <c r="D106" s="230" t="s">
        <v>639</v>
      </c>
      <c r="E106" s="230" t="s">
        <v>205</v>
      </c>
      <c r="F106" s="230" t="s">
        <v>639</v>
      </c>
      <c r="G106" s="230" t="s">
        <v>205</v>
      </c>
      <c r="H106" s="205" t="s">
        <v>246</v>
      </c>
      <c r="I106" s="205" t="s">
        <v>1426</v>
      </c>
      <c r="J106" s="212"/>
    </row>
    <row r="107" spans="1:10" ht="149.25" customHeight="1">
      <c r="A107" s="228" t="s">
        <v>247</v>
      </c>
      <c r="B107" s="214" t="s">
        <v>248</v>
      </c>
      <c r="C107" s="205" t="s">
        <v>1049</v>
      </c>
      <c r="D107" s="230" t="s">
        <v>444</v>
      </c>
      <c r="E107" s="230" t="s">
        <v>205</v>
      </c>
      <c r="F107" s="230" t="s">
        <v>444</v>
      </c>
      <c r="G107" s="230" t="s">
        <v>205</v>
      </c>
      <c r="H107" s="205" t="s">
        <v>769</v>
      </c>
      <c r="I107" s="205" t="s">
        <v>1427</v>
      </c>
      <c r="J107" s="212"/>
    </row>
    <row r="108" spans="1:10" ht="163.5" customHeight="1">
      <c r="A108" s="228" t="s">
        <v>249</v>
      </c>
      <c r="B108" s="565" t="s">
        <v>250</v>
      </c>
      <c r="C108" s="229" t="s">
        <v>938</v>
      </c>
      <c r="D108" s="230"/>
      <c r="E108" s="230"/>
      <c r="F108" s="230"/>
      <c r="G108" s="230"/>
      <c r="H108" s="205" t="s">
        <v>251</v>
      </c>
      <c r="I108" s="205" t="s">
        <v>251</v>
      </c>
      <c r="J108" s="212"/>
    </row>
    <row r="109" spans="1:10" ht="222" customHeight="1">
      <c r="A109" s="231"/>
      <c r="B109" s="216" t="s">
        <v>770</v>
      </c>
      <c r="C109" s="205" t="s">
        <v>1045</v>
      </c>
      <c r="D109" s="230" t="s">
        <v>15</v>
      </c>
      <c r="E109" s="232" t="s">
        <v>1417</v>
      </c>
      <c r="F109" s="232" t="s">
        <v>1418</v>
      </c>
      <c r="G109" s="232" t="s">
        <v>1419</v>
      </c>
      <c r="H109" s="198" t="s">
        <v>15</v>
      </c>
      <c r="I109" s="205" t="s">
        <v>1416</v>
      </c>
      <c r="J109" s="212"/>
    </row>
    <row r="110" spans="1:10" ht="157.5">
      <c r="A110" s="228" t="s">
        <v>252</v>
      </c>
      <c r="B110" s="214" t="s">
        <v>475</v>
      </c>
      <c r="C110" s="205" t="s">
        <v>1045</v>
      </c>
      <c r="D110" s="230" t="s">
        <v>639</v>
      </c>
      <c r="E110" s="230" t="s">
        <v>205</v>
      </c>
      <c r="F110" s="230" t="s">
        <v>639</v>
      </c>
      <c r="G110" s="230" t="s">
        <v>205</v>
      </c>
      <c r="H110" s="205" t="s">
        <v>253</v>
      </c>
      <c r="I110" s="205" t="s">
        <v>1414</v>
      </c>
      <c r="J110" s="212"/>
    </row>
    <row r="111" spans="1:10" ht="308.25" customHeight="1">
      <c r="A111" s="228" t="s">
        <v>254</v>
      </c>
      <c r="B111" s="214" t="s">
        <v>255</v>
      </c>
      <c r="C111" s="205" t="s">
        <v>1049</v>
      </c>
      <c r="D111" s="230" t="s">
        <v>643</v>
      </c>
      <c r="E111" s="230" t="s">
        <v>205</v>
      </c>
      <c r="F111" s="230" t="s">
        <v>643</v>
      </c>
      <c r="G111" s="230" t="s">
        <v>205</v>
      </c>
      <c r="H111" s="205" t="s">
        <v>256</v>
      </c>
      <c r="I111" s="205" t="s">
        <v>1415</v>
      </c>
      <c r="J111" s="212"/>
    </row>
    <row r="112" spans="1:10" s="233" customFormat="1" ht="94.5">
      <c r="A112" s="228" t="s">
        <v>257</v>
      </c>
      <c r="B112" s="214" t="s">
        <v>258</v>
      </c>
      <c r="C112" s="236" t="s">
        <v>259</v>
      </c>
      <c r="D112" s="230" t="s">
        <v>604</v>
      </c>
      <c r="E112" s="230" t="s">
        <v>205</v>
      </c>
      <c r="F112" s="230"/>
      <c r="G112" s="230"/>
      <c r="H112" s="205" t="s">
        <v>260</v>
      </c>
      <c r="I112" s="199" t="s">
        <v>891</v>
      </c>
      <c r="J112" s="212"/>
    </row>
    <row r="113" spans="1:10" ht="173.25">
      <c r="A113" s="228" t="s">
        <v>261</v>
      </c>
      <c r="B113" s="214" t="s">
        <v>476</v>
      </c>
      <c r="C113" s="205" t="s">
        <v>1045</v>
      </c>
      <c r="D113" s="230" t="s">
        <v>578</v>
      </c>
      <c r="E113" s="230" t="s">
        <v>205</v>
      </c>
      <c r="F113" s="230" t="s">
        <v>578</v>
      </c>
      <c r="G113" s="230" t="s">
        <v>205</v>
      </c>
      <c r="H113" s="205" t="s">
        <v>262</v>
      </c>
      <c r="I113" s="205" t="s">
        <v>1428</v>
      </c>
      <c r="J113" s="212"/>
    </row>
    <row r="114" spans="1:10" ht="105" customHeight="1">
      <c r="A114" s="228" t="s">
        <v>263</v>
      </c>
      <c r="B114" s="565" t="s">
        <v>477</v>
      </c>
      <c r="C114" s="229" t="s">
        <v>938</v>
      </c>
      <c r="D114" s="230"/>
      <c r="E114" s="230"/>
      <c r="F114" s="230"/>
      <c r="G114" s="230"/>
      <c r="H114" s="205" t="s">
        <v>264</v>
      </c>
      <c r="I114" s="205"/>
      <c r="J114" s="212"/>
    </row>
    <row r="115" spans="1:10" ht="154.5" customHeight="1">
      <c r="A115" s="228" t="s">
        <v>265</v>
      </c>
      <c r="B115" s="214" t="s">
        <v>266</v>
      </c>
      <c r="C115" s="205" t="s">
        <v>1045</v>
      </c>
      <c r="D115" s="230" t="s">
        <v>627</v>
      </c>
      <c r="E115" s="230" t="s">
        <v>205</v>
      </c>
      <c r="F115" s="230" t="s">
        <v>627</v>
      </c>
      <c r="G115" s="230" t="s">
        <v>205</v>
      </c>
      <c r="H115" s="205" t="s">
        <v>267</v>
      </c>
      <c r="I115" s="205" t="s">
        <v>875</v>
      </c>
      <c r="J115" s="212"/>
    </row>
    <row r="116" spans="1:10" ht="231.75" customHeight="1">
      <c r="A116" s="228" t="s">
        <v>268</v>
      </c>
      <c r="B116" s="214" t="s">
        <v>269</v>
      </c>
      <c r="C116" s="205" t="s">
        <v>1054</v>
      </c>
      <c r="D116" s="230" t="s">
        <v>627</v>
      </c>
      <c r="E116" s="230" t="s">
        <v>205</v>
      </c>
      <c r="F116" s="230" t="s">
        <v>627</v>
      </c>
      <c r="G116" s="230" t="s">
        <v>205</v>
      </c>
      <c r="H116" s="205" t="s">
        <v>270</v>
      </c>
      <c r="I116" s="205" t="s">
        <v>1413</v>
      </c>
      <c r="J116" s="212"/>
    </row>
    <row r="117" spans="1:10" ht="94.5">
      <c r="A117" s="228" t="s">
        <v>271</v>
      </c>
      <c r="B117" s="565" t="s">
        <v>272</v>
      </c>
      <c r="C117" s="229" t="s">
        <v>938</v>
      </c>
      <c r="D117" s="230"/>
      <c r="E117" s="230"/>
      <c r="F117" s="230"/>
      <c r="G117" s="230"/>
      <c r="H117" s="216" t="s">
        <v>273</v>
      </c>
      <c r="I117" s="216"/>
      <c r="J117" s="212"/>
    </row>
    <row r="118" spans="1:10" ht="173.25">
      <c r="A118" s="228" t="s">
        <v>274</v>
      </c>
      <c r="B118" s="214" t="s">
        <v>275</v>
      </c>
      <c r="C118" s="229" t="s">
        <v>939</v>
      </c>
      <c r="D118" s="232" t="s">
        <v>444</v>
      </c>
      <c r="E118" s="232" t="s">
        <v>205</v>
      </c>
      <c r="F118" s="232" t="s">
        <v>444</v>
      </c>
      <c r="G118" s="232" t="s">
        <v>205</v>
      </c>
      <c r="H118" s="205" t="s">
        <v>276</v>
      </c>
      <c r="I118" s="217" t="s">
        <v>892</v>
      </c>
      <c r="J118" s="212"/>
    </row>
    <row r="119" spans="1:10" ht="146.25" customHeight="1">
      <c r="A119" s="228" t="s">
        <v>277</v>
      </c>
      <c r="B119" s="214" t="s">
        <v>278</v>
      </c>
      <c r="C119" s="205" t="s">
        <v>1045</v>
      </c>
      <c r="D119" s="232" t="s">
        <v>627</v>
      </c>
      <c r="E119" s="232" t="s">
        <v>205</v>
      </c>
      <c r="F119" s="232" t="s">
        <v>627</v>
      </c>
      <c r="G119" s="232" t="s">
        <v>205</v>
      </c>
      <c r="H119" s="216" t="s">
        <v>279</v>
      </c>
      <c r="I119" s="199" t="s">
        <v>832</v>
      </c>
      <c r="J119" s="212"/>
    </row>
    <row r="120" spans="1:10" ht="173.25">
      <c r="A120" s="228" t="s">
        <v>280</v>
      </c>
      <c r="B120" s="565" t="s">
        <v>281</v>
      </c>
      <c r="C120" s="226" t="s">
        <v>939</v>
      </c>
      <c r="D120" s="226"/>
      <c r="E120" s="226"/>
      <c r="F120" s="226"/>
      <c r="G120" s="226"/>
      <c r="H120" s="216" t="s">
        <v>282</v>
      </c>
      <c r="I120" s="199" t="s">
        <v>893</v>
      </c>
      <c r="J120" s="212"/>
    </row>
    <row r="121" spans="1:10" ht="160.5" customHeight="1">
      <c r="A121" s="228" t="s">
        <v>283</v>
      </c>
      <c r="B121" s="214" t="s">
        <v>284</v>
      </c>
      <c r="C121" s="229" t="s">
        <v>1055</v>
      </c>
      <c r="D121" s="232" t="s">
        <v>444</v>
      </c>
      <c r="E121" s="232" t="s">
        <v>205</v>
      </c>
      <c r="F121" s="232" t="s">
        <v>444</v>
      </c>
      <c r="G121" s="232" t="s">
        <v>205</v>
      </c>
      <c r="H121" s="216" t="s">
        <v>285</v>
      </c>
      <c r="I121" s="199" t="s">
        <v>894</v>
      </c>
      <c r="J121" s="212"/>
    </row>
    <row r="122" spans="1:10" ht="180.75" customHeight="1">
      <c r="A122" s="228" t="s">
        <v>286</v>
      </c>
      <c r="B122" s="214" t="s">
        <v>287</v>
      </c>
      <c r="C122" s="229" t="s">
        <v>939</v>
      </c>
      <c r="D122" s="232" t="s">
        <v>444</v>
      </c>
      <c r="E122" s="232" t="s">
        <v>205</v>
      </c>
      <c r="F122" s="232" t="s">
        <v>444</v>
      </c>
      <c r="G122" s="232" t="s">
        <v>205</v>
      </c>
      <c r="H122" s="216" t="s">
        <v>288</v>
      </c>
      <c r="I122" s="199" t="s">
        <v>895</v>
      </c>
      <c r="J122" s="212"/>
    </row>
    <row r="123" spans="1:10" ht="132" customHeight="1">
      <c r="A123" s="228" t="s">
        <v>289</v>
      </c>
      <c r="B123" s="565" t="s">
        <v>290</v>
      </c>
      <c r="C123" s="229" t="s">
        <v>938</v>
      </c>
      <c r="D123" s="226"/>
      <c r="E123" s="226"/>
      <c r="F123" s="226"/>
      <c r="G123" s="226"/>
      <c r="H123" s="216" t="s">
        <v>291</v>
      </c>
      <c r="I123" s="216" t="s">
        <v>291</v>
      </c>
      <c r="J123" s="212"/>
    </row>
    <row r="124" spans="1:10" ht="260.25" customHeight="1">
      <c r="A124" s="228" t="s">
        <v>292</v>
      </c>
      <c r="B124" s="214" t="s">
        <v>779</v>
      </c>
      <c r="C124" s="229" t="s">
        <v>577</v>
      </c>
      <c r="D124" s="232" t="s">
        <v>444</v>
      </c>
      <c r="E124" s="232" t="s">
        <v>205</v>
      </c>
      <c r="F124" s="232" t="s">
        <v>444</v>
      </c>
      <c r="G124" s="232" t="s">
        <v>205</v>
      </c>
      <c r="H124" s="216" t="s">
        <v>293</v>
      </c>
      <c r="I124" s="216" t="s">
        <v>1429</v>
      </c>
      <c r="J124" s="212"/>
    </row>
    <row r="125" spans="1:10" ht="211.5" customHeight="1">
      <c r="A125" s="228" t="s">
        <v>294</v>
      </c>
      <c r="B125" s="214" t="s">
        <v>295</v>
      </c>
      <c r="C125" s="229" t="s">
        <v>782</v>
      </c>
      <c r="D125" s="232" t="s">
        <v>444</v>
      </c>
      <c r="E125" s="232" t="s">
        <v>205</v>
      </c>
      <c r="F125" s="232" t="s">
        <v>444</v>
      </c>
      <c r="G125" s="232" t="s">
        <v>205</v>
      </c>
      <c r="H125" s="216" t="s">
        <v>296</v>
      </c>
      <c r="I125" s="214" t="s">
        <v>1430</v>
      </c>
      <c r="J125" s="212"/>
    </row>
    <row r="126" spans="1:10" ht="236.25">
      <c r="A126" s="228" t="s">
        <v>297</v>
      </c>
      <c r="B126" s="214" t="s">
        <v>478</v>
      </c>
      <c r="C126" s="229" t="s">
        <v>939</v>
      </c>
      <c r="D126" s="232" t="s">
        <v>444</v>
      </c>
      <c r="E126" s="232" t="s">
        <v>205</v>
      </c>
      <c r="F126" s="232" t="s">
        <v>444</v>
      </c>
      <c r="G126" s="232" t="s">
        <v>205</v>
      </c>
      <c r="H126" s="205" t="s">
        <v>298</v>
      </c>
      <c r="I126" s="199" t="s">
        <v>1361</v>
      </c>
      <c r="J126" s="212"/>
    </row>
    <row r="127" spans="1:10" ht="95.25" customHeight="1">
      <c r="A127" s="228" t="s">
        <v>299</v>
      </c>
      <c r="B127" s="214" t="s">
        <v>300</v>
      </c>
      <c r="C127" s="229" t="s">
        <v>1056</v>
      </c>
      <c r="D127" s="232"/>
      <c r="E127" s="232"/>
      <c r="F127" s="232"/>
      <c r="G127" s="232"/>
      <c r="H127" s="216"/>
      <c r="I127" s="216"/>
      <c r="J127" s="212"/>
    </row>
    <row r="128" spans="1:10" ht="168.75" customHeight="1">
      <c r="A128" s="228" t="s">
        <v>305</v>
      </c>
      <c r="B128" s="214" t="s">
        <v>1432</v>
      </c>
      <c r="C128" s="229" t="s">
        <v>1057</v>
      </c>
      <c r="D128" s="232" t="s">
        <v>444</v>
      </c>
      <c r="E128" s="232" t="s">
        <v>205</v>
      </c>
      <c r="F128" s="232"/>
      <c r="G128" s="232"/>
      <c r="H128" s="216" t="s">
        <v>1433</v>
      </c>
      <c r="I128" s="214" t="s">
        <v>1434</v>
      </c>
      <c r="J128" s="212"/>
    </row>
    <row r="129" spans="1:10" ht="94.5" customHeight="1" hidden="1">
      <c r="A129" s="228" t="s">
        <v>308</v>
      </c>
      <c r="B129" s="216" t="s">
        <v>788</v>
      </c>
      <c r="C129" s="237"/>
      <c r="D129" s="237"/>
      <c r="E129" s="237"/>
      <c r="F129" s="237"/>
      <c r="G129" s="237"/>
      <c r="H129" s="218"/>
      <c r="I129" s="216" t="s">
        <v>896</v>
      </c>
      <c r="J129" s="212"/>
    </row>
    <row r="130" spans="1:10" ht="168.75" customHeight="1">
      <c r="A130" s="228" t="s">
        <v>309</v>
      </c>
      <c r="B130" s="565" t="s">
        <v>479</v>
      </c>
      <c r="C130" s="226" t="s">
        <v>1058</v>
      </c>
      <c r="D130" s="226"/>
      <c r="E130" s="226"/>
      <c r="F130" s="226"/>
      <c r="G130" s="226"/>
      <c r="H130" s="216" t="s">
        <v>310</v>
      </c>
      <c r="I130" s="199" t="s">
        <v>897</v>
      </c>
      <c r="J130" s="212"/>
    </row>
    <row r="131" spans="1:10" ht="96" customHeight="1">
      <c r="A131" s="228" t="s">
        <v>311</v>
      </c>
      <c r="B131" s="214" t="s">
        <v>480</v>
      </c>
      <c r="C131" s="229" t="s">
        <v>943</v>
      </c>
      <c r="D131" s="232" t="s">
        <v>444</v>
      </c>
      <c r="E131" s="232" t="s">
        <v>205</v>
      </c>
      <c r="F131" s="232" t="s">
        <v>444</v>
      </c>
      <c r="G131" s="232" t="s">
        <v>205</v>
      </c>
      <c r="H131" s="216" t="s">
        <v>791</v>
      </c>
      <c r="I131" s="199" t="s">
        <v>898</v>
      </c>
      <c r="J131" s="212"/>
    </row>
    <row r="132" spans="1:10" ht="211.5" customHeight="1">
      <c r="A132" s="228" t="s">
        <v>312</v>
      </c>
      <c r="B132" s="565" t="s">
        <v>481</v>
      </c>
      <c r="C132" s="218"/>
      <c r="D132" s="557"/>
      <c r="E132" s="231"/>
      <c r="F132" s="231"/>
      <c r="G132" s="231"/>
      <c r="H132" s="218"/>
      <c r="I132" s="199" t="s">
        <v>1362</v>
      </c>
      <c r="J132" s="212"/>
    </row>
    <row r="133" spans="1:10" ht="165.75" customHeight="1">
      <c r="A133" s="228" t="s">
        <v>313</v>
      </c>
      <c r="B133" s="214" t="s">
        <v>314</v>
      </c>
      <c r="C133" s="229" t="s">
        <v>939</v>
      </c>
      <c r="D133" s="232" t="s">
        <v>444</v>
      </c>
      <c r="E133" s="232" t="s">
        <v>205</v>
      </c>
      <c r="F133" s="232" t="s">
        <v>444</v>
      </c>
      <c r="G133" s="232" t="s">
        <v>205</v>
      </c>
      <c r="H133" s="218"/>
      <c r="I133" s="199" t="s">
        <v>1362</v>
      </c>
      <c r="J133" s="212"/>
    </row>
    <row r="134" spans="1:10" ht="126">
      <c r="A134" s="234" t="s">
        <v>315</v>
      </c>
      <c r="B134" s="225" t="s">
        <v>793</v>
      </c>
      <c r="C134" s="237"/>
      <c r="D134" s="238"/>
      <c r="E134" s="237"/>
      <c r="F134" s="237"/>
      <c r="G134" s="237"/>
      <c r="H134" s="218"/>
      <c r="I134" s="218"/>
      <c r="J134" s="212"/>
    </row>
    <row r="135" spans="1:10" ht="94.5">
      <c r="A135" s="228" t="s">
        <v>316</v>
      </c>
      <c r="B135" s="565" t="s">
        <v>317</v>
      </c>
      <c r="C135" s="226" t="s">
        <v>938</v>
      </c>
      <c r="D135" s="226"/>
      <c r="E135" s="226"/>
      <c r="F135" s="226"/>
      <c r="G135" s="226"/>
      <c r="H135" s="216" t="s">
        <v>318</v>
      </c>
      <c r="I135" s="199" t="s">
        <v>876</v>
      </c>
      <c r="J135" s="212"/>
    </row>
    <row r="136" spans="1:10" ht="184.5" customHeight="1">
      <c r="A136" s="154" t="s">
        <v>319</v>
      </c>
      <c r="B136" s="164" t="s">
        <v>320</v>
      </c>
      <c r="C136" s="530" t="s">
        <v>1059</v>
      </c>
      <c r="D136" s="531" t="s">
        <v>444</v>
      </c>
      <c r="E136" s="531" t="s">
        <v>205</v>
      </c>
      <c r="F136" s="531" t="s">
        <v>444</v>
      </c>
      <c r="G136" s="531" t="s">
        <v>205</v>
      </c>
      <c r="H136" s="163" t="s">
        <v>321</v>
      </c>
      <c r="I136" s="430" t="s">
        <v>877</v>
      </c>
      <c r="J136" s="418"/>
    </row>
    <row r="137" spans="1:10" ht="94.5">
      <c r="A137" s="154" t="s">
        <v>322</v>
      </c>
      <c r="B137" s="569" t="s">
        <v>323</v>
      </c>
      <c r="C137" s="530" t="s">
        <v>938</v>
      </c>
      <c r="D137" s="530"/>
      <c r="E137" s="530"/>
      <c r="F137" s="530"/>
      <c r="G137" s="530"/>
      <c r="H137" s="163" t="s">
        <v>324</v>
      </c>
      <c r="I137" s="163" t="s">
        <v>324</v>
      </c>
      <c r="J137" s="418"/>
    </row>
    <row r="138" spans="1:10" ht="133.5" customHeight="1">
      <c r="A138" s="231"/>
      <c r="B138" s="214" t="s">
        <v>327</v>
      </c>
      <c r="C138" s="205" t="s">
        <v>938</v>
      </c>
      <c r="D138" s="558" t="s">
        <v>15</v>
      </c>
      <c r="E138" s="232" t="s">
        <v>1363</v>
      </c>
      <c r="F138" s="232"/>
      <c r="G138" s="232"/>
      <c r="H138" s="215" t="s">
        <v>15</v>
      </c>
      <c r="I138" s="199" t="s">
        <v>1364</v>
      </c>
      <c r="J138" s="212"/>
    </row>
    <row r="139" spans="1:10" ht="86.25" customHeight="1">
      <c r="A139" s="231"/>
      <c r="B139" s="214" t="s">
        <v>899</v>
      </c>
      <c r="C139" s="205" t="s">
        <v>938</v>
      </c>
      <c r="D139" s="558" t="s">
        <v>15</v>
      </c>
      <c r="E139" s="232" t="s">
        <v>1365</v>
      </c>
      <c r="F139" s="232"/>
      <c r="G139" s="232"/>
      <c r="H139" s="215" t="s">
        <v>15</v>
      </c>
      <c r="I139" s="559" t="s">
        <v>1366</v>
      </c>
      <c r="J139" s="212"/>
    </row>
    <row r="140" spans="1:10" ht="127.5" customHeight="1">
      <c r="A140" s="228" t="s">
        <v>325</v>
      </c>
      <c r="B140" s="214" t="s">
        <v>326</v>
      </c>
      <c r="C140" s="229" t="s">
        <v>1045</v>
      </c>
      <c r="D140" s="232" t="s">
        <v>604</v>
      </c>
      <c r="E140" s="232" t="s">
        <v>205</v>
      </c>
      <c r="F140" s="232" t="s">
        <v>604</v>
      </c>
      <c r="G140" s="232" t="s">
        <v>205</v>
      </c>
      <c r="H140" s="214" t="s">
        <v>800</v>
      </c>
      <c r="I140" s="199" t="s">
        <v>1367</v>
      </c>
      <c r="J140" s="212" t="s">
        <v>775</v>
      </c>
    </row>
    <row r="141" spans="1:10" ht="155.25" customHeight="1">
      <c r="A141" s="228" t="s">
        <v>328</v>
      </c>
      <c r="B141" s="214" t="s">
        <v>329</v>
      </c>
      <c r="C141" s="229" t="s">
        <v>1045</v>
      </c>
      <c r="D141" s="232" t="s">
        <v>604</v>
      </c>
      <c r="E141" s="232" t="s">
        <v>205</v>
      </c>
      <c r="F141" s="232" t="s">
        <v>604</v>
      </c>
      <c r="G141" s="232" t="s">
        <v>205</v>
      </c>
      <c r="H141" s="216" t="s">
        <v>802</v>
      </c>
      <c r="I141" s="216" t="s">
        <v>900</v>
      </c>
      <c r="J141" s="212"/>
    </row>
    <row r="142" spans="1:10" ht="150" customHeight="1">
      <c r="A142" s="228" t="s">
        <v>330</v>
      </c>
      <c r="B142" s="214" t="s">
        <v>804</v>
      </c>
      <c r="C142" s="229" t="s">
        <v>1045</v>
      </c>
      <c r="D142" s="232"/>
      <c r="E142" s="232"/>
      <c r="F142" s="232"/>
      <c r="G142" s="232"/>
      <c r="H142" s="216" t="s">
        <v>331</v>
      </c>
      <c r="I142" s="216"/>
      <c r="J142" s="212"/>
    </row>
    <row r="143" spans="1:10" ht="164.25" customHeight="1">
      <c r="A143" s="228" t="s">
        <v>332</v>
      </c>
      <c r="B143" s="214" t="s">
        <v>333</v>
      </c>
      <c r="C143" s="229" t="s">
        <v>577</v>
      </c>
      <c r="D143" s="232" t="s">
        <v>444</v>
      </c>
      <c r="E143" s="232" t="s">
        <v>205</v>
      </c>
      <c r="F143" s="232" t="s">
        <v>444</v>
      </c>
      <c r="G143" s="232" t="s">
        <v>205</v>
      </c>
      <c r="H143" s="216" t="s">
        <v>334</v>
      </c>
      <c r="I143" s="216" t="s">
        <v>334</v>
      </c>
      <c r="J143" s="212"/>
    </row>
    <row r="144" spans="1:10" ht="217.5" customHeight="1">
      <c r="A144" s="228" t="s">
        <v>482</v>
      </c>
      <c r="B144" s="214" t="s">
        <v>335</v>
      </c>
      <c r="C144" s="229" t="s">
        <v>1049</v>
      </c>
      <c r="D144" s="232"/>
      <c r="E144" s="232"/>
      <c r="F144" s="232"/>
      <c r="G144" s="232"/>
      <c r="H144" s="216" t="s">
        <v>483</v>
      </c>
      <c r="I144" s="199" t="s">
        <v>878</v>
      </c>
      <c r="J144" s="212"/>
    </row>
    <row r="145" spans="1:10" ht="294" customHeight="1">
      <c r="A145" s="228" t="s">
        <v>336</v>
      </c>
      <c r="B145" s="214" t="s">
        <v>337</v>
      </c>
      <c r="C145" s="229" t="s">
        <v>1045</v>
      </c>
      <c r="D145" s="232" t="s">
        <v>444</v>
      </c>
      <c r="E145" s="232" t="s">
        <v>205</v>
      </c>
      <c r="F145" s="232" t="s">
        <v>444</v>
      </c>
      <c r="G145" s="232" t="s">
        <v>205</v>
      </c>
      <c r="H145" s="216" t="s">
        <v>484</v>
      </c>
      <c r="I145" s="216" t="s">
        <v>484</v>
      </c>
      <c r="J145" s="212"/>
    </row>
    <row r="146" spans="1:10" ht="173.25">
      <c r="A146" s="228" t="s">
        <v>805</v>
      </c>
      <c r="B146" s="216" t="s">
        <v>806</v>
      </c>
      <c r="C146" s="229" t="s">
        <v>939</v>
      </c>
      <c r="D146" s="226" t="s">
        <v>643</v>
      </c>
      <c r="E146" s="226" t="s">
        <v>205</v>
      </c>
      <c r="F146" s="226" t="s">
        <v>643</v>
      </c>
      <c r="G146" s="226" t="s">
        <v>205</v>
      </c>
      <c r="H146" s="205" t="s">
        <v>447</v>
      </c>
      <c r="I146" s="216" t="s">
        <v>879</v>
      </c>
      <c r="J146" s="212"/>
    </row>
    <row r="147" spans="1:10" ht="173.25">
      <c r="A147" s="228" t="s">
        <v>807</v>
      </c>
      <c r="B147" s="216" t="s">
        <v>808</v>
      </c>
      <c r="C147" s="229" t="s">
        <v>1037</v>
      </c>
      <c r="D147" s="226" t="s">
        <v>754</v>
      </c>
      <c r="E147" s="226" t="s">
        <v>205</v>
      </c>
      <c r="F147" s="226" t="s">
        <v>754</v>
      </c>
      <c r="G147" s="226" t="s">
        <v>205</v>
      </c>
      <c r="H147" s="216"/>
      <c r="I147" s="214" t="s">
        <v>1075</v>
      </c>
      <c r="J147" s="212"/>
    </row>
    <row r="148" spans="1:10" ht="100.5" customHeight="1">
      <c r="A148" s="228" t="s">
        <v>338</v>
      </c>
      <c r="B148" s="214" t="s">
        <v>339</v>
      </c>
      <c r="C148" s="226" t="s">
        <v>938</v>
      </c>
      <c r="D148" s="226"/>
      <c r="E148" s="226"/>
      <c r="F148" s="226"/>
      <c r="G148" s="226"/>
      <c r="H148" s="216" t="s">
        <v>340</v>
      </c>
      <c r="I148" s="216"/>
      <c r="J148" s="212"/>
    </row>
    <row r="149" spans="1:10" ht="160.5" customHeight="1">
      <c r="A149" s="228" t="s">
        <v>341</v>
      </c>
      <c r="B149" s="214" t="s">
        <v>485</v>
      </c>
      <c r="C149" s="229" t="s">
        <v>1045</v>
      </c>
      <c r="D149" s="232"/>
      <c r="E149" s="232"/>
      <c r="F149" s="232"/>
      <c r="G149" s="232"/>
      <c r="H149" s="216" t="s">
        <v>810</v>
      </c>
      <c r="I149" s="216" t="s">
        <v>810</v>
      </c>
      <c r="J149" s="212"/>
    </row>
    <row r="150" spans="1:10" ht="71.25" customHeight="1">
      <c r="A150" s="234" t="s">
        <v>342</v>
      </c>
      <c r="B150" s="235" t="s">
        <v>343</v>
      </c>
      <c r="C150" s="237"/>
      <c r="D150" s="238"/>
      <c r="E150" s="237"/>
      <c r="F150" s="237"/>
      <c r="G150" s="237"/>
      <c r="H150" s="218"/>
      <c r="I150" s="218"/>
      <c r="J150" s="424"/>
    </row>
    <row r="151" spans="1:10" ht="114" customHeight="1">
      <c r="A151" s="228" t="s">
        <v>344</v>
      </c>
      <c r="B151" s="565" t="s">
        <v>345</v>
      </c>
      <c r="C151" s="226" t="s">
        <v>938</v>
      </c>
      <c r="D151" s="557"/>
      <c r="E151" s="231"/>
      <c r="F151" s="231"/>
      <c r="G151" s="231"/>
      <c r="H151" s="216" t="s">
        <v>346</v>
      </c>
      <c r="I151" s="216" t="s">
        <v>346</v>
      </c>
      <c r="J151" s="424"/>
    </row>
    <row r="152" spans="1:10" ht="157.5">
      <c r="A152" s="228" t="s">
        <v>347</v>
      </c>
      <c r="B152" s="214" t="s">
        <v>348</v>
      </c>
      <c r="C152" s="229" t="s">
        <v>1060</v>
      </c>
      <c r="D152" s="232" t="s">
        <v>768</v>
      </c>
      <c r="E152" s="232" t="s">
        <v>205</v>
      </c>
      <c r="F152" s="232" t="s">
        <v>768</v>
      </c>
      <c r="G152" s="232" t="s">
        <v>205</v>
      </c>
      <c r="H152" s="216" t="s">
        <v>349</v>
      </c>
      <c r="I152" s="199" t="s">
        <v>1081</v>
      </c>
      <c r="J152" s="424"/>
    </row>
    <row r="153" spans="1:10" s="133" customFormat="1" ht="184.5" customHeight="1">
      <c r="A153" s="228" t="s">
        <v>350</v>
      </c>
      <c r="B153" s="214" t="s">
        <v>1025</v>
      </c>
      <c r="C153" s="229" t="s">
        <v>1061</v>
      </c>
      <c r="D153" s="232" t="s">
        <v>604</v>
      </c>
      <c r="E153" s="232" t="s">
        <v>205</v>
      </c>
      <c r="F153" s="232" t="s">
        <v>604</v>
      </c>
      <c r="G153" s="232" t="s">
        <v>205</v>
      </c>
      <c r="H153" s="216" t="s">
        <v>346</v>
      </c>
      <c r="I153" s="199" t="s">
        <v>1026</v>
      </c>
      <c r="J153" s="424"/>
    </row>
    <row r="154" spans="1:10" s="133" customFormat="1" ht="110.25">
      <c r="A154" s="228" t="s">
        <v>352</v>
      </c>
      <c r="B154" s="565" t="s">
        <v>353</v>
      </c>
      <c r="C154" s="226" t="s">
        <v>938</v>
      </c>
      <c r="D154" s="238"/>
      <c r="E154" s="237"/>
      <c r="F154" s="237"/>
      <c r="G154" s="237"/>
      <c r="H154" s="216" t="s">
        <v>346</v>
      </c>
      <c r="I154" s="216" t="s">
        <v>1076</v>
      </c>
      <c r="J154" s="424"/>
    </row>
    <row r="155" spans="1:10" ht="148.5" customHeight="1">
      <c r="A155" s="228" t="s">
        <v>354</v>
      </c>
      <c r="B155" s="214" t="s">
        <v>355</v>
      </c>
      <c r="C155" s="229" t="s">
        <v>1045</v>
      </c>
      <c r="D155" s="232"/>
      <c r="E155" s="232"/>
      <c r="F155" s="232"/>
      <c r="G155" s="232"/>
      <c r="H155" s="216" t="s">
        <v>346</v>
      </c>
      <c r="I155" s="216" t="s">
        <v>1076</v>
      </c>
      <c r="J155" s="424"/>
    </row>
    <row r="156" spans="1:10" ht="78.75">
      <c r="A156" s="234" t="s">
        <v>356</v>
      </c>
      <c r="B156" s="225" t="s">
        <v>487</v>
      </c>
      <c r="C156" s="232"/>
      <c r="D156" s="232" t="s">
        <v>15</v>
      </c>
      <c r="E156" s="232" t="s">
        <v>15</v>
      </c>
      <c r="F156" s="232" t="s">
        <v>15</v>
      </c>
      <c r="G156" s="232" t="s">
        <v>15</v>
      </c>
      <c r="H156" s="216"/>
      <c r="I156" s="216"/>
      <c r="J156" s="212"/>
    </row>
    <row r="157" spans="1:10" ht="141.75" customHeight="1">
      <c r="A157" s="228" t="s">
        <v>357</v>
      </c>
      <c r="B157" s="565" t="s">
        <v>488</v>
      </c>
      <c r="C157" s="226" t="s">
        <v>938</v>
      </c>
      <c r="D157" s="232"/>
      <c r="E157" s="232"/>
      <c r="F157" s="232"/>
      <c r="G157" s="232"/>
      <c r="H157" s="216" t="s">
        <v>1062</v>
      </c>
      <c r="I157" s="199" t="s">
        <v>1062</v>
      </c>
      <c r="J157" s="212"/>
    </row>
    <row r="158" spans="1:10" ht="165" customHeight="1">
      <c r="A158" s="547" t="s">
        <v>358</v>
      </c>
      <c r="B158" s="396" t="s">
        <v>359</v>
      </c>
      <c r="C158" s="392" t="s">
        <v>943</v>
      </c>
      <c r="D158" s="548" t="s">
        <v>444</v>
      </c>
      <c r="E158" s="548" t="s">
        <v>205</v>
      </c>
      <c r="F158" s="548" t="s">
        <v>444</v>
      </c>
      <c r="G158" s="548" t="s">
        <v>205</v>
      </c>
      <c r="H158" s="549" t="s">
        <v>360</v>
      </c>
      <c r="I158" s="550" t="s">
        <v>1063</v>
      </c>
      <c r="J158" s="397"/>
    </row>
    <row r="159" spans="1:10" ht="164.25" customHeight="1">
      <c r="A159" s="555" t="s">
        <v>1388</v>
      </c>
      <c r="B159" s="205" t="s">
        <v>1307</v>
      </c>
      <c r="C159" s="226" t="s">
        <v>943</v>
      </c>
      <c r="D159" s="548" t="s">
        <v>444</v>
      </c>
      <c r="E159" s="548" t="s">
        <v>205</v>
      </c>
      <c r="F159" s="548" t="s">
        <v>444</v>
      </c>
      <c r="G159" s="548" t="s">
        <v>205</v>
      </c>
      <c r="H159" s="200" t="s">
        <v>15</v>
      </c>
      <c r="I159" s="205" t="s">
        <v>1398</v>
      </c>
      <c r="J159" s="212"/>
    </row>
    <row r="160" spans="1:10" ht="12.75" customHeight="1" hidden="1">
      <c r="A160" s="398" t="s">
        <v>361</v>
      </c>
      <c r="B160" s="566" t="s">
        <v>362</v>
      </c>
      <c r="C160" s="551" t="s">
        <v>447</v>
      </c>
      <c r="D160" s="552" t="s">
        <v>444</v>
      </c>
      <c r="E160" s="552" t="s">
        <v>205</v>
      </c>
      <c r="F160" s="552"/>
      <c r="G160" s="552"/>
      <c r="H160" s="553" t="s">
        <v>489</v>
      </c>
      <c r="I160" s="554" t="s">
        <v>880</v>
      </c>
      <c r="J160" s="402"/>
    </row>
    <row r="161" spans="1:10" ht="12.75" customHeight="1" hidden="1">
      <c r="A161" s="228" t="s">
        <v>363</v>
      </c>
      <c r="B161" s="214" t="s">
        <v>490</v>
      </c>
      <c r="C161" s="226" t="s">
        <v>447</v>
      </c>
      <c r="D161" s="232"/>
      <c r="E161" s="232"/>
      <c r="F161" s="232"/>
      <c r="G161" s="232"/>
      <c r="H161" s="216" t="s">
        <v>491</v>
      </c>
      <c r="I161" s="216" t="s">
        <v>881</v>
      </c>
      <c r="J161" s="212"/>
    </row>
    <row r="162" spans="1:10" ht="12.75" customHeight="1" hidden="1">
      <c r="A162" s="228" t="s">
        <v>364</v>
      </c>
      <c r="B162" s="214" t="s">
        <v>817</v>
      </c>
      <c r="C162" s="226" t="s">
        <v>447</v>
      </c>
      <c r="D162" s="232" t="s">
        <v>444</v>
      </c>
      <c r="E162" s="232" t="s">
        <v>205</v>
      </c>
      <c r="F162" s="232"/>
      <c r="G162" s="232"/>
      <c r="H162" s="216" t="s">
        <v>492</v>
      </c>
      <c r="I162" s="216" t="s">
        <v>492</v>
      </c>
      <c r="J162" s="212"/>
    </row>
    <row r="163" spans="1:10" ht="12.75" customHeight="1" hidden="1">
      <c r="A163" s="228" t="s">
        <v>818</v>
      </c>
      <c r="B163" s="214" t="s">
        <v>819</v>
      </c>
      <c r="C163" s="226"/>
      <c r="D163" s="232" t="s">
        <v>444</v>
      </c>
      <c r="E163" s="232" t="s">
        <v>205</v>
      </c>
      <c r="F163" s="232"/>
      <c r="G163" s="232"/>
      <c r="H163" s="216"/>
      <c r="I163" s="214" t="s">
        <v>882</v>
      </c>
      <c r="J163" s="212"/>
    </row>
    <row r="164" spans="1:10" ht="12.75" customHeight="1" hidden="1">
      <c r="A164" s="228" t="s">
        <v>365</v>
      </c>
      <c r="B164" s="214" t="s">
        <v>366</v>
      </c>
      <c r="C164" s="226" t="s">
        <v>18</v>
      </c>
      <c r="D164" s="232"/>
      <c r="E164" s="232"/>
      <c r="F164" s="232"/>
      <c r="G164" s="232"/>
      <c r="H164" s="216" t="s">
        <v>367</v>
      </c>
      <c r="I164" s="199" t="s">
        <v>367</v>
      </c>
      <c r="J164" s="212"/>
    </row>
    <row r="165" spans="1:10" ht="12.75" customHeight="1" hidden="1">
      <c r="A165" s="228" t="s">
        <v>368</v>
      </c>
      <c r="B165" s="214" t="s">
        <v>369</v>
      </c>
      <c r="C165" s="229" t="s">
        <v>447</v>
      </c>
      <c r="D165" s="232" t="s">
        <v>444</v>
      </c>
      <c r="E165" s="232" t="s">
        <v>205</v>
      </c>
      <c r="F165" s="232"/>
      <c r="G165" s="232"/>
      <c r="H165" s="216" t="s">
        <v>367</v>
      </c>
      <c r="I165" s="199" t="s">
        <v>883</v>
      </c>
      <c r="J165" s="212"/>
    </row>
    <row r="166" spans="1:10" ht="12.75" customHeight="1" hidden="1">
      <c r="A166" s="677" t="s">
        <v>20</v>
      </c>
      <c r="B166" s="677"/>
      <c r="C166" s="239"/>
      <c r="D166" s="240"/>
      <c r="E166" s="241"/>
      <c r="F166" s="242"/>
      <c r="G166" s="242"/>
      <c r="H166" s="243"/>
      <c r="I166" s="219"/>
      <c r="J166" s="220"/>
    </row>
    <row r="167" spans="1:10" ht="12.75" customHeight="1" hidden="1">
      <c r="A167" s="678" t="s">
        <v>21</v>
      </c>
      <c r="B167" s="678"/>
      <c r="C167" s="244"/>
      <c r="D167" s="245"/>
      <c r="E167" s="246"/>
      <c r="F167" s="247"/>
      <c r="G167" s="247"/>
      <c r="H167" s="248"/>
      <c r="I167" s="219"/>
      <c r="J167" s="220"/>
    </row>
    <row r="168" spans="1:10" ht="12.75" customHeight="1" hidden="1">
      <c r="A168" s="249" t="s">
        <v>821</v>
      </c>
      <c r="B168" s="554"/>
      <c r="C168" s="250"/>
      <c r="D168" s="240"/>
      <c r="E168" s="241"/>
      <c r="F168" s="241"/>
      <c r="G168" s="241"/>
      <c r="H168" s="251"/>
      <c r="I168" s="219"/>
      <c r="J168" s="220"/>
    </row>
    <row r="169" spans="1:10" ht="12.75" customHeight="1" hidden="1">
      <c r="A169" s="672" t="s">
        <v>9</v>
      </c>
      <c r="B169" s="672"/>
      <c r="C169" s="252"/>
      <c r="D169" s="253"/>
      <c r="E169" s="254"/>
      <c r="F169" s="254"/>
      <c r="G169" s="254"/>
      <c r="H169" s="255"/>
      <c r="I169" s="219"/>
      <c r="J169" s="220"/>
    </row>
    <row r="170" spans="1:10" ht="12.75" customHeight="1" hidden="1">
      <c r="A170" s="672" t="s">
        <v>10</v>
      </c>
      <c r="B170" s="672"/>
      <c r="C170" s="252"/>
      <c r="D170" s="253"/>
      <c r="E170" s="254"/>
      <c r="F170" s="254"/>
      <c r="G170" s="254"/>
      <c r="H170" s="255"/>
      <c r="I170" s="219"/>
      <c r="J170" s="220"/>
    </row>
    <row r="171" spans="1:10" ht="12.75" customHeight="1" hidden="1">
      <c r="A171" s="672" t="s">
        <v>11</v>
      </c>
      <c r="B171" s="672"/>
      <c r="C171" s="252"/>
      <c r="D171" s="253"/>
      <c r="E171" s="254"/>
      <c r="F171" s="254"/>
      <c r="G171" s="254"/>
      <c r="H171" s="255"/>
      <c r="I171" s="219"/>
      <c r="J171" s="220"/>
    </row>
    <row r="172" spans="1:10" ht="12.75" customHeight="1" hidden="1">
      <c r="A172" s="672" t="s">
        <v>12</v>
      </c>
      <c r="B172" s="672"/>
      <c r="C172" s="252"/>
      <c r="D172" s="253"/>
      <c r="E172" s="254"/>
      <c r="F172" s="254"/>
      <c r="G172" s="254"/>
      <c r="H172" s="255"/>
      <c r="I172" s="219"/>
      <c r="J172" s="220"/>
    </row>
    <row r="173" spans="1:10" ht="12.75" customHeight="1" hidden="1">
      <c r="A173" s="672" t="s">
        <v>20</v>
      </c>
      <c r="B173" s="672"/>
      <c r="C173" s="256"/>
      <c r="D173" s="257"/>
      <c r="E173" s="258"/>
      <c r="F173" s="258"/>
      <c r="G173" s="258"/>
      <c r="H173" s="255"/>
      <c r="I173" s="219"/>
      <c r="J173" s="220"/>
    </row>
    <row r="174" spans="1:10" ht="12.75" customHeight="1" hidden="1">
      <c r="A174" s="673" t="s">
        <v>21</v>
      </c>
      <c r="B174" s="673"/>
      <c r="C174" s="259"/>
      <c r="D174" s="259"/>
      <c r="E174" s="260"/>
      <c r="F174" s="261"/>
      <c r="G174" s="261"/>
      <c r="H174" s="262"/>
      <c r="I174" s="219"/>
      <c r="J174" s="220"/>
    </row>
    <row r="175" spans="1:10" ht="12.75" customHeight="1" hidden="1">
      <c r="A175" s="674" t="s">
        <v>822</v>
      </c>
      <c r="B175" s="674"/>
      <c r="C175" s="263" t="e">
        <f>#REF!+#REF!+#REF!</f>
        <v>#REF!</v>
      </c>
      <c r="D175" s="264"/>
      <c r="E175" s="265"/>
      <c r="F175" s="265"/>
      <c r="G175" s="265"/>
      <c r="H175" s="266"/>
      <c r="I175" s="221"/>
      <c r="J175" s="220"/>
    </row>
    <row r="176" spans="1:10" ht="12.75" customHeight="1" hidden="1">
      <c r="A176" s="675" t="s">
        <v>10</v>
      </c>
      <c r="B176" s="675"/>
      <c r="C176" s="263" t="e">
        <f>#REF!+#REF!+#REF!</f>
        <v>#REF!</v>
      </c>
      <c r="D176" s="253"/>
      <c r="E176" s="254"/>
      <c r="F176" s="254"/>
      <c r="G176" s="254"/>
      <c r="H176" s="252"/>
      <c r="I176" s="221"/>
      <c r="J176" s="220"/>
    </row>
    <row r="177" spans="1:10" ht="12.75" customHeight="1" hidden="1">
      <c r="A177" s="675" t="s">
        <v>11</v>
      </c>
      <c r="B177" s="675"/>
      <c r="C177" s="263" t="e">
        <f>#REF!+#REF!+#REF!</f>
        <v>#REF!</v>
      </c>
      <c r="D177" s="253"/>
      <c r="E177" s="254"/>
      <c r="F177" s="254"/>
      <c r="G177" s="254"/>
      <c r="H177" s="252"/>
      <c r="I177" s="221"/>
      <c r="J177" s="220"/>
    </row>
    <row r="178" spans="1:10" ht="12.75" customHeight="1" hidden="1">
      <c r="A178" s="669" t="s">
        <v>12</v>
      </c>
      <c r="B178" s="669"/>
      <c r="C178" s="267" t="e">
        <f>#REF!+#REF!+#REF!</f>
        <v>#REF!</v>
      </c>
      <c r="D178" s="268"/>
      <c r="E178" s="269"/>
      <c r="F178" s="269"/>
      <c r="G178" s="269"/>
      <c r="H178" s="270"/>
      <c r="I178" s="221"/>
      <c r="J178" s="220"/>
    </row>
    <row r="179" spans="1:10" ht="12.75" customHeight="1" hidden="1">
      <c r="A179" s="670" t="s">
        <v>20</v>
      </c>
      <c r="B179" s="670"/>
      <c r="C179" s="250"/>
      <c r="D179" s="240"/>
      <c r="E179" s="241"/>
      <c r="F179" s="241"/>
      <c r="G179" s="241"/>
      <c r="H179" s="250"/>
      <c r="I179" s="221"/>
      <c r="J179" s="220"/>
    </row>
    <row r="180" spans="1:10" ht="12.75" customHeight="1" hidden="1">
      <c r="A180" s="671" t="s">
        <v>21</v>
      </c>
      <c r="B180" s="671"/>
      <c r="C180" s="259"/>
      <c r="D180" s="271"/>
      <c r="E180" s="272"/>
      <c r="F180" s="272"/>
      <c r="G180" s="272"/>
      <c r="H180" s="259"/>
      <c r="I180" s="221"/>
      <c r="J180" s="220"/>
    </row>
    <row r="181" spans="1:10" ht="12.75" customHeight="1" hidden="1">
      <c r="A181" s="273"/>
      <c r="B181" s="570"/>
      <c r="C181" s="221"/>
      <c r="D181" s="274"/>
      <c r="E181" s="273"/>
      <c r="F181" s="273"/>
      <c r="G181" s="273"/>
      <c r="H181" s="221"/>
      <c r="I181" s="221"/>
      <c r="J181" s="220"/>
    </row>
    <row r="182" spans="1:10" ht="12.75" customHeight="1" hidden="1">
      <c r="A182" s="668"/>
      <c r="B182" s="668"/>
      <c r="C182" s="221"/>
      <c r="D182" s="275"/>
      <c r="E182" s="276" t="e">
        <f>#REF!-#REF!</f>
        <v>#REF!</v>
      </c>
      <c r="F182" s="276"/>
      <c r="G182" s="276"/>
      <c r="J182" s="220"/>
    </row>
    <row r="183" spans="1:10" ht="12.75" customHeight="1" hidden="1">
      <c r="A183" s="668"/>
      <c r="B183" s="668"/>
      <c r="C183" s="221"/>
      <c r="D183" s="273"/>
      <c r="E183" s="273"/>
      <c r="F183" s="273"/>
      <c r="G183" s="273"/>
      <c r="J183" s="220"/>
    </row>
    <row r="184" spans="1:10" ht="12.75" customHeight="1" hidden="1">
      <c r="A184" s="668"/>
      <c r="B184" s="668"/>
      <c r="C184" s="221"/>
      <c r="D184" s="273"/>
      <c r="E184" s="273"/>
      <c r="F184" s="273"/>
      <c r="G184" s="273"/>
      <c r="J184" s="220"/>
    </row>
    <row r="185" spans="1:10" ht="12.75" customHeight="1" hidden="1">
      <c r="A185" s="668"/>
      <c r="B185" s="668"/>
      <c r="C185" s="221"/>
      <c r="D185" s="273"/>
      <c r="E185" s="273"/>
      <c r="F185" s="273"/>
      <c r="G185" s="273"/>
      <c r="J185" s="220"/>
    </row>
    <row r="186" spans="1:10" ht="198.75" customHeight="1">
      <c r="A186" s="231"/>
      <c r="B186" s="216" t="s">
        <v>1308</v>
      </c>
      <c r="C186" s="226" t="s">
        <v>1389</v>
      </c>
      <c r="D186" s="232" t="s">
        <v>15</v>
      </c>
      <c r="E186" s="226" t="s">
        <v>1390</v>
      </c>
      <c r="F186" s="232" t="s">
        <v>15</v>
      </c>
      <c r="G186" s="226" t="s">
        <v>1390</v>
      </c>
      <c r="H186" s="200" t="s">
        <v>15</v>
      </c>
      <c r="I186" s="556" t="s">
        <v>1387</v>
      </c>
      <c r="J186" s="212"/>
    </row>
    <row r="187" spans="1:10" ht="183" customHeight="1">
      <c r="A187" s="232" t="s">
        <v>1391</v>
      </c>
      <c r="B187" s="216" t="s">
        <v>1310</v>
      </c>
      <c r="C187" s="226" t="s">
        <v>943</v>
      </c>
      <c r="D187" s="232" t="s">
        <v>15</v>
      </c>
      <c r="E187" s="232" t="s">
        <v>15</v>
      </c>
      <c r="F187" s="232" t="s">
        <v>15</v>
      </c>
      <c r="G187" s="232" t="s">
        <v>15</v>
      </c>
      <c r="H187" s="232" t="s">
        <v>15</v>
      </c>
      <c r="I187" s="556" t="s">
        <v>1396</v>
      </c>
      <c r="J187" s="212"/>
    </row>
    <row r="188" spans="1:10" ht="264.75" customHeight="1">
      <c r="A188" s="232" t="s">
        <v>1392</v>
      </c>
      <c r="B188" s="216" t="s">
        <v>1311</v>
      </c>
      <c r="C188" s="226" t="s">
        <v>943</v>
      </c>
      <c r="D188" s="226" t="s">
        <v>1104</v>
      </c>
      <c r="E188" s="232" t="s">
        <v>15</v>
      </c>
      <c r="F188" s="232" t="s">
        <v>15</v>
      </c>
      <c r="G188" s="232" t="s">
        <v>15</v>
      </c>
      <c r="H188" s="556"/>
      <c r="I188" s="205" t="s">
        <v>1399</v>
      </c>
      <c r="J188" s="212"/>
    </row>
    <row r="189" spans="1:10" ht="159" customHeight="1">
      <c r="A189" s="232" t="s">
        <v>1393</v>
      </c>
      <c r="B189" s="216" t="s">
        <v>1312</v>
      </c>
      <c r="C189" s="226" t="s">
        <v>943</v>
      </c>
      <c r="D189" s="226" t="s">
        <v>1104</v>
      </c>
      <c r="E189" s="232" t="s">
        <v>15</v>
      </c>
      <c r="F189" s="232" t="s">
        <v>15</v>
      </c>
      <c r="G189" s="232" t="s">
        <v>15</v>
      </c>
      <c r="H189" s="556"/>
      <c r="I189" s="205" t="s">
        <v>1401</v>
      </c>
      <c r="J189" s="212"/>
    </row>
    <row r="190" spans="1:10" ht="58.5" customHeight="1">
      <c r="A190" s="238" t="s">
        <v>1394</v>
      </c>
      <c r="B190" s="571" t="s">
        <v>366</v>
      </c>
      <c r="C190" s="218"/>
      <c r="D190" s="231"/>
      <c r="E190" s="231"/>
      <c r="F190" s="231"/>
      <c r="G190" s="231"/>
      <c r="H190" s="556"/>
      <c r="I190" s="556"/>
      <c r="J190" s="212"/>
    </row>
    <row r="191" spans="1:10" ht="108.75" customHeight="1">
      <c r="A191" s="232" t="s">
        <v>1395</v>
      </c>
      <c r="B191" s="216" t="s">
        <v>369</v>
      </c>
      <c r="C191" s="226" t="s">
        <v>1397</v>
      </c>
      <c r="D191" s="226" t="s">
        <v>1104</v>
      </c>
      <c r="E191" s="226" t="s">
        <v>1106</v>
      </c>
      <c r="F191" s="226" t="s">
        <v>1104</v>
      </c>
      <c r="G191" s="226" t="s">
        <v>1106</v>
      </c>
      <c r="H191" s="200" t="s">
        <v>15</v>
      </c>
      <c r="I191" s="205" t="s">
        <v>1400</v>
      </c>
      <c r="J191" s="212"/>
    </row>
    <row r="192" spans="1:10" ht="15.75">
      <c r="A192" s="668"/>
      <c r="B192" s="668"/>
      <c r="C192" s="221"/>
      <c r="D192" s="273"/>
      <c r="E192" s="273"/>
      <c r="F192" s="273"/>
      <c r="G192" s="273"/>
      <c r="J192" s="220"/>
    </row>
    <row r="193" spans="1:10" ht="15.75">
      <c r="A193" s="277"/>
      <c r="B193" s="572"/>
      <c r="C193" s="278"/>
      <c r="D193" s="277"/>
      <c r="E193" s="279"/>
      <c r="F193" s="279"/>
      <c r="G193" s="279"/>
      <c r="H193" s="209"/>
      <c r="I193" s="209"/>
      <c r="J193" s="220"/>
    </row>
    <row r="194" spans="1:10" ht="15.75">
      <c r="A194" s="277"/>
      <c r="B194" s="572"/>
      <c r="C194" s="278"/>
      <c r="D194" s="277"/>
      <c r="E194" s="279"/>
      <c r="F194" s="279"/>
      <c r="G194" s="279"/>
      <c r="H194" s="209"/>
      <c r="I194" s="209"/>
      <c r="J194" s="220"/>
    </row>
    <row r="195" spans="1:10" ht="15.75">
      <c r="A195" s="277"/>
      <c r="B195" s="572"/>
      <c r="C195" s="278"/>
      <c r="D195" s="277"/>
      <c r="E195" s="279"/>
      <c r="F195" s="279"/>
      <c r="G195" s="279"/>
      <c r="H195" s="209"/>
      <c r="I195" s="209"/>
      <c r="J195" s="220"/>
    </row>
    <row r="196" spans="1:10" ht="15.75">
      <c r="A196" s="277"/>
      <c r="B196" s="572"/>
      <c r="C196" s="278"/>
      <c r="D196" s="277"/>
      <c r="E196" s="279"/>
      <c r="F196" s="279"/>
      <c r="G196" s="279"/>
      <c r="H196" s="209"/>
      <c r="I196" s="209"/>
      <c r="J196" s="220"/>
    </row>
    <row r="197" spans="1:10" s="277" customFormat="1" ht="53.25" customHeight="1">
      <c r="A197" s="208"/>
      <c r="B197" s="573"/>
      <c r="C197" s="280"/>
      <c r="D197" s="208"/>
      <c r="E197" s="281"/>
      <c r="F197" s="281"/>
      <c r="G197" s="281"/>
      <c r="H197" s="206"/>
      <c r="I197" s="206"/>
      <c r="J197" s="220"/>
    </row>
    <row r="203" spans="1:9" ht="15.75">
      <c r="A203" s="282"/>
      <c r="B203" s="574"/>
      <c r="C203" s="283"/>
      <c r="D203" s="284"/>
      <c r="E203" s="284"/>
      <c r="F203" s="284"/>
      <c r="G203" s="284"/>
      <c r="H203" s="222"/>
      <c r="I203" s="222"/>
    </row>
    <row r="205" spans="3:10" ht="15.75">
      <c r="C205" s="208"/>
      <c r="E205" s="208"/>
      <c r="F205" s="208"/>
      <c r="G205" s="208"/>
      <c r="J205" s="220"/>
    </row>
  </sheetData>
  <sheetProtection/>
  <mergeCells count="30">
    <mergeCell ref="A3:J3"/>
    <mergeCell ref="A4:J4"/>
    <mergeCell ref="A5:J5"/>
    <mergeCell ref="A8:A9"/>
    <mergeCell ref="B8:B9"/>
    <mergeCell ref="C8:C9"/>
    <mergeCell ref="D8:E8"/>
    <mergeCell ref="F8:G8"/>
    <mergeCell ref="H8:I8"/>
    <mergeCell ref="J8:J9"/>
    <mergeCell ref="A11:J11"/>
    <mergeCell ref="A166:B166"/>
    <mergeCell ref="A167:B167"/>
    <mergeCell ref="A169:B169"/>
    <mergeCell ref="A170:B170"/>
    <mergeCell ref="A171:B171"/>
    <mergeCell ref="A172:B172"/>
    <mergeCell ref="A173:B173"/>
    <mergeCell ref="A174:B174"/>
    <mergeCell ref="A175:B175"/>
    <mergeCell ref="A176:B176"/>
    <mergeCell ref="A177:B177"/>
    <mergeCell ref="A185:B185"/>
    <mergeCell ref="A192:B192"/>
    <mergeCell ref="A178:B178"/>
    <mergeCell ref="A179:B179"/>
    <mergeCell ref="A180:B180"/>
    <mergeCell ref="A182:B182"/>
    <mergeCell ref="A183:B183"/>
    <mergeCell ref="A184:B18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J12"/>
  <sheetViews>
    <sheetView view="pageBreakPreview" zoomScaleSheetLayoutView="100" zoomScalePageLayoutView="0" workbookViewId="0" topLeftCell="A1">
      <selection activeCell="I8" sqref="I8"/>
    </sheetView>
  </sheetViews>
  <sheetFormatPr defaultColWidth="9.00390625" defaultRowHeight="12.75"/>
  <cols>
    <col min="1" max="1" width="5.75390625" style="5" customWidth="1"/>
    <col min="2" max="2" width="22.75390625" style="5" customWidth="1"/>
    <col min="3" max="10" width="14.25390625" style="5" customWidth="1"/>
    <col min="11" max="16384" width="9.125" style="5" customWidth="1"/>
  </cols>
  <sheetData>
    <row r="1" s="6" customFormat="1" ht="15">
      <c r="J1" s="7" t="s">
        <v>493</v>
      </c>
    </row>
    <row r="2" ht="14.25" customHeight="1"/>
    <row r="3" spans="1:10" ht="15.75">
      <c r="A3" s="688" t="s">
        <v>1435</v>
      </c>
      <c r="B3" s="688"/>
      <c r="C3" s="688"/>
      <c r="D3" s="688"/>
      <c r="E3" s="688"/>
      <c r="F3" s="688"/>
      <c r="G3" s="688"/>
      <c r="H3" s="688"/>
      <c r="I3" s="688"/>
      <c r="J3" s="688"/>
    </row>
    <row r="4" spans="1:10" ht="15.75">
      <c r="A4" s="688" t="s">
        <v>1087</v>
      </c>
      <c r="B4" s="688"/>
      <c r="C4" s="688"/>
      <c r="D4" s="688"/>
      <c r="E4" s="688"/>
      <c r="F4" s="688"/>
      <c r="G4" s="688"/>
      <c r="H4" s="688"/>
      <c r="I4" s="688"/>
      <c r="J4" s="688"/>
    </row>
    <row r="5" spans="1:10" s="8" customFormat="1" ht="60.75" customHeight="1">
      <c r="A5" s="5"/>
      <c r="B5" s="5"/>
      <c r="C5" s="5"/>
      <c r="D5" s="5"/>
      <c r="E5" s="5"/>
      <c r="F5" s="5"/>
      <c r="G5" s="5"/>
      <c r="H5" s="5"/>
      <c r="I5" s="5"/>
      <c r="J5" s="5"/>
    </row>
    <row r="6" spans="1:10" s="8" customFormat="1" ht="15">
      <c r="A6" s="692" t="s">
        <v>372</v>
      </c>
      <c r="B6" s="692" t="s">
        <v>494</v>
      </c>
      <c r="C6" s="692" t="s">
        <v>495</v>
      </c>
      <c r="D6" s="684" t="s">
        <v>1085</v>
      </c>
      <c r="E6" s="685"/>
      <c r="F6" s="684" t="s">
        <v>1086</v>
      </c>
      <c r="G6" s="686"/>
      <c r="H6" s="685"/>
      <c r="I6" s="684" t="s">
        <v>496</v>
      </c>
      <c r="J6" s="685"/>
    </row>
    <row r="7" spans="1:10" s="8" customFormat="1" ht="15">
      <c r="A7" s="693"/>
      <c r="B7" s="693"/>
      <c r="C7" s="693"/>
      <c r="D7" s="434" t="s">
        <v>379</v>
      </c>
      <c r="E7" s="434" t="s">
        <v>380</v>
      </c>
      <c r="F7" s="433">
        <v>2017</v>
      </c>
      <c r="G7" s="434">
        <v>2018</v>
      </c>
      <c r="H7" s="434">
        <v>2019</v>
      </c>
      <c r="I7" s="434" t="s">
        <v>379</v>
      </c>
      <c r="J7" s="434" t="s">
        <v>380</v>
      </c>
    </row>
    <row r="8" spans="1:10" s="8" customFormat="1" ht="31.5" customHeight="1">
      <c r="A8" s="435">
        <v>1</v>
      </c>
      <c r="B8" s="435">
        <v>2</v>
      </c>
      <c r="C8" s="435">
        <v>3</v>
      </c>
      <c r="D8" s="435">
        <v>4</v>
      </c>
      <c r="E8" s="435">
        <v>5</v>
      </c>
      <c r="F8" s="435">
        <v>6</v>
      </c>
      <c r="G8" s="435">
        <v>7</v>
      </c>
      <c r="H8" s="435">
        <v>8</v>
      </c>
      <c r="I8" s="435">
        <v>9</v>
      </c>
      <c r="J8" s="435">
        <v>10</v>
      </c>
    </row>
    <row r="9" spans="1:10" s="8" customFormat="1" ht="32.25" customHeight="1">
      <c r="A9" s="689" t="s">
        <v>1088</v>
      </c>
      <c r="B9" s="690"/>
      <c r="C9" s="690"/>
      <c r="D9" s="690"/>
      <c r="E9" s="690"/>
      <c r="F9" s="690"/>
      <c r="G9" s="690"/>
      <c r="H9" s="690"/>
      <c r="I9" s="690"/>
      <c r="J9" s="691"/>
    </row>
    <row r="10" spans="1:10" s="8" customFormat="1" ht="37.5" customHeight="1">
      <c r="A10" s="689" t="s">
        <v>1089</v>
      </c>
      <c r="B10" s="690"/>
      <c r="C10" s="690"/>
      <c r="D10" s="690"/>
      <c r="E10" s="690"/>
      <c r="F10" s="690"/>
      <c r="G10" s="690"/>
      <c r="H10" s="690"/>
      <c r="I10" s="690"/>
      <c r="J10" s="691"/>
    </row>
    <row r="11" s="6" customFormat="1" ht="15"/>
    <row r="12" spans="1:10" s="6" customFormat="1" ht="53.25" customHeight="1">
      <c r="A12" s="687" t="s">
        <v>498</v>
      </c>
      <c r="B12" s="687"/>
      <c r="C12" s="687"/>
      <c r="D12" s="687"/>
      <c r="E12" s="687"/>
      <c r="F12" s="687"/>
      <c r="G12" s="687"/>
      <c r="H12" s="687"/>
      <c r="I12" s="687"/>
      <c r="J12" s="687"/>
    </row>
    <row r="13" s="6" customFormat="1" ht="3" customHeight="1"/>
  </sheetData>
  <sheetProtection/>
  <mergeCells count="11">
    <mergeCell ref="C6:C7"/>
    <mergeCell ref="D6:E6"/>
    <mergeCell ref="F6:H6"/>
    <mergeCell ref="I6:J6"/>
    <mergeCell ref="A12:J12"/>
    <mergeCell ref="A3:J3"/>
    <mergeCell ref="A9:J9"/>
    <mergeCell ref="A10:J10"/>
    <mergeCell ref="A4:J4"/>
    <mergeCell ref="A6:A7"/>
    <mergeCell ref="B6:B7"/>
  </mergeCells>
  <printOptions/>
  <pageMargins left="0.25" right="0.25" top="0.75" bottom="0.75" header="0.5118055555555556" footer="0.5118055555555556"/>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1:H44"/>
  <sheetViews>
    <sheetView view="pageBreakPreview" zoomScaleSheetLayoutView="100" zoomScalePageLayoutView="0" workbookViewId="0" topLeftCell="A1">
      <selection activeCell="A38" sqref="A38"/>
    </sheetView>
  </sheetViews>
  <sheetFormatPr defaultColWidth="9.00390625" defaultRowHeight="12.75"/>
  <cols>
    <col min="1" max="1" width="4.875" style="5" customWidth="1"/>
    <col min="2" max="2" width="30.75390625" style="5" customWidth="1"/>
    <col min="3" max="3" width="37.00390625" style="5" customWidth="1"/>
    <col min="4" max="4" width="20.125" style="5" customWidth="1"/>
    <col min="5" max="6" width="14.75390625" style="5" customWidth="1"/>
    <col min="7" max="7" width="35.75390625" style="5" customWidth="1"/>
    <col min="8" max="16384" width="9.125" style="5" customWidth="1"/>
  </cols>
  <sheetData>
    <row r="1" s="6" customFormat="1" ht="15">
      <c r="G1" s="7" t="s">
        <v>499</v>
      </c>
    </row>
    <row r="2" s="6" customFormat="1" ht="15"/>
    <row r="3" spans="1:7" s="12" customFormat="1" ht="15.75">
      <c r="A3" s="696" t="s">
        <v>500</v>
      </c>
      <c r="B3" s="696"/>
      <c r="C3" s="696"/>
      <c r="D3" s="696"/>
      <c r="E3" s="696"/>
      <c r="F3" s="368"/>
      <c r="G3" s="368"/>
    </row>
    <row r="4" s="6" customFormat="1" ht="15"/>
    <row r="5" spans="1:7" s="13" customFormat="1" ht="13.5" customHeight="1">
      <c r="A5" s="11" t="s">
        <v>1</v>
      </c>
      <c r="B5" s="11" t="s">
        <v>501</v>
      </c>
      <c r="C5" s="11" t="s">
        <v>502</v>
      </c>
      <c r="D5" s="371" t="s">
        <v>420</v>
      </c>
      <c r="E5" s="9" t="s">
        <v>503</v>
      </c>
      <c r="F5" s="9"/>
      <c r="G5" s="11" t="s">
        <v>504</v>
      </c>
    </row>
    <row r="6" spans="1:7" s="13" customFormat="1" ht="45" customHeight="1">
      <c r="A6" s="11"/>
      <c r="B6" s="11"/>
      <c r="C6" s="11"/>
      <c r="D6" s="371"/>
      <c r="E6" s="11" t="s">
        <v>379</v>
      </c>
      <c r="F6" s="11" t="s">
        <v>380</v>
      </c>
      <c r="G6" s="11"/>
    </row>
    <row r="7" spans="1:7" s="6" customFormat="1" ht="15">
      <c r="A7" s="14">
        <v>1</v>
      </c>
      <c r="B7" s="14">
        <v>2</v>
      </c>
      <c r="C7" s="14">
        <v>3</v>
      </c>
      <c r="D7" s="14">
        <v>4</v>
      </c>
      <c r="E7" s="14">
        <v>5</v>
      </c>
      <c r="F7" s="14">
        <v>6</v>
      </c>
      <c r="G7" s="14">
        <v>7</v>
      </c>
    </row>
    <row r="8" spans="1:7" s="15" customFormat="1" ht="15">
      <c r="A8" s="369" t="s">
        <v>505</v>
      </c>
      <c r="B8" s="369"/>
      <c r="C8" s="369"/>
      <c r="D8" s="369"/>
      <c r="E8" s="369"/>
      <c r="F8" s="369"/>
      <c r="G8" s="369"/>
    </row>
    <row r="9" spans="1:7" s="15" customFormat="1" ht="15">
      <c r="A9" s="16"/>
      <c r="B9" s="370" t="s">
        <v>384</v>
      </c>
      <c r="C9" s="370"/>
      <c r="D9" s="370"/>
      <c r="E9" s="370"/>
      <c r="F9" s="370"/>
      <c r="G9" s="370"/>
    </row>
    <row r="10" spans="1:7" s="376" customFormat="1" ht="258" customHeight="1">
      <c r="A10" s="375" t="s">
        <v>13</v>
      </c>
      <c r="B10" s="3" t="s">
        <v>949</v>
      </c>
      <c r="C10" s="10" t="s">
        <v>948</v>
      </c>
      <c r="D10" s="3" t="s">
        <v>946</v>
      </c>
      <c r="E10" s="3" t="s">
        <v>952</v>
      </c>
      <c r="F10" s="3" t="s">
        <v>952</v>
      </c>
      <c r="G10" s="10" t="s">
        <v>947</v>
      </c>
    </row>
    <row r="11" spans="1:7" s="376" customFormat="1" ht="216" customHeight="1">
      <c r="A11" s="375" t="s">
        <v>229</v>
      </c>
      <c r="B11" s="3" t="s">
        <v>957</v>
      </c>
      <c r="C11" s="10" t="s">
        <v>951</v>
      </c>
      <c r="D11" s="3" t="s">
        <v>946</v>
      </c>
      <c r="E11" s="3" t="s">
        <v>953</v>
      </c>
      <c r="F11" s="3" t="s">
        <v>953</v>
      </c>
      <c r="G11" s="10" t="s">
        <v>950</v>
      </c>
    </row>
    <row r="12" spans="1:7" s="376" customFormat="1" ht="138.75" customHeight="1">
      <c r="A12" s="375" t="s">
        <v>315</v>
      </c>
      <c r="B12" s="3" t="s">
        <v>955</v>
      </c>
      <c r="C12" s="10" t="s">
        <v>956</v>
      </c>
      <c r="D12" s="3" t="s">
        <v>946</v>
      </c>
      <c r="E12" s="3" t="s">
        <v>953</v>
      </c>
      <c r="F12" s="3" t="s">
        <v>953</v>
      </c>
      <c r="G12" s="10" t="s">
        <v>954</v>
      </c>
    </row>
    <row r="13" spans="1:7" s="376" customFormat="1" ht="183.75" customHeight="1">
      <c r="A13" s="375" t="s">
        <v>342</v>
      </c>
      <c r="B13" s="3" t="s">
        <v>945</v>
      </c>
      <c r="C13" s="10" t="s">
        <v>944</v>
      </c>
      <c r="D13" s="3" t="s">
        <v>946</v>
      </c>
      <c r="E13" s="3" t="s">
        <v>953</v>
      </c>
      <c r="F13" s="3" t="s">
        <v>953</v>
      </c>
      <c r="G13" s="10" t="s">
        <v>909</v>
      </c>
    </row>
    <row r="14" spans="1:7" s="376" customFormat="1" ht="183.75" customHeight="1">
      <c r="A14" s="375" t="s">
        <v>356</v>
      </c>
      <c r="B14" s="3" t="s">
        <v>958</v>
      </c>
      <c r="C14" s="10" t="s">
        <v>959</v>
      </c>
      <c r="D14" s="3" t="s">
        <v>946</v>
      </c>
      <c r="E14" s="3" t="s">
        <v>960</v>
      </c>
      <c r="F14" s="3" t="s">
        <v>960</v>
      </c>
      <c r="G14" s="10" t="s">
        <v>912</v>
      </c>
    </row>
    <row r="15" spans="1:7" s="376" customFormat="1" ht="183.75" customHeight="1">
      <c r="A15" s="375">
        <v>6</v>
      </c>
      <c r="B15" s="3" t="s">
        <v>963</v>
      </c>
      <c r="C15" s="10" t="s">
        <v>970</v>
      </c>
      <c r="D15" s="3" t="s">
        <v>946</v>
      </c>
      <c r="E15" s="3" t="s">
        <v>960</v>
      </c>
      <c r="F15" s="3" t="s">
        <v>960</v>
      </c>
      <c r="G15" s="10" t="s">
        <v>912</v>
      </c>
    </row>
    <row r="16" spans="1:7" s="376" customFormat="1" ht="162.75" customHeight="1">
      <c r="A16" s="375">
        <v>7</v>
      </c>
      <c r="B16" s="3" t="s">
        <v>968</v>
      </c>
      <c r="C16" s="10" t="s">
        <v>969</v>
      </c>
      <c r="D16" s="3" t="s">
        <v>946</v>
      </c>
      <c r="E16" s="3" t="s">
        <v>952</v>
      </c>
      <c r="F16" s="3" t="s">
        <v>952</v>
      </c>
      <c r="G16" s="10" t="s">
        <v>971</v>
      </c>
    </row>
    <row r="17" spans="1:7" s="376" customFormat="1" ht="198" customHeight="1">
      <c r="A17" s="375">
        <v>8</v>
      </c>
      <c r="B17" s="3" t="s">
        <v>972</v>
      </c>
      <c r="C17" s="10" t="s">
        <v>973</v>
      </c>
      <c r="D17" s="3" t="s">
        <v>946</v>
      </c>
      <c r="E17" s="3" t="s">
        <v>952</v>
      </c>
      <c r="F17" s="3" t="s">
        <v>952</v>
      </c>
      <c r="G17" s="10" t="s">
        <v>974</v>
      </c>
    </row>
    <row r="18" spans="1:7" s="376" customFormat="1" ht="179.25" customHeight="1">
      <c r="A18" s="375">
        <v>9</v>
      </c>
      <c r="B18" s="3" t="s">
        <v>975</v>
      </c>
      <c r="C18" s="10" t="s">
        <v>976</v>
      </c>
      <c r="D18" s="3" t="s">
        <v>946</v>
      </c>
      <c r="E18" s="3" t="s">
        <v>952</v>
      </c>
      <c r="F18" s="3" t="s">
        <v>952</v>
      </c>
      <c r="G18" s="10" t="s">
        <v>912</v>
      </c>
    </row>
    <row r="19" spans="1:7" s="376" customFormat="1" ht="185.25" customHeight="1">
      <c r="A19" s="375">
        <v>10</v>
      </c>
      <c r="B19" s="3" t="s">
        <v>977</v>
      </c>
      <c r="C19" s="10" t="s">
        <v>910</v>
      </c>
      <c r="D19" s="3" t="s">
        <v>946</v>
      </c>
      <c r="E19" s="3" t="s">
        <v>953</v>
      </c>
      <c r="F19" s="3" t="s">
        <v>953</v>
      </c>
      <c r="G19" s="10" t="s">
        <v>911</v>
      </c>
    </row>
    <row r="20" spans="1:7" s="376" customFormat="1" ht="198" customHeight="1">
      <c r="A20" s="375">
        <v>11</v>
      </c>
      <c r="B20" s="3" t="s">
        <v>981</v>
      </c>
      <c r="C20" s="10" t="s">
        <v>973</v>
      </c>
      <c r="D20" s="3" t="s">
        <v>946</v>
      </c>
      <c r="E20" s="3" t="s">
        <v>953</v>
      </c>
      <c r="F20" s="3" t="s">
        <v>953</v>
      </c>
      <c r="G20" s="10" t="s">
        <v>974</v>
      </c>
    </row>
    <row r="21" spans="1:7" s="376" customFormat="1" ht="179.25" customHeight="1">
      <c r="A21" s="375">
        <v>12</v>
      </c>
      <c r="B21" s="3" t="s">
        <v>990</v>
      </c>
      <c r="C21" s="10" t="s">
        <v>976</v>
      </c>
      <c r="D21" s="3" t="s">
        <v>946</v>
      </c>
      <c r="E21" s="3" t="s">
        <v>986</v>
      </c>
      <c r="F21" s="3" t="s">
        <v>986</v>
      </c>
      <c r="G21" s="10" t="s">
        <v>912</v>
      </c>
    </row>
    <row r="22" spans="1:7" s="376" customFormat="1" ht="93" customHeight="1">
      <c r="A22" s="375">
        <v>13</v>
      </c>
      <c r="B22" s="3" t="s">
        <v>991</v>
      </c>
      <c r="C22" s="10" t="s">
        <v>992</v>
      </c>
      <c r="D22" s="3" t="s">
        <v>946</v>
      </c>
      <c r="E22" s="3" t="s">
        <v>986</v>
      </c>
      <c r="F22" s="3" t="s">
        <v>986</v>
      </c>
      <c r="G22" s="10" t="s">
        <v>994</v>
      </c>
    </row>
    <row r="23" spans="1:7" s="376" customFormat="1" ht="168" customHeight="1">
      <c r="A23" s="377">
        <v>14</v>
      </c>
      <c r="B23" s="378" t="s">
        <v>993</v>
      </c>
      <c r="C23" s="379" t="s">
        <v>995</v>
      </c>
      <c r="D23" s="3" t="s">
        <v>946</v>
      </c>
      <c r="E23" s="3" t="s">
        <v>986</v>
      </c>
      <c r="F23" s="3" t="s">
        <v>986</v>
      </c>
      <c r="G23" s="379" t="s">
        <v>996</v>
      </c>
    </row>
    <row r="24" spans="1:7" s="376" customFormat="1" ht="153.75" customHeight="1">
      <c r="A24" s="377">
        <v>15</v>
      </c>
      <c r="B24" s="378" t="s">
        <v>997</v>
      </c>
      <c r="C24" s="379" t="s">
        <v>969</v>
      </c>
      <c r="D24" s="3" t="s">
        <v>946</v>
      </c>
      <c r="E24" s="3" t="s">
        <v>986</v>
      </c>
      <c r="F24" s="3" t="s">
        <v>986</v>
      </c>
      <c r="G24" s="379" t="s">
        <v>998</v>
      </c>
    </row>
    <row r="25" spans="1:7" s="376" customFormat="1" ht="195">
      <c r="A25" s="377">
        <v>16</v>
      </c>
      <c r="B25" s="378" t="s">
        <v>999</v>
      </c>
      <c r="C25" s="379" t="s">
        <v>1000</v>
      </c>
      <c r="D25" s="3" t="s">
        <v>946</v>
      </c>
      <c r="E25" s="3" t="s">
        <v>986</v>
      </c>
      <c r="F25" s="3" t="s">
        <v>986</v>
      </c>
      <c r="G25" s="10" t="s">
        <v>974</v>
      </c>
    </row>
    <row r="26" spans="1:7" s="376" customFormat="1" ht="185.25" customHeight="1">
      <c r="A26" s="375">
        <v>17</v>
      </c>
      <c r="B26" s="3" t="s">
        <v>1002</v>
      </c>
      <c r="C26" s="10" t="s">
        <v>910</v>
      </c>
      <c r="D26" s="3" t="s">
        <v>946</v>
      </c>
      <c r="E26" s="3" t="s">
        <v>986</v>
      </c>
      <c r="F26" s="3" t="s">
        <v>986</v>
      </c>
      <c r="G26" s="10" t="s">
        <v>911</v>
      </c>
    </row>
    <row r="27" spans="1:7" s="376" customFormat="1" ht="179.25" customHeight="1">
      <c r="A27" s="375">
        <v>18</v>
      </c>
      <c r="B27" s="3" t="s">
        <v>1003</v>
      </c>
      <c r="C27" s="10" t="s">
        <v>976</v>
      </c>
      <c r="D27" s="3" t="s">
        <v>946</v>
      </c>
      <c r="E27" s="3" t="s">
        <v>986</v>
      </c>
      <c r="F27" s="3" t="s">
        <v>986</v>
      </c>
      <c r="G27" s="10" t="s">
        <v>912</v>
      </c>
    </row>
    <row r="28" spans="1:7" s="376" customFormat="1" ht="185.25" customHeight="1">
      <c r="A28" s="375">
        <v>19</v>
      </c>
      <c r="B28" s="3" t="s">
        <v>1004</v>
      </c>
      <c r="C28" s="10" t="s">
        <v>910</v>
      </c>
      <c r="D28" s="3" t="s">
        <v>946</v>
      </c>
      <c r="E28" s="3" t="s">
        <v>986</v>
      </c>
      <c r="F28" s="3" t="s">
        <v>986</v>
      </c>
      <c r="G28" s="10" t="s">
        <v>911</v>
      </c>
    </row>
    <row r="29" spans="1:7" s="376" customFormat="1" ht="179.25" customHeight="1">
      <c r="A29" s="375">
        <v>20</v>
      </c>
      <c r="B29" s="3" t="s">
        <v>1005</v>
      </c>
      <c r="C29" s="10" t="s">
        <v>976</v>
      </c>
      <c r="D29" s="3" t="s">
        <v>946</v>
      </c>
      <c r="E29" s="3" t="s">
        <v>986</v>
      </c>
      <c r="F29" s="3" t="s">
        <v>986</v>
      </c>
      <c r="G29" s="10" t="s">
        <v>912</v>
      </c>
    </row>
    <row r="30" spans="1:8" s="4" customFormat="1" ht="15" customHeight="1">
      <c r="A30" s="380"/>
      <c r="B30" s="694" t="s">
        <v>394</v>
      </c>
      <c r="C30" s="695"/>
      <c r="D30" s="695"/>
      <c r="E30" s="695"/>
      <c r="F30" s="695"/>
      <c r="G30" s="695"/>
      <c r="H30" s="382"/>
    </row>
    <row r="31" spans="1:8" s="4" customFormat="1" ht="170.25" customHeight="1">
      <c r="A31" s="380" t="s">
        <v>1006</v>
      </c>
      <c r="B31" s="381" t="s">
        <v>961</v>
      </c>
      <c r="C31" s="10" t="s">
        <v>965</v>
      </c>
      <c r="D31" s="3" t="s">
        <v>946</v>
      </c>
      <c r="E31" s="3" t="s">
        <v>960</v>
      </c>
      <c r="F31" s="3" t="s">
        <v>960</v>
      </c>
      <c r="G31" s="383" t="s">
        <v>962</v>
      </c>
      <c r="H31" s="384"/>
    </row>
    <row r="32" spans="1:8" s="4" customFormat="1" ht="210" customHeight="1">
      <c r="A32" s="380" t="s">
        <v>1007</v>
      </c>
      <c r="B32" s="381" t="s">
        <v>964</v>
      </c>
      <c r="C32" s="10" t="s">
        <v>966</v>
      </c>
      <c r="D32" s="3" t="s">
        <v>946</v>
      </c>
      <c r="E32" s="3" t="s">
        <v>960</v>
      </c>
      <c r="F32" s="3" t="s">
        <v>960</v>
      </c>
      <c r="G32" s="383" t="s">
        <v>967</v>
      </c>
      <c r="H32" s="384"/>
    </row>
    <row r="33" spans="1:7" s="376" customFormat="1" ht="162.75" customHeight="1">
      <c r="A33" s="375">
        <v>3</v>
      </c>
      <c r="B33" s="3" t="s">
        <v>968</v>
      </c>
      <c r="C33" s="10" t="s">
        <v>969</v>
      </c>
      <c r="D33" s="3" t="s">
        <v>946</v>
      </c>
      <c r="E33" s="3" t="s">
        <v>952</v>
      </c>
      <c r="F33" s="3" t="s">
        <v>952</v>
      </c>
      <c r="G33" s="10" t="s">
        <v>971</v>
      </c>
    </row>
    <row r="34" spans="1:7" s="376" customFormat="1" ht="139.5" customHeight="1">
      <c r="A34" s="375">
        <v>4</v>
      </c>
      <c r="B34" s="3" t="s">
        <v>978</v>
      </c>
      <c r="C34" s="10" t="s">
        <v>979</v>
      </c>
      <c r="D34" s="3" t="s">
        <v>946</v>
      </c>
      <c r="E34" s="3" t="s">
        <v>953</v>
      </c>
      <c r="F34" s="3" t="s">
        <v>953</v>
      </c>
      <c r="G34" s="10" t="s">
        <v>980</v>
      </c>
    </row>
    <row r="35" spans="1:7" s="376" customFormat="1" ht="139.5" customHeight="1">
      <c r="A35" s="375">
        <v>5</v>
      </c>
      <c r="B35" s="3" t="s">
        <v>982</v>
      </c>
      <c r="C35" s="10" t="s">
        <v>983</v>
      </c>
      <c r="D35" s="3" t="s">
        <v>946</v>
      </c>
      <c r="E35" s="3" t="s">
        <v>953</v>
      </c>
      <c r="F35" s="3" t="s">
        <v>953</v>
      </c>
      <c r="G35" s="10" t="s">
        <v>984</v>
      </c>
    </row>
    <row r="36" spans="1:7" s="376" customFormat="1" ht="125.25" customHeight="1">
      <c r="A36" s="375">
        <v>6</v>
      </c>
      <c r="B36" s="3" t="s">
        <v>985</v>
      </c>
      <c r="C36" s="10" t="s">
        <v>988</v>
      </c>
      <c r="D36" s="3" t="s">
        <v>946</v>
      </c>
      <c r="E36" s="3" t="s">
        <v>986</v>
      </c>
      <c r="F36" s="3" t="s">
        <v>987</v>
      </c>
      <c r="G36" s="10" t="s">
        <v>989</v>
      </c>
    </row>
    <row r="37" spans="1:8" s="4" customFormat="1" ht="170.25" customHeight="1">
      <c r="A37" s="380" t="s">
        <v>557</v>
      </c>
      <c r="B37" s="381" t="s">
        <v>1001</v>
      </c>
      <c r="C37" s="10" t="s">
        <v>965</v>
      </c>
      <c r="D37" s="3" t="s">
        <v>946</v>
      </c>
      <c r="E37" s="3" t="s">
        <v>986</v>
      </c>
      <c r="F37" s="3" t="s">
        <v>986</v>
      </c>
      <c r="G37" s="383" t="s">
        <v>962</v>
      </c>
      <c r="H37" s="384"/>
    </row>
    <row r="38" spans="1:7" s="4" customFormat="1" ht="26.25" customHeight="1">
      <c r="A38" s="372" t="s">
        <v>506</v>
      </c>
      <c r="B38" s="373"/>
      <c r="C38" s="373"/>
      <c r="D38" s="374"/>
      <c r="E38" s="3"/>
      <c r="F38" s="3"/>
      <c r="G38" s="3"/>
    </row>
    <row r="39" spans="1:7" s="15" customFormat="1" ht="15">
      <c r="A39" s="369"/>
      <c r="B39" s="369"/>
      <c r="C39" s="369"/>
      <c r="D39" s="369"/>
      <c r="E39" s="369"/>
      <c r="F39" s="369" t="s">
        <v>497</v>
      </c>
      <c r="G39" s="369" t="s">
        <v>497</v>
      </c>
    </row>
    <row r="40" spans="1:7" s="8" customFormat="1" ht="15">
      <c r="A40" s="17"/>
      <c r="B40" s="18"/>
      <c r="C40" s="18"/>
      <c r="D40" s="18"/>
      <c r="E40" s="17"/>
      <c r="F40" s="17" t="s">
        <v>497</v>
      </c>
      <c r="G40" s="11" t="s">
        <v>497</v>
      </c>
    </row>
    <row r="41" spans="1:7" s="8" customFormat="1" ht="15">
      <c r="A41" s="17"/>
      <c r="B41" s="18"/>
      <c r="C41" s="18"/>
      <c r="D41" s="18"/>
      <c r="E41" s="17"/>
      <c r="F41" s="17"/>
      <c r="G41" s="11"/>
    </row>
    <row r="42" spans="1:7" s="6" customFormat="1" ht="60.75" customHeight="1">
      <c r="A42" s="697" t="s">
        <v>507</v>
      </c>
      <c r="B42" s="697"/>
      <c r="C42" s="697"/>
      <c r="D42" s="697"/>
      <c r="E42" s="697"/>
      <c r="F42" s="697"/>
      <c r="G42" s="697"/>
    </row>
    <row r="43" spans="1:7" s="19" customFormat="1" ht="23.25" customHeight="1">
      <c r="A43" s="698" t="s">
        <v>913</v>
      </c>
      <c r="B43" s="698"/>
      <c r="C43" s="698"/>
      <c r="D43" s="698"/>
      <c r="E43" s="698"/>
      <c r="F43" s="698"/>
      <c r="G43" s="698"/>
    </row>
    <row r="44" spans="1:7" s="6" customFormat="1" ht="15">
      <c r="A44" s="5" t="s">
        <v>508</v>
      </c>
      <c r="B44" s="5"/>
      <c r="C44" s="5"/>
      <c r="D44" s="5"/>
      <c r="E44" s="5"/>
      <c r="F44" s="5"/>
      <c r="G44" s="5"/>
    </row>
  </sheetData>
  <sheetProtection/>
  <mergeCells count="4">
    <mergeCell ref="B30:G30"/>
    <mergeCell ref="A3:E3"/>
    <mergeCell ref="A42:G42"/>
    <mergeCell ref="A43:G43"/>
  </mergeCells>
  <printOptions/>
  <pageMargins left="0.2362204724409449" right="0.2362204724409449" top="0.15748031496062992" bottom="0.15748031496062992" header="0.5118110236220472" footer="0.5118110236220472"/>
  <pageSetup fitToHeight="0"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T18"/>
  <sheetViews>
    <sheetView view="pageBreakPreview" zoomScaleSheetLayoutView="100" zoomScalePageLayoutView="0" workbookViewId="0" topLeftCell="A1">
      <selection activeCell="F23" sqref="F23"/>
    </sheetView>
  </sheetViews>
  <sheetFormatPr defaultColWidth="9.00390625" defaultRowHeight="12.75"/>
  <cols>
    <col min="1" max="1" width="22.875" style="20" customWidth="1"/>
    <col min="2" max="2" width="21.25390625" style="20" customWidth="1"/>
    <col min="3" max="3" width="25.375" style="20" customWidth="1"/>
    <col min="4" max="4" width="12.00390625" style="20" customWidth="1"/>
    <col min="5" max="5" width="11.25390625" style="20" customWidth="1"/>
    <col min="6" max="6" width="15.75390625" style="20" customWidth="1"/>
    <col min="7" max="7" width="13.25390625" style="20" customWidth="1"/>
    <col min="8" max="8" width="12.75390625" style="20" customWidth="1"/>
    <col min="9" max="9" width="16.75390625" style="20" customWidth="1"/>
    <col min="10" max="10" width="13.75390625" style="20" customWidth="1"/>
    <col min="11" max="11" width="12.25390625" style="20" customWidth="1"/>
    <col min="12" max="12" width="21.25390625" style="20" customWidth="1"/>
    <col min="13" max="16384" width="9.125" style="20" customWidth="1"/>
  </cols>
  <sheetData>
    <row r="1" spans="1:20" ht="27.75" customHeight="1">
      <c r="A1" s="21"/>
      <c r="B1" s="21"/>
      <c r="C1" s="699"/>
      <c r="D1" s="699"/>
      <c r="E1" s="699"/>
      <c r="F1" s="699"/>
      <c r="G1" s="699"/>
      <c r="H1" s="699"/>
      <c r="I1" s="699"/>
      <c r="J1" s="699"/>
      <c r="K1" s="21"/>
      <c r="L1" s="22" t="s">
        <v>509</v>
      </c>
      <c r="M1" s="23"/>
      <c r="N1" s="23"/>
      <c r="O1" s="23"/>
      <c r="P1" s="23"/>
      <c r="Q1" s="23"/>
      <c r="R1" s="23"/>
      <c r="S1" s="23"/>
      <c r="T1" s="23"/>
    </row>
    <row r="2" spans="1:16" ht="32.25" customHeight="1">
      <c r="A2" s="21"/>
      <c r="B2" s="700" t="s">
        <v>518</v>
      </c>
      <c r="C2" s="700"/>
      <c r="D2" s="700"/>
      <c r="E2" s="700"/>
      <c r="F2" s="700"/>
      <c r="G2" s="700"/>
      <c r="H2" s="700"/>
      <c r="I2" s="700"/>
      <c r="J2" s="700"/>
      <c r="K2" s="21"/>
      <c r="L2" s="21"/>
      <c r="M2" s="21"/>
      <c r="N2" s="21"/>
      <c r="O2" s="21"/>
      <c r="P2" s="21"/>
    </row>
    <row r="3" spans="1:16" ht="15">
      <c r="A3" s="21"/>
      <c r="B3" s="21"/>
      <c r="C3" s="21"/>
      <c r="D3" s="21"/>
      <c r="E3" s="21"/>
      <c r="F3" s="21"/>
      <c r="G3" s="21"/>
      <c r="H3" s="21"/>
      <c r="I3" s="21"/>
      <c r="J3" s="21"/>
      <c r="K3" s="21"/>
      <c r="M3" s="21"/>
      <c r="N3" s="21"/>
      <c r="O3" s="21"/>
      <c r="P3" s="21"/>
    </row>
    <row r="4" spans="1:16" ht="15">
      <c r="A4" s="21"/>
      <c r="B4" s="21"/>
      <c r="C4" s="21"/>
      <c r="D4" s="21"/>
      <c r="E4" s="21"/>
      <c r="F4" s="21"/>
      <c r="G4" s="21"/>
      <c r="H4" s="21"/>
      <c r="I4" s="21"/>
      <c r="J4" s="21"/>
      <c r="K4" s="21"/>
      <c r="L4" s="21"/>
      <c r="M4" s="21"/>
      <c r="N4" s="21"/>
      <c r="O4" s="21"/>
      <c r="P4" s="21"/>
    </row>
    <row r="5" spans="1:16" ht="90">
      <c r="A5" s="24" t="s">
        <v>519</v>
      </c>
      <c r="B5" s="25" t="s">
        <v>520</v>
      </c>
      <c r="C5" s="25" t="s">
        <v>521</v>
      </c>
      <c r="D5" s="25" t="s">
        <v>522</v>
      </c>
      <c r="E5" s="25" t="s">
        <v>523</v>
      </c>
      <c r="F5" s="25" t="s">
        <v>524</v>
      </c>
      <c r="G5" s="25" t="s">
        <v>525</v>
      </c>
      <c r="H5" s="25" t="s">
        <v>526</v>
      </c>
      <c r="I5" s="25" t="s">
        <v>527</v>
      </c>
      <c r="J5" s="25" t="s">
        <v>528</v>
      </c>
      <c r="K5" s="25" t="s">
        <v>529</v>
      </c>
      <c r="L5" s="26" t="s">
        <v>530</v>
      </c>
      <c r="M5" s="21"/>
      <c r="N5" s="21"/>
      <c r="O5" s="21"/>
      <c r="P5" s="21"/>
    </row>
    <row r="6" spans="1:16" ht="15">
      <c r="A6" s="27" t="s">
        <v>531</v>
      </c>
      <c r="B6" s="28"/>
      <c r="C6" s="28"/>
      <c r="D6" s="28"/>
      <c r="E6" s="28"/>
      <c r="F6" s="28"/>
      <c r="G6" s="28"/>
      <c r="H6" s="28"/>
      <c r="I6" s="28"/>
      <c r="J6" s="28"/>
      <c r="K6" s="28"/>
      <c r="L6" s="29"/>
      <c r="M6" s="21"/>
      <c r="N6" s="21"/>
      <c r="O6" s="21"/>
      <c r="P6" s="21"/>
    </row>
    <row r="7" spans="1:16" ht="15">
      <c r="A7" s="30" t="s">
        <v>532</v>
      </c>
      <c r="B7" s="31"/>
      <c r="C7" s="31"/>
      <c r="D7" s="31"/>
      <c r="E7" s="31"/>
      <c r="F7" s="31"/>
      <c r="G7" s="31"/>
      <c r="H7" s="31"/>
      <c r="I7" s="31"/>
      <c r="J7" s="31"/>
      <c r="K7" s="31"/>
      <c r="L7" s="32"/>
      <c r="M7" s="21"/>
      <c r="N7" s="21"/>
      <c r="O7" s="21"/>
      <c r="P7" s="21"/>
    </row>
    <row r="8" spans="1:16" ht="15">
      <c r="A8" s="30" t="s">
        <v>533</v>
      </c>
      <c r="B8" s="31"/>
      <c r="C8" s="31"/>
      <c r="D8" s="31"/>
      <c r="E8" s="31"/>
      <c r="F8" s="31"/>
      <c r="G8" s="31"/>
      <c r="H8" s="31"/>
      <c r="I8" s="31"/>
      <c r="J8" s="31"/>
      <c r="K8" s="31"/>
      <c r="L8" s="32"/>
      <c r="M8" s="21"/>
      <c r="N8" s="21"/>
      <c r="O8" s="21"/>
      <c r="P8" s="21"/>
    </row>
    <row r="9" spans="1:16" ht="15">
      <c r="A9" s="30" t="s">
        <v>534</v>
      </c>
      <c r="B9" s="31"/>
      <c r="C9" s="31"/>
      <c r="D9" s="31"/>
      <c r="E9" s="31"/>
      <c r="F9" s="31"/>
      <c r="G9" s="31"/>
      <c r="H9" s="31"/>
      <c r="I9" s="31"/>
      <c r="J9" s="31"/>
      <c r="K9" s="31"/>
      <c r="L9" s="32"/>
      <c r="M9" s="21"/>
      <c r="N9" s="21"/>
      <c r="O9" s="21"/>
      <c r="P9" s="21"/>
    </row>
    <row r="10" spans="1:16" ht="15">
      <c r="A10" s="30" t="s">
        <v>535</v>
      </c>
      <c r="B10" s="31"/>
      <c r="C10" s="31"/>
      <c r="D10" s="31"/>
      <c r="E10" s="31"/>
      <c r="F10" s="31"/>
      <c r="G10" s="31"/>
      <c r="H10" s="31"/>
      <c r="I10" s="31"/>
      <c r="J10" s="31"/>
      <c r="K10" s="31"/>
      <c r="L10" s="32"/>
      <c r="M10" s="21"/>
      <c r="N10" s="21"/>
      <c r="O10" s="21"/>
      <c r="P10" s="21"/>
    </row>
    <row r="11" spans="1:16" ht="15">
      <c r="A11" s="30" t="s">
        <v>536</v>
      </c>
      <c r="B11" s="31"/>
      <c r="C11" s="31"/>
      <c r="D11" s="31"/>
      <c r="E11" s="31"/>
      <c r="F11" s="31"/>
      <c r="G11" s="31"/>
      <c r="H11" s="31"/>
      <c r="I11" s="31"/>
      <c r="J11" s="31"/>
      <c r="K11" s="31"/>
      <c r="L11" s="32"/>
      <c r="M11" s="21"/>
      <c r="N11" s="21"/>
      <c r="O11" s="21"/>
      <c r="P11" s="21"/>
    </row>
    <row r="12" spans="1:16" ht="15">
      <c r="A12" s="33"/>
      <c r="B12" s="34"/>
      <c r="C12" s="34"/>
      <c r="D12" s="34"/>
      <c r="E12" s="34"/>
      <c r="F12" s="34"/>
      <c r="G12" s="34"/>
      <c r="H12" s="34"/>
      <c r="I12" s="34"/>
      <c r="J12" s="34"/>
      <c r="K12" s="34"/>
      <c r="L12" s="35"/>
      <c r="M12" s="21"/>
      <c r="N12" s="21"/>
      <c r="O12" s="21"/>
      <c r="P12" s="21"/>
    </row>
    <row r="13" spans="1:16" ht="15">
      <c r="A13" s="36"/>
      <c r="B13" s="37"/>
      <c r="C13" s="37"/>
      <c r="D13" s="37"/>
      <c r="E13" s="37"/>
      <c r="F13" s="37"/>
      <c r="G13" s="37"/>
      <c r="H13" s="37"/>
      <c r="I13" s="37"/>
      <c r="J13" s="37"/>
      <c r="K13" s="37"/>
      <c r="L13" s="38"/>
      <c r="M13" s="21"/>
      <c r="N13" s="21"/>
      <c r="O13" s="21"/>
      <c r="P13" s="21"/>
    </row>
    <row r="14" spans="1:16" ht="15">
      <c r="A14" s="21"/>
      <c r="B14" s="21"/>
      <c r="C14" s="21"/>
      <c r="D14" s="21"/>
      <c r="E14" s="21"/>
      <c r="F14" s="21"/>
      <c r="G14" s="21"/>
      <c r="H14" s="21"/>
      <c r="I14" s="21"/>
      <c r="J14" s="21"/>
      <c r="K14" s="21"/>
      <c r="L14" s="21"/>
      <c r="M14" s="21"/>
      <c r="N14" s="21"/>
      <c r="O14" s="21"/>
      <c r="P14" s="21"/>
    </row>
    <row r="15" spans="1:16" ht="15">
      <c r="A15" s="21"/>
      <c r="B15" s="21"/>
      <c r="C15" s="21"/>
      <c r="D15" s="21"/>
      <c r="E15" s="21"/>
      <c r="F15" s="21"/>
      <c r="G15" s="21"/>
      <c r="H15" s="21"/>
      <c r="I15" s="21"/>
      <c r="J15" s="21"/>
      <c r="K15" s="21"/>
      <c r="L15" s="21"/>
      <c r="M15" s="21"/>
      <c r="N15" s="21"/>
      <c r="O15" s="21"/>
      <c r="P15" s="21"/>
    </row>
    <row r="16" spans="1:16" ht="15">
      <c r="A16" s="21"/>
      <c r="B16" s="21"/>
      <c r="C16" s="21"/>
      <c r="D16" s="21"/>
      <c r="E16" s="21"/>
      <c r="F16" s="21"/>
      <c r="G16" s="21"/>
      <c r="H16" s="21"/>
      <c r="I16" s="21"/>
      <c r="J16" s="21"/>
      <c r="K16" s="21"/>
      <c r="L16" s="21"/>
      <c r="M16" s="21"/>
      <c r="N16" s="21"/>
      <c r="O16" s="21"/>
      <c r="P16" s="21"/>
    </row>
    <row r="17" spans="1:16" ht="15">
      <c r="A17" s="21"/>
      <c r="B17" s="21"/>
      <c r="C17" s="21"/>
      <c r="D17" s="21"/>
      <c r="E17" s="21"/>
      <c r="F17" s="21"/>
      <c r="G17" s="21"/>
      <c r="H17" s="21"/>
      <c r="I17" s="21"/>
      <c r="J17" s="21"/>
      <c r="K17" s="21"/>
      <c r="L17" s="21"/>
      <c r="M17" s="21"/>
      <c r="N17" s="21"/>
      <c r="O17" s="21"/>
      <c r="P17" s="21"/>
    </row>
    <row r="18" spans="1:16" ht="15">
      <c r="A18" s="21"/>
      <c r="B18" s="21"/>
      <c r="C18" s="21"/>
      <c r="D18" s="21"/>
      <c r="E18" s="21"/>
      <c r="F18" s="21"/>
      <c r="G18" s="21"/>
      <c r="H18" s="21"/>
      <c r="I18" s="21"/>
      <c r="J18" s="21"/>
      <c r="K18" s="21"/>
      <c r="L18" s="21"/>
      <c r="M18" s="21"/>
      <c r="N18" s="21"/>
      <c r="O18" s="21"/>
      <c r="P18" s="21"/>
    </row>
  </sheetData>
  <sheetProtection/>
  <mergeCells count="2">
    <mergeCell ref="C1:J1"/>
    <mergeCell ref="B2:J2"/>
  </mergeCells>
  <printOptions/>
  <pageMargins left="0.25" right="0.25" top="0.75" bottom="0.75" header="0.5118055555555556" footer="0.5118055555555556"/>
  <pageSetup fitToHeight="1" fitToWidth="1" horizontalDpi="300" verticalDpi="300" orientation="landscape" paperSize="9" scale="73" r:id="rId1"/>
</worksheet>
</file>

<file path=xl/worksheets/sheet7.xml><?xml version="1.0" encoding="utf-8"?>
<worksheet xmlns="http://schemas.openxmlformats.org/spreadsheetml/2006/main" xmlns:r="http://schemas.openxmlformats.org/officeDocument/2006/relationships">
  <sheetPr>
    <tabColor rgb="FF92D050"/>
  </sheetPr>
  <dimension ref="A1:AL979"/>
  <sheetViews>
    <sheetView tabSelected="1" zoomScale="75" zoomScaleNormal="75" zoomScalePageLayoutView="0" workbookViewId="0" topLeftCell="A40">
      <selection activeCell="K27" sqref="K27"/>
    </sheetView>
  </sheetViews>
  <sheetFormatPr defaultColWidth="9.00390625" defaultRowHeight="12.75"/>
  <cols>
    <col min="1" max="1" width="5.25390625" style="131" customWidth="1"/>
    <col min="2" max="2" width="41.125" style="132" customWidth="1"/>
    <col min="3" max="3" width="7.75390625" style="133" customWidth="1"/>
    <col min="4" max="4" width="20.25390625" style="134" customWidth="1"/>
    <col min="5" max="5" width="12.75390625" style="539" customWidth="1"/>
    <col min="6" max="6" width="19.25390625" style="135" customWidth="1"/>
    <col min="7" max="7" width="20.625" style="135" customWidth="1"/>
    <col min="8" max="8" width="21.375" style="135" customWidth="1"/>
    <col min="9" max="9" width="20.75390625" style="135" customWidth="1"/>
    <col min="10" max="10" width="9.125" style="136" hidden="1" customWidth="1"/>
    <col min="11" max="16384" width="9.125" style="136" customWidth="1"/>
  </cols>
  <sheetData>
    <row r="1" spans="8:9" ht="15.75" hidden="1">
      <c r="H1" s="649"/>
      <c r="I1" s="649"/>
    </row>
    <row r="2" spans="3:9" ht="13.5" customHeight="1">
      <c r="C2" s="137"/>
      <c r="D2" s="137"/>
      <c r="E2" s="540"/>
      <c r="F2" s="137"/>
      <c r="G2" s="137"/>
      <c r="H2" s="137"/>
      <c r="I2" s="138" t="s">
        <v>509</v>
      </c>
    </row>
    <row r="3" spans="3:9" ht="12.75" customHeight="1" hidden="1">
      <c r="C3" s="137"/>
      <c r="D3" s="137"/>
      <c r="E3" s="540"/>
      <c r="F3" s="137"/>
      <c r="G3" s="137"/>
      <c r="H3" s="137"/>
      <c r="I3" s="137"/>
    </row>
    <row r="4" spans="3:9" ht="12.75" customHeight="1" hidden="1">
      <c r="C4" s="137"/>
      <c r="D4" s="137"/>
      <c r="E4" s="540"/>
      <c r="F4" s="137"/>
      <c r="G4" s="137"/>
      <c r="H4" s="137"/>
      <c r="I4" s="137"/>
    </row>
    <row r="5" spans="3:9" ht="12.75" customHeight="1" hidden="1">
      <c r="C5" s="137"/>
      <c r="D5" s="137"/>
      <c r="E5" s="540"/>
      <c r="F5" s="137"/>
      <c r="G5" s="137"/>
      <c r="H5" s="137"/>
      <c r="I5" s="137"/>
    </row>
    <row r="6" spans="3:9" ht="26.25" customHeight="1">
      <c r="C6" s="137"/>
      <c r="D6" s="137"/>
      <c r="E6" s="540"/>
      <c r="F6" s="137"/>
      <c r="G6" s="137"/>
      <c r="H6" s="137"/>
      <c r="I6" s="137"/>
    </row>
    <row r="7" spans="1:38" ht="32.25" customHeight="1">
      <c r="A7" s="725" t="s">
        <v>510</v>
      </c>
      <c r="B7" s="725"/>
      <c r="C7" s="725"/>
      <c r="D7" s="725"/>
      <c r="E7" s="725"/>
      <c r="F7" s="725"/>
      <c r="G7" s="725"/>
      <c r="H7" s="725"/>
      <c r="I7" s="725"/>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row>
    <row r="8" spans="3:9" ht="15" customHeight="1">
      <c r="C8" s="137"/>
      <c r="D8" s="137"/>
      <c r="E8" s="540"/>
      <c r="F8" s="137"/>
      <c r="G8" s="137"/>
      <c r="H8" s="137"/>
      <c r="I8" s="137"/>
    </row>
    <row r="9" spans="3:9" ht="14.25" customHeight="1" hidden="1">
      <c r="C9" s="137"/>
      <c r="D9" s="137"/>
      <c r="E9" s="540"/>
      <c r="F9" s="137"/>
      <c r="G9" s="137"/>
      <c r="H9" s="137"/>
      <c r="I9" s="137"/>
    </row>
    <row r="10" spans="3:9" ht="14.25" customHeight="1" hidden="1">
      <c r="C10" s="137"/>
      <c r="D10" s="137"/>
      <c r="E10" s="540"/>
      <c r="F10" s="137"/>
      <c r="G10" s="137"/>
      <c r="H10" s="137"/>
      <c r="I10" s="137"/>
    </row>
    <row r="11" spans="3:9" ht="14.25" customHeight="1" hidden="1">
      <c r="C11" s="137"/>
      <c r="D11" s="137"/>
      <c r="E11" s="540"/>
      <c r="F11" s="137"/>
      <c r="G11" s="137"/>
      <c r="H11" s="137"/>
      <c r="I11" s="137"/>
    </row>
    <row r="12" spans="1:9" ht="5.25" customHeight="1" hidden="1">
      <c r="A12" s="140"/>
      <c r="B12" s="141"/>
      <c r="C12" s="142"/>
      <c r="D12" s="142"/>
      <c r="E12" s="541"/>
      <c r="F12" s="142"/>
      <c r="G12" s="142"/>
      <c r="H12" s="142"/>
      <c r="I12" s="142"/>
    </row>
    <row r="13" spans="1:9" ht="33.75" customHeight="1">
      <c r="A13" s="726" t="s">
        <v>511</v>
      </c>
      <c r="B13" s="715" t="s">
        <v>512</v>
      </c>
      <c r="C13" s="729"/>
      <c r="D13" s="729"/>
      <c r="E13" s="730" t="s">
        <v>513</v>
      </c>
      <c r="F13" s="731" t="s">
        <v>514</v>
      </c>
      <c r="G13" s="731"/>
      <c r="H13" s="731"/>
      <c r="I13" s="731"/>
    </row>
    <row r="14" spans="1:9" ht="14.25" customHeight="1">
      <c r="A14" s="727"/>
      <c r="B14" s="715"/>
      <c r="C14" s="729"/>
      <c r="D14" s="729"/>
      <c r="E14" s="730"/>
      <c r="F14" s="731"/>
      <c r="G14" s="731"/>
      <c r="H14" s="731"/>
      <c r="I14" s="731"/>
    </row>
    <row r="15" spans="1:9" ht="47.25" customHeight="1">
      <c r="A15" s="728"/>
      <c r="B15" s="715"/>
      <c r="C15" s="729"/>
      <c r="D15" s="729"/>
      <c r="E15" s="542" t="s">
        <v>515</v>
      </c>
      <c r="F15" s="285" t="s">
        <v>902</v>
      </c>
      <c r="G15" s="285" t="s">
        <v>516</v>
      </c>
      <c r="H15" s="286" t="s">
        <v>7</v>
      </c>
      <c r="I15" s="286" t="s">
        <v>8</v>
      </c>
    </row>
    <row r="16" spans="1:9" ht="19.5" customHeight="1">
      <c r="A16" s="537">
        <v>1</v>
      </c>
      <c r="B16" s="143">
        <v>2</v>
      </c>
      <c r="C16" s="724">
        <v>3</v>
      </c>
      <c r="D16" s="724"/>
      <c r="E16" s="543">
        <v>4</v>
      </c>
      <c r="F16" s="144">
        <v>5</v>
      </c>
      <c r="G16" s="144">
        <v>6</v>
      </c>
      <c r="H16" s="144">
        <v>7</v>
      </c>
      <c r="I16" s="145" t="s">
        <v>833</v>
      </c>
    </row>
    <row r="17" spans="1:9" ht="19.5" customHeight="1">
      <c r="A17" s="719" t="s">
        <v>13</v>
      </c>
      <c r="B17" s="717" t="s">
        <v>1369</v>
      </c>
      <c r="C17" s="718" t="s">
        <v>517</v>
      </c>
      <c r="D17" s="718"/>
      <c r="E17" s="157"/>
      <c r="F17" s="146">
        <f aca="true" t="shared" si="0" ref="F17:I20">F21+F566+F777+F862+F898</f>
        <v>11656711.97</v>
      </c>
      <c r="G17" s="146">
        <f t="shared" si="0"/>
        <v>11636629.309019998</v>
      </c>
      <c r="H17" s="146">
        <f t="shared" si="0"/>
        <v>11598503.694629999</v>
      </c>
      <c r="I17" s="146">
        <f t="shared" si="0"/>
        <v>11574829.24247</v>
      </c>
    </row>
    <row r="18" spans="1:9" ht="19.5" customHeight="1">
      <c r="A18" s="719"/>
      <c r="B18" s="717"/>
      <c r="C18" s="718" t="s">
        <v>834</v>
      </c>
      <c r="D18" s="718"/>
      <c r="E18" s="157"/>
      <c r="F18" s="146">
        <f t="shared" si="0"/>
        <v>9915.2</v>
      </c>
      <c r="G18" s="146">
        <f t="shared" si="0"/>
        <v>27936.4</v>
      </c>
      <c r="H18" s="146">
        <f t="shared" si="0"/>
        <v>27936.4</v>
      </c>
      <c r="I18" s="146">
        <f t="shared" si="0"/>
        <v>27936.4</v>
      </c>
    </row>
    <row r="19" spans="1:9" ht="19.5" customHeight="1">
      <c r="A19" s="719"/>
      <c r="B19" s="717"/>
      <c r="C19" s="718" t="s">
        <v>835</v>
      </c>
      <c r="D19" s="718"/>
      <c r="E19" s="157">
        <v>813</v>
      </c>
      <c r="F19" s="146">
        <f t="shared" si="0"/>
        <v>11646796.770000001</v>
      </c>
      <c r="G19" s="146">
        <f t="shared" si="0"/>
        <v>11583982.292769998</v>
      </c>
      <c r="H19" s="146">
        <f t="shared" si="0"/>
        <v>11547752.7347</v>
      </c>
      <c r="I19" s="146">
        <f t="shared" si="0"/>
        <v>11524078.282540001</v>
      </c>
    </row>
    <row r="20" spans="1:9" ht="33.75" customHeight="1">
      <c r="A20" s="719"/>
      <c r="B20" s="717"/>
      <c r="C20" s="718" t="s">
        <v>836</v>
      </c>
      <c r="D20" s="718"/>
      <c r="E20" s="157"/>
      <c r="F20" s="146">
        <f t="shared" si="0"/>
        <v>0</v>
      </c>
      <c r="G20" s="146">
        <f t="shared" si="0"/>
        <v>24710.616250000003</v>
      </c>
      <c r="H20" s="146">
        <f t="shared" si="0"/>
        <v>22814.559930000003</v>
      </c>
      <c r="I20" s="146">
        <f t="shared" si="0"/>
        <v>22814.559930000003</v>
      </c>
    </row>
    <row r="21" spans="1:9" ht="19.5" customHeight="1">
      <c r="A21" s="719" t="s">
        <v>385</v>
      </c>
      <c r="B21" s="723" t="s">
        <v>14</v>
      </c>
      <c r="C21" s="718" t="s">
        <v>517</v>
      </c>
      <c r="D21" s="718"/>
      <c r="E21" s="157"/>
      <c r="F21" s="146">
        <f>SUM(F22:F24)</f>
        <v>10339269.434</v>
      </c>
      <c r="G21" s="146">
        <f>SUM(G22:G24)</f>
        <v>10243313.101999998</v>
      </c>
      <c r="H21" s="146">
        <f>H25+H59+H113+H185+H223+H306+H537+H251+H556</f>
        <v>10211612.4147</v>
      </c>
      <c r="I21" s="146">
        <f>I25+I59+I113+I185+I223+I306+I537+I251+I556</f>
        <v>10202899.05378</v>
      </c>
    </row>
    <row r="22" spans="1:9" ht="19.5" customHeight="1">
      <c r="A22" s="719"/>
      <c r="B22" s="723"/>
      <c r="C22" s="718" t="s">
        <v>834</v>
      </c>
      <c r="D22" s="718"/>
      <c r="E22" s="157" t="s">
        <v>837</v>
      </c>
      <c r="F22" s="146">
        <f>F26+F60+F114+F186+F224+F307+F538+F252</f>
        <v>3891.5</v>
      </c>
      <c r="G22" s="146">
        <f>G26+G60+G114+G186+G224+G307+G538+G252</f>
        <v>19164.7</v>
      </c>
      <c r="H22" s="146">
        <f>H26+H60+H114+H186+H224+H307+H538+H252</f>
        <v>19164.7</v>
      </c>
      <c r="I22" s="146">
        <f>I26+I60+I114+I186+I224+I307+I538+I252</f>
        <v>19164.7</v>
      </c>
    </row>
    <row r="23" spans="1:9" ht="19.5" customHeight="1">
      <c r="A23" s="719"/>
      <c r="B23" s="723"/>
      <c r="C23" s="718" t="s">
        <v>835</v>
      </c>
      <c r="D23" s="718"/>
      <c r="E23" s="157">
        <v>813</v>
      </c>
      <c r="F23" s="146">
        <f>F27+F61+F115+F187+F225+F308+F539+F253+F558</f>
        <v>10335377.934</v>
      </c>
      <c r="G23" s="146">
        <f>G27+G61+G115+G187+G225+G308+G539+G253+G558</f>
        <v>10199437.785749998</v>
      </c>
      <c r="H23" s="146">
        <f>H27+H61+H115+H187+H225+H308+H539+H253+H558</f>
        <v>10169633.15477</v>
      </c>
      <c r="I23" s="146">
        <f>I27+I61+I115+I187+I225+I308+I539+I253+I558</f>
        <v>10160919.793850001</v>
      </c>
    </row>
    <row r="24" spans="1:9" ht="19.5" customHeight="1">
      <c r="A24" s="719"/>
      <c r="B24" s="723"/>
      <c r="C24" s="718" t="s">
        <v>836</v>
      </c>
      <c r="D24" s="718"/>
      <c r="E24" s="157" t="s">
        <v>837</v>
      </c>
      <c r="F24" s="146">
        <f>F28+F62+F116+F188+F226+F309+F540+F254</f>
        <v>0</v>
      </c>
      <c r="G24" s="146">
        <f>G28+G62+G116+G188+G226+G309+G540+G254</f>
        <v>24710.616250000003</v>
      </c>
      <c r="H24" s="146">
        <f>H28+H62+H116+H188+H226+H309+H540+H254</f>
        <v>22814.559930000003</v>
      </c>
      <c r="I24" s="146">
        <f>I28+I62+I116+I188+I226+I309+I540+I254</f>
        <v>22814.559930000003</v>
      </c>
    </row>
    <row r="25" spans="1:9" s="148" customFormat="1" ht="19.5" customHeight="1">
      <c r="A25" s="719" t="s">
        <v>22</v>
      </c>
      <c r="B25" s="717" t="s">
        <v>17</v>
      </c>
      <c r="C25" s="718" t="s">
        <v>517</v>
      </c>
      <c r="D25" s="718"/>
      <c r="E25" s="157"/>
      <c r="F25" s="147">
        <f>SUM(F26:F28)</f>
        <v>2315113.23</v>
      </c>
      <c r="G25" s="147">
        <f>SUM(G26:G28)</f>
        <v>2338217.63979</v>
      </c>
      <c r="H25" s="147">
        <f>SUM(H26:H28)</f>
        <v>2334894.0336800003</v>
      </c>
      <c r="I25" s="147">
        <f>SUM(I26:I28)</f>
        <v>2334894.0336800003</v>
      </c>
    </row>
    <row r="26" spans="1:9" s="148" customFormat="1" ht="19.5" customHeight="1">
      <c r="A26" s="719"/>
      <c r="B26" s="717"/>
      <c r="C26" s="718" t="s">
        <v>834</v>
      </c>
      <c r="D26" s="718"/>
      <c r="E26" s="157"/>
      <c r="F26" s="147">
        <f>F30+F34+F38+F42+F46+F52</f>
        <v>0</v>
      </c>
      <c r="G26" s="147">
        <f>G30+G34+G38+G42+G46+G52</f>
        <v>0</v>
      </c>
      <c r="H26" s="147">
        <f>H30+H34+H38+H42+H46+H52</f>
        <v>0</v>
      </c>
      <c r="I26" s="147">
        <f>I30+I34+I38+I42+I46+I52</f>
        <v>0</v>
      </c>
    </row>
    <row r="27" spans="1:9" s="148" customFormat="1" ht="19.5" customHeight="1">
      <c r="A27" s="719"/>
      <c r="B27" s="717"/>
      <c r="C27" s="718" t="s">
        <v>835</v>
      </c>
      <c r="D27" s="718"/>
      <c r="E27" s="157">
        <v>813</v>
      </c>
      <c r="F27" s="149">
        <f>F31+F35+F39+F43+F47+F53+F57</f>
        <v>2315113.23</v>
      </c>
      <c r="G27" s="149">
        <f>G31+G35+G39+G43+G47+G53+G57</f>
        <v>2330132.65079</v>
      </c>
      <c r="H27" s="149">
        <f>H31+H35+H39+H43+H47+H53+H57</f>
        <v>2326809.0446800003</v>
      </c>
      <c r="I27" s="147">
        <f>I31+I35+I39+I43+I47+I53+I57</f>
        <v>2326809.0446800003</v>
      </c>
    </row>
    <row r="28" spans="1:9" s="148" customFormat="1" ht="19.5" customHeight="1">
      <c r="A28" s="719"/>
      <c r="B28" s="717"/>
      <c r="C28" s="718" t="s">
        <v>836</v>
      </c>
      <c r="D28" s="718"/>
      <c r="E28" s="157"/>
      <c r="F28" s="147">
        <f>F32+F36+F40+F44+F48</f>
        <v>0</v>
      </c>
      <c r="G28" s="147">
        <f>G32+G36+G40+G44+G48</f>
        <v>8084.989</v>
      </c>
      <c r="H28" s="147">
        <f>H32+H36+H40+H44+H48</f>
        <v>8084.989</v>
      </c>
      <c r="I28" s="147">
        <f>I32+I36+I40+I44+I48</f>
        <v>8084.989</v>
      </c>
    </row>
    <row r="29" spans="1:9" s="148" customFormat="1" ht="53.25" customHeight="1">
      <c r="A29" s="719"/>
      <c r="B29" s="715" t="s">
        <v>23</v>
      </c>
      <c r="C29" s="711" t="s">
        <v>517</v>
      </c>
      <c r="D29" s="711"/>
      <c r="E29" s="157"/>
      <c r="F29" s="150">
        <f>SUM(F30:F32)</f>
        <v>2076891</v>
      </c>
      <c r="G29" s="150">
        <f>SUM(G30:G32)</f>
        <v>2150333.48979</v>
      </c>
      <c r="H29" s="150">
        <f>SUM(H30:H32)</f>
        <v>2148995.22012</v>
      </c>
      <c r="I29" s="150">
        <f>SUM(I30:I32)</f>
        <v>2148995.22012</v>
      </c>
    </row>
    <row r="30" spans="1:9" s="148" customFormat="1" ht="57" customHeight="1">
      <c r="A30" s="719"/>
      <c r="B30" s="715"/>
      <c r="C30" s="711" t="s">
        <v>834</v>
      </c>
      <c r="D30" s="711"/>
      <c r="E30" s="157"/>
      <c r="F30" s="150">
        <v>0</v>
      </c>
      <c r="G30" s="150">
        <v>0</v>
      </c>
      <c r="H30" s="150">
        <v>0</v>
      </c>
      <c r="I30" s="150">
        <v>0</v>
      </c>
    </row>
    <row r="31" spans="1:9" s="148" customFormat="1" ht="55.5" customHeight="1">
      <c r="A31" s="719"/>
      <c r="B31" s="715"/>
      <c r="C31" s="711" t="s">
        <v>835</v>
      </c>
      <c r="D31" s="711"/>
      <c r="E31" s="157">
        <v>813</v>
      </c>
      <c r="F31" s="150">
        <v>2076891</v>
      </c>
      <c r="G31" s="150">
        <v>2150333.48979</v>
      </c>
      <c r="H31" s="150">
        <v>2148995.22012</v>
      </c>
      <c r="I31" s="150">
        <f>H31</f>
        <v>2148995.22012</v>
      </c>
    </row>
    <row r="32" spans="1:9" s="148" customFormat="1" ht="22.5" customHeight="1">
      <c r="A32" s="719"/>
      <c r="B32" s="715"/>
      <c r="C32" s="711" t="s">
        <v>836</v>
      </c>
      <c r="D32" s="711"/>
      <c r="E32" s="157"/>
      <c r="F32" s="150">
        <v>0</v>
      </c>
      <c r="G32" s="150">
        <v>0</v>
      </c>
      <c r="H32" s="150">
        <v>0</v>
      </c>
      <c r="I32" s="150">
        <v>0</v>
      </c>
    </row>
    <row r="33" spans="1:9" s="148" customFormat="1" ht="19.5" customHeight="1">
      <c r="A33" s="719"/>
      <c r="B33" s="715" t="s">
        <v>560</v>
      </c>
      <c r="C33" s="711" t="s">
        <v>517</v>
      </c>
      <c r="D33" s="711"/>
      <c r="E33" s="157">
        <v>813</v>
      </c>
      <c r="F33" s="150">
        <f>SUM(F34:F36)</f>
        <v>1063</v>
      </c>
      <c r="G33" s="150">
        <f>SUM(G34:G36)</f>
        <v>1000</v>
      </c>
      <c r="H33" s="150">
        <f>SUM(H34:H36)</f>
        <v>1000</v>
      </c>
      <c r="I33" s="150">
        <f>SUM(I34:I36)</f>
        <v>1000</v>
      </c>
    </row>
    <row r="34" spans="1:9" s="148" customFormat="1" ht="19.5" customHeight="1">
      <c r="A34" s="719"/>
      <c r="B34" s="715"/>
      <c r="C34" s="711" t="s">
        <v>834</v>
      </c>
      <c r="D34" s="711"/>
      <c r="E34" s="157"/>
      <c r="F34" s="150">
        <v>0</v>
      </c>
      <c r="G34" s="150">
        <v>0</v>
      </c>
      <c r="H34" s="150">
        <v>0</v>
      </c>
      <c r="I34" s="150">
        <v>0</v>
      </c>
    </row>
    <row r="35" spans="1:9" s="148" customFormat="1" ht="19.5" customHeight="1">
      <c r="A35" s="719"/>
      <c r="B35" s="715"/>
      <c r="C35" s="711" t="s">
        <v>835</v>
      </c>
      <c r="D35" s="711"/>
      <c r="E35" s="157">
        <v>813</v>
      </c>
      <c r="F35" s="150">
        <v>1063</v>
      </c>
      <c r="G35" s="150">
        <v>1000</v>
      </c>
      <c r="H35" s="150">
        <v>1000</v>
      </c>
      <c r="I35" s="150">
        <v>1000</v>
      </c>
    </row>
    <row r="36" spans="1:9" s="148" customFormat="1" ht="27.75" customHeight="1">
      <c r="A36" s="719"/>
      <c r="B36" s="715"/>
      <c r="C36" s="711" t="s">
        <v>836</v>
      </c>
      <c r="D36" s="711"/>
      <c r="E36" s="157"/>
      <c r="F36" s="150">
        <v>0</v>
      </c>
      <c r="G36" s="150">
        <v>0</v>
      </c>
      <c r="H36" s="150">
        <v>0</v>
      </c>
      <c r="I36" s="150">
        <v>0</v>
      </c>
    </row>
    <row r="37" spans="1:9" ht="19.5" customHeight="1">
      <c r="A37" s="719"/>
      <c r="B37" s="720" t="s">
        <v>31</v>
      </c>
      <c r="C37" s="711" t="s">
        <v>517</v>
      </c>
      <c r="D37" s="711"/>
      <c r="E37" s="157">
        <v>813</v>
      </c>
      <c r="F37" s="150">
        <f>SUM(F38:F40)</f>
        <v>166159</v>
      </c>
      <c r="G37" s="150">
        <f>SUM(G38:G40)</f>
        <v>142779.218</v>
      </c>
      <c r="H37" s="150">
        <f>SUM(H38:H40)</f>
        <v>140793.88174</v>
      </c>
      <c r="I37" s="150">
        <f>SUM(I38:I40)</f>
        <v>140793.88174</v>
      </c>
    </row>
    <row r="38" spans="1:9" ht="26.25" customHeight="1">
      <c r="A38" s="719"/>
      <c r="B38" s="721"/>
      <c r="C38" s="711" t="s">
        <v>834</v>
      </c>
      <c r="D38" s="711"/>
      <c r="E38" s="157"/>
      <c r="F38" s="150">
        <v>0</v>
      </c>
      <c r="G38" s="150">
        <v>0</v>
      </c>
      <c r="H38" s="150">
        <v>0</v>
      </c>
      <c r="I38" s="150">
        <v>0</v>
      </c>
    </row>
    <row r="39" spans="1:9" ht="30" customHeight="1">
      <c r="A39" s="719"/>
      <c r="B39" s="721"/>
      <c r="C39" s="711" t="s">
        <v>835</v>
      </c>
      <c r="D39" s="711"/>
      <c r="E39" s="157">
        <v>813</v>
      </c>
      <c r="F39" s="150">
        <v>166159</v>
      </c>
      <c r="G39" s="150">
        <v>142779.218</v>
      </c>
      <c r="H39" s="150">
        <v>140793.88174</v>
      </c>
      <c r="I39" s="150">
        <f>H39</f>
        <v>140793.88174</v>
      </c>
    </row>
    <row r="40" spans="1:9" ht="48" customHeight="1">
      <c r="A40" s="719"/>
      <c r="B40" s="722"/>
      <c r="C40" s="711" t="s">
        <v>836</v>
      </c>
      <c r="D40" s="711"/>
      <c r="E40" s="157"/>
      <c r="F40" s="150">
        <v>0</v>
      </c>
      <c r="G40" s="150">
        <v>0</v>
      </c>
      <c r="H40" s="150">
        <v>0</v>
      </c>
      <c r="I40" s="150">
        <v>0</v>
      </c>
    </row>
    <row r="41" spans="1:9" ht="23.25" customHeight="1" hidden="1">
      <c r="A41" s="719"/>
      <c r="B41" s="715" t="s">
        <v>34</v>
      </c>
      <c r="C41" s="711" t="s">
        <v>517</v>
      </c>
      <c r="D41" s="711"/>
      <c r="E41" s="157"/>
      <c r="F41" s="151">
        <f>F42+F43+F44</f>
        <v>0</v>
      </c>
      <c r="G41" s="151">
        <f>G42+G43+G44</f>
        <v>0</v>
      </c>
      <c r="H41" s="151">
        <f>H42+H43+H44</f>
        <v>0</v>
      </c>
      <c r="I41" s="151">
        <f>I42+I43+I44</f>
        <v>0</v>
      </c>
    </row>
    <row r="42" spans="1:9" ht="25.5" customHeight="1" hidden="1">
      <c r="A42" s="719"/>
      <c r="B42" s="715"/>
      <c r="C42" s="711" t="s">
        <v>834</v>
      </c>
      <c r="D42" s="711"/>
      <c r="E42" s="157"/>
      <c r="F42" s="151">
        <v>0</v>
      </c>
      <c r="G42" s="151">
        <v>0</v>
      </c>
      <c r="H42" s="151">
        <v>0</v>
      </c>
      <c r="I42" s="151">
        <v>0</v>
      </c>
    </row>
    <row r="43" spans="1:9" ht="19.5" customHeight="1" hidden="1">
      <c r="A43" s="719"/>
      <c r="B43" s="715"/>
      <c r="C43" s="711" t="s">
        <v>835</v>
      </c>
      <c r="D43" s="711"/>
      <c r="E43" s="157"/>
      <c r="F43" s="151">
        <v>0</v>
      </c>
      <c r="G43" s="151">
        <v>0</v>
      </c>
      <c r="H43" s="151">
        <v>0</v>
      </c>
      <c r="I43" s="151">
        <v>0</v>
      </c>
    </row>
    <row r="44" spans="1:9" ht="20.25" customHeight="1" hidden="1">
      <c r="A44" s="719"/>
      <c r="B44" s="715"/>
      <c r="C44" s="711" t="s">
        <v>836</v>
      </c>
      <c r="D44" s="711"/>
      <c r="E44" s="157"/>
      <c r="F44" s="151">
        <v>0</v>
      </c>
      <c r="G44" s="151">
        <v>0</v>
      </c>
      <c r="H44" s="151">
        <v>0</v>
      </c>
      <c r="I44" s="151">
        <v>0</v>
      </c>
    </row>
    <row r="45" spans="1:9" ht="19.5" customHeight="1">
      <c r="A45" s="719"/>
      <c r="B45" s="715" t="s">
        <v>1112</v>
      </c>
      <c r="C45" s="711" t="s">
        <v>517</v>
      </c>
      <c r="D45" s="711"/>
      <c r="E45" s="157">
        <v>813</v>
      </c>
      <c r="F45" s="151">
        <f>SUM(F46:F50)</f>
        <v>65795.98</v>
      </c>
      <c r="G45" s="151">
        <f>SUM(G46:G50)</f>
        <v>35034.95</v>
      </c>
      <c r="H45" s="151">
        <f>SUM(H46:H50)</f>
        <v>35034.94982</v>
      </c>
      <c r="I45" s="151">
        <f>SUM(I46:I50)</f>
        <v>35034.94982</v>
      </c>
    </row>
    <row r="46" spans="1:9" ht="19.5" customHeight="1">
      <c r="A46" s="719"/>
      <c r="B46" s="715"/>
      <c r="C46" s="711" t="s">
        <v>834</v>
      </c>
      <c r="D46" s="711"/>
      <c r="E46" s="157"/>
      <c r="F46" s="150">
        <v>0</v>
      </c>
      <c r="G46" s="150">
        <v>0</v>
      </c>
      <c r="H46" s="150">
        <v>0</v>
      </c>
      <c r="I46" s="150">
        <v>0</v>
      </c>
    </row>
    <row r="47" spans="1:9" ht="19.5" customHeight="1">
      <c r="A47" s="719"/>
      <c r="B47" s="715"/>
      <c r="C47" s="711" t="s">
        <v>835</v>
      </c>
      <c r="D47" s="711"/>
      <c r="E47" s="157">
        <v>813</v>
      </c>
      <c r="F47" s="150">
        <v>65795.98</v>
      </c>
      <c r="G47" s="150">
        <v>26949.961</v>
      </c>
      <c r="H47" s="150">
        <v>26949.96082</v>
      </c>
      <c r="I47" s="150">
        <v>26949.96082</v>
      </c>
    </row>
    <row r="48" spans="1:9" ht="19.5" customHeight="1">
      <c r="A48" s="719"/>
      <c r="B48" s="715"/>
      <c r="C48" s="711" t="s">
        <v>836</v>
      </c>
      <c r="D48" s="711"/>
      <c r="E48" s="157"/>
      <c r="F48" s="150">
        <v>0</v>
      </c>
      <c r="G48" s="150">
        <v>8084.989</v>
      </c>
      <c r="H48" s="150">
        <v>8084.989</v>
      </c>
      <c r="I48" s="150">
        <v>8084.989</v>
      </c>
    </row>
    <row r="49" spans="1:9" ht="49.5" customHeight="1" hidden="1">
      <c r="A49" s="152"/>
      <c r="B49" s="535"/>
      <c r="C49" s="711" t="s">
        <v>20</v>
      </c>
      <c r="D49" s="711"/>
      <c r="E49" s="157"/>
      <c r="F49" s="151">
        <v>0</v>
      </c>
      <c r="G49" s="151">
        <v>0</v>
      </c>
      <c r="H49" s="151">
        <v>0</v>
      </c>
      <c r="I49" s="151">
        <v>0</v>
      </c>
    </row>
    <row r="50" spans="1:9" ht="49.5" customHeight="1" hidden="1">
      <c r="A50" s="152"/>
      <c r="B50" s="535"/>
      <c r="C50" s="711" t="s">
        <v>21</v>
      </c>
      <c r="D50" s="711"/>
      <c r="E50" s="157"/>
      <c r="F50" s="151">
        <v>0</v>
      </c>
      <c r="G50" s="151">
        <v>0</v>
      </c>
      <c r="H50" s="151">
        <v>0</v>
      </c>
      <c r="I50" s="151">
        <v>0</v>
      </c>
    </row>
    <row r="51" spans="1:9" ht="19.5" customHeight="1">
      <c r="A51" s="712"/>
      <c r="B51" s="715" t="s">
        <v>1116</v>
      </c>
      <c r="C51" s="711" t="s">
        <v>517</v>
      </c>
      <c r="D51" s="711"/>
      <c r="E51" s="157"/>
      <c r="F51" s="151">
        <f>SUM(F52:F54)</f>
        <v>0</v>
      </c>
      <c r="G51" s="151">
        <f>SUM(G52:G54)</f>
        <v>0</v>
      </c>
      <c r="H51" s="151">
        <f>SUM(H52:H54)</f>
        <v>0</v>
      </c>
      <c r="I51" s="151">
        <f>SUM(I52:I54)</f>
        <v>0</v>
      </c>
    </row>
    <row r="52" spans="1:9" ht="19.5" customHeight="1">
      <c r="A52" s="713"/>
      <c r="B52" s="715"/>
      <c r="C52" s="711" t="s">
        <v>834</v>
      </c>
      <c r="D52" s="711"/>
      <c r="E52" s="157"/>
      <c r="F52" s="151">
        <v>0</v>
      </c>
      <c r="G52" s="151">
        <v>0</v>
      </c>
      <c r="H52" s="151">
        <v>0</v>
      </c>
      <c r="I52" s="151">
        <v>0</v>
      </c>
    </row>
    <row r="53" spans="1:9" ht="19.5" customHeight="1">
      <c r="A53" s="713"/>
      <c r="B53" s="715"/>
      <c r="C53" s="711" t="s">
        <v>835</v>
      </c>
      <c r="D53" s="711"/>
      <c r="E53" s="157"/>
      <c r="F53" s="151">
        <v>0</v>
      </c>
      <c r="G53" s="151">
        <v>0</v>
      </c>
      <c r="H53" s="151">
        <v>0</v>
      </c>
      <c r="I53" s="151">
        <v>0</v>
      </c>
    </row>
    <row r="54" spans="1:9" ht="42" customHeight="1">
      <c r="A54" s="714"/>
      <c r="B54" s="715"/>
      <c r="C54" s="711" t="s">
        <v>836</v>
      </c>
      <c r="D54" s="711"/>
      <c r="E54" s="157"/>
      <c r="F54" s="151">
        <v>0</v>
      </c>
      <c r="G54" s="151">
        <v>0</v>
      </c>
      <c r="H54" s="151">
        <v>0</v>
      </c>
      <c r="I54" s="151">
        <v>0</v>
      </c>
    </row>
    <row r="55" spans="1:9" ht="19.5" customHeight="1">
      <c r="A55" s="712"/>
      <c r="B55" s="715" t="s">
        <v>1370</v>
      </c>
      <c r="C55" s="711" t="s">
        <v>517</v>
      </c>
      <c r="D55" s="711"/>
      <c r="E55" s="157"/>
      <c r="F55" s="151">
        <f>SUM(F56:F58)</f>
        <v>5204.25</v>
      </c>
      <c r="G55" s="151">
        <f>SUM(G56:G58)</f>
        <v>9069.982</v>
      </c>
      <c r="H55" s="151">
        <f>SUM(H56:H58)</f>
        <v>9069.982</v>
      </c>
      <c r="I55" s="151">
        <f>SUM(I56:I58)</f>
        <v>9069.982</v>
      </c>
    </row>
    <row r="56" spans="1:9" ht="39.75" customHeight="1">
      <c r="A56" s="713"/>
      <c r="B56" s="715"/>
      <c r="C56" s="711" t="s">
        <v>834</v>
      </c>
      <c r="D56" s="711"/>
      <c r="E56" s="157"/>
      <c r="F56" s="150">
        <v>0</v>
      </c>
      <c r="G56" s="150">
        <v>0</v>
      </c>
      <c r="H56" s="150">
        <v>0</v>
      </c>
      <c r="I56" s="150">
        <v>0</v>
      </c>
    </row>
    <row r="57" spans="1:9" ht="38.25" customHeight="1">
      <c r="A57" s="713"/>
      <c r="B57" s="715"/>
      <c r="C57" s="711" t="s">
        <v>835</v>
      </c>
      <c r="D57" s="711"/>
      <c r="E57" s="157"/>
      <c r="F57" s="150">
        <v>5204.25</v>
      </c>
      <c r="G57" s="150">
        <v>9069.982</v>
      </c>
      <c r="H57" s="150">
        <v>9069.982</v>
      </c>
      <c r="I57" s="150">
        <v>9069.982</v>
      </c>
    </row>
    <row r="58" spans="1:9" ht="36.75" customHeight="1">
      <c r="A58" s="714"/>
      <c r="B58" s="715"/>
      <c r="C58" s="711" t="s">
        <v>836</v>
      </c>
      <c r="D58" s="711"/>
      <c r="E58" s="157"/>
      <c r="F58" s="151">
        <v>0</v>
      </c>
      <c r="G58" s="151">
        <v>0</v>
      </c>
      <c r="H58" s="151">
        <v>0</v>
      </c>
      <c r="I58" s="151">
        <v>0</v>
      </c>
    </row>
    <row r="59" spans="1:9" ht="19.5" customHeight="1">
      <c r="A59" s="712" t="s">
        <v>427</v>
      </c>
      <c r="B59" s="717" t="s">
        <v>42</v>
      </c>
      <c r="C59" s="718" t="s">
        <v>517</v>
      </c>
      <c r="D59" s="718"/>
      <c r="E59" s="157">
        <v>813</v>
      </c>
      <c r="F59" s="147">
        <f>SUM(F60:F62)</f>
        <v>5870993.98</v>
      </c>
      <c r="G59" s="147">
        <f>SUM(G60:G62)</f>
        <v>5838128.26902</v>
      </c>
      <c r="H59" s="147">
        <f>SUM(H60:H62)</f>
        <v>5826412.91811</v>
      </c>
      <c r="I59" s="147">
        <f>SUM(I60:I62)</f>
        <v>5823677.314230001</v>
      </c>
    </row>
    <row r="60" spans="1:9" ht="19.5" customHeight="1">
      <c r="A60" s="713"/>
      <c r="B60" s="717"/>
      <c r="C60" s="718" t="s">
        <v>834</v>
      </c>
      <c r="D60" s="718"/>
      <c r="E60" s="157"/>
      <c r="F60" s="147">
        <f>F70+F74+F78+F83+F87+F64</f>
        <v>0</v>
      </c>
      <c r="G60" s="147">
        <f>G70+G74+G78+G83+G87+G64</f>
        <v>0</v>
      </c>
      <c r="H60" s="147">
        <f>H70+H74+H78+H83+H87+H64</f>
        <v>0</v>
      </c>
      <c r="I60" s="147">
        <f>I70+I74+I78+I83+I87+I64</f>
        <v>0</v>
      </c>
    </row>
    <row r="61" spans="1:9" ht="19.5" customHeight="1">
      <c r="A61" s="713"/>
      <c r="B61" s="717"/>
      <c r="C61" s="718" t="s">
        <v>835</v>
      </c>
      <c r="D61" s="718"/>
      <c r="E61" s="157">
        <v>813</v>
      </c>
      <c r="F61" s="147">
        <f>F65+F71+F75+F79+F84+F88+F92+F96+F100+F106</f>
        <v>5870993.98</v>
      </c>
      <c r="G61" s="147">
        <f>G65+G71+G75+G79+G84+G88+G92+G96+G100+G106</f>
        <v>5827149.228569999</v>
      </c>
      <c r="H61" s="147">
        <f>H65+H71+H75+H79+H84+H88+H92+H96+H100+H106+H111</f>
        <v>5817326.56598</v>
      </c>
      <c r="I61" s="147">
        <f>I65+I71+I75+I79+I84+I88+I92+I96+I100+I106+I111</f>
        <v>5814590.962100001</v>
      </c>
    </row>
    <row r="62" spans="1:9" ht="19.5" customHeight="1">
      <c r="A62" s="714"/>
      <c r="B62" s="717"/>
      <c r="C62" s="718" t="s">
        <v>836</v>
      </c>
      <c r="D62" s="718"/>
      <c r="E62" s="157"/>
      <c r="F62" s="147">
        <f>F66+F72+F76+F80+F85+F89+F93+F97+F103+F107</f>
        <v>0</v>
      </c>
      <c r="G62" s="147">
        <f>G66+G72+G76+G80+G85+G89+G93+G97+G103+G107</f>
        <v>10979.04045</v>
      </c>
      <c r="H62" s="147">
        <f>H66+H72+H76+H80+H85+H89+H93+H97+H103+H107</f>
        <v>9086.35213</v>
      </c>
      <c r="I62" s="147">
        <f>I66+I72+I76+I80+I85+I89+I93+I97+I103+I107</f>
        <v>9086.35213</v>
      </c>
    </row>
    <row r="63" spans="1:9" ht="34.5" customHeight="1">
      <c r="A63" s="712"/>
      <c r="B63" s="715" t="s">
        <v>45</v>
      </c>
      <c r="C63" s="711" t="s">
        <v>517</v>
      </c>
      <c r="D63" s="711"/>
      <c r="E63" s="157">
        <v>813</v>
      </c>
      <c r="F63" s="151">
        <f>SUM(F64:F68)</f>
        <v>5113478.7</v>
      </c>
      <c r="G63" s="151">
        <f>SUM(G64:G68)</f>
        <v>5041338.73348</v>
      </c>
      <c r="H63" s="151">
        <f>SUM(H64:H68)</f>
        <v>5033537.54607</v>
      </c>
      <c r="I63" s="151">
        <f>SUM(I64:I68)</f>
        <v>5033537.54607</v>
      </c>
    </row>
    <row r="64" spans="1:9" ht="71.25" customHeight="1">
      <c r="A64" s="713"/>
      <c r="B64" s="715"/>
      <c r="C64" s="711" t="s">
        <v>834</v>
      </c>
      <c r="D64" s="711"/>
      <c r="E64" s="157"/>
      <c r="F64" s="151">
        <v>0</v>
      </c>
      <c r="G64" s="151">
        <v>0</v>
      </c>
      <c r="H64" s="151">
        <v>0</v>
      </c>
      <c r="I64" s="151">
        <v>0</v>
      </c>
    </row>
    <row r="65" spans="1:9" ht="75" customHeight="1">
      <c r="A65" s="713"/>
      <c r="B65" s="715"/>
      <c r="C65" s="711" t="s">
        <v>835</v>
      </c>
      <c r="D65" s="711"/>
      <c r="E65" s="157">
        <v>813</v>
      </c>
      <c r="F65" s="151">
        <v>5113478.7</v>
      </c>
      <c r="G65" s="151">
        <v>5041338.73348</v>
      </c>
      <c r="H65" s="150">
        <v>5033537.54607</v>
      </c>
      <c r="I65" s="150">
        <f>H65</f>
        <v>5033537.54607</v>
      </c>
    </row>
    <row r="66" spans="1:9" ht="153.75" customHeight="1">
      <c r="A66" s="714"/>
      <c r="B66" s="715"/>
      <c r="C66" s="711" t="s">
        <v>836</v>
      </c>
      <c r="D66" s="711"/>
      <c r="E66" s="157"/>
      <c r="F66" s="151">
        <v>0</v>
      </c>
      <c r="G66" s="151">
        <v>0</v>
      </c>
      <c r="H66" s="150">
        <v>0</v>
      </c>
      <c r="I66" s="150">
        <v>0</v>
      </c>
    </row>
    <row r="67" spans="1:9" ht="171.75" customHeight="1" hidden="1">
      <c r="A67" s="152"/>
      <c r="B67" s="535"/>
      <c r="C67" s="711" t="s">
        <v>20</v>
      </c>
      <c r="D67" s="711"/>
      <c r="E67" s="157">
        <v>813</v>
      </c>
      <c r="F67" s="151">
        <v>0</v>
      </c>
      <c r="G67" s="151">
        <v>0</v>
      </c>
      <c r="H67" s="151">
        <v>0</v>
      </c>
      <c r="I67" s="151">
        <v>0</v>
      </c>
    </row>
    <row r="68" spans="1:9" ht="171.75" customHeight="1" hidden="1">
      <c r="A68" s="152"/>
      <c r="B68" s="535"/>
      <c r="C68" s="711" t="s">
        <v>21</v>
      </c>
      <c r="D68" s="711"/>
      <c r="E68" s="157">
        <v>813</v>
      </c>
      <c r="F68" s="151">
        <v>0</v>
      </c>
      <c r="G68" s="151">
        <v>0</v>
      </c>
      <c r="H68" s="151">
        <v>0</v>
      </c>
      <c r="I68" s="151">
        <v>0</v>
      </c>
    </row>
    <row r="69" spans="1:9" ht="19.5" customHeight="1">
      <c r="A69" s="712"/>
      <c r="B69" s="715" t="s">
        <v>48</v>
      </c>
      <c r="C69" s="711" t="s">
        <v>517</v>
      </c>
      <c r="D69" s="711"/>
      <c r="E69" s="157">
        <v>813</v>
      </c>
      <c r="F69" s="151">
        <f>SUM(F70:F72)</f>
        <v>678218.62</v>
      </c>
      <c r="G69" s="151">
        <f>SUM(G70:G72)</f>
        <v>679181.60071</v>
      </c>
      <c r="H69" s="151">
        <f>SUM(H70:H72)</f>
        <v>678618.03071</v>
      </c>
      <c r="I69" s="151">
        <f>SUM(I70:I72)</f>
        <v>675882.42683</v>
      </c>
    </row>
    <row r="70" spans="1:9" ht="19.5" customHeight="1">
      <c r="A70" s="713"/>
      <c r="B70" s="715"/>
      <c r="C70" s="711" t="s">
        <v>834</v>
      </c>
      <c r="D70" s="711"/>
      <c r="E70" s="157"/>
      <c r="F70" s="151">
        <v>0</v>
      </c>
      <c r="G70" s="151">
        <v>0</v>
      </c>
      <c r="H70" s="151">
        <v>0</v>
      </c>
      <c r="I70" s="151">
        <v>0</v>
      </c>
    </row>
    <row r="71" spans="1:9" ht="45" customHeight="1">
      <c r="A71" s="713"/>
      <c r="B71" s="715"/>
      <c r="C71" s="711" t="s">
        <v>835</v>
      </c>
      <c r="D71" s="711"/>
      <c r="E71" s="157">
        <v>813</v>
      </c>
      <c r="F71" s="151">
        <v>678218.62</v>
      </c>
      <c r="G71" s="151">
        <v>679181.60071</v>
      </c>
      <c r="H71" s="151">
        <v>678618.03071</v>
      </c>
      <c r="I71" s="150">
        <v>675882.42683</v>
      </c>
    </row>
    <row r="72" spans="1:9" ht="32.25" customHeight="1">
      <c r="A72" s="714"/>
      <c r="B72" s="715"/>
      <c r="C72" s="711" t="s">
        <v>836</v>
      </c>
      <c r="D72" s="711"/>
      <c r="E72" s="157"/>
      <c r="F72" s="151">
        <v>0</v>
      </c>
      <c r="G72" s="151">
        <v>0</v>
      </c>
      <c r="H72" s="151">
        <v>0</v>
      </c>
      <c r="I72" s="151">
        <v>0</v>
      </c>
    </row>
    <row r="73" spans="1:9" ht="19.5" customHeight="1">
      <c r="A73" s="712"/>
      <c r="B73" s="715" t="s">
        <v>51</v>
      </c>
      <c r="C73" s="711" t="s">
        <v>517</v>
      </c>
      <c r="D73" s="711"/>
      <c r="E73" s="157">
        <v>813</v>
      </c>
      <c r="F73" s="151">
        <f>SUM(F74:F76)</f>
        <v>1595.5</v>
      </c>
      <c r="G73" s="151">
        <f>SUM(G74:G76)</f>
        <v>1532.078</v>
      </c>
      <c r="H73" s="151">
        <f>SUM(H74:H76)</f>
        <v>1532.078</v>
      </c>
      <c r="I73" s="151">
        <f>SUM(I74:I76)</f>
        <v>1532.078</v>
      </c>
    </row>
    <row r="74" spans="1:9" ht="19.5" customHeight="1">
      <c r="A74" s="713"/>
      <c r="B74" s="715"/>
      <c r="C74" s="711" t="s">
        <v>834</v>
      </c>
      <c r="D74" s="711"/>
      <c r="E74" s="157"/>
      <c r="F74" s="151">
        <v>0</v>
      </c>
      <c r="G74" s="151">
        <v>0</v>
      </c>
      <c r="H74" s="151">
        <v>0</v>
      </c>
      <c r="I74" s="151">
        <v>0</v>
      </c>
    </row>
    <row r="75" spans="1:9" ht="19.5" customHeight="1">
      <c r="A75" s="713"/>
      <c r="B75" s="715"/>
      <c r="C75" s="711" t="s">
        <v>835</v>
      </c>
      <c r="D75" s="711"/>
      <c r="E75" s="157">
        <v>813</v>
      </c>
      <c r="F75" s="151">
        <v>1595.5</v>
      </c>
      <c r="G75" s="151">
        <v>1532.078</v>
      </c>
      <c r="H75" s="151">
        <v>1532.078</v>
      </c>
      <c r="I75" s="153">
        <v>1532.078</v>
      </c>
    </row>
    <row r="76" spans="1:9" ht="36" customHeight="1">
      <c r="A76" s="714"/>
      <c r="B76" s="715"/>
      <c r="C76" s="711" t="s">
        <v>836</v>
      </c>
      <c r="D76" s="711"/>
      <c r="E76" s="157"/>
      <c r="F76" s="151">
        <v>0</v>
      </c>
      <c r="G76" s="151">
        <v>0</v>
      </c>
      <c r="H76" s="151">
        <v>0</v>
      </c>
      <c r="I76" s="153">
        <v>0</v>
      </c>
    </row>
    <row r="77" spans="1:9" ht="19.5" customHeight="1">
      <c r="A77" s="712"/>
      <c r="B77" s="715" t="s">
        <v>54</v>
      </c>
      <c r="C77" s="711" t="s">
        <v>517</v>
      </c>
      <c r="D77" s="711"/>
      <c r="E77" s="157">
        <v>813</v>
      </c>
      <c r="F77" s="151">
        <f>SUM(F78:F80)</f>
        <v>850.4</v>
      </c>
      <c r="G77" s="151">
        <f>SUM(G78:G80)</f>
        <v>1350.4</v>
      </c>
      <c r="H77" s="151">
        <f>SUM(H78:H80)</f>
        <v>1267.55962</v>
      </c>
      <c r="I77" s="151">
        <f>SUM(I78:I80)</f>
        <v>1267.55962</v>
      </c>
    </row>
    <row r="78" spans="1:9" ht="19.5" customHeight="1">
      <c r="A78" s="713"/>
      <c r="B78" s="715"/>
      <c r="C78" s="711" t="s">
        <v>834</v>
      </c>
      <c r="D78" s="711"/>
      <c r="E78" s="157"/>
      <c r="F78" s="151">
        <v>0</v>
      </c>
      <c r="G78" s="151">
        <v>0</v>
      </c>
      <c r="H78" s="151">
        <v>0</v>
      </c>
      <c r="I78" s="151">
        <v>0</v>
      </c>
    </row>
    <row r="79" spans="1:9" ht="19.5" customHeight="1">
      <c r="A79" s="713"/>
      <c r="B79" s="715"/>
      <c r="C79" s="711" t="s">
        <v>835</v>
      </c>
      <c r="D79" s="711"/>
      <c r="E79" s="157">
        <v>813</v>
      </c>
      <c r="F79" s="150">
        <v>850.4</v>
      </c>
      <c r="G79" s="150">
        <v>1350.4</v>
      </c>
      <c r="H79" s="150">
        <v>1267.55962</v>
      </c>
      <c r="I79" s="150">
        <v>1267.55962</v>
      </c>
    </row>
    <row r="80" spans="1:9" ht="40.5" customHeight="1">
      <c r="A80" s="714"/>
      <c r="B80" s="715"/>
      <c r="C80" s="711" t="s">
        <v>836</v>
      </c>
      <c r="D80" s="711"/>
      <c r="E80" s="157"/>
      <c r="F80" s="150">
        <v>0</v>
      </c>
      <c r="G80" s="150">
        <v>0</v>
      </c>
      <c r="H80" s="150">
        <v>0</v>
      </c>
      <c r="I80" s="150">
        <v>0</v>
      </c>
    </row>
    <row r="81" spans="1:9" ht="49.5" customHeight="1" hidden="1">
      <c r="A81" s="152"/>
      <c r="B81" s="535"/>
      <c r="C81" s="154" t="s">
        <v>56</v>
      </c>
      <c r="D81" s="155" t="s">
        <v>57</v>
      </c>
      <c r="E81" s="157">
        <v>813</v>
      </c>
      <c r="F81" s="151"/>
      <c r="G81" s="151"/>
      <c r="H81" s="151"/>
      <c r="I81" s="151"/>
    </row>
    <row r="82" spans="1:9" ht="49.5" customHeight="1" hidden="1">
      <c r="A82" s="152"/>
      <c r="B82" s="535"/>
      <c r="C82" s="711" t="s">
        <v>517</v>
      </c>
      <c r="D82" s="711"/>
      <c r="E82" s="157">
        <v>813</v>
      </c>
      <c r="F82" s="151">
        <f>SUM(F83:F85)</f>
        <v>0</v>
      </c>
      <c r="G82" s="151">
        <f>SUM(G83:G85)</f>
        <v>0</v>
      </c>
      <c r="H82" s="151">
        <f>SUM(H83:H85)</f>
        <v>0</v>
      </c>
      <c r="I82" s="151">
        <f>SUM(I83:I85)</f>
        <v>0</v>
      </c>
    </row>
    <row r="83" spans="1:9" ht="49.5" customHeight="1" hidden="1">
      <c r="A83" s="152"/>
      <c r="B83" s="535"/>
      <c r="C83" s="711" t="s">
        <v>834</v>
      </c>
      <c r="D83" s="711"/>
      <c r="E83" s="157">
        <v>813</v>
      </c>
      <c r="F83" s="151">
        <v>0</v>
      </c>
      <c r="G83" s="151">
        <v>0</v>
      </c>
      <c r="H83" s="151">
        <v>0</v>
      </c>
      <c r="I83" s="151">
        <v>0</v>
      </c>
    </row>
    <row r="84" spans="1:9" ht="49.5" customHeight="1" hidden="1">
      <c r="A84" s="152"/>
      <c r="B84" s="535"/>
      <c r="C84" s="711" t="s">
        <v>835</v>
      </c>
      <c r="D84" s="711"/>
      <c r="E84" s="157">
        <v>813</v>
      </c>
      <c r="F84" s="151">
        <v>0</v>
      </c>
      <c r="G84" s="151">
        <v>0</v>
      </c>
      <c r="H84" s="151">
        <v>0</v>
      </c>
      <c r="I84" s="151">
        <v>0</v>
      </c>
    </row>
    <row r="85" spans="1:9" ht="49.5" customHeight="1" hidden="1">
      <c r="A85" s="152"/>
      <c r="B85" s="535"/>
      <c r="C85" s="711" t="s">
        <v>836</v>
      </c>
      <c r="D85" s="711"/>
      <c r="E85" s="157">
        <v>813</v>
      </c>
      <c r="F85" s="151">
        <v>0</v>
      </c>
      <c r="G85" s="151">
        <v>0</v>
      </c>
      <c r="H85" s="151">
        <v>0</v>
      </c>
      <c r="I85" s="151">
        <v>0</v>
      </c>
    </row>
    <row r="86" spans="1:9" ht="19.5" customHeight="1">
      <c r="A86" s="712"/>
      <c r="B86" s="715" t="s">
        <v>581</v>
      </c>
      <c r="C86" s="711" t="s">
        <v>517</v>
      </c>
      <c r="D86" s="711"/>
      <c r="E86" s="157">
        <v>813</v>
      </c>
      <c r="F86" s="151">
        <f>SUM(F87:F89)</f>
        <v>1582.5</v>
      </c>
      <c r="G86" s="151">
        <f>SUM(G87:G89)</f>
        <v>1338.164</v>
      </c>
      <c r="H86" s="151">
        <f>SUM(H87:H89)</f>
        <v>1309.85192</v>
      </c>
      <c r="I86" s="151">
        <f>SUM(I87:I89)</f>
        <v>1309.85192</v>
      </c>
    </row>
    <row r="87" spans="1:9" ht="19.5" customHeight="1">
      <c r="A87" s="713"/>
      <c r="B87" s="715"/>
      <c r="C87" s="711" t="s">
        <v>834</v>
      </c>
      <c r="D87" s="711"/>
      <c r="E87" s="157"/>
      <c r="F87" s="151">
        <v>0</v>
      </c>
      <c r="G87" s="151">
        <v>0</v>
      </c>
      <c r="H87" s="151">
        <v>0</v>
      </c>
      <c r="I87" s="151">
        <v>0</v>
      </c>
    </row>
    <row r="88" spans="1:9" ht="19.5" customHeight="1">
      <c r="A88" s="713"/>
      <c r="B88" s="715"/>
      <c r="C88" s="711" t="s">
        <v>835</v>
      </c>
      <c r="D88" s="711"/>
      <c r="E88" s="157">
        <v>813</v>
      </c>
      <c r="F88" s="151">
        <v>1582.5</v>
      </c>
      <c r="G88" s="151">
        <v>1338.164</v>
      </c>
      <c r="H88" s="151">
        <v>1309.85192</v>
      </c>
      <c r="I88" s="150">
        <v>1309.85192</v>
      </c>
    </row>
    <row r="89" spans="1:9" ht="19.5" customHeight="1">
      <c r="A89" s="714"/>
      <c r="B89" s="715"/>
      <c r="C89" s="711" t="s">
        <v>836</v>
      </c>
      <c r="D89" s="711"/>
      <c r="E89" s="157"/>
      <c r="F89" s="151">
        <v>0</v>
      </c>
      <c r="G89" s="151">
        <v>0</v>
      </c>
      <c r="H89" s="151">
        <v>0</v>
      </c>
      <c r="I89" s="151">
        <v>0</v>
      </c>
    </row>
    <row r="90" spans="1:9" ht="19.5" customHeight="1">
      <c r="A90" s="712"/>
      <c r="B90" s="715" t="s">
        <v>584</v>
      </c>
      <c r="C90" s="711" t="s">
        <v>517</v>
      </c>
      <c r="D90" s="711"/>
      <c r="E90" s="157">
        <v>813</v>
      </c>
      <c r="F90" s="151">
        <f>SUM(F91:F93)</f>
        <v>69402.63</v>
      </c>
      <c r="G90" s="151">
        <f>SUM(G91:G93)</f>
        <v>103189.31145</v>
      </c>
      <c r="H90" s="151">
        <f>SUM(H91:H93)</f>
        <v>99949.87341</v>
      </c>
      <c r="I90" s="151">
        <f>SUM(I91:I93)</f>
        <v>99949.87341</v>
      </c>
    </row>
    <row r="91" spans="1:9" ht="19.5" customHeight="1">
      <c r="A91" s="713"/>
      <c r="B91" s="715"/>
      <c r="C91" s="711" t="s">
        <v>834</v>
      </c>
      <c r="D91" s="711"/>
      <c r="E91" s="157"/>
      <c r="F91" s="151">
        <v>0</v>
      </c>
      <c r="G91" s="151">
        <v>0</v>
      </c>
      <c r="H91" s="151">
        <v>0</v>
      </c>
      <c r="I91" s="151">
        <v>0</v>
      </c>
    </row>
    <row r="92" spans="1:9" ht="19.5" customHeight="1">
      <c r="A92" s="713"/>
      <c r="B92" s="715"/>
      <c r="C92" s="711" t="s">
        <v>835</v>
      </c>
      <c r="D92" s="711"/>
      <c r="E92" s="157">
        <v>813</v>
      </c>
      <c r="F92" s="151">
        <v>69402.63</v>
      </c>
      <c r="G92" s="151">
        <v>92210.271</v>
      </c>
      <c r="H92" s="151">
        <v>90863.52128</v>
      </c>
      <c r="I92" s="150">
        <v>90863.52128</v>
      </c>
    </row>
    <row r="93" spans="1:9" ht="24" customHeight="1">
      <c r="A93" s="714"/>
      <c r="B93" s="715"/>
      <c r="C93" s="711" t="s">
        <v>836</v>
      </c>
      <c r="D93" s="711"/>
      <c r="E93" s="157"/>
      <c r="F93" s="150">
        <v>0</v>
      </c>
      <c r="G93" s="150">
        <v>10979.04045</v>
      </c>
      <c r="H93" s="150">
        <v>9086.35213</v>
      </c>
      <c r="I93" s="150">
        <v>9086.35213</v>
      </c>
    </row>
    <row r="94" spans="1:9" ht="19.5" customHeight="1">
      <c r="A94" s="712"/>
      <c r="B94" s="715" t="s">
        <v>587</v>
      </c>
      <c r="C94" s="711" t="s">
        <v>517</v>
      </c>
      <c r="D94" s="711"/>
      <c r="E94" s="157"/>
      <c r="F94" s="151">
        <f>SUM(F95:F99)</f>
        <v>0</v>
      </c>
      <c r="G94" s="151">
        <f>SUM(G95:G99)</f>
        <v>0</v>
      </c>
      <c r="H94" s="151">
        <f>SUM(H95:H99)</f>
        <v>0</v>
      </c>
      <c r="I94" s="151">
        <f>SUM(I95:I99)</f>
        <v>0</v>
      </c>
    </row>
    <row r="95" spans="1:9" ht="19.5" customHeight="1">
      <c r="A95" s="713"/>
      <c r="B95" s="715"/>
      <c r="C95" s="711" t="s">
        <v>834</v>
      </c>
      <c r="D95" s="711"/>
      <c r="E95" s="157"/>
      <c r="F95" s="151">
        <v>0</v>
      </c>
      <c r="G95" s="151">
        <v>0</v>
      </c>
      <c r="H95" s="151">
        <v>0</v>
      </c>
      <c r="I95" s="151">
        <v>0</v>
      </c>
    </row>
    <row r="96" spans="1:9" ht="19.5" customHeight="1">
      <c r="A96" s="713"/>
      <c r="B96" s="715"/>
      <c r="C96" s="711" t="s">
        <v>835</v>
      </c>
      <c r="D96" s="711"/>
      <c r="E96" s="157"/>
      <c r="F96" s="151">
        <v>0</v>
      </c>
      <c r="G96" s="151">
        <v>0</v>
      </c>
      <c r="H96" s="151">
        <v>0</v>
      </c>
      <c r="I96" s="151">
        <v>0</v>
      </c>
    </row>
    <row r="97" spans="1:9" ht="50.25" customHeight="1">
      <c r="A97" s="714"/>
      <c r="B97" s="715"/>
      <c r="C97" s="711" t="s">
        <v>836</v>
      </c>
      <c r="D97" s="711"/>
      <c r="E97" s="157"/>
      <c r="F97" s="151">
        <v>0</v>
      </c>
      <c r="G97" s="151">
        <v>0</v>
      </c>
      <c r="H97" s="151">
        <v>0</v>
      </c>
      <c r="I97" s="151">
        <v>0</v>
      </c>
    </row>
    <row r="98" spans="1:9" ht="49.5" customHeight="1" hidden="1">
      <c r="A98" s="152"/>
      <c r="B98" s="535"/>
      <c r="C98" s="711" t="s">
        <v>20</v>
      </c>
      <c r="D98" s="711"/>
      <c r="E98" s="157"/>
      <c r="F98" s="151"/>
      <c r="G98" s="151"/>
      <c r="H98" s="151"/>
      <c r="I98" s="151"/>
    </row>
    <row r="99" spans="1:9" ht="49.5" customHeight="1" hidden="1">
      <c r="A99" s="152"/>
      <c r="B99" s="535"/>
      <c r="C99" s="711" t="s">
        <v>21</v>
      </c>
      <c r="D99" s="711"/>
      <c r="E99" s="157"/>
      <c r="F99" s="151"/>
      <c r="G99" s="151"/>
      <c r="H99" s="151"/>
      <c r="I99" s="151"/>
    </row>
    <row r="100" spans="1:9" ht="19.5" customHeight="1">
      <c r="A100" s="712"/>
      <c r="B100" s="715" t="s">
        <v>589</v>
      </c>
      <c r="C100" s="711" t="s">
        <v>517</v>
      </c>
      <c r="D100" s="711"/>
      <c r="E100" s="157" t="s">
        <v>837</v>
      </c>
      <c r="F100" s="151">
        <f>F101+F102+F103</f>
        <v>1188.43</v>
      </c>
      <c r="G100" s="151">
        <f>G101+G102+G103</f>
        <v>5797.98138</v>
      </c>
      <c r="H100" s="151">
        <f>H101+H102+H103</f>
        <v>5797.97838</v>
      </c>
      <c r="I100" s="151">
        <f>I101+I102+I103</f>
        <v>5797.97838</v>
      </c>
    </row>
    <row r="101" spans="1:9" ht="19.5" customHeight="1">
      <c r="A101" s="713"/>
      <c r="B101" s="715"/>
      <c r="C101" s="711" t="s">
        <v>834</v>
      </c>
      <c r="D101" s="711"/>
      <c r="E101" s="157"/>
      <c r="F101" s="151">
        <v>0</v>
      </c>
      <c r="G101" s="151">
        <v>0</v>
      </c>
      <c r="H101" s="151">
        <v>0</v>
      </c>
      <c r="I101" s="151">
        <v>0</v>
      </c>
    </row>
    <row r="102" spans="1:9" ht="19.5" customHeight="1">
      <c r="A102" s="713"/>
      <c r="B102" s="715"/>
      <c r="C102" s="711" t="s">
        <v>835</v>
      </c>
      <c r="D102" s="711"/>
      <c r="E102" s="157" t="s">
        <v>837</v>
      </c>
      <c r="F102" s="151">
        <v>1188.43</v>
      </c>
      <c r="G102" s="151">
        <v>5797.98138</v>
      </c>
      <c r="H102" s="151">
        <v>5797.97838</v>
      </c>
      <c r="I102" s="151">
        <v>5797.97838</v>
      </c>
    </row>
    <row r="103" spans="1:9" ht="61.5" customHeight="1">
      <c r="A103" s="714"/>
      <c r="B103" s="715"/>
      <c r="C103" s="711" t="s">
        <v>836</v>
      </c>
      <c r="D103" s="711"/>
      <c r="E103" s="157"/>
      <c r="F103" s="151">
        <v>0</v>
      </c>
      <c r="G103" s="151">
        <v>0</v>
      </c>
      <c r="H103" s="151">
        <v>0</v>
      </c>
      <c r="I103" s="151">
        <v>0</v>
      </c>
    </row>
    <row r="104" spans="1:9" ht="19.5" customHeight="1">
      <c r="A104" s="712"/>
      <c r="B104" s="715" t="s">
        <v>591</v>
      </c>
      <c r="C104" s="711" t="s">
        <v>517</v>
      </c>
      <c r="D104" s="711"/>
      <c r="E104" s="157">
        <v>813</v>
      </c>
      <c r="F104" s="151">
        <f>SUM(F105:F107)</f>
        <v>4677.2</v>
      </c>
      <c r="G104" s="151">
        <f>SUM(G105:G107)</f>
        <v>4400</v>
      </c>
      <c r="H104" s="151">
        <f>SUM(H105:H107)</f>
        <v>4400</v>
      </c>
      <c r="I104" s="151">
        <f>SUM(I105:I107)</f>
        <v>4400</v>
      </c>
    </row>
    <row r="105" spans="1:9" ht="19.5" customHeight="1">
      <c r="A105" s="713"/>
      <c r="B105" s="715"/>
      <c r="C105" s="711" t="s">
        <v>834</v>
      </c>
      <c r="D105" s="711"/>
      <c r="E105" s="157"/>
      <c r="F105" s="151">
        <v>0</v>
      </c>
      <c r="G105" s="151">
        <v>0</v>
      </c>
      <c r="H105" s="151">
        <v>0</v>
      </c>
      <c r="I105" s="151">
        <v>0</v>
      </c>
    </row>
    <row r="106" spans="1:9" ht="19.5" customHeight="1">
      <c r="A106" s="713"/>
      <c r="B106" s="715"/>
      <c r="C106" s="711" t="s">
        <v>835</v>
      </c>
      <c r="D106" s="711"/>
      <c r="E106" s="157">
        <v>813</v>
      </c>
      <c r="F106" s="150">
        <v>4677.2</v>
      </c>
      <c r="G106" s="150">
        <v>4400</v>
      </c>
      <c r="H106" s="150">
        <v>4400</v>
      </c>
      <c r="I106" s="156">
        <v>4400</v>
      </c>
    </row>
    <row r="107" spans="1:9" ht="19.5" customHeight="1">
      <c r="A107" s="714"/>
      <c r="B107" s="715"/>
      <c r="C107" s="711" t="s">
        <v>836</v>
      </c>
      <c r="D107" s="711"/>
      <c r="E107" s="157"/>
      <c r="F107" s="150">
        <v>0</v>
      </c>
      <c r="G107" s="150">
        <v>0</v>
      </c>
      <c r="H107" s="150">
        <v>0</v>
      </c>
      <c r="I107" s="156">
        <v>0</v>
      </c>
    </row>
    <row r="108" spans="1:9" ht="49.5" customHeight="1" hidden="1">
      <c r="A108" s="152"/>
      <c r="B108" s="535"/>
      <c r="C108" s="154" t="s">
        <v>443</v>
      </c>
      <c r="D108" s="155" t="s">
        <v>594</v>
      </c>
      <c r="E108" s="157">
        <v>813</v>
      </c>
      <c r="F108" s="151"/>
      <c r="G108" s="151"/>
      <c r="H108" s="151"/>
      <c r="I108" s="151"/>
    </row>
    <row r="109" spans="1:9" ht="49.5" customHeight="1" hidden="1">
      <c r="A109" s="152"/>
      <c r="B109" s="535"/>
      <c r="C109" s="711" t="s">
        <v>517</v>
      </c>
      <c r="D109" s="711"/>
      <c r="E109" s="157">
        <v>813</v>
      </c>
      <c r="F109" s="151">
        <f>SUM(F111)</f>
        <v>0</v>
      </c>
      <c r="G109" s="151">
        <f>SUM(G111)</f>
        <v>0</v>
      </c>
      <c r="H109" s="151">
        <f>SUM(H111)</f>
        <v>0</v>
      </c>
      <c r="I109" s="151">
        <f>SUM(I111)</f>
        <v>0</v>
      </c>
    </row>
    <row r="110" spans="1:9" ht="49.5" customHeight="1" hidden="1">
      <c r="A110" s="152"/>
      <c r="B110" s="535"/>
      <c r="C110" s="711" t="s">
        <v>834</v>
      </c>
      <c r="D110" s="711"/>
      <c r="E110" s="157">
        <v>813</v>
      </c>
      <c r="F110" s="151">
        <v>0</v>
      </c>
      <c r="G110" s="151">
        <v>0</v>
      </c>
      <c r="H110" s="151">
        <v>0</v>
      </c>
      <c r="I110" s="151">
        <v>0</v>
      </c>
    </row>
    <row r="111" spans="1:9" ht="49.5" customHeight="1" hidden="1">
      <c r="A111" s="152"/>
      <c r="B111" s="535"/>
      <c r="C111" s="711" t="s">
        <v>835</v>
      </c>
      <c r="D111" s="711"/>
      <c r="E111" s="157">
        <v>813</v>
      </c>
      <c r="F111" s="151">
        <v>0</v>
      </c>
      <c r="G111" s="151">
        <v>0</v>
      </c>
      <c r="H111" s="151">
        <v>0</v>
      </c>
      <c r="I111" s="151">
        <v>0</v>
      </c>
    </row>
    <row r="112" spans="1:9" ht="49.5" customHeight="1" hidden="1">
      <c r="A112" s="152"/>
      <c r="B112" s="535"/>
      <c r="C112" s="711" t="s">
        <v>836</v>
      </c>
      <c r="D112" s="711"/>
      <c r="E112" s="157">
        <v>813</v>
      </c>
      <c r="F112" s="151">
        <v>0</v>
      </c>
      <c r="G112" s="151">
        <v>0</v>
      </c>
      <c r="H112" s="151">
        <v>0</v>
      </c>
      <c r="I112" s="151">
        <v>0</v>
      </c>
    </row>
    <row r="113" spans="1:9" ht="19.5" customHeight="1">
      <c r="A113" s="712" t="s">
        <v>428</v>
      </c>
      <c r="B113" s="715" t="s">
        <v>445</v>
      </c>
      <c r="C113" s="711" t="s">
        <v>517</v>
      </c>
      <c r="D113" s="711"/>
      <c r="E113" s="157"/>
      <c r="F113" s="151">
        <f>SUM(F114:F116)</f>
        <v>1086447.027</v>
      </c>
      <c r="G113" s="151">
        <f>SUM(G114:G116)</f>
        <v>1087943.2650000001</v>
      </c>
      <c r="H113" s="151">
        <f>SUM(H114:H116)</f>
        <v>1084916.0307200002</v>
      </c>
      <c r="I113" s="151">
        <f>SUM(I114:I116)</f>
        <v>1078938.27368</v>
      </c>
    </row>
    <row r="114" spans="1:9" ht="19.5" customHeight="1">
      <c r="A114" s="713"/>
      <c r="B114" s="715"/>
      <c r="C114" s="711" t="s">
        <v>834</v>
      </c>
      <c r="D114" s="711"/>
      <c r="E114" s="157"/>
      <c r="F114" s="151">
        <f>F119+F123+F127+F131+F135+F139+F143+F147+F151+F156+F160+F164+F169+F173+F177+F182</f>
        <v>3891.5</v>
      </c>
      <c r="G114" s="151">
        <f>G119+G123+G127+G131+G135+G139+G143+G147+G151+G156+G160+G164+G169+G173+G177+G182</f>
        <v>3891.5</v>
      </c>
      <c r="H114" s="151">
        <f>H119+H123+H127+H131+H135+H139+H143+H147+H151+H156+H160+H164+H169+H173+H177+H182</f>
        <v>3891.5</v>
      </c>
      <c r="I114" s="151">
        <f>I119+I123+I127+I131+I135+I139+I143+I147+I151+I156+I160+I164+I169+I173+I177+I182</f>
        <v>3891.5</v>
      </c>
    </row>
    <row r="115" spans="1:9" ht="19.5" customHeight="1">
      <c r="A115" s="713"/>
      <c r="B115" s="715"/>
      <c r="C115" s="711" t="s">
        <v>835</v>
      </c>
      <c r="D115" s="711"/>
      <c r="E115" s="157"/>
      <c r="F115" s="151">
        <f>F120+F124+F128+F132+F136+F140+F144+F148+F153+F157+F161+F165+F170+F174+F178+F183</f>
        <v>1082555.527</v>
      </c>
      <c r="G115" s="151">
        <f>G120+G124+G128+G132+G136+G140+G144+G148+G153+G157+G161+G165+G170+G174+G178+G183+G152</f>
        <v>1083951.7650000001</v>
      </c>
      <c r="H115" s="151">
        <f>H120+H124+H128+H132+H136+H140+H144+H148+H153+H157+H161+H165+H170+H174+H178+H183+H152</f>
        <v>1080924.5307200002</v>
      </c>
      <c r="I115" s="151">
        <f>I120+I124+I128+I132+I136+I140+I144+I148+I153+I157+I161+I165+I170+I174+I178+I183+I152</f>
        <v>1074946.77368</v>
      </c>
    </row>
    <row r="116" spans="1:9" ht="19.5" customHeight="1">
      <c r="A116" s="714"/>
      <c r="B116" s="715"/>
      <c r="C116" s="711" t="s">
        <v>836</v>
      </c>
      <c r="D116" s="711"/>
      <c r="E116" s="157"/>
      <c r="F116" s="151">
        <f>F121+F125+F129+F133+F137+F141+F145+F149+F154+F158+F162+F166+F171+F175+F179+F184</f>
        <v>0</v>
      </c>
      <c r="G116" s="151">
        <f>G121+G125+G129+G133+G137+G141+G145+G149+G154+G158+G162+G166+G171+G175+G179+G184</f>
        <v>100</v>
      </c>
      <c r="H116" s="151">
        <f>H121+H125+H129+H133+H137+H141+H145+H149+H154+H158+H162+H166+H171+H175+H179+H184</f>
        <v>100</v>
      </c>
      <c r="I116" s="151">
        <f>I121+I125+I129+I133+I137+I141+I145+I149+I154+I158+I162+I166+I171+I175+I179+I184</f>
        <v>100</v>
      </c>
    </row>
    <row r="117" spans="1:9" ht="49.5" customHeight="1" hidden="1">
      <c r="A117" s="152"/>
      <c r="B117" s="535"/>
      <c r="C117" s="534"/>
      <c r="D117" s="155"/>
      <c r="E117" s="157">
        <v>813</v>
      </c>
      <c r="F117" s="157"/>
      <c r="G117" s="157"/>
      <c r="H117" s="157"/>
      <c r="I117" s="157"/>
    </row>
    <row r="118" spans="1:9" ht="19.5" customHeight="1">
      <c r="A118" s="712"/>
      <c r="B118" s="715" t="s">
        <v>72</v>
      </c>
      <c r="C118" s="711" t="s">
        <v>517</v>
      </c>
      <c r="D118" s="711"/>
      <c r="E118" s="157">
        <v>813</v>
      </c>
      <c r="F118" s="151">
        <f>SUM(F119:F121)</f>
        <v>210894.714</v>
      </c>
      <c r="G118" s="151">
        <f>SUM(G119:G121)</f>
        <v>244595.71434</v>
      </c>
      <c r="H118" s="151">
        <f>SUM(H119:H121)</f>
        <v>244595.71434</v>
      </c>
      <c r="I118" s="151">
        <f>SUM(I119:I121)</f>
        <v>238808.12429</v>
      </c>
    </row>
    <row r="119" spans="1:9" ht="45" customHeight="1">
      <c r="A119" s="713"/>
      <c r="B119" s="715"/>
      <c r="C119" s="711" t="s">
        <v>834</v>
      </c>
      <c r="D119" s="711"/>
      <c r="E119" s="157"/>
      <c r="F119" s="151">
        <v>0</v>
      </c>
      <c r="G119" s="151">
        <v>0</v>
      </c>
      <c r="H119" s="151">
        <v>0</v>
      </c>
      <c r="I119" s="151">
        <v>0</v>
      </c>
    </row>
    <row r="120" spans="1:9" ht="45.75" customHeight="1">
      <c r="A120" s="713"/>
      <c r="B120" s="715"/>
      <c r="C120" s="711" t="s">
        <v>835</v>
      </c>
      <c r="D120" s="711"/>
      <c r="E120" s="157">
        <v>813</v>
      </c>
      <c r="F120" s="151">
        <v>210894.714</v>
      </c>
      <c r="G120" s="151">
        <v>244595.71434</v>
      </c>
      <c r="H120" s="151">
        <v>244595.71434</v>
      </c>
      <c r="I120" s="158">
        <v>238808.12429</v>
      </c>
    </row>
    <row r="121" spans="1:9" ht="67.5" customHeight="1">
      <c r="A121" s="714"/>
      <c r="B121" s="715"/>
      <c r="C121" s="711" t="s">
        <v>836</v>
      </c>
      <c r="D121" s="711"/>
      <c r="E121" s="157"/>
      <c r="F121" s="151">
        <v>0</v>
      </c>
      <c r="G121" s="151">
        <v>0</v>
      </c>
      <c r="H121" s="151">
        <v>0</v>
      </c>
      <c r="I121" s="151">
        <v>0</v>
      </c>
    </row>
    <row r="122" spans="1:9" ht="19.5" customHeight="1">
      <c r="A122" s="712"/>
      <c r="B122" s="715" t="s">
        <v>598</v>
      </c>
      <c r="C122" s="711" t="s">
        <v>517</v>
      </c>
      <c r="D122" s="711"/>
      <c r="E122" s="157">
        <v>813</v>
      </c>
      <c r="F122" s="151">
        <f>SUM(F123:F125)</f>
        <v>1063</v>
      </c>
      <c r="G122" s="151">
        <f>SUM(G123:G125)</f>
        <v>1163</v>
      </c>
      <c r="H122" s="151">
        <f>SUM(H123:H125)</f>
        <v>1163</v>
      </c>
      <c r="I122" s="151">
        <f>SUM(I123:I125)</f>
        <v>1163</v>
      </c>
    </row>
    <row r="123" spans="1:9" ht="19.5" customHeight="1">
      <c r="A123" s="713"/>
      <c r="B123" s="715"/>
      <c r="C123" s="711" t="s">
        <v>834</v>
      </c>
      <c r="D123" s="711"/>
      <c r="E123" s="157"/>
      <c r="F123" s="151">
        <v>0</v>
      </c>
      <c r="G123" s="151">
        <v>0</v>
      </c>
      <c r="H123" s="151">
        <v>0</v>
      </c>
      <c r="I123" s="151">
        <v>0</v>
      </c>
    </row>
    <row r="124" spans="1:9" ht="19.5" customHeight="1">
      <c r="A124" s="713"/>
      <c r="B124" s="715"/>
      <c r="C124" s="711" t="s">
        <v>835</v>
      </c>
      <c r="D124" s="711"/>
      <c r="E124" s="157">
        <v>813</v>
      </c>
      <c r="F124" s="151">
        <v>1063</v>
      </c>
      <c r="G124" s="151">
        <v>1063</v>
      </c>
      <c r="H124" s="151">
        <v>1063</v>
      </c>
      <c r="I124" s="151">
        <v>1063</v>
      </c>
    </row>
    <row r="125" spans="1:9" ht="19.5" customHeight="1">
      <c r="A125" s="714"/>
      <c r="B125" s="715"/>
      <c r="C125" s="711" t="s">
        <v>836</v>
      </c>
      <c r="D125" s="711"/>
      <c r="E125" s="157"/>
      <c r="F125" s="151">
        <v>0</v>
      </c>
      <c r="G125" s="151">
        <v>100</v>
      </c>
      <c r="H125" s="151">
        <v>100</v>
      </c>
      <c r="I125" s="151">
        <v>100</v>
      </c>
    </row>
    <row r="126" spans="1:9" ht="19.5" customHeight="1">
      <c r="A126" s="712"/>
      <c r="B126" s="715" t="s">
        <v>77</v>
      </c>
      <c r="C126" s="711" t="s">
        <v>517</v>
      </c>
      <c r="D126" s="711"/>
      <c r="E126" s="157">
        <v>813</v>
      </c>
      <c r="F126" s="151">
        <f>SUM(F127:F129)</f>
        <v>212.6</v>
      </c>
      <c r="G126" s="151">
        <f>SUM(G127:G129)</f>
        <v>212.6</v>
      </c>
      <c r="H126" s="151">
        <f>SUM(H127:H129)</f>
        <v>212.6</v>
      </c>
      <c r="I126" s="151">
        <f>SUM(I127:I129)</f>
        <v>212.6</v>
      </c>
    </row>
    <row r="127" spans="1:9" ht="19.5" customHeight="1">
      <c r="A127" s="713"/>
      <c r="B127" s="715"/>
      <c r="C127" s="711" t="s">
        <v>834</v>
      </c>
      <c r="D127" s="711"/>
      <c r="E127" s="157"/>
      <c r="F127" s="151">
        <v>0</v>
      </c>
      <c r="G127" s="151">
        <v>0</v>
      </c>
      <c r="H127" s="151">
        <v>0</v>
      </c>
      <c r="I127" s="151">
        <v>0</v>
      </c>
    </row>
    <row r="128" spans="1:9" ht="19.5" customHeight="1">
      <c r="A128" s="713"/>
      <c r="B128" s="715"/>
      <c r="C128" s="711" t="s">
        <v>835</v>
      </c>
      <c r="D128" s="711"/>
      <c r="E128" s="157">
        <v>813</v>
      </c>
      <c r="F128" s="151">
        <v>212.6</v>
      </c>
      <c r="G128" s="151">
        <v>212.6</v>
      </c>
      <c r="H128" s="151">
        <v>212.6</v>
      </c>
      <c r="I128" s="150">
        <v>212.6</v>
      </c>
    </row>
    <row r="129" spans="1:9" ht="29.25" customHeight="1">
      <c r="A129" s="714"/>
      <c r="B129" s="715"/>
      <c r="C129" s="711" t="s">
        <v>836</v>
      </c>
      <c r="D129" s="711"/>
      <c r="E129" s="157"/>
      <c r="F129" s="151">
        <v>0</v>
      </c>
      <c r="G129" s="151">
        <v>0</v>
      </c>
      <c r="H129" s="151">
        <v>0</v>
      </c>
      <c r="I129" s="151">
        <v>0</v>
      </c>
    </row>
    <row r="130" spans="1:9" ht="42" customHeight="1">
      <c r="A130" s="712"/>
      <c r="B130" s="715" t="s">
        <v>81</v>
      </c>
      <c r="C130" s="711" t="s">
        <v>517</v>
      </c>
      <c r="D130" s="711"/>
      <c r="E130" s="157">
        <v>813</v>
      </c>
      <c r="F130" s="151">
        <f>SUM(F131:F133)</f>
        <v>18972.62</v>
      </c>
      <c r="G130" s="151">
        <f>SUM(G131:G133)</f>
        <v>14423.44728</v>
      </c>
      <c r="H130" s="151">
        <f>SUM(H131:H133)</f>
        <v>14296.4802</v>
      </c>
      <c r="I130" s="151">
        <f>SUM(I131:I133)</f>
        <v>14296.4802</v>
      </c>
    </row>
    <row r="131" spans="1:9" ht="57.75" customHeight="1">
      <c r="A131" s="713"/>
      <c r="B131" s="715"/>
      <c r="C131" s="711" t="s">
        <v>834</v>
      </c>
      <c r="D131" s="711"/>
      <c r="E131" s="157"/>
      <c r="F131" s="151">
        <v>0</v>
      </c>
      <c r="G131" s="151">
        <v>0</v>
      </c>
      <c r="H131" s="151">
        <v>0</v>
      </c>
      <c r="I131" s="151">
        <v>0</v>
      </c>
    </row>
    <row r="132" spans="1:9" ht="54" customHeight="1">
      <c r="A132" s="713"/>
      <c r="B132" s="715"/>
      <c r="C132" s="711" t="s">
        <v>835</v>
      </c>
      <c r="D132" s="711"/>
      <c r="E132" s="157">
        <v>813</v>
      </c>
      <c r="F132" s="151">
        <v>18972.62</v>
      </c>
      <c r="G132" s="151">
        <v>14423.44728</v>
      </c>
      <c r="H132" s="151">
        <v>14296.4802</v>
      </c>
      <c r="I132" s="150">
        <v>14296.4802</v>
      </c>
    </row>
    <row r="133" spans="1:9" ht="76.5" customHeight="1">
      <c r="A133" s="714"/>
      <c r="B133" s="715"/>
      <c r="C133" s="711" t="s">
        <v>836</v>
      </c>
      <c r="D133" s="711"/>
      <c r="E133" s="157"/>
      <c r="F133" s="151">
        <v>0</v>
      </c>
      <c r="G133" s="151">
        <v>0</v>
      </c>
      <c r="H133" s="151">
        <v>0</v>
      </c>
      <c r="I133" s="151">
        <v>0</v>
      </c>
    </row>
    <row r="134" spans="1:9" ht="31.5" customHeight="1">
      <c r="A134" s="712"/>
      <c r="B134" s="715" t="s">
        <v>450</v>
      </c>
      <c r="C134" s="711" t="s">
        <v>517</v>
      </c>
      <c r="D134" s="711"/>
      <c r="E134" s="157">
        <v>813</v>
      </c>
      <c r="F134" s="151">
        <f>SUM(F135:F137)</f>
        <v>193927.727</v>
      </c>
      <c r="G134" s="151">
        <f>SUM(G135:G137)</f>
        <v>193797.87628</v>
      </c>
      <c r="H134" s="151">
        <f>SUM(H135:H137)</f>
        <v>193797.87628</v>
      </c>
      <c r="I134" s="151">
        <f>SUM(I135:I137)</f>
        <v>193607.70929</v>
      </c>
    </row>
    <row r="135" spans="1:9" ht="32.25" customHeight="1">
      <c r="A135" s="713"/>
      <c r="B135" s="715"/>
      <c r="C135" s="711" t="s">
        <v>834</v>
      </c>
      <c r="D135" s="711"/>
      <c r="E135" s="157">
        <v>813</v>
      </c>
      <c r="F135" s="151">
        <v>0</v>
      </c>
      <c r="G135" s="151">
        <v>0</v>
      </c>
      <c r="H135" s="151">
        <v>0</v>
      </c>
      <c r="I135" s="151">
        <v>0</v>
      </c>
    </row>
    <row r="136" spans="1:9" ht="36" customHeight="1">
      <c r="A136" s="713"/>
      <c r="B136" s="715"/>
      <c r="C136" s="711" t="s">
        <v>835</v>
      </c>
      <c r="D136" s="711"/>
      <c r="E136" s="157">
        <v>813</v>
      </c>
      <c r="F136" s="151">
        <v>193927.727</v>
      </c>
      <c r="G136" s="151">
        <v>193797.87628</v>
      </c>
      <c r="H136" s="151">
        <v>193797.87628</v>
      </c>
      <c r="I136" s="150">
        <v>193607.70929</v>
      </c>
    </row>
    <row r="137" spans="1:9" ht="39.75" customHeight="1">
      <c r="A137" s="714"/>
      <c r="B137" s="715"/>
      <c r="C137" s="711" t="s">
        <v>836</v>
      </c>
      <c r="D137" s="711"/>
      <c r="E137" s="157">
        <v>813</v>
      </c>
      <c r="F137" s="151">
        <v>0</v>
      </c>
      <c r="G137" s="151">
        <v>0</v>
      </c>
      <c r="H137" s="151">
        <v>0</v>
      </c>
      <c r="I137" s="151">
        <v>0</v>
      </c>
    </row>
    <row r="138" spans="1:9" ht="78.75" customHeight="1">
      <c r="A138" s="712"/>
      <c r="B138" s="715" t="s">
        <v>86</v>
      </c>
      <c r="C138" s="711" t="s">
        <v>517</v>
      </c>
      <c r="D138" s="711"/>
      <c r="E138" s="157">
        <v>813</v>
      </c>
      <c r="F138" s="151">
        <f>SUM(F139:F141)</f>
        <v>568777.5</v>
      </c>
      <c r="G138" s="151">
        <f>SUM(G139:G141)</f>
        <v>540675.90707</v>
      </c>
      <c r="H138" s="151">
        <f>SUM(H139:H141)</f>
        <v>538661.99395</v>
      </c>
      <c r="I138" s="151">
        <f>SUM(I139:I141)</f>
        <v>538661.99395</v>
      </c>
    </row>
    <row r="139" spans="1:9" ht="111" customHeight="1">
      <c r="A139" s="713"/>
      <c r="B139" s="715"/>
      <c r="C139" s="711" t="s">
        <v>834</v>
      </c>
      <c r="D139" s="711"/>
      <c r="E139" s="157">
        <v>813</v>
      </c>
      <c r="F139" s="151">
        <v>3891.5</v>
      </c>
      <c r="G139" s="151">
        <v>3891.5</v>
      </c>
      <c r="H139" s="151">
        <v>3891.5</v>
      </c>
      <c r="I139" s="150">
        <v>3891.5</v>
      </c>
    </row>
    <row r="140" spans="1:9" ht="87.75" customHeight="1">
      <c r="A140" s="713"/>
      <c r="B140" s="715"/>
      <c r="C140" s="711" t="s">
        <v>835</v>
      </c>
      <c r="D140" s="711"/>
      <c r="E140" s="157">
        <v>813</v>
      </c>
      <c r="F140" s="150">
        <v>564886</v>
      </c>
      <c r="G140" s="150">
        <v>536784.40707</v>
      </c>
      <c r="H140" s="150">
        <v>534770.49395</v>
      </c>
      <c r="I140" s="150">
        <v>534770.49395</v>
      </c>
    </row>
    <row r="141" spans="1:9" ht="168.75" customHeight="1">
      <c r="A141" s="714"/>
      <c r="B141" s="715"/>
      <c r="C141" s="711" t="s">
        <v>836</v>
      </c>
      <c r="D141" s="711"/>
      <c r="E141" s="157"/>
      <c r="F141" s="151">
        <v>0</v>
      </c>
      <c r="G141" s="151">
        <v>0</v>
      </c>
      <c r="H141" s="151">
        <v>0</v>
      </c>
      <c r="I141" s="151">
        <v>0</v>
      </c>
    </row>
    <row r="142" spans="1:9" ht="40.5" customHeight="1">
      <c r="A142" s="712"/>
      <c r="B142" s="715" t="s">
        <v>89</v>
      </c>
      <c r="C142" s="711" t="s">
        <v>517</v>
      </c>
      <c r="D142" s="711"/>
      <c r="E142" s="157">
        <v>813</v>
      </c>
      <c r="F142" s="151">
        <f>SUM(F143:F145)</f>
        <v>51331</v>
      </c>
      <c r="G142" s="151">
        <f>SUM(G143:G145)</f>
        <v>44987.307</v>
      </c>
      <c r="H142" s="151">
        <f>SUM(H143:H145)</f>
        <v>44726.05478</v>
      </c>
      <c r="I142" s="151">
        <f>SUM(I143:I145)</f>
        <v>44726.05478</v>
      </c>
    </row>
    <row r="143" spans="1:9" ht="42.75" customHeight="1">
      <c r="A143" s="713"/>
      <c r="B143" s="715"/>
      <c r="C143" s="711" t="s">
        <v>834</v>
      </c>
      <c r="D143" s="711"/>
      <c r="E143" s="157"/>
      <c r="F143" s="151">
        <v>0</v>
      </c>
      <c r="G143" s="151">
        <v>0</v>
      </c>
      <c r="H143" s="151">
        <v>0</v>
      </c>
      <c r="I143" s="151">
        <v>0</v>
      </c>
    </row>
    <row r="144" spans="1:9" ht="19.5" customHeight="1">
      <c r="A144" s="713"/>
      <c r="B144" s="715"/>
      <c r="C144" s="711" t="s">
        <v>835</v>
      </c>
      <c r="D144" s="711"/>
      <c r="E144" s="157">
        <v>813</v>
      </c>
      <c r="F144" s="151">
        <v>51331</v>
      </c>
      <c r="G144" s="151">
        <v>44987.307</v>
      </c>
      <c r="H144" s="151">
        <v>44726.05478</v>
      </c>
      <c r="I144" s="150">
        <f>H144</f>
        <v>44726.05478</v>
      </c>
    </row>
    <row r="145" spans="1:9" ht="68.25" customHeight="1">
      <c r="A145" s="714"/>
      <c r="B145" s="715"/>
      <c r="C145" s="711" t="s">
        <v>836</v>
      </c>
      <c r="D145" s="711"/>
      <c r="E145" s="157">
        <v>813</v>
      </c>
      <c r="F145" s="151">
        <v>0</v>
      </c>
      <c r="G145" s="151">
        <v>0</v>
      </c>
      <c r="H145" s="151">
        <v>0</v>
      </c>
      <c r="I145" s="151">
        <v>0</v>
      </c>
    </row>
    <row r="146" spans="1:9" ht="63.75" customHeight="1">
      <c r="A146" s="712"/>
      <c r="B146" s="715" t="s">
        <v>92</v>
      </c>
      <c r="C146" s="711" t="s">
        <v>517</v>
      </c>
      <c r="D146" s="711"/>
      <c r="E146" s="157">
        <v>813</v>
      </c>
      <c r="F146" s="151">
        <f>SUM(F147:F149)</f>
        <v>453.7</v>
      </c>
      <c r="G146" s="151">
        <f>SUM(G147:G149)</f>
        <v>260.13254</v>
      </c>
      <c r="H146" s="151">
        <f>SUM(H147:H149)</f>
        <v>259.25204</v>
      </c>
      <c r="I146" s="151">
        <f>SUM(I147:I149)</f>
        <v>259.25204</v>
      </c>
    </row>
    <row r="147" spans="1:9" ht="63.75" customHeight="1">
      <c r="A147" s="713"/>
      <c r="B147" s="715"/>
      <c r="C147" s="711" t="s">
        <v>834</v>
      </c>
      <c r="D147" s="711"/>
      <c r="E147" s="157"/>
      <c r="F147" s="151">
        <v>0</v>
      </c>
      <c r="G147" s="151">
        <v>0</v>
      </c>
      <c r="H147" s="151">
        <v>0</v>
      </c>
      <c r="I147" s="151">
        <v>0</v>
      </c>
    </row>
    <row r="148" spans="1:9" ht="53.25" customHeight="1">
      <c r="A148" s="713"/>
      <c r="B148" s="715"/>
      <c r="C148" s="711" t="s">
        <v>835</v>
      </c>
      <c r="D148" s="711"/>
      <c r="E148" s="157">
        <v>813</v>
      </c>
      <c r="F148" s="150">
        <v>453.7</v>
      </c>
      <c r="G148" s="150">
        <v>260.13254</v>
      </c>
      <c r="H148" s="150">
        <v>259.25204</v>
      </c>
      <c r="I148" s="150">
        <f>H148</f>
        <v>259.25204</v>
      </c>
    </row>
    <row r="149" spans="1:9" ht="96" customHeight="1">
      <c r="A149" s="714"/>
      <c r="B149" s="715"/>
      <c r="C149" s="711" t="s">
        <v>836</v>
      </c>
      <c r="D149" s="711"/>
      <c r="E149" s="157"/>
      <c r="F149" s="151">
        <v>0</v>
      </c>
      <c r="G149" s="151">
        <v>0</v>
      </c>
      <c r="H149" s="151">
        <v>0</v>
      </c>
      <c r="I149" s="151">
        <v>0</v>
      </c>
    </row>
    <row r="150" spans="1:9" ht="19.5" customHeight="1">
      <c r="A150" s="712"/>
      <c r="B150" s="715" t="s">
        <v>95</v>
      </c>
      <c r="C150" s="711" t="s">
        <v>517</v>
      </c>
      <c r="D150" s="711"/>
      <c r="E150" s="157"/>
      <c r="F150" s="151">
        <f>SUM(F151:F154)</f>
        <v>14609.9</v>
      </c>
      <c r="G150" s="151">
        <f>SUM(G151:G154)</f>
        <v>8908.81627</v>
      </c>
      <c r="H150" s="151">
        <f>SUM(H151:H154)</f>
        <v>8648.94017</v>
      </c>
      <c r="I150" s="151">
        <f>SUM(I151:I154)</f>
        <v>8648.94017</v>
      </c>
    </row>
    <row r="151" spans="1:9" ht="19.5" customHeight="1">
      <c r="A151" s="713"/>
      <c r="B151" s="715"/>
      <c r="C151" s="711" t="s">
        <v>834</v>
      </c>
      <c r="D151" s="711"/>
      <c r="E151" s="157"/>
      <c r="F151" s="151">
        <v>0</v>
      </c>
      <c r="G151" s="151">
        <v>0</v>
      </c>
      <c r="H151" s="151">
        <v>0</v>
      </c>
      <c r="I151" s="151">
        <v>0</v>
      </c>
    </row>
    <row r="152" spans="1:9" ht="19.5" customHeight="1">
      <c r="A152" s="713"/>
      <c r="B152" s="715"/>
      <c r="C152" s="711" t="s">
        <v>835</v>
      </c>
      <c r="D152" s="711"/>
      <c r="E152" s="157" t="s">
        <v>1371</v>
      </c>
      <c r="F152" s="151">
        <v>8000</v>
      </c>
      <c r="G152" s="151">
        <v>4851.5</v>
      </c>
      <c r="H152" s="151">
        <v>4851.5</v>
      </c>
      <c r="I152" s="151">
        <v>4851.5</v>
      </c>
    </row>
    <row r="153" spans="1:9" ht="19.5" customHeight="1">
      <c r="A153" s="713"/>
      <c r="B153" s="715"/>
      <c r="C153" s="711" t="s">
        <v>835</v>
      </c>
      <c r="D153" s="711"/>
      <c r="E153" s="157">
        <v>813</v>
      </c>
      <c r="F153" s="151">
        <v>6609.9</v>
      </c>
      <c r="G153" s="151">
        <v>4057.31627</v>
      </c>
      <c r="H153" s="151">
        <v>3797.44017</v>
      </c>
      <c r="I153" s="150">
        <v>3797.44017</v>
      </c>
    </row>
    <row r="154" spans="1:9" ht="46.5" customHeight="1">
      <c r="A154" s="714"/>
      <c r="B154" s="715"/>
      <c r="C154" s="711" t="s">
        <v>836</v>
      </c>
      <c r="D154" s="711"/>
      <c r="E154" s="157"/>
      <c r="F154" s="151">
        <v>0</v>
      </c>
      <c r="G154" s="151">
        <v>0</v>
      </c>
      <c r="H154" s="151">
        <v>0</v>
      </c>
      <c r="I154" s="151">
        <v>0</v>
      </c>
    </row>
    <row r="155" spans="1:9" ht="19.5" customHeight="1">
      <c r="A155" s="712"/>
      <c r="B155" s="715" t="s">
        <v>98</v>
      </c>
      <c r="C155" s="711" t="s">
        <v>517</v>
      </c>
      <c r="D155" s="711"/>
      <c r="E155" s="157">
        <v>813</v>
      </c>
      <c r="F155" s="151">
        <f>SUM(F156:F158)</f>
        <v>10116.57</v>
      </c>
      <c r="G155" s="151">
        <f>SUM(G156:G158)</f>
        <v>13742.37207</v>
      </c>
      <c r="H155" s="151">
        <f>SUM(H156:H158)</f>
        <v>13378.02681</v>
      </c>
      <c r="I155" s="151">
        <f>SUM(I156:I158)</f>
        <v>13378.02681</v>
      </c>
    </row>
    <row r="156" spans="1:9" ht="19.5" customHeight="1">
      <c r="A156" s="713"/>
      <c r="B156" s="715"/>
      <c r="C156" s="711" t="s">
        <v>834</v>
      </c>
      <c r="D156" s="711"/>
      <c r="E156" s="157"/>
      <c r="F156" s="151">
        <v>0</v>
      </c>
      <c r="G156" s="151">
        <v>0</v>
      </c>
      <c r="H156" s="151">
        <v>0</v>
      </c>
      <c r="I156" s="151">
        <v>0</v>
      </c>
    </row>
    <row r="157" spans="1:9" ht="19.5" customHeight="1">
      <c r="A157" s="713"/>
      <c r="B157" s="715"/>
      <c r="C157" s="711" t="s">
        <v>835</v>
      </c>
      <c r="D157" s="711"/>
      <c r="E157" s="157">
        <v>813</v>
      </c>
      <c r="F157" s="151">
        <v>10116.57</v>
      </c>
      <c r="G157" s="151">
        <v>13742.37207</v>
      </c>
      <c r="H157" s="151">
        <v>13378.02681</v>
      </c>
      <c r="I157" s="150">
        <v>13378.02681</v>
      </c>
    </row>
    <row r="158" spans="1:9" ht="55.5" customHeight="1">
      <c r="A158" s="714"/>
      <c r="B158" s="715"/>
      <c r="C158" s="711" t="s">
        <v>836</v>
      </c>
      <c r="D158" s="711"/>
      <c r="E158" s="157"/>
      <c r="F158" s="151">
        <v>0</v>
      </c>
      <c r="G158" s="151">
        <v>0</v>
      </c>
      <c r="H158" s="151">
        <v>0</v>
      </c>
      <c r="I158" s="151">
        <v>0</v>
      </c>
    </row>
    <row r="159" spans="1:9" ht="19.5" customHeight="1">
      <c r="A159" s="712"/>
      <c r="B159" s="715" t="s">
        <v>101</v>
      </c>
      <c r="C159" s="711" t="s">
        <v>517</v>
      </c>
      <c r="D159" s="711"/>
      <c r="E159" s="157"/>
      <c r="F159" s="151">
        <f>SUM(F160:F162)</f>
        <v>0</v>
      </c>
      <c r="G159" s="151">
        <f>SUM(G160:G162)</f>
        <v>0</v>
      </c>
      <c r="H159" s="151">
        <f>SUM(H160:H162)</f>
        <v>0</v>
      </c>
      <c r="I159" s="151">
        <f>SUM(I160:I162)</f>
        <v>0</v>
      </c>
    </row>
    <row r="160" spans="1:9" ht="19.5" customHeight="1">
      <c r="A160" s="713"/>
      <c r="B160" s="715"/>
      <c r="C160" s="711" t="s">
        <v>834</v>
      </c>
      <c r="D160" s="711"/>
      <c r="E160" s="157"/>
      <c r="F160" s="151">
        <v>0</v>
      </c>
      <c r="G160" s="151">
        <v>0</v>
      </c>
      <c r="H160" s="151">
        <v>0</v>
      </c>
      <c r="I160" s="151">
        <v>0</v>
      </c>
    </row>
    <row r="161" spans="1:9" ht="19.5" customHeight="1">
      <c r="A161" s="713"/>
      <c r="B161" s="715"/>
      <c r="C161" s="711" t="s">
        <v>835</v>
      </c>
      <c r="D161" s="711"/>
      <c r="E161" s="157"/>
      <c r="F161" s="151">
        <v>0</v>
      </c>
      <c r="G161" s="151">
        <v>0</v>
      </c>
      <c r="H161" s="151">
        <v>0</v>
      </c>
      <c r="I161" s="151">
        <v>0</v>
      </c>
    </row>
    <row r="162" spans="1:9" ht="19.5" customHeight="1">
      <c r="A162" s="714"/>
      <c r="B162" s="715"/>
      <c r="C162" s="711" t="s">
        <v>836</v>
      </c>
      <c r="D162" s="711"/>
      <c r="E162" s="157"/>
      <c r="F162" s="151">
        <v>0</v>
      </c>
      <c r="G162" s="151">
        <v>0</v>
      </c>
      <c r="H162" s="151">
        <v>0</v>
      </c>
      <c r="I162" s="151">
        <v>0</v>
      </c>
    </row>
    <row r="163" spans="1:9" ht="19.5" customHeight="1">
      <c r="A163" s="712"/>
      <c r="B163" s="715" t="s">
        <v>452</v>
      </c>
      <c r="C163" s="711" t="s">
        <v>517</v>
      </c>
      <c r="D163" s="711"/>
      <c r="E163" s="157">
        <v>813</v>
      </c>
      <c r="F163" s="151">
        <f>SUM(F164:F166)</f>
        <v>450</v>
      </c>
      <c r="G163" s="151">
        <f>SUM(G164:G166)</f>
        <v>368.1</v>
      </c>
      <c r="H163" s="151">
        <f>SUM(H164:H166)</f>
        <v>368.1</v>
      </c>
      <c r="I163" s="151">
        <f>SUM(I164:I166)</f>
        <v>368.1</v>
      </c>
    </row>
    <row r="164" spans="1:9" ht="19.5" customHeight="1">
      <c r="A164" s="713"/>
      <c r="B164" s="715"/>
      <c r="C164" s="711" t="s">
        <v>834</v>
      </c>
      <c r="D164" s="711"/>
      <c r="E164" s="157"/>
      <c r="F164" s="151">
        <v>0</v>
      </c>
      <c r="G164" s="151">
        <v>0</v>
      </c>
      <c r="H164" s="151">
        <v>0</v>
      </c>
      <c r="I164" s="151">
        <v>0</v>
      </c>
    </row>
    <row r="165" spans="1:9" ht="27.75" customHeight="1">
      <c r="A165" s="713"/>
      <c r="B165" s="715"/>
      <c r="C165" s="711" t="s">
        <v>835</v>
      </c>
      <c r="D165" s="711"/>
      <c r="E165" s="157">
        <v>813</v>
      </c>
      <c r="F165" s="151">
        <v>450</v>
      </c>
      <c r="G165" s="151">
        <v>368.1</v>
      </c>
      <c r="H165" s="151">
        <v>368.1</v>
      </c>
      <c r="I165" s="151">
        <v>368.1</v>
      </c>
    </row>
    <row r="166" spans="1:9" ht="60.75" customHeight="1">
      <c r="A166" s="714"/>
      <c r="B166" s="715"/>
      <c r="C166" s="711" t="s">
        <v>836</v>
      </c>
      <c r="D166" s="711"/>
      <c r="E166" s="157"/>
      <c r="F166" s="151">
        <v>0</v>
      </c>
      <c r="G166" s="151">
        <v>0</v>
      </c>
      <c r="H166" s="151">
        <v>0</v>
      </c>
      <c r="I166" s="151">
        <v>0</v>
      </c>
    </row>
    <row r="167" spans="1:9" ht="49.5" customHeight="1" hidden="1">
      <c r="A167" s="152"/>
      <c r="B167" s="535"/>
      <c r="C167" s="154" t="s">
        <v>105</v>
      </c>
      <c r="D167" s="155" t="s">
        <v>106</v>
      </c>
      <c r="E167" s="157">
        <v>813</v>
      </c>
      <c r="F167" s="151"/>
      <c r="G167" s="151"/>
      <c r="H167" s="151"/>
      <c r="I167" s="151"/>
    </row>
    <row r="168" spans="1:9" ht="49.5" customHeight="1" hidden="1">
      <c r="A168" s="152"/>
      <c r="B168" s="535"/>
      <c r="C168" s="711" t="s">
        <v>517</v>
      </c>
      <c r="D168" s="711"/>
      <c r="E168" s="157">
        <v>813</v>
      </c>
      <c r="F168" s="151">
        <f>SUM(F169:F171)</f>
        <v>0</v>
      </c>
      <c r="G168" s="151">
        <f>SUM(G169:G171)</f>
        <v>0</v>
      </c>
      <c r="H168" s="151">
        <f>SUM(H169:H171)</f>
        <v>0</v>
      </c>
      <c r="I168" s="151">
        <f>SUM(I169:I171)</f>
        <v>0</v>
      </c>
    </row>
    <row r="169" spans="1:9" ht="49.5" customHeight="1" hidden="1">
      <c r="A169" s="152"/>
      <c r="B169" s="535"/>
      <c r="C169" s="711" t="s">
        <v>834</v>
      </c>
      <c r="D169" s="711"/>
      <c r="E169" s="157">
        <v>813</v>
      </c>
      <c r="F169" s="151">
        <v>0</v>
      </c>
      <c r="G169" s="151">
        <v>0</v>
      </c>
      <c r="H169" s="151">
        <v>0</v>
      </c>
      <c r="I169" s="151">
        <v>0</v>
      </c>
    </row>
    <row r="170" spans="1:9" ht="49.5" customHeight="1" hidden="1">
      <c r="A170" s="152"/>
      <c r="B170" s="535"/>
      <c r="C170" s="711" t="s">
        <v>835</v>
      </c>
      <c r="D170" s="711"/>
      <c r="E170" s="157">
        <v>813</v>
      </c>
      <c r="F170" s="151">
        <v>0</v>
      </c>
      <c r="G170" s="151">
        <v>0</v>
      </c>
      <c r="H170" s="151">
        <v>0</v>
      </c>
      <c r="I170" s="151">
        <v>0</v>
      </c>
    </row>
    <row r="171" spans="1:9" ht="49.5" customHeight="1" hidden="1">
      <c r="A171" s="152"/>
      <c r="B171" s="535"/>
      <c r="C171" s="711" t="s">
        <v>836</v>
      </c>
      <c r="D171" s="711"/>
      <c r="E171" s="157">
        <v>813</v>
      </c>
      <c r="F171" s="151">
        <v>0</v>
      </c>
      <c r="G171" s="151">
        <v>0</v>
      </c>
      <c r="H171" s="151">
        <v>0</v>
      </c>
      <c r="I171" s="151">
        <v>0</v>
      </c>
    </row>
    <row r="172" spans="1:9" ht="19.5" customHeight="1">
      <c r="A172" s="712"/>
      <c r="B172" s="715" t="s">
        <v>614</v>
      </c>
      <c r="C172" s="711" t="s">
        <v>517</v>
      </c>
      <c r="D172" s="711"/>
      <c r="E172" s="157">
        <v>813</v>
      </c>
      <c r="F172" s="151">
        <f>SUM(F173:F175)</f>
        <v>23637.696</v>
      </c>
      <c r="G172" s="151">
        <f>SUM(G173:G175)</f>
        <v>24807.99215</v>
      </c>
      <c r="H172" s="151">
        <f>SUM(H173:H175)</f>
        <v>24807.99215</v>
      </c>
      <c r="I172" s="151">
        <f>SUM(I173:I175)</f>
        <v>24807.99215</v>
      </c>
    </row>
    <row r="173" spans="1:9" ht="19.5" customHeight="1">
      <c r="A173" s="713"/>
      <c r="B173" s="715"/>
      <c r="C173" s="711" t="s">
        <v>834</v>
      </c>
      <c r="D173" s="711"/>
      <c r="E173" s="157"/>
      <c r="F173" s="151">
        <v>0</v>
      </c>
      <c r="G173" s="151">
        <v>0</v>
      </c>
      <c r="H173" s="151">
        <v>0</v>
      </c>
      <c r="I173" s="151">
        <v>0</v>
      </c>
    </row>
    <row r="174" spans="1:9" ht="19.5" customHeight="1">
      <c r="A174" s="713"/>
      <c r="B174" s="715"/>
      <c r="C174" s="711" t="s">
        <v>835</v>
      </c>
      <c r="D174" s="711"/>
      <c r="E174" s="157">
        <v>813</v>
      </c>
      <c r="F174" s="151">
        <v>23637.696</v>
      </c>
      <c r="G174" s="151">
        <v>24807.99215</v>
      </c>
      <c r="H174" s="151">
        <v>24807.99215</v>
      </c>
      <c r="I174" s="150">
        <v>24807.99215</v>
      </c>
    </row>
    <row r="175" spans="1:9" ht="113.25" customHeight="1">
      <c r="A175" s="714"/>
      <c r="B175" s="715"/>
      <c r="C175" s="711" t="s">
        <v>836</v>
      </c>
      <c r="D175" s="711"/>
      <c r="E175" s="157"/>
      <c r="F175" s="151">
        <v>0</v>
      </c>
      <c r="G175" s="151">
        <v>0</v>
      </c>
      <c r="H175" s="151">
        <v>0</v>
      </c>
      <c r="I175" s="151">
        <v>0</v>
      </c>
    </row>
    <row r="176" spans="1:9" ht="19.5" customHeight="1">
      <c r="A176" s="712"/>
      <c r="B176" s="715" t="s">
        <v>616</v>
      </c>
      <c r="C176" s="711" t="s">
        <v>517</v>
      </c>
      <c r="D176" s="711"/>
      <c r="E176" s="157"/>
      <c r="F176" s="151">
        <f>F177+F178+F179</f>
        <v>0</v>
      </c>
      <c r="G176" s="151">
        <f>G177+G178+G179</f>
        <v>0</v>
      </c>
      <c r="H176" s="151">
        <f>H177+H178+H179</f>
        <v>0</v>
      </c>
      <c r="I176" s="151">
        <f>I177+I178+I179</f>
        <v>0</v>
      </c>
    </row>
    <row r="177" spans="1:9" ht="19.5" customHeight="1">
      <c r="A177" s="713"/>
      <c r="B177" s="715"/>
      <c r="C177" s="711" t="s">
        <v>834</v>
      </c>
      <c r="D177" s="711"/>
      <c r="E177" s="157"/>
      <c r="F177" s="151">
        <v>0</v>
      </c>
      <c r="G177" s="151">
        <v>0</v>
      </c>
      <c r="H177" s="151">
        <v>0</v>
      </c>
      <c r="I177" s="151">
        <v>0</v>
      </c>
    </row>
    <row r="178" spans="1:9" ht="19.5" customHeight="1">
      <c r="A178" s="713"/>
      <c r="B178" s="715"/>
      <c r="C178" s="711" t="s">
        <v>835</v>
      </c>
      <c r="D178" s="711"/>
      <c r="E178" s="157"/>
      <c r="F178" s="151">
        <v>0</v>
      </c>
      <c r="G178" s="151">
        <v>0</v>
      </c>
      <c r="H178" s="151">
        <v>0</v>
      </c>
      <c r="I178" s="151">
        <v>0</v>
      </c>
    </row>
    <row r="179" spans="1:9" ht="19.5" customHeight="1">
      <c r="A179" s="714"/>
      <c r="B179" s="715"/>
      <c r="C179" s="711" t="s">
        <v>836</v>
      </c>
      <c r="D179" s="711"/>
      <c r="E179" s="157"/>
      <c r="F179" s="151">
        <v>0</v>
      </c>
      <c r="G179" s="151">
        <v>0</v>
      </c>
      <c r="H179" s="151">
        <v>0</v>
      </c>
      <c r="I179" s="151">
        <v>0</v>
      </c>
    </row>
    <row r="180" spans="1:9" ht="49.5" customHeight="1" hidden="1">
      <c r="A180" s="152"/>
      <c r="B180" s="535"/>
      <c r="C180" s="536" t="s">
        <v>618</v>
      </c>
      <c r="D180" s="534" t="s">
        <v>619</v>
      </c>
      <c r="E180" s="157">
        <v>813</v>
      </c>
      <c r="F180" s="151">
        <f>SUM(F181:F184)</f>
        <v>0</v>
      </c>
      <c r="G180" s="151">
        <f>SUM(G181:G184)</f>
        <v>0</v>
      </c>
      <c r="H180" s="151">
        <f>SUM(H181:H184)</f>
        <v>0</v>
      </c>
      <c r="I180" s="151">
        <f>SUM(I181:I184)</f>
        <v>0</v>
      </c>
    </row>
    <row r="181" spans="1:9" ht="49.5" customHeight="1" hidden="1">
      <c r="A181" s="152"/>
      <c r="B181" s="535"/>
      <c r="C181" s="711" t="s">
        <v>517</v>
      </c>
      <c r="D181" s="711"/>
      <c r="E181" s="157">
        <v>813</v>
      </c>
      <c r="F181" s="151">
        <f>F182+F183+F184</f>
        <v>0</v>
      </c>
      <c r="G181" s="151">
        <f>G182+G183+G184</f>
        <v>0</v>
      </c>
      <c r="H181" s="151">
        <f>H182+H183+H184</f>
        <v>0</v>
      </c>
      <c r="I181" s="151">
        <f>I182+I183+I184</f>
        <v>0</v>
      </c>
    </row>
    <row r="182" spans="1:9" ht="49.5" customHeight="1" hidden="1">
      <c r="A182" s="152"/>
      <c r="B182" s="535"/>
      <c r="C182" s="711" t="s">
        <v>834</v>
      </c>
      <c r="D182" s="711"/>
      <c r="E182" s="157">
        <v>813</v>
      </c>
      <c r="F182" s="151">
        <v>0</v>
      </c>
      <c r="G182" s="151">
        <v>0</v>
      </c>
      <c r="H182" s="151">
        <v>0</v>
      </c>
      <c r="I182" s="151">
        <v>0</v>
      </c>
    </row>
    <row r="183" spans="1:9" ht="49.5" customHeight="1" hidden="1">
      <c r="A183" s="152"/>
      <c r="B183" s="535"/>
      <c r="C183" s="711" t="s">
        <v>835</v>
      </c>
      <c r="D183" s="711"/>
      <c r="E183" s="157">
        <v>813</v>
      </c>
      <c r="F183" s="151">
        <v>0</v>
      </c>
      <c r="G183" s="151">
        <v>0</v>
      </c>
      <c r="H183" s="151">
        <v>0</v>
      </c>
      <c r="I183" s="151">
        <v>0</v>
      </c>
    </row>
    <row r="184" spans="1:9" ht="49.5" customHeight="1" hidden="1">
      <c r="A184" s="152"/>
      <c r="B184" s="535"/>
      <c r="C184" s="711" t="s">
        <v>836</v>
      </c>
      <c r="D184" s="711"/>
      <c r="E184" s="157">
        <v>813</v>
      </c>
      <c r="F184" s="151">
        <v>0</v>
      </c>
      <c r="G184" s="151">
        <v>0</v>
      </c>
      <c r="H184" s="151">
        <v>0</v>
      </c>
      <c r="I184" s="151">
        <v>0</v>
      </c>
    </row>
    <row r="185" spans="1:9" ht="19.5" customHeight="1">
      <c r="A185" s="712" t="s">
        <v>429</v>
      </c>
      <c r="B185" s="715" t="s">
        <v>111</v>
      </c>
      <c r="C185" s="711" t="s">
        <v>517</v>
      </c>
      <c r="D185" s="711"/>
      <c r="E185" s="157">
        <v>813</v>
      </c>
      <c r="F185" s="151">
        <f>SUM(F186:F188)</f>
        <v>6898.869999999999</v>
      </c>
      <c r="G185" s="151">
        <f>SUM(G186:G188)</f>
        <v>7239.9400000000005</v>
      </c>
      <c r="H185" s="151">
        <f>SUM(H186:H188)</f>
        <v>7116.0101</v>
      </c>
      <c r="I185" s="151">
        <f>SUM(I186:I188)</f>
        <v>7116.0101</v>
      </c>
    </row>
    <row r="186" spans="1:9" ht="19.5" customHeight="1">
      <c r="A186" s="713"/>
      <c r="B186" s="715"/>
      <c r="C186" s="711" t="s">
        <v>834</v>
      </c>
      <c r="D186" s="711"/>
      <c r="E186" s="157"/>
      <c r="F186" s="151">
        <f aca="true" t="shared" si="1" ref="F186:I188">F190+F194+F198+F202+F207+F212+F220+F216</f>
        <v>0</v>
      </c>
      <c r="G186" s="151">
        <f t="shared" si="1"/>
        <v>0</v>
      </c>
      <c r="H186" s="151">
        <f t="shared" si="1"/>
        <v>0</v>
      </c>
      <c r="I186" s="151">
        <f t="shared" si="1"/>
        <v>0</v>
      </c>
    </row>
    <row r="187" spans="1:9" ht="19.5" customHeight="1">
      <c r="A187" s="713"/>
      <c r="B187" s="715"/>
      <c r="C187" s="711" t="s">
        <v>835</v>
      </c>
      <c r="D187" s="711"/>
      <c r="E187" s="157">
        <v>813</v>
      </c>
      <c r="F187" s="151">
        <f>F191+F195+F199+F203+F208+F213+F221+F217</f>
        <v>6898.869999999999</v>
      </c>
      <c r="G187" s="151">
        <f t="shared" si="1"/>
        <v>7239.9400000000005</v>
      </c>
      <c r="H187" s="151">
        <f t="shared" si="1"/>
        <v>7116.0101</v>
      </c>
      <c r="I187" s="151">
        <f t="shared" si="1"/>
        <v>7116.0101</v>
      </c>
    </row>
    <row r="188" spans="1:9" ht="19.5" customHeight="1">
      <c r="A188" s="714"/>
      <c r="B188" s="715"/>
      <c r="C188" s="711" t="s">
        <v>836</v>
      </c>
      <c r="D188" s="711"/>
      <c r="E188" s="157"/>
      <c r="F188" s="151">
        <f t="shared" si="1"/>
        <v>0</v>
      </c>
      <c r="G188" s="151">
        <f t="shared" si="1"/>
        <v>0</v>
      </c>
      <c r="H188" s="151">
        <f t="shared" si="1"/>
        <v>0</v>
      </c>
      <c r="I188" s="151">
        <f t="shared" si="1"/>
        <v>0</v>
      </c>
    </row>
    <row r="189" spans="1:9" ht="19.5" customHeight="1">
      <c r="A189" s="712"/>
      <c r="B189" s="715" t="s">
        <v>624</v>
      </c>
      <c r="C189" s="711" t="s">
        <v>517</v>
      </c>
      <c r="D189" s="711"/>
      <c r="E189" s="157">
        <v>813</v>
      </c>
      <c r="F189" s="151">
        <f>SUM(F190:F192)</f>
        <v>3089</v>
      </c>
      <c r="G189" s="151">
        <f>SUM(G190:G192)</f>
        <v>2979</v>
      </c>
      <c r="H189" s="151">
        <f>SUM(H190:H192)</f>
        <v>2855.0701</v>
      </c>
      <c r="I189" s="151">
        <f>SUM(I190:I192)</f>
        <v>2855.0701</v>
      </c>
    </row>
    <row r="190" spans="1:9" ht="19.5" customHeight="1">
      <c r="A190" s="713"/>
      <c r="B190" s="715"/>
      <c r="C190" s="711" t="s">
        <v>834</v>
      </c>
      <c r="D190" s="711"/>
      <c r="E190" s="157"/>
      <c r="F190" s="151">
        <v>0</v>
      </c>
      <c r="G190" s="151">
        <v>0</v>
      </c>
      <c r="H190" s="151">
        <v>0</v>
      </c>
      <c r="I190" s="151">
        <v>0</v>
      </c>
    </row>
    <row r="191" spans="1:9" ht="19.5" customHeight="1">
      <c r="A191" s="713"/>
      <c r="B191" s="715"/>
      <c r="C191" s="711" t="s">
        <v>835</v>
      </c>
      <c r="D191" s="711"/>
      <c r="E191" s="157">
        <v>813</v>
      </c>
      <c r="F191" s="151">
        <v>3089</v>
      </c>
      <c r="G191" s="151">
        <v>2979</v>
      </c>
      <c r="H191" s="151">
        <v>2855.0701</v>
      </c>
      <c r="I191" s="150">
        <v>2855.0701</v>
      </c>
    </row>
    <row r="192" spans="1:9" ht="82.5" customHeight="1">
      <c r="A192" s="714"/>
      <c r="B192" s="715"/>
      <c r="C192" s="711" t="s">
        <v>836</v>
      </c>
      <c r="D192" s="711"/>
      <c r="E192" s="157"/>
      <c r="F192" s="151">
        <v>0</v>
      </c>
      <c r="G192" s="151">
        <v>0</v>
      </c>
      <c r="H192" s="151">
        <v>0</v>
      </c>
      <c r="I192" s="151">
        <v>0</v>
      </c>
    </row>
    <row r="193" spans="1:9" ht="19.5" customHeight="1">
      <c r="A193" s="712"/>
      <c r="B193" s="715" t="s">
        <v>628</v>
      </c>
      <c r="C193" s="711" t="s">
        <v>517</v>
      </c>
      <c r="D193" s="711"/>
      <c r="E193" s="157">
        <v>813</v>
      </c>
      <c r="F193" s="151">
        <f>SUM(F194:F196)</f>
        <v>956.7</v>
      </c>
      <c r="G193" s="151">
        <f>SUM(G194:G196)</f>
        <v>1311.5272</v>
      </c>
      <c r="H193" s="151">
        <f>SUM(H194:H196)</f>
        <v>1311.527</v>
      </c>
      <c r="I193" s="151">
        <f>SUM(I194:I196)</f>
        <v>1311.527</v>
      </c>
    </row>
    <row r="194" spans="1:9" ht="19.5" customHeight="1">
      <c r="A194" s="713"/>
      <c r="B194" s="715"/>
      <c r="C194" s="711" t="s">
        <v>834</v>
      </c>
      <c r="D194" s="711"/>
      <c r="E194" s="157"/>
      <c r="F194" s="151">
        <v>0</v>
      </c>
      <c r="G194" s="151">
        <v>0</v>
      </c>
      <c r="H194" s="151">
        <v>0</v>
      </c>
      <c r="I194" s="151">
        <v>0</v>
      </c>
    </row>
    <row r="195" spans="1:9" ht="19.5" customHeight="1">
      <c r="A195" s="713"/>
      <c r="B195" s="715"/>
      <c r="C195" s="711" t="s">
        <v>835</v>
      </c>
      <c r="D195" s="711"/>
      <c r="E195" s="157">
        <v>813</v>
      </c>
      <c r="F195" s="151">
        <v>956.7</v>
      </c>
      <c r="G195" s="151">
        <v>1311.5272</v>
      </c>
      <c r="H195" s="151">
        <v>1311.527</v>
      </c>
      <c r="I195" s="150">
        <v>1311.527</v>
      </c>
    </row>
    <row r="196" spans="1:9" ht="49.5" customHeight="1">
      <c r="A196" s="714"/>
      <c r="B196" s="715"/>
      <c r="C196" s="711" t="s">
        <v>836</v>
      </c>
      <c r="D196" s="711"/>
      <c r="E196" s="157"/>
      <c r="F196" s="151">
        <v>0</v>
      </c>
      <c r="G196" s="151">
        <v>0</v>
      </c>
      <c r="H196" s="151">
        <v>0</v>
      </c>
      <c r="I196" s="151">
        <v>0</v>
      </c>
    </row>
    <row r="197" spans="1:9" ht="19.5" customHeight="1">
      <c r="A197" s="712"/>
      <c r="B197" s="715" t="s">
        <v>116</v>
      </c>
      <c r="C197" s="711" t="s">
        <v>517</v>
      </c>
      <c r="D197" s="711"/>
      <c r="E197" s="157">
        <v>813</v>
      </c>
      <c r="F197" s="151">
        <f>SUM(F198:F200)</f>
        <v>1477.57</v>
      </c>
      <c r="G197" s="151">
        <f>SUM(G198:G200)</f>
        <v>1578.09</v>
      </c>
      <c r="H197" s="151">
        <f>SUM(H198:H200)</f>
        <v>1578.09</v>
      </c>
      <c r="I197" s="151">
        <f>SUM(I198:I200)</f>
        <v>1578.09</v>
      </c>
    </row>
    <row r="198" spans="1:9" ht="30" customHeight="1">
      <c r="A198" s="713"/>
      <c r="B198" s="715"/>
      <c r="C198" s="711" t="s">
        <v>834</v>
      </c>
      <c r="D198" s="711"/>
      <c r="E198" s="157"/>
      <c r="F198" s="151">
        <v>0</v>
      </c>
      <c r="G198" s="151">
        <v>0</v>
      </c>
      <c r="H198" s="151">
        <v>0</v>
      </c>
      <c r="I198" s="151">
        <v>0</v>
      </c>
    </row>
    <row r="199" spans="1:9" ht="35.25" customHeight="1">
      <c r="A199" s="713"/>
      <c r="B199" s="715"/>
      <c r="C199" s="711" t="s">
        <v>835</v>
      </c>
      <c r="D199" s="711"/>
      <c r="E199" s="157">
        <v>813</v>
      </c>
      <c r="F199" s="151">
        <v>1477.57</v>
      </c>
      <c r="G199" s="151">
        <v>1578.09</v>
      </c>
      <c r="H199" s="151">
        <v>1578.09</v>
      </c>
      <c r="I199" s="150">
        <v>1578.09</v>
      </c>
    </row>
    <row r="200" spans="1:9" ht="51.75" customHeight="1">
      <c r="A200" s="714"/>
      <c r="B200" s="715"/>
      <c r="C200" s="711" t="s">
        <v>836</v>
      </c>
      <c r="D200" s="711"/>
      <c r="E200" s="157"/>
      <c r="F200" s="151">
        <v>0</v>
      </c>
      <c r="G200" s="151">
        <v>0</v>
      </c>
      <c r="H200" s="151">
        <v>0</v>
      </c>
      <c r="I200" s="151">
        <v>0</v>
      </c>
    </row>
    <row r="201" spans="1:9" ht="19.5" customHeight="1">
      <c r="A201" s="712"/>
      <c r="B201" s="715" t="s">
        <v>634</v>
      </c>
      <c r="C201" s="711" t="s">
        <v>517</v>
      </c>
      <c r="D201" s="711"/>
      <c r="E201" s="157">
        <v>813</v>
      </c>
      <c r="F201" s="151">
        <f>SUM(F202:F204)</f>
        <v>1063</v>
      </c>
      <c r="G201" s="151">
        <f>SUM(G202:G204)</f>
        <v>913</v>
      </c>
      <c r="H201" s="151">
        <f>SUM(H202:H204)</f>
        <v>913</v>
      </c>
      <c r="I201" s="151">
        <f>SUM(I202:I204)</f>
        <v>913</v>
      </c>
    </row>
    <row r="202" spans="1:9" ht="19.5" customHeight="1">
      <c r="A202" s="713"/>
      <c r="B202" s="715"/>
      <c r="C202" s="711" t="s">
        <v>834</v>
      </c>
      <c r="D202" s="711"/>
      <c r="E202" s="157"/>
      <c r="F202" s="151">
        <v>0</v>
      </c>
      <c r="G202" s="151">
        <v>0</v>
      </c>
      <c r="H202" s="151">
        <v>0</v>
      </c>
      <c r="I202" s="151">
        <v>0</v>
      </c>
    </row>
    <row r="203" spans="1:9" ht="19.5" customHeight="1">
      <c r="A203" s="713"/>
      <c r="B203" s="715"/>
      <c r="C203" s="711" t="s">
        <v>835</v>
      </c>
      <c r="D203" s="711"/>
      <c r="E203" s="157">
        <v>813</v>
      </c>
      <c r="F203" s="151">
        <v>1063</v>
      </c>
      <c r="G203" s="151">
        <v>913</v>
      </c>
      <c r="H203" s="151">
        <v>913</v>
      </c>
      <c r="I203" s="150">
        <v>913</v>
      </c>
    </row>
    <row r="204" spans="1:9" ht="19.5" customHeight="1">
      <c r="A204" s="714"/>
      <c r="B204" s="715"/>
      <c r="C204" s="711" t="s">
        <v>836</v>
      </c>
      <c r="D204" s="711"/>
      <c r="E204" s="157"/>
      <c r="F204" s="151">
        <v>0</v>
      </c>
      <c r="G204" s="151">
        <v>0</v>
      </c>
      <c r="H204" s="151">
        <v>0</v>
      </c>
      <c r="I204" s="151">
        <v>0</v>
      </c>
    </row>
    <row r="205" spans="1:9" ht="49.5" customHeight="1" hidden="1">
      <c r="A205" s="152"/>
      <c r="B205" s="535"/>
      <c r="C205" s="154" t="s">
        <v>119</v>
      </c>
      <c r="D205" s="155" t="s">
        <v>120</v>
      </c>
      <c r="E205" s="157"/>
      <c r="F205" s="151"/>
      <c r="G205" s="151"/>
      <c r="H205" s="151"/>
      <c r="I205" s="151"/>
    </row>
    <row r="206" spans="1:9" ht="49.5" customHeight="1" hidden="1">
      <c r="A206" s="152"/>
      <c r="B206" s="535"/>
      <c r="C206" s="711" t="s">
        <v>517</v>
      </c>
      <c r="D206" s="711"/>
      <c r="E206" s="157"/>
      <c r="F206" s="151">
        <f>SUM(F207:F209)</f>
        <v>0</v>
      </c>
      <c r="G206" s="151">
        <f>SUM(G207:G209)</f>
        <v>0</v>
      </c>
      <c r="H206" s="151">
        <f>SUM(H207:H209)</f>
        <v>0</v>
      </c>
      <c r="I206" s="151">
        <f>SUM(I207:I209)</f>
        <v>0</v>
      </c>
    </row>
    <row r="207" spans="1:9" ht="49.5" customHeight="1" hidden="1">
      <c r="A207" s="152"/>
      <c r="B207" s="535"/>
      <c r="C207" s="711" t="s">
        <v>834</v>
      </c>
      <c r="D207" s="711"/>
      <c r="E207" s="157"/>
      <c r="F207" s="151">
        <v>0</v>
      </c>
      <c r="G207" s="151">
        <v>0</v>
      </c>
      <c r="H207" s="151">
        <v>0</v>
      </c>
      <c r="I207" s="151">
        <v>0</v>
      </c>
    </row>
    <row r="208" spans="1:9" ht="49.5" customHeight="1" hidden="1">
      <c r="A208" s="152"/>
      <c r="B208" s="535"/>
      <c r="C208" s="711" t="s">
        <v>835</v>
      </c>
      <c r="D208" s="711"/>
      <c r="E208" s="157"/>
      <c r="F208" s="151"/>
      <c r="G208" s="151"/>
      <c r="H208" s="151"/>
      <c r="I208" s="151"/>
    </row>
    <row r="209" spans="1:9" ht="49.5" customHeight="1" hidden="1">
      <c r="A209" s="152"/>
      <c r="B209" s="535"/>
      <c r="C209" s="711" t="s">
        <v>836</v>
      </c>
      <c r="D209" s="711"/>
      <c r="E209" s="157"/>
      <c r="F209" s="151">
        <v>0</v>
      </c>
      <c r="G209" s="151">
        <v>0</v>
      </c>
      <c r="H209" s="151">
        <v>0</v>
      </c>
      <c r="I209" s="151">
        <v>0</v>
      </c>
    </row>
    <row r="210" spans="1:9" ht="49.5" customHeight="1" hidden="1">
      <c r="A210" s="152"/>
      <c r="B210" s="535"/>
      <c r="C210" s="154" t="s">
        <v>121</v>
      </c>
      <c r="D210" s="155" t="s">
        <v>455</v>
      </c>
      <c r="E210" s="157"/>
      <c r="F210" s="151"/>
      <c r="G210" s="151"/>
      <c r="H210" s="151"/>
      <c r="I210" s="151"/>
    </row>
    <row r="211" spans="1:9" ht="49.5" customHeight="1" hidden="1">
      <c r="A211" s="152"/>
      <c r="B211" s="535"/>
      <c r="C211" s="711" t="s">
        <v>517</v>
      </c>
      <c r="D211" s="711"/>
      <c r="E211" s="157"/>
      <c r="F211" s="151">
        <f>SUM(F212:F214)</f>
        <v>0</v>
      </c>
      <c r="G211" s="151">
        <f>SUM(G212:G214)</f>
        <v>0</v>
      </c>
      <c r="H211" s="151">
        <f>SUM(H212:H214)</f>
        <v>0</v>
      </c>
      <c r="I211" s="151">
        <f>SUM(I212:I214)</f>
        <v>0</v>
      </c>
    </row>
    <row r="212" spans="1:9" ht="49.5" customHeight="1" hidden="1">
      <c r="A212" s="152"/>
      <c r="B212" s="535"/>
      <c r="C212" s="711" t="s">
        <v>834</v>
      </c>
      <c r="D212" s="711"/>
      <c r="E212" s="157"/>
      <c r="F212" s="151">
        <v>0</v>
      </c>
      <c r="G212" s="151">
        <v>0</v>
      </c>
      <c r="H212" s="151">
        <v>0</v>
      </c>
      <c r="I212" s="151">
        <v>0</v>
      </c>
    </row>
    <row r="213" spans="1:9" ht="49.5" customHeight="1" hidden="1">
      <c r="A213" s="152"/>
      <c r="B213" s="535"/>
      <c r="C213" s="711" t="s">
        <v>835</v>
      </c>
      <c r="D213" s="711"/>
      <c r="E213" s="157"/>
      <c r="F213" s="151"/>
      <c r="G213" s="151"/>
      <c r="H213" s="151"/>
      <c r="I213" s="151"/>
    </row>
    <row r="214" spans="1:9" ht="49.5" customHeight="1" hidden="1">
      <c r="A214" s="152"/>
      <c r="B214" s="535"/>
      <c r="C214" s="711" t="s">
        <v>836</v>
      </c>
      <c r="D214" s="711"/>
      <c r="E214" s="157"/>
      <c r="F214" s="151">
        <v>0</v>
      </c>
      <c r="G214" s="151">
        <v>0</v>
      </c>
      <c r="H214" s="151">
        <v>0</v>
      </c>
      <c r="I214" s="151">
        <v>0</v>
      </c>
    </row>
    <row r="215" spans="1:9" ht="19.5" customHeight="1">
      <c r="A215" s="712"/>
      <c r="B215" s="715" t="s">
        <v>636</v>
      </c>
      <c r="C215" s="711" t="s">
        <v>517</v>
      </c>
      <c r="D215" s="711"/>
      <c r="E215" s="157" t="s">
        <v>837</v>
      </c>
      <c r="F215" s="151">
        <f>SUM(F216:F218)</f>
        <v>153.15</v>
      </c>
      <c r="G215" s="151">
        <f>SUM(G216:G218)</f>
        <v>248.3228</v>
      </c>
      <c r="H215" s="151">
        <f>SUM(H216:H218)</f>
        <v>248.323</v>
      </c>
      <c r="I215" s="151">
        <f>SUM(I216:I218)</f>
        <v>248.323</v>
      </c>
    </row>
    <row r="216" spans="1:9" ht="19.5" customHeight="1">
      <c r="A216" s="713"/>
      <c r="B216" s="715"/>
      <c r="C216" s="711" t="s">
        <v>834</v>
      </c>
      <c r="D216" s="711"/>
      <c r="E216" s="157"/>
      <c r="F216" s="151">
        <v>0</v>
      </c>
      <c r="G216" s="151">
        <v>0</v>
      </c>
      <c r="H216" s="151">
        <v>0</v>
      </c>
      <c r="I216" s="151">
        <v>0</v>
      </c>
    </row>
    <row r="217" spans="1:9" ht="19.5" customHeight="1">
      <c r="A217" s="713"/>
      <c r="B217" s="715"/>
      <c r="C217" s="711" t="s">
        <v>835</v>
      </c>
      <c r="D217" s="711"/>
      <c r="E217" s="157">
        <v>813</v>
      </c>
      <c r="F217" s="151">
        <v>153.15</v>
      </c>
      <c r="G217" s="151">
        <v>248.3228</v>
      </c>
      <c r="H217" s="151">
        <v>248.323</v>
      </c>
      <c r="I217" s="150">
        <v>248.323</v>
      </c>
    </row>
    <row r="218" spans="1:9" ht="19.5" customHeight="1">
      <c r="A218" s="714"/>
      <c r="B218" s="715"/>
      <c r="C218" s="711" t="s">
        <v>836</v>
      </c>
      <c r="D218" s="711"/>
      <c r="E218" s="157"/>
      <c r="F218" s="151">
        <v>0</v>
      </c>
      <c r="G218" s="151">
        <v>0</v>
      </c>
      <c r="H218" s="151">
        <v>0</v>
      </c>
      <c r="I218" s="151">
        <v>0</v>
      </c>
    </row>
    <row r="219" spans="1:9" ht="19.5" customHeight="1">
      <c r="A219" s="712"/>
      <c r="B219" s="715" t="s">
        <v>637</v>
      </c>
      <c r="C219" s="711" t="s">
        <v>517</v>
      </c>
      <c r="D219" s="711"/>
      <c r="E219" s="157">
        <v>813</v>
      </c>
      <c r="F219" s="151">
        <f>SUM(F220:F222)</f>
        <v>159.45</v>
      </c>
      <c r="G219" s="151">
        <f>SUM(G220:G222)</f>
        <v>210</v>
      </c>
      <c r="H219" s="151">
        <f>SUM(H220:H222)</f>
        <v>210</v>
      </c>
      <c r="I219" s="151">
        <f>SUM(I220:I222)</f>
        <v>210</v>
      </c>
    </row>
    <row r="220" spans="1:9" ht="19.5" customHeight="1">
      <c r="A220" s="713"/>
      <c r="B220" s="715"/>
      <c r="C220" s="711" t="s">
        <v>834</v>
      </c>
      <c r="D220" s="711"/>
      <c r="E220" s="157"/>
      <c r="F220" s="151">
        <v>0</v>
      </c>
      <c r="G220" s="151">
        <v>0</v>
      </c>
      <c r="H220" s="151">
        <v>0</v>
      </c>
      <c r="I220" s="151">
        <v>0</v>
      </c>
    </row>
    <row r="221" spans="1:9" ht="19.5" customHeight="1">
      <c r="A221" s="713"/>
      <c r="B221" s="715"/>
      <c r="C221" s="711" t="s">
        <v>835</v>
      </c>
      <c r="D221" s="711"/>
      <c r="E221" s="157">
        <v>813</v>
      </c>
      <c r="F221" s="151">
        <v>159.45</v>
      </c>
      <c r="G221" s="151">
        <v>210</v>
      </c>
      <c r="H221" s="151">
        <v>210</v>
      </c>
      <c r="I221" s="151">
        <v>210</v>
      </c>
    </row>
    <row r="222" spans="1:9" ht="44.25" customHeight="1">
      <c r="A222" s="714"/>
      <c r="B222" s="715"/>
      <c r="C222" s="711" t="s">
        <v>836</v>
      </c>
      <c r="D222" s="711"/>
      <c r="E222" s="157"/>
      <c r="F222" s="151">
        <v>0</v>
      </c>
      <c r="G222" s="151">
        <v>0</v>
      </c>
      <c r="H222" s="151">
        <v>0</v>
      </c>
      <c r="I222" s="151">
        <v>0</v>
      </c>
    </row>
    <row r="223" spans="1:9" ht="19.5" customHeight="1">
      <c r="A223" s="712" t="s">
        <v>430</v>
      </c>
      <c r="B223" s="715" t="s">
        <v>126</v>
      </c>
      <c r="C223" s="711" t="s">
        <v>517</v>
      </c>
      <c r="D223" s="711"/>
      <c r="E223" s="157">
        <v>813</v>
      </c>
      <c r="F223" s="151">
        <f>SUM(F224:F226)</f>
        <v>72618.2</v>
      </c>
      <c r="G223" s="151">
        <f>SUM(G224:G226)</f>
        <v>72109.24239</v>
      </c>
      <c r="H223" s="151">
        <f>SUM(H224:H226)</f>
        <v>70767.32418</v>
      </c>
      <c r="I223" s="151">
        <f>SUM(I224:I226)</f>
        <v>70767.32418</v>
      </c>
    </row>
    <row r="224" spans="1:9" ht="36" customHeight="1">
      <c r="A224" s="713"/>
      <c r="B224" s="715"/>
      <c r="C224" s="711" t="s">
        <v>834</v>
      </c>
      <c r="D224" s="711"/>
      <c r="E224" s="157"/>
      <c r="F224" s="151">
        <f aca="true" t="shared" si="2" ref="F224:I226">F228+F232+F236+F240+F244+F248</f>
        <v>0</v>
      </c>
      <c r="G224" s="151">
        <f t="shared" si="2"/>
        <v>0</v>
      </c>
      <c r="H224" s="151">
        <f t="shared" si="2"/>
        <v>0</v>
      </c>
      <c r="I224" s="151">
        <f t="shared" si="2"/>
        <v>0</v>
      </c>
    </row>
    <row r="225" spans="1:9" ht="38.25" customHeight="1">
      <c r="A225" s="713"/>
      <c r="B225" s="715"/>
      <c r="C225" s="711" t="s">
        <v>835</v>
      </c>
      <c r="D225" s="711"/>
      <c r="E225" s="157">
        <v>813</v>
      </c>
      <c r="F225" s="151">
        <f t="shared" si="2"/>
        <v>72618.2</v>
      </c>
      <c r="G225" s="151">
        <f t="shared" si="2"/>
        <v>72109.24239</v>
      </c>
      <c r="H225" s="151">
        <f t="shared" si="2"/>
        <v>70767.32418</v>
      </c>
      <c r="I225" s="151">
        <f t="shared" si="2"/>
        <v>70767.32418</v>
      </c>
    </row>
    <row r="226" spans="1:9" ht="51.75" customHeight="1">
      <c r="A226" s="714"/>
      <c r="B226" s="715"/>
      <c r="C226" s="711" t="s">
        <v>836</v>
      </c>
      <c r="D226" s="711"/>
      <c r="E226" s="157"/>
      <c r="F226" s="151">
        <f t="shared" si="2"/>
        <v>0</v>
      </c>
      <c r="G226" s="151">
        <f t="shared" si="2"/>
        <v>0</v>
      </c>
      <c r="H226" s="151">
        <f t="shared" si="2"/>
        <v>0</v>
      </c>
      <c r="I226" s="151">
        <f t="shared" si="2"/>
        <v>0</v>
      </c>
    </row>
    <row r="227" spans="1:9" ht="19.5" customHeight="1">
      <c r="A227" s="712"/>
      <c r="B227" s="715" t="s">
        <v>129</v>
      </c>
      <c r="C227" s="711" t="s">
        <v>517</v>
      </c>
      <c r="D227" s="711"/>
      <c r="E227" s="157">
        <v>813</v>
      </c>
      <c r="F227" s="151">
        <f>SUM(F228:F230)</f>
        <v>2544</v>
      </c>
      <c r="G227" s="151">
        <f>SUM(G228:G230)</f>
        <v>3088</v>
      </c>
      <c r="H227" s="151">
        <f>SUM(H228:H230)</f>
        <v>3088</v>
      </c>
      <c r="I227" s="151">
        <f>SUM(I228:I230)</f>
        <v>3088</v>
      </c>
    </row>
    <row r="228" spans="1:9" ht="39" customHeight="1">
      <c r="A228" s="713"/>
      <c r="B228" s="715"/>
      <c r="C228" s="711" t="s">
        <v>834</v>
      </c>
      <c r="D228" s="711"/>
      <c r="E228" s="157"/>
      <c r="F228" s="151">
        <v>0</v>
      </c>
      <c r="G228" s="151">
        <v>0</v>
      </c>
      <c r="H228" s="151">
        <v>0</v>
      </c>
      <c r="I228" s="151">
        <v>0</v>
      </c>
    </row>
    <row r="229" spans="1:9" ht="39.75" customHeight="1">
      <c r="A229" s="713"/>
      <c r="B229" s="715"/>
      <c r="C229" s="711" t="s">
        <v>835</v>
      </c>
      <c r="D229" s="711"/>
      <c r="E229" s="157">
        <v>813</v>
      </c>
      <c r="F229" s="151">
        <v>2544</v>
      </c>
      <c r="G229" s="151">
        <v>3088</v>
      </c>
      <c r="H229" s="151">
        <v>3088</v>
      </c>
      <c r="I229" s="150">
        <v>3088</v>
      </c>
    </row>
    <row r="230" spans="1:9" ht="51.75" customHeight="1">
      <c r="A230" s="714"/>
      <c r="B230" s="715"/>
      <c r="C230" s="711" t="s">
        <v>836</v>
      </c>
      <c r="D230" s="711"/>
      <c r="E230" s="157"/>
      <c r="F230" s="151">
        <v>0</v>
      </c>
      <c r="G230" s="151">
        <v>0</v>
      </c>
      <c r="H230" s="151">
        <v>0</v>
      </c>
      <c r="I230" s="151">
        <v>0</v>
      </c>
    </row>
    <row r="231" spans="1:9" ht="19.5" customHeight="1">
      <c r="A231" s="712"/>
      <c r="B231" s="715" t="s">
        <v>131</v>
      </c>
      <c r="C231" s="711" t="s">
        <v>517</v>
      </c>
      <c r="D231" s="711"/>
      <c r="E231" s="157">
        <v>813</v>
      </c>
      <c r="F231" s="151">
        <f>SUM(F232:F234)</f>
        <v>531.5</v>
      </c>
      <c r="G231" s="151">
        <f>SUM(G232:G234)</f>
        <v>500</v>
      </c>
      <c r="H231" s="151">
        <f>SUM(H232:H234)</f>
        <v>500</v>
      </c>
      <c r="I231" s="151">
        <f>SUM(I232:I234)</f>
        <v>500</v>
      </c>
    </row>
    <row r="232" spans="1:9" ht="19.5" customHeight="1">
      <c r="A232" s="713"/>
      <c r="B232" s="715"/>
      <c r="C232" s="711" t="s">
        <v>834</v>
      </c>
      <c r="D232" s="711"/>
      <c r="E232" s="157"/>
      <c r="F232" s="151">
        <v>0</v>
      </c>
      <c r="G232" s="151">
        <v>0</v>
      </c>
      <c r="H232" s="151">
        <v>0</v>
      </c>
      <c r="I232" s="151">
        <v>0</v>
      </c>
    </row>
    <row r="233" spans="1:9" ht="19.5" customHeight="1">
      <c r="A233" s="713"/>
      <c r="B233" s="715"/>
      <c r="C233" s="711" t="s">
        <v>835</v>
      </c>
      <c r="D233" s="711"/>
      <c r="E233" s="157">
        <v>813</v>
      </c>
      <c r="F233" s="151">
        <v>531.5</v>
      </c>
      <c r="G233" s="151">
        <v>500</v>
      </c>
      <c r="H233" s="151">
        <v>500</v>
      </c>
      <c r="I233" s="151">
        <v>500</v>
      </c>
    </row>
    <row r="234" spans="1:9" ht="19.5" customHeight="1">
      <c r="A234" s="714"/>
      <c r="B234" s="715"/>
      <c r="C234" s="711" t="s">
        <v>836</v>
      </c>
      <c r="D234" s="711"/>
      <c r="E234" s="157"/>
      <c r="F234" s="151">
        <v>0</v>
      </c>
      <c r="G234" s="151">
        <v>0</v>
      </c>
      <c r="H234" s="151">
        <v>0</v>
      </c>
      <c r="I234" s="151">
        <v>0</v>
      </c>
    </row>
    <row r="235" spans="1:9" ht="19.5" customHeight="1">
      <c r="A235" s="712"/>
      <c r="B235" s="715" t="s">
        <v>134</v>
      </c>
      <c r="C235" s="711" t="s">
        <v>517</v>
      </c>
      <c r="D235" s="711"/>
      <c r="E235" s="157">
        <v>813</v>
      </c>
      <c r="F235" s="151">
        <f>SUM(F236:F238)</f>
        <v>425.2</v>
      </c>
      <c r="G235" s="151">
        <f>SUM(G236:G238)</f>
        <v>400</v>
      </c>
      <c r="H235" s="151">
        <f>SUM(H236:H238)</f>
        <v>400</v>
      </c>
      <c r="I235" s="151">
        <f>SUM(I236:I238)</f>
        <v>400</v>
      </c>
    </row>
    <row r="236" spans="1:9" ht="19.5" customHeight="1">
      <c r="A236" s="713"/>
      <c r="B236" s="715"/>
      <c r="C236" s="711" t="s">
        <v>834</v>
      </c>
      <c r="D236" s="711"/>
      <c r="E236" s="157"/>
      <c r="F236" s="151">
        <v>0</v>
      </c>
      <c r="G236" s="151">
        <v>0</v>
      </c>
      <c r="H236" s="151">
        <v>0</v>
      </c>
      <c r="I236" s="151">
        <v>0</v>
      </c>
    </row>
    <row r="237" spans="1:9" ht="24" customHeight="1">
      <c r="A237" s="713"/>
      <c r="B237" s="715"/>
      <c r="C237" s="711" t="s">
        <v>835</v>
      </c>
      <c r="D237" s="711"/>
      <c r="E237" s="157">
        <v>813</v>
      </c>
      <c r="F237" s="151">
        <v>425.2</v>
      </c>
      <c r="G237" s="151">
        <v>400</v>
      </c>
      <c r="H237" s="151">
        <v>400</v>
      </c>
      <c r="I237" s="151">
        <v>400</v>
      </c>
    </row>
    <row r="238" spans="1:9" ht="36" customHeight="1">
      <c r="A238" s="714"/>
      <c r="B238" s="715"/>
      <c r="C238" s="711" t="s">
        <v>836</v>
      </c>
      <c r="D238" s="711"/>
      <c r="E238" s="157"/>
      <c r="F238" s="151">
        <v>0</v>
      </c>
      <c r="G238" s="151">
        <v>0</v>
      </c>
      <c r="H238" s="151">
        <v>0</v>
      </c>
      <c r="I238" s="151">
        <v>0</v>
      </c>
    </row>
    <row r="239" spans="1:9" ht="30" customHeight="1">
      <c r="A239" s="712"/>
      <c r="B239" s="715" t="s">
        <v>644</v>
      </c>
      <c r="C239" s="711" t="s">
        <v>517</v>
      </c>
      <c r="D239" s="711"/>
      <c r="E239" s="157">
        <v>813</v>
      </c>
      <c r="F239" s="159">
        <f>SUM(F240:F242)</f>
        <v>1063</v>
      </c>
      <c r="G239" s="159">
        <f>SUM(G240:G242)</f>
        <v>1063</v>
      </c>
      <c r="H239" s="159">
        <f>SUM(H240:H242)</f>
        <v>1063</v>
      </c>
      <c r="I239" s="151">
        <f>SUM(I240:I242)</f>
        <v>1063</v>
      </c>
    </row>
    <row r="240" spans="1:9" ht="19.5" customHeight="1">
      <c r="A240" s="713"/>
      <c r="B240" s="715"/>
      <c r="C240" s="711" t="s">
        <v>834</v>
      </c>
      <c r="D240" s="711"/>
      <c r="E240" s="157"/>
      <c r="F240" s="159">
        <v>0</v>
      </c>
      <c r="G240" s="159">
        <v>0</v>
      </c>
      <c r="H240" s="159">
        <v>0</v>
      </c>
      <c r="I240" s="151">
        <v>0</v>
      </c>
    </row>
    <row r="241" spans="1:9" ht="19.5" customHeight="1">
      <c r="A241" s="713"/>
      <c r="B241" s="715"/>
      <c r="C241" s="711" t="s">
        <v>835</v>
      </c>
      <c r="D241" s="711"/>
      <c r="E241" s="157">
        <v>813</v>
      </c>
      <c r="F241" s="159">
        <v>1063</v>
      </c>
      <c r="G241" s="159">
        <v>1063</v>
      </c>
      <c r="H241" s="159">
        <v>1063</v>
      </c>
      <c r="I241" s="151">
        <v>1063</v>
      </c>
    </row>
    <row r="242" spans="1:9" ht="19.5" customHeight="1">
      <c r="A242" s="714"/>
      <c r="B242" s="715"/>
      <c r="C242" s="711" t="s">
        <v>836</v>
      </c>
      <c r="D242" s="711"/>
      <c r="E242" s="157"/>
      <c r="F242" s="151">
        <v>0</v>
      </c>
      <c r="G242" s="151">
        <v>0</v>
      </c>
      <c r="H242" s="151">
        <v>0</v>
      </c>
      <c r="I242" s="151">
        <v>0</v>
      </c>
    </row>
    <row r="243" spans="1:9" ht="19.5" customHeight="1">
      <c r="A243" s="712"/>
      <c r="B243" s="715" t="s">
        <v>138</v>
      </c>
      <c r="C243" s="711" t="s">
        <v>517</v>
      </c>
      <c r="D243" s="711"/>
      <c r="E243" s="157">
        <v>813</v>
      </c>
      <c r="F243" s="151">
        <f>SUM(F244:F246)</f>
        <v>850</v>
      </c>
      <c r="G243" s="151">
        <f>SUM(G244:G246)</f>
        <v>1032.35</v>
      </c>
      <c r="H243" s="151">
        <f>SUM(H244:H246)</f>
        <v>1019.8145</v>
      </c>
      <c r="I243" s="151">
        <f>SUM(I244:I246)</f>
        <v>1019.8145</v>
      </c>
    </row>
    <row r="244" spans="1:9" ht="19.5" customHeight="1">
      <c r="A244" s="713"/>
      <c r="B244" s="715"/>
      <c r="C244" s="711" t="s">
        <v>834</v>
      </c>
      <c r="D244" s="711"/>
      <c r="E244" s="157"/>
      <c r="F244" s="151">
        <v>0</v>
      </c>
      <c r="G244" s="151">
        <v>0</v>
      </c>
      <c r="H244" s="151">
        <v>0</v>
      </c>
      <c r="I244" s="151">
        <v>0</v>
      </c>
    </row>
    <row r="245" spans="1:9" ht="19.5" customHeight="1">
      <c r="A245" s="713"/>
      <c r="B245" s="715"/>
      <c r="C245" s="711" t="s">
        <v>835</v>
      </c>
      <c r="D245" s="711"/>
      <c r="E245" s="157">
        <v>813</v>
      </c>
      <c r="F245" s="151">
        <v>850</v>
      </c>
      <c r="G245" s="151">
        <v>1032.35</v>
      </c>
      <c r="H245" s="151">
        <v>1019.8145</v>
      </c>
      <c r="I245" s="151">
        <v>1019.8145</v>
      </c>
    </row>
    <row r="246" spans="1:9" ht="49.5" customHeight="1">
      <c r="A246" s="714"/>
      <c r="B246" s="715"/>
      <c r="C246" s="711" t="s">
        <v>836</v>
      </c>
      <c r="D246" s="711"/>
      <c r="E246" s="157"/>
      <c r="F246" s="151">
        <v>0</v>
      </c>
      <c r="G246" s="151">
        <v>0</v>
      </c>
      <c r="H246" s="151">
        <v>0</v>
      </c>
      <c r="I246" s="151">
        <v>0</v>
      </c>
    </row>
    <row r="247" spans="1:9" ht="19.5" customHeight="1">
      <c r="A247" s="712"/>
      <c r="B247" s="715" t="s">
        <v>141</v>
      </c>
      <c r="C247" s="711" t="s">
        <v>517</v>
      </c>
      <c r="D247" s="711"/>
      <c r="E247" s="157">
        <v>813</v>
      </c>
      <c r="F247" s="151">
        <f>SUM(F248:F250)</f>
        <v>67204.5</v>
      </c>
      <c r="G247" s="151">
        <f>SUM(G248:G250)</f>
        <v>66025.89239</v>
      </c>
      <c r="H247" s="151">
        <f>SUM(H248:H250)</f>
        <v>64696.50968</v>
      </c>
      <c r="I247" s="151">
        <f>SUM(I248:I250)</f>
        <v>64696.50968</v>
      </c>
    </row>
    <row r="248" spans="1:9" ht="19.5" customHeight="1">
      <c r="A248" s="713"/>
      <c r="B248" s="715"/>
      <c r="C248" s="711" t="s">
        <v>834</v>
      </c>
      <c r="D248" s="711"/>
      <c r="E248" s="157"/>
      <c r="F248" s="151">
        <v>0</v>
      </c>
      <c r="G248" s="151">
        <v>0</v>
      </c>
      <c r="H248" s="151">
        <v>0</v>
      </c>
      <c r="I248" s="151">
        <v>0</v>
      </c>
    </row>
    <row r="249" spans="1:9" ht="19.5" customHeight="1">
      <c r="A249" s="713"/>
      <c r="B249" s="715"/>
      <c r="C249" s="711" t="s">
        <v>835</v>
      </c>
      <c r="D249" s="711"/>
      <c r="E249" s="157">
        <v>813</v>
      </c>
      <c r="F249" s="151">
        <v>67204.5</v>
      </c>
      <c r="G249" s="151">
        <v>66025.89239</v>
      </c>
      <c r="H249" s="151">
        <v>64696.50968</v>
      </c>
      <c r="I249" s="150">
        <v>64696.50968</v>
      </c>
    </row>
    <row r="250" spans="1:9" ht="19.5" customHeight="1">
      <c r="A250" s="714"/>
      <c r="B250" s="715"/>
      <c r="C250" s="711" t="s">
        <v>836</v>
      </c>
      <c r="D250" s="711"/>
      <c r="E250" s="157"/>
      <c r="F250" s="151">
        <v>0</v>
      </c>
      <c r="G250" s="151">
        <v>0</v>
      </c>
      <c r="H250" s="151">
        <v>0</v>
      </c>
      <c r="I250" s="151">
        <v>0</v>
      </c>
    </row>
    <row r="251" spans="1:9" ht="19.5" customHeight="1">
      <c r="A251" s="712" t="s">
        <v>432</v>
      </c>
      <c r="B251" s="715" t="s">
        <v>144</v>
      </c>
      <c r="C251" s="711" t="s">
        <v>517</v>
      </c>
      <c r="D251" s="711"/>
      <c r="E251" s="157">
        <v>813</v>
      </c>
      <c r="F251" s="151">
        <f>SUM(F252:F256)</f>
        <v>281902.9</v>
      </c>
      <c r="G251" s="151">
        <f>SUM(G252:G256)</f>
        <v>282465.67573</v>
      </c>
      <c r="H251" s="151">
        <f>SUM(H252:H256)</f>
        <v>281049.63932</v>
      </c>
      <c r="I251" s="151">
        <f>SUM(I252:I256)</f>
        <v>281049.63932</v>
      </c>
    </row>
    <row r="252" spans="1:9" ht="19.5" customHeight="1">
      <c r="A252" s="713"/>
      <c r="B252" s="715"/>
      <c r="C252" s="711" t="s">
        <v>834</v>
      </c>
      <c r="D252" s="711"/>
      <c r="E252" s="157"/>
      <c r="F252" s="151">
        <f>F258+F264+F270+F276+F282+F288+F294+F300</f>
        <v>0</v>
      </c>
      <c r="G252" s="151">
        <f>G258+G264+G270+G276+G282+G288+G294+G300</f>
        <v>15273.2</v>
      </c>
      <c r="H252" s="151">
        <f>H258+H264+H270+H276+H282+H288+H294+H300</f>
        <v>15273.2</v>
      </c>
      <c r="I252" s="151">
        <f>I258+I264+I270+I276+I282+I288+I294+I300</f>
        <v>15273.2</v>
      </c>
    </row>
    <row r="253" spans="1:9" ht="19.5" customHeight="1">
      <c r="A253" s="713"/>
      <c r="B253" s="715"/>
      <c r="C253" s="711" t="s">
        <v>835</v>
      </c>
      <c r="D253" s="711"/>
      <c r="E253" s="157">
        <v>813</v>
      </c>
      <c r="F253" s="151">
        <f>F259+F265+F271+F277+F283+F295+F289+F301</f>
        <v>281902.9</v>
      </c>
      <c r="G253" s="151">
        <f>G259+G265+G271+G277+G283+G295+G289+G301</f>
        <v>262063.043</v>
      </c>
      <c r="H253" s="151">
        <f>H259+H265+H271+H277+H283+H295+H289+H301</f>
        <v>260650.37459000002</v>
      </c>
      <c r="I253" s="151">
        <f>I259+I265+I271+I277+I283+I295+I289+I301</f>
        <v>260650.37459000002</v>
      </c>
    </row>
    <row r="254" spans="1:9" ht="19.5" customHeight="1">
      <c r="A254" s="714"/>
      <c r="B254" s="715"/>
      <c r="C254" s="711" t="s">
        <v>836</v>
      </c>
      <c r="D254" s="711"/>
      <c r="E254" s="157"/>
      <c r="F254" s="151">
        <f>F260+F266+F272+F278+F284+F290+F296+F302</f>
        <v>0</v>
      </c>
      <c r="G254" s="151">
        <f>G260+G266+G272+G278+G284+G290+G296</f>
        <v>5129.43273</v>
      </c>
      <c r="H254" s="151">
        <f>H260+H266+H272+H278+H284+H290+H296</f>
        <v>5126.06473</v>
      </c>
      <c r="I254" s="151">
        <f>I260+I266+I272+I278+I284+I290+I296</f>
        <v>5126.06473</v>
      </c>
    </row>
    <row r="255" spans="1:9" ht="49.5" customHeight="1" hidden="1">
      <c r="A255" s="152"/>
      <c r="B255" s="535"/>
      <c r="C255" s="711" t="s">
        <v>20</v>
      </c>
      <c r="D255" s="711"/>
      <c r="E255" s="157">
        <v>813</v>
      </c>
      <c r="F255" s="151"/>
      <c r="G255" s="151"/>
      <c r="H255" s="151"/>
      <c r="I255" s="151"/>
    </row>
    <row r="256" spans="1:9" ht="49.5" customHeight="1" hidden="1">
      <c r="A256" s="152"/>
      <c r="B256" s="535"/>
      <c r="C256" s="711" t="s">
        <v>21</v>
      </c>
      <c r="D256" s="711"/>
      <c r="E256" s="157">
        <v>813</v>
      </c>
      <c r="F256" s="151"/>
      <c r="G256" s="151"/>
      <c r="H256" s="151"/>
      <c r="I256" s="151"/>
    </row>
    <row r="257" spans="1:9" ht="27.75" customHeight="1">
      <c r="A257" s="712"/>
      <c r="B257" s="715" t="s">
        <v>147</v>
      </c>
      <c r="C257" s="711" t="s">
        <v>517</v>
      </c>
      <c r="D257" s="711"/>
      <c r="E257" s="157">
        <v>813</v>
      </c>
      <c r="F257" s="151">
        <f>SUM(F258:F262)</f>
        <v>318.9</v>
      </c>
      <c r="G257" s="151">
        <f>SUM(G258:G262)</f>
        <v>318.9</v>
      </c>
      <c r="H257" s="151">
        <f>SUM(H258:H262)</f>
        <v>318.9</v>
      </c>
      <c r="I257" s="151">
        <f>SUM(I258:I262)</f>
        <v>318.9</v>
      </c>
    </row>
    <row r="258" spans="1:9" ht="19.5" customHeight="1">
      <c r="A258" s="713"/>
      <c r="B258" s="715"/>
      <c r="C258" s="711" t="s">
        <v>834</v>
      </c>
      <c r="D258" s="711"/>
      <c r="E258" s="157"/>
      <c r="F258" s="151">
        <v>0</v>
      </c>
      <c r="G258" s="151">
        <v>0</v>
      </c>
      <c r="H258" s="151">
        <v>0</v>
      </c>
      <c r="I258" s="151">
        <v>0</v>
      </c>
    </row>
    <row r="259" spans="1:9" ht="19.5" customHeight="1">
      <c r="A259" s="713"/>
      <c r="B259" s="715"/>
      <c r="C259" s="711" t="s">
        <v>835</v>
      </c>
      <c r="D259" s="711"/>
      <c r="E259" s="157">
        <v>813</v>
      </c>
      <c r="F259" s="151">
        <v>318.9</v>
      </c>
      <c r="G259" s="151">
        <v>318.9</v>
      </c>
      <c r="H259" s="151">
        <v>318.9</v>
      </c>
      <c r="I259" s="151">
        <v>318.9</v>
      </c>
    </row>
    <row r="260" spans="1:9" ht="52.5" customHeight="1">
      <c r="A260" s="714"/>
      <c r="B260" s="715"/>
      <c r="C260" s="711" t="s">
        <v>836</v>
      </c>
      <c r="D260" s="711"/>
      <c r="E260" s="157"/>
      <c r="F260" s="151">
        <v>0</v>
      </c>
      <c r="G260" s="151">
        <v>0</v>
      </c>
      <c r="H260" s="151">
        <v>0</v>
      </c>
      <c r="I260" s="151">
        <v>0</v>
      </c>
    </row>
    <row r="261" spans="1:9" ht="49.5" customHeight="1" hidden="1">
      <c r="A261" s="152"/>
      <c r="B261" s="535"/>
      <c r="C261" s="711" t="s">
        <v>20</v>
      </c>
      <c r="D261" s="711"/>
      <c r="E261" s="160"/>
      <c r="F261" s="151"/>
      <c r="G261" s="151"/>
      <c r="H261" s="151"/>
      <c r="I261" s="151"/>
    </row>
    <row r="262" spans="1:9" ht="49.5" customHeight="1" hidden="1">
      <c r="A262" s="152"/>
      <c r="B262" s="535"/>
      <c r="C262" s="711" t="s">
        <v>21</v>
      </c>
      <c r="D262" s="711"/>
      <c r="E262" s="160"/>
      <c r="F262" s="151"/>
      <c r="G262" s="151"/>
      <c r="H262" s="151"/>
      <c r="I262" s="151"/>
    </row>
    <row r="263" spans="1:9" ht="19.5" customHeight="1">
      <c r="A263" s="712"/>
      <c r="B263" s="715" t="s">
        <v>150</v>
      </c>
      <c r="C263" s="711" t="s">
        <v>517</v>
      </c>
      <c r="D263" s="711"/>
      <c r="E263" s="157">
        <v>813</v>
      </c>
      <c r="F263" s="151">
        <f>SUM(F264:F268)</f>
        <v>2126</v>
      </c>
      <c r="G263" s="151">
        <f>SUM(G264:G268)</f>
        <v>1150</v>
      </c>
      <c r="H263" s="151">
        <f>SUM(H264:H268)</f>
        <v>1150</v>
      </c>
      <c r="I263" s="151">
        <f>SUM(I264:I268)</f>
        <v>1150</v>
      </c>
    </row>
    <row r="264" spans="1:9" ht="25.5" customHeight="1">
      <c r="A264" s="713"/>
      <c r="B264" s="715"/>
      <c r="C264" s="711" t="s">
        <v>834</v>
      </c>
      <c r="D264" s="711"/>
      <c r="E264" s="157"/>
      <c r="F264" s="151">
        <v>0</v>
      </c>
      <c r="G264" s="151">
        <v>0</v>
      </c>
      <c r="H264" s="151">
        <v>0</v>
      </c>
      <c r="I264" s="151">
        <v>0</v>
      </c>
    </row>
    <row r="265" spans="1:9" ht="40.5" customHeight="1">
      <c r="A265" s="713"/>
      <c r="B265" s="715"/>
      <c r="C265" s="711" t="s">
        <v>835</v>
      </c>
      <c r="D265" s="711"/>
      <c r="E265" s="157">
        <v>813</v>
      </c>
      <c r="F265" s="151">
        <v>2126</v>
      </c>
      <c r="G265" s="151">
        <v>1150</v>
      </c>
      <c r="H265" s="151">
        <v>1150</v>
      </c>
      <c r="I265" s="150">
        <v>1150</v>
      </c>
    </row>
    <row r="266" spans="1:9" ht="60" customHeight="1">
      <c r="A266" s="714"/>
      <c r="B266" s="715"/>
      <c r="C266" s="711" t="s">
        <v>836</v>
      </c>
      <c r="D266" s="711"/>
      <c r="E266" s="157"/>
      <c r="F266" s="151">
        <v>0</v>
      </c>
      <c r="G266" s="151">
        <v>0</v>
      </c>
      <c r="H266" s="151">
        <v>0</v>
      </c>
      <c r="I266" s="151">
        <v>0</v>
      </c>
    </row>
    <row r="267" spans="1:9" ht="49.5" customHeight="1" hidden="1">
      <c r="A267" s="152"/>
      <c r="B267" s="535"/>
      <c r="C267" s="711" t="s">
        <v>20</v>
      </c>
      <c r="D267" s="711"/>
      <c r="E267" s="157">
        <v>813</v>
      </c>
      <c r="F267" s="151"/>
      <c r="G267" s="151"/>
      <c r="H267" s="151"/>
      <c r="I267" s="151"/>
    </row>
    <row r="268" spans="1:9" ht="9" customHeight="1" hidden="1">
      <c r="A268" s="152"/>
      <c r="B268" s="535"/>
      <c r="C268" s="711" t="s">
        <v>21</v>
      </c>
      <c r="D268" s="711"/>
      <c r="E268" s="157">
        <v>813</v>
      </c>
      <c r="F268" s="151"/>
      <c r="G268" s="151"/>
      <c r="H268" s="151"/>
      <c r="I268" s="151"/>
    </row>
    <row r="269" spans="1:9" ht="19.5" customHeight="1">
      <c r="A269" s="712"/>
      <c r="B269" s="715" t="s">
        <v>153</v>
      </c>
      <c r="C269" s="711" t="s">
        <v>517</v>
      </c>
      <c r="D269" s="711"/>
      <c r="E269" s="157">
        <v>813</v>
      </c>
      <c r="F269" s="151">
        <f>SUM(F270:F274)</f>
        <v>12756</v>
      </c>
      <c r="G269" s="151">
        <f>SUM(G270:G274)</f>
        <v>17373.725</v>
      </c>
      <c r="H269" s="151">
        <f>SUM(H270:H274)</f>
        <v>17359.127</v>
      </c>
      <c r="I269" s="151">
        <f>SUM(I270:I274)</f>
        <v>17359.127</v>
      </c>
    </row>
    <row r="270" spans="1:9" ht="19.5" customHeight="1">
      <c r="A270" s="713"/>
      <c r="B270" s="715"/>
      <c r="C270" s="711" t="s">
        <v>834</v>
      </c>
      <c r="D270" s="711"/>
      <c r="E270" s="157"/>
      <c r="F270" s="151">
        <v>0</v>
      </c>
      <c r="G270" s="151">
        <v>0</v>
      </c>
      <c r="H270" s="151">
        <v>0</v>
      </c>
      <c r="I270" s="151">
        <v>0</v>
      </c>
    </row>
    <row r="271" spans="1:9" ht="33.75" customHeight="1">
      <c r="A271" s="713"/>
      <c r="B271" s="715"/>
      <c r="C271" s="711" t="s">
        <v>835</v>
      </c>
      <c r="D271" s="711"/>
      <c r="E271" s="157">
        <v>813</v>
      </c>
      <c r="F271" s="151">
        <v>12756</v>
      </c>
      <c r="G271" s="151">
        <v>13364.404</v>
      </c>
      <c r="H271" s="151">
        <v>13353.174</v>
      </c>
      <c r="I271" s="150">
        <v>13353.174</v>
      </c>
    </row>
    <row r="272" spans="1:9" ht="54.75" customHeight="1">
      <c r="A272" s="714"/>
      <c r="B272" s="715"/>
      <c r="C272" s="711" t="s">
        <v>836</v>
      </c>
      <c r="D272" s="711"/>
      <c r="E272" s="157"/>
      <c r="F272" s="151">
        <v>0</v>
      </c>
      <c r="G272" s="151">
        <v>4009.321</v>
      </c>
      <c r="H272" s="151">
        <v>4005.953</v>
      </c>
      <c r="I272" s="150">
        <v>4005.953</v>
      </c>
    </row>
    <row r="273" spans="1:9" ht="49.5" customHeight="1" hidden="1">
      <c r="A273" s="152"/>
      <c r="B273" s="535"/>
      <c r="C273" s="711" t="s">
        <v>20</v>
      </c>
      <c r="D273" s="711"/>
      <c r="E273" s="157">
        <v>813</v>
      </c>
      <c r="F273" s="151"/>
      <c r="G273" s="151"/>
      <c r="H273" s="151"/>
      <c r="I273" s="151"/>
    </row>
    <row r="274" spans="1:9" ht="49.5" customHeight="1" hidden="1">
      <c r="A274" s="152"/>
      <c r="B274" s="535"/>
      <c r="C274" s="711" t="s">
        <v>21</v>
      </c>
      <c r="D274" s="711"/>
      <c r="E274" s="157">
        <v>813</v>
      </c>
      <c r="F274" s="151"/>
      <c r="G274" s="151"/>
      <c r="H274" s="151"/>
      <c r="I274" s="151"/>
    </row>
    <row r="275" spans="1:9" ht="19.5" customHeight="1">
      <c r="A275" s="712"/>
      <c r="B275" s="715" t="s">
        <v>156</v>
      </c>
      <c r="C275" s="711" t="s">
        <v>517</v>
      </c>
      <c r="D275" s="711"/>
      <c r="E275" s="157">
        <v>813</v>
      </c>
      <c r="F275" s="151">
        <f>SUM(F276:F280)</f>
        <v>10630</v>
      </c>
      <c r="G275" s="151">
        <f>SUM(G276:G280)</f>
        <v>12321.23273</v>
      </c>
      <c r="H275" s="151">
        <f>SUM(H276:H280)</f>
        <v>12321.23273</v>
      </c>
      <c r="I275" s="151">
        <f>SUM(I276:I280)</f>
        <v>12321.23273</v>
      </c>
    </row>
    <row r="276" spans="1:9" ht="31.5" customHeight="1">
      <c r="A276" s="713"/>
      <c r="B276" s="715"/>
      <c r="C276" s="711" t="s">
        <v>834</v>
      </c>
      <c r="D276" s="711"/>
      <c r="E276" s="157"/>
      <c r="F276" s="151">
        <v>0</v>
      </c>
      <c r="G276" s="151">
        <v>0</v>
      </c>
      <c r="H276" s="151">
        <v>0</v>
      </c>
      <c r="I276" s="151">
        <v>0</v>
      </c>
    </row>
    <row r="277" spans="1:9" ht="38.25" customHeight="1">
      <c r="A277" s="713"/>
      <c r="B277" s="715"/>
      <c r="C277" s="711" t="s">
        <v>835</v>
      </c>
      <c r="D277" s="711"/>
      <c r="E277" s="157">
        <v>813</v>
      </c>
      <c r="F277" s="151">
        <v>10630</v>
      </c>
      <c r="G277" s="151">
        <v>11201.121</v>
      </c>
      <c r="H277" s="151">
        <v>11201.121</v>
      </c>
      <c r="I277" s="150">
        <v>11201.121</v>
      </c>
    </row>
    <row r="278" spans="1:9" ht="57" customHeight="1">
      <c r="A278" s="714"/>
      <c r="B278" s="715"/>
      <c r="C278" s="711" t="s">
        <v>836</v>
      </c>
      <c r="D278" s="711"/>
      <c r="E278" s="157"/>
      <c r="F278" s="151">
        <v>0</v>
      </c>
      <c r="G278" s="151">
        <v>1120.11173</v>
      </c>
      <c r="H278" s="151">
        <v>1120.11173</v>
      </c>
      <c r="I278" s="150">
        <v>1120.11173</v>
      </c>
    </row>
    <row r="279" spans="1:9" ht="49.5" customHeight="1" hidden="1">
      <c r="A279" s="152"/>
      <c r="B279" s="535"/>
      <c r="C279" s="711" t="s">
        <v>20</v>
      </c>
      <c r="D279" s="711"/>
      <c r="E279" s="157">
        <v>813</v>
      </c>
      <c r="F279" s="151"/>
      <c r="G279" s="151"/>
      <c r="H279" s="151"/>
      <c r="I279" s="151"/>
    </row>
    <row r="280" spans="1:9" ht="49.5" customHeight="1" hidden="1">
      <c r="A280" s="152"/>
      <c r="B280" s="535"/>
      <c r="C280" s="711" t="s">
        <v>21</v>
      </c>
      <c r="D280" s="711"/>
      <c r="E280" s="157">
        <v>813</v>
      </c>
      <c r="F280" s="151"/>
      <c r="G280" s="151"/>
      <c r="H280" s="151"/>
      <c r="I280" s="151"/>
    </row>
    <row r="281" spans="1:9" ht="19.5" customHeight="1">
      <c r="A281" s="712"/>
      <c r="B281" s="715" t="s">
        <v>159</v>
      </c>
      <c r="C281" s="711" t="s">
        <v>517</v>
      </c>
      <c r="D281" s="711"/>
      <c r="E281" s="157">
        <v>813</v>
      </c>
      <c r="F281" s="151">
        <f>SUM(F282:F286)</f>
        <v>159.45</v>
      </c>
      <c r="G281" s="151">
        <f>SUM(G282:G286)</f>
        <v>159.45</v>
      </c>
      <c r="H281" s="151">
        <f>SUM(H282:H286)</f>
        <v>159.45</v>
      </c>
      <c r="I281" s="151">
        <f>SUM(I282:I286)</f>
        <v>159.45</v>
      </c>
    </row>
    <row r="282" spans="1:9" ht="19.5" customHeight="1">
      <c r="A282" s="713"/>
      <c r="B282" s="715"/>
      <c r="C282" s="711" t="s">
        <v>834</v>
      </c>
      <c r="D282" s="711"/>
      <c r="E282" s="157"/>
      <c r="F282" s="151">
        <v>0</v>
      </c>
      <c r="G282" s="151">
        <v>0</v>
      </c>
      <c r="H282" s="151">
        <v>0</v>
      </c>
      <c r="I282" s="151">
        <v>0</v>
      </c>
    </row>
    <row r="283" spans="1:9" ht="33.75" customHeight="1">
      <c r="A283" s="713"/>
      <c r="B283" s="715"/>
      <c r="C283" s="711" t="s">
        <v>835</v>
      </c>
      <c r="D283" s="711"/>
      <c r="E283" s="157">
        <v>813</v>
      </c>
      <c r="F283" s="151">
        <v>159.45</v>
      </c>
      <c r="G283" s="151">
        <v>159.45</v>
      </c>
      <c r="H283" s="151">
        <v>159.45</v>
      </c>
      <c r="I283" s="151">
        <v>159.45</v>
      </c>
    </row>
    <row r="284" spans="1:9" ht="36.75" customHeight="1">
      <c r="A284" s="714"/>
      <c r="B284" s="715"/>
      <c r="C284" s="711" t="s">
        <v>836</v>
      </c>
      <c r="D284" s="711"/>
      <c r="E284" s="157"/>
      <c r="F284" s="151">
        <v>0</v>
      </c>
      <c r="G284" s="151">
        <v>0</v>
      </c>
      <c r="H284" s="151">
        <v>0</v>
      </c>
      <c r="I284" s="151">
        <v>0</v>
      </c>
    </row>
    <row r="285" spans="1:9" ht="49.5" customHeight="1" hidden="1">
      <c r="A285" s="152"/>
      <c r="B285" s="535"/>
      <c r="C285" s="711" t="s">
        <v>20</v>
      </c>
      <c r="D285" s="711"/>
      <c r="E285" s="157">
        <v>813</v>
      </c>
      <c r="F285" s="151"/>
      <c r="G285" s="151"/>
      <c r="H285" s="151"/>
      <c r="I285" s="151"/>
    </row>
    <row r="286" spans="1:9" ht="49.5" customHeight="1" hidden="1">
      <c r="A286" s="152"/>
      <c r="B286" s="535"/>
      <c r="C286" s="711" t="s">
        <v>21</v>
      </c>
      <c r="D286" s="711"/>
      <c r="E286" s="157">
        <v>813</v>
      </c>
      <c r="F286" s="151"/>
      <c r="G286" s="151"/>
      <c r="H286" s="151"/>
      <c r="I286" s="151"/>
    </row>
    <row r="287" spans="1:9" ht="34.5" customHeight="1">
      <c r="A287" s="712"/>
      <c r="B287" s="715" t="s">
        <v>162</v>
      </c>
      <c r="C287" s="711" t="s">
        <v>517</v>
      </c>
      <c r="D287" s="711"/>
      <c r="E287" s="157">
        <v>813</v>
      </c>
      <c r="F287" s="151">
        <f>SUM(F288:F292)</f>
        <v>239914.4</v>
      </c>
      <c r="G287" s="151">
        <f>SUM(G288:G292)</f>
        <v>235012.165</v>
      </c>
      <c r="H287" s="151">
        <f>SUM(H288:H292)</f>
        <v>233610.72659</v>
      </c>
      <c r="I287" s="151">
        <f>SUM(I288:I292)</f>
        <v>233610.72659</v>
      </c>
    </row>
    <row r="288" spans="1:9" ht="37.5" customHeight="1">
      <c r="A288" s="713"/>
      <c r="B288" s="715"/>
      <c r="C288" s="711" t="s">
        <v>834</v>
      </c>
      <c r="D288" s="711"/>
      <c r="E288" s="157"/>
      <c r="F288" s="151">
        <v>0</v>
      </c>
      <c r="G288" s="151">
        <v>0</v>
      </c>
      <c r="H288" s="151">
        <v>0</v>
      </c>
      <c r="I288" s="151">
        <v>0</v>
      </c>
    </row>
    <row r="289" spans="1:9" ht="34.5" customHeight="1">
      <c r="A289" s="713"/>
      <c r="B289" s="715"/>
      <c r="C289" s="711" t="s">
        <v>835</v>
      </c>
      <c r="D289" s="711"/>
      <c r="E289" s="157">
        <v>813</v>
      </c>
      <c r="F289" s="161">
        <v>239914.4</v>
      </c>
      <c r="G289" s="161">
        <v>235012.165</v>
      </c>
      <c r="H289" s="161">
        <v>233610.72659</v>
      </c>
      <c r="I289" s="162">
        <v>233610.72659</v>
      </c>
    </row>
    <row r="290" spans="1:9" ht="54" customHeight="1">
      <c r="A290" s="714"/>
      <c r="B290" s="715"/>
      <c r="C290" s="711" t="s">
        <v>836</v>
      </c>
      <c r="D290" s="711"/>
      <c r="E290" s="157"/>
      <c r="F290" s="151">
        <v>0</v>
      </c>
      <c r="G290" s="151">
        <v>0</v>
      </c>
      <c r="H290" s="151">
        <v>0</v>
      </c>
      <c r="I290" s="151">
        <v>0</v>
      </c>
    </row>
    <row r="291" spans="1:9" ht="49.5" customHeight="1" hidden="1">
      <c r="A291" s="152"/>
      <c r="B291" s="535"/>
      <c r="C291" s="711" t="s">
        <v>20</v>
      </c>
      <c r="D291" s="711"/>
      <c r="E291" s="157">
        <v>813</v>
      </c>
      <c r="F291" s="151"/>
      <c r="G291" s="151"/>
      <c r="H291" s="151"/>
      <c r="I291" s="151"/>
    </row>
    <row r="292" spans="1:9" ht="49.5" customHeight="1" hidden="1">
      <c r="A292" s="152"/>
      <c r="B292" s="535"/>
      <c r="C292" s="711" t="s">
        <v>21</v>
      </c>
      <c r="D292" s="711"/>
      <c r="E292" s="157">
        <v>813</v>
      </c>
      <c r="F292" s="151"/>
      <c r="G292" s="151"/>
      <c r="H292" s="151"/>
      <c r="I292" s="151"/>
    </row>
    <row r="293" spans="1:9" ht="19.5" customHeight="1">
      <c r="A293" s="712"/>
      <c r="B293" s="715" t="s">
        <v>165</v>
      </c>
      <c r="C293" s="711" t="s">
        <v>517</v>
      </c>
      <c r="D293" s="711"/>
      <c r="E293" s="157">
        <v>813</v>
      </c>
      <c r="F293" s="151">
        <f>SUM(F294:F298)</f>
        <v>53.15</v>
      </c>
      <c r="G293" s="151">
        <f>SUM(G294:G298)</f>
        <v>53.15</v>
      </c>
      <c r="H293" s="151">
        <f>SUM(H294:H298)</f>
        <v>53.15</v>
      </c>
      <c r="I293" s="151">
        <f>SUM(I294:I298)</f>
        <v>53.15</v>
      </c>
    </row>
    <row r="294" spans="1:9" ht="19.5" customHeight="1">
      <c r="A294" s="713"/>
      <c r="B294" s="715"/>
      <c r="C294" s="711" t="s">
        <v>834</v>
      </c>
      <c r="D294" s="711"/>
      <c r="E294" s="157"/>
      <c r="F294" s="151">
        <v>0</v>
      </c>
      <c r="G294" s="151">
        <v>0</v>
      </c>
      <c r="H294" s="151">
        <v>0</v>
      </c>
      <c r="I294" s="151">
        <v>0</v>
      </c>
    </row>
    <row r="295" spans="1:9" ht="19.5" customHeight="1">
      <c r="A295" s="713"/>
      <c r="B295" s="715"/>
      <c r="C295" s="711" t="s">
        <v>835</v>
      </c>
      <c r="D295" s="711"/>
      <c r="E295" s="157">
        <v>813</v>
      </c>
      <c r="F295" s="151">
        <v>53.15</v>
      </c>
      <c r="G295" s="151">
        <v>53.15</v>
      </c>
      <c r="H295" s="151">
        <v>53.15</v>
      </c>
      <c r="I295" s="151">
        <v>53.15</v>
      </c>
    </row>
    <row r="296" spans="1:9" ht="19.5" customHeight="1">
      <c r="A296" s="714"/>
      <c r="B296" s="715"/>
      <c r="C296" s="711" t="s">
        <v>836</v>
      </c>
      <c r="D296" s="711"/>
      <c r="E296" s="157"/>
      <c r="F296" s="151">
        <v>0</v>
      </c>
      <c r="G296" s="151">
        <v>0</v>
      </c>
      <c r="H296" s="151">
        <v>0</v>
      </c>
      <c r="I296" s="151">
        <v>0</v>
      </c>
    </row>
    <row r="297" spans="1:9" ht="49.5" customHeight="1" hidden="1">
      <c r="A297" s="152"/>
      <c r="B297" s="535"/>
      <c r="C297" s="711" t="s">
        <v>20</v>
      </c>
      <c r="D297" s="711"/>
      <c r="E297" s="157">
        <v>813</v>
      </c>
      <c r="F297" s="151"/>
      <c r="G297" s="151"/>
      <c r="H297" s="151"/>
      <c r="I297" s="151"/>
    </row>
    <row r="298" spans="1:9" ht="49.5" customHeight="1" hidden="1">
      <c r="A298" s="152"/>
      <c r="B298" s="535"/>
      <c r="C298" s="711" t="s">
        <v>21</v>
      </c>
      <c r="D298" s="711"/>
      <c r="E298" s="157">
        <v>813</v>
      </c>
      <c r="F298" s="151"/>
      <c r="G298" s="151"/>
      <c r="H298" s="151"/>
      <c r="I298" s="151"/>
    </row>
    <row r="299" spans="1:9" ht="19.5" customHeight="1">
      <c r="A299" s="712"/>
      <c r="B299" s="715" t="s">
        <v>652</v>
      </c>
      <c r="C299" s="711" t="s">
        <v>517</v>
      </c>
      <c r="D299" s="711"/>
      <c r="E299" s="157">
        <v>813</v>
      </c>
      <c r="F299" s="151">
        <f>SUM(F300:F304)</f>
        <v>15945</v>
      </c>
      <c r="G299" s="151">
        <f>SUM(G300:G304)</f>
        <v>16157.438</v>
      </c>
      <c r="H299" s="151">
        <f>SUM(H300:H304)</f>
        <v>16157.438</v>
      </c>
      <c r="I299" s="151">
        <f>SUM(I300:I304)</f>
        <v>16157.438</v>
      </c>
    </row>
    <row r="300" spans="1:9" ht="32.25" customHeight="1">
      <c r="A300" s="713"/>
      <c r="B300" s="715"/>
      <c r="C300" s="711" t="s">
        <v>834</v>
      </c>
      <c r="D300" s="711"/>
      <c r="E300" s="157"/>
      <c r="F300" s="150">
        <v>0</v>
      </c>
      <c r="G300" s="150">
        <v>15273.2</v>
      </c>
      <c r="H300" s="150">
        <f>G300</f>
        <v>15273.2</v>
      </c>
      <c r="I300" s="150">
        <v>15273.2</v>
      </c>
    </row>
    <row r="301" spans="1:9" ht="39.75" customHeight="1">
      <c r="A301" s="713"/>
      <c r="B301" s="715"/>
      <c r="C301" s="711" t="s">
        <v>835</v>
      </c>
      <c r="D301" s="711"/>
      <c r="E301" s="157">
        <v>813</v>
      </c>
      <c r="F301" s="150">
        <v>15945</v>
      </c>
      <c r="G301" s="150">
        <v>803.853</v>
      </c>
      <c r="H301" s="150">
        <v>803.853</v>
      </c>
      <c r="I301" s="150">
        <v>803.853</v>
      </c>
    </row>
    <row r="302" spans="1:9" ht="54.75" customHeight="1">
      <c r="A302" s="714"/>
      <c r="B302" s="715"/>
      <c r="C302" s="711" t="s">
        <v>836</v>
      </c>
      <c r="D302" s="711"/>
      <c r="E302" s="157"/>
      <c r="F302" s="150">
        <v>0</v>
      </c>
      <c r="G302" s="150">
        <v>80.385</v>
      </c>
      <c r="H302" s="150">
        <v>80.385</v>
      </c>
      <c r="I302" s="150">
        <v>80.385</v>
      </c>
    </row>
    <row r="303" spans="1:9" ht="49.5" customHeight="1" hidden="1">
      <c r="A303" s="152"/>
      <c r="B303" s="535"/>
      <c r="C303" s="711" t="s">
        <v>20</v>
      </c>
      <c r="D303" s="711"/>
      <c r="E303" s="160">
        <f>SUM(F303:H303)</f>
        <v>0</v>
      </c>
      <c r="F303" s="151"/>
      <c r="G303" s="151"/>
      <c r="H303" s="151"/>
      <c r="I303" s="151"/>
    </row>
    <row r="304" spans="1:9" ht="49.5" customHeight="1" hidden="1">
      <c r="A304" s="152"/>
      <c r="B304" s="535"/>
      <c r="C304" s="711" t="s">
        <v>21</v>
      </c>
      <c r="D304" s="711"/>
      <c r="E304" s="160">
        <f>SUM(F304:H304)</f>
        <v>0</v>
      </c>
      <c r="F304" s="151"/>
      <c r="G304" s="151"/>
      <c r="H304" s="151"/>
      <c r="I304" s="151"/>
    </row>
    <row r="305" spans="1:9" ht="49.5" customHeight="1" hidden="1">
      <c r="A305" s="152"/>
      <c r="B305" s="535"/>
      <c r="C305" s="716"/>
      <c r="D305" s="716"/>
      <c r="E305" s="716"/>
      <c r="F305" s="716"/>
      <c r="G305" s="716"/>
      <c r="H305" s="716"/>
      <c r="I305" s="716"/>
    </row>
    <row r="306" spans="1:9" ht="19.5" customHeight="1">
      <c r="A306" s="712" t="s">
        <v>838</v>
      </c>
      <c r="B306" s="715" t="s">
        <v>170</v>
      </c>
      <c r="C306" s="711" t="s">
        <v>517</v>
      </c>
      <c r="D306" s="711"/>
      <c r="E306" s="157"/>
      <c r="F306" s="151">
        <f>SUM(F307:F311)</f>
        <v>459415.727</v>
      </c>
      <c r="G306" s="151">
        <f>SUM(G307:G311)</f>
        <v>501127.80730000004</v>
      </c>
      <c r="H306" s="151">
        <f>SUM(H307:H311)</f>
        <v>500800.5573500001</v>
      </c>
      <c r="I306" s="151">
        <f>SUM(I307:I311)</f>
        <v>500800.5573500001</v>
      </c>
    </row>
    <row r="307" spans="1:9" ht="19.5" customHeight="1">
      <c r="A307" s="713"/>
      <c r="B307" s="715"/>
      <c r="C307" s="711" t="s">
        <v>834</v>
      </c>
      <c r="D307" s="711"/>
      <c r="E307" s="157"/>
      <c r="F307" s="151">
        <f aca="true" t="shared" si="3" ref="F307:I308">F313+F389+F472+F485+F491+F500+F495+F505+F526+F530+F534</f>
        <v>0</v>
      </c>
      <c r="G307" s="151">
        <f t="shared" si="3"/>
        <v>0</v>
      </c>
      <c r="H307" s="151">
        <f t="shared" si="3"/>
        <v>0</v>
      </c>
      <c r="I307" s="151">
        <f t="shared" si="3"/>
        <v>0</v>
      </c>
    </row>
    <row r="308" spans="1:9" ht="19.5" customHeight="1">
      <c r="A308" s="713"/>
      <c r="B308" s="715"/>
      <c r="C308" s="711" t="s">
        <v>835</v>
      </c>
      <c r="D308" s="711"/>
      <c r="E308" s="157"/>
      <c r="F308" s="151">
        <f t="shared" si="3"/>
        <v>459415.727</v>
      </c>
      <c r="G308" s="151">
        <f t="shared" si="3"/>
        <v>500710.65323000005</v>
      </c>
      <c r="H308" s="151">
        <f t="shared" si="3"/>
        <v>500383.4032800001</v>
      </c>
      <c r="I308" s="151">
        <f t="shared" si="3"/>
        <v>500383.4032800001</v>
      </c>
    </row>
    <row r="309" spans="1:9" ht="19.5" customHeight="1">
      <c r="A309" s="714"/>
      <c r="B309" s="715"/>
      <c r="C309" s="711" t="s">
        <v>836</v>
      </c>
      <c r="D309" s="711"/>
      <c r="E309" s="157"/>
      <c r="F309" s="151">
        <f>F315+F391+F474+F487+F493+F502+F497+F507+F528+F532</f>
        <v>0</v>
      </c>
      <c r="G309" s="151">
        <f>G315+G391+G474+G487+G493+G502+G497+G507+G528+G532</f>
        <v>417.15406999999993</v>
      </c>
      <c r="H309" s="151">
        <f>H315+H391+H474+H487+H493+H502+H497+H507+H528+H532</f>
        <v>417.15406999999993</v>
      </c>
      <c r="I309" s="151">
        <f>I315+I391+I474+I487+I493+I502+I497+I507+I528+I532</f>
        <v>417.15406999999993</v>
      </c>
    </row>
    <row r="310" spans="1:9" ht="49.5" customHeight="1" hidden="1">
      <c r="A310" s="152"/>
      <c r="B310" s="535"/>
      <c r="C310" s="711" t="s">
        <v>20</v>
      </c>
      <c r="D310" s="711"/>
      <c r="E310" s="157">
        <v>813</v>
      </c>
      <c r="F310" s="151"/>
      <c r="G310" s="151"/>
      <c r="H310" s="151"/>
      <c r="I310" s="151"/>
    </row>
    <row r="311" spans="1:9" ht="49.5" customHeight="1" hidden="1">
      <c r="A311" s="152"/>
      <c r="B311" s="535"/>
      <c r="C311" s="711" t="s">
        <v>653</v>
      </c>
      <c r="D311" s="711"/>
      <c r="E311" s="157">
        <v>813</v>
      </c>
      <c r="F311" s="151"/>
      <c r="G311" s="151"/>
      <c r="H311" s="151"/>
      <c r="I311" s="151"/>
    </row>
    <row r="312" spans="1:9" ht="19.5" customHeight="1">
      <c r="A312" s="712"/>
      <c r="B312" s="715" t="s">
        <v>173</v>
      </c>
      <c r="C312" s="711" t="s">
        <v>517</v>
      </c>
      <c r="D312" s="711"/>
      <c r="E312" s="157" t="s">
        <v>1372</v>
      </c>
      <c r="F312" s="151">
        <f>SUM(F313:F317)</f>
        <v>286430.91000000003</v>
      </c>
      <c r="G312" s="151">
        <f>SUM(G313:G317)</f>
        <v>225100.5143</v>
      </c>
      <c r="H312" s="151">
        <f>SUM(H313:H317)</f>
        <v>224992.28430000003</v>
      </c>
      <c r="I312" s="151">
        <f>SUM(I313:I317)</f>
        <v>224992.28430000003</v>
      </c>
    </row>
    <row r="313" spans="1:9" ht="19.5" customHeight="1">
      <c r="A313" s="713"/>
      <c r="B313" s="715"/>
      <c r="C313" s="711" t="s">
        <v>834</v>
      </c>
      <c r="D313" s="711"/>
      <c r="E313" s="157"/>
      <c r="F313" s="151">
        <f>F320+F325+F331+F335+F340+F344+F349+F354+F379+F385</f>
        <v>0</v>
      </c>
      <c r="G313" s="151">
        <f>G320+G325+G331+G335+G340+G344+G349+G354+G379+G385</f>
        <v>0</v>
      </c>
      <c r="H313" s="151">
        <f>H320+H325+H331+H335+H340+H344+H349+H354+H379+H385</f>
        <v>0</v>
      </c>
      <c r="I313" s="151">
        <f>I320+I325+I331+I335+I340+I344+I349+I354+I379+I385</f>
        <v>0</v>
      </c>
    </row>
    <row r="314" spans="1:9" ht="19.5" customHeight="1">
      <c r="A314" s="713"/>
      <c r="B314" s="715"/>
      <c r="C314" s="711" t="s">
        <v>835</v>
      </c>
      <c r="D314" s="711"/>
      <c r="E314" s="157" t="s">
        <v>1372</v>
      </c>
      <c r="F314" s="151">
        <f>F321+F326+F332+F336+F341+F345+F350+F355+F362+F369+F376+F380+F386</f>
        <v>286430.91000000003</v>
      </c>
      <c r="G314" s="151">
        <f>G321+G326+G332+G336+G341+G345+G350+G355+G362+G369+G376+G380+G386</f>
        <v>225100.5143</v>
      </c>
      <c r="H314" s="151">
        <f>H321+H326+H332+H336+H341+H345+H350+H355+H362+H369+H376+H380+H386</f>
        <v>224992.28430000003</v>
      </c>
      <c r="I314" s="151">
        <f>I321+I326+I332+I336+I341+I345+I350+I355+I362+I369+I376+I380+I386</f>
        <v>224992.28430000003</v>
      </c>
    </row>
    <row r="315" spans="1:9" ht="19.5" customHeight="1">
      <c r="A315" s="714"/>
      <c r="B315" s="715"/>
      <c r="C315" s="711" t="s">
        <v>836</v>
      </c>
      <c r="D315" s="711"/>
      <c r="E315" s="157" t="s">
        <v>1372</v>
      </c>
      <c r="F315" s="151">
        <f>SUM(F322+F333+F337+F342+F346+F351+F356+F370+F381+F387)</f>
        <v>0</v>
      </c>
      <c r="G315" s="151">
        <f>SUM(G322+G333+G337+G342+G346+G351+G356+G370+G381+G387)</f>
        <v>0</v>
      </c>
      <c r="H315" s="151">
        <f>SUM(H322+H333+H337+H342+H346+H351+H356+H370+H381+H387)</f>
        <v>0</v>
      </c>
      <c r="I315" s="151">
        <f>SUM(I322+I333+I337+I342+I346+I351+I356+I370+I381+I387)</f>
        <v>0</v>
      </c>
    </row>
    <row r="316" spans="1:9" ht="49.5" customHeight="1" hidden="1">
      <c r="A316" s="152"/>
      <c r="B316" s="535"/>
      <c r="C316" s="711" t="s">
        <v>20</v>
      </c>
      <c r="D316" s="711"/>
      <c r="E316" s="157">
        <v>813</v>
      </c>
      <c r="F316" s="151"/>
      <c r="G316" s="151"/>
      <c r="H316" s="151"/>
      <c r="I316" s="151"/>
    </row>
    <row r="317" spans="1:9" ht="49.5" customHeight="1" hidden="1">
      <c r="A317" s="152"/>
      <c r="B317" s="535"/>
      <c r="C317" s="711" t="s">
        <v>21</v>
      </c>
      <c r="D317" s="711"/>
      <c r="E317" s="157">
        <v>813</v>
      </c>
      <c r="F317" s="151"/>
      <c r="G317" s="151"/>
      <c r="H317" s="151"/>
      <c r="I317" s="151"/>
    </row>
    <row r="318" spans="1:9" ht="49.5" customHeight="1" hidden="1">
      <c r="A318" s="152"/>
      <c r="B318" s="535"/>
      <c r="C318" s="154" t="s">
        <v>655</v>
      </c>
      <c r="D318" s="155" t="s">
        <v>176</v>
      </c>
      <c r="E318" s="157">
        <v>813</v>
      </c>
      <c r="F318" s="151"/>
      <c r="G318" s="151"/>
      <c r="H318" s="151"/>
      <c r="I318" s="151"/>
    </row>
    <row r="319" spans="1:9" ht="49.5" customHeight="1" hidden="1">
      <c r="A319" s="152"/>
      <c r="B319" s="535"/>
      <c r="C319" s="711" t="s">
        <v>517</v>
      </c>
      <c r="D319" s="711"/>
      <c r="E319" s="157">
        <v>813</v>
      </c>
      <c r="F319" s="151">
        <f>SUM(F320:F322)</f>
        <v>0</v>
      </c>
      <c r="G319" s="151">
        <f>SUM(G320:G322)</f>
        <v>0</v>
      </c>
      <c r="H319" s="151">
        <f>SUM(H320:H322)</f>
        <v>0</v>
      </c>
      <c r="I319" s="151">
        <f>SUM(I320:I322)</f>
        <v>0</v>
      </c>
    </row>
    <row r="320" spans="1:9" ht="49.5" customHeight="1" hidden="1">
      <c r="A320" s="152"/>
      <c r="B320" s="535"/>
      <c r="C320" s="711" t="s">
        <v>834</v>
      </c>
      <c r="D320" s="711"/>
      <c r="E320" s="157">
        <v>813</v>
      </c>
      <c r="F320" s="151">
        <v>0</v>
      </c>
      <c r="G320" s="151">
        <v>0</v>
      </c>
      <c r="H320" s="151">
        <v>0</v>
      </c>
      <c r="I320" s="151">
        <v>0</v>
      </c>
    </row>
    <row r="321" spans="1:9" ht="49.5" customHeight="1" hidden="1">
      <c r="A321" s="152"/>
      <c r="B321" s="535"/>
      <c r="C321" s="711" t="s">
        <v>835</v>
      </c>
      <c r="D321" s="711"/>
      <c r="E321" s="157">
        <v>813</v>
      </c>
      <c r="F321" s="151">
        <v>0</v>
      </c>
      <c r="G321" s="151">
        <v>0</v>
      </c>
      <c r="H321" s="151">
        <v>0</v>
      </c>
      <c r="I321" s="151">
        <v>0</v>
      </c>
    </row>
    <row r="322" spans="1:9" ht="49.5" customHeight="1" hidden="1">
      <c r="A322" s="152"/>
      <c r="B322" s="535"/>
      <c r="C322" s="711" t="s">
        <v>836</v>
      </c>
      <c r="D322" s="711"/>
      <c r="E322" s="157">
        <v>813</v>
      </c>
      <c r="F322" s="151">
        <v>0</v>
      </c>
      <c r="G322" s="151">
        <v>0</v>
      </c>
      <c r="H322" s="151">
        <v>0</v>
      </c>
      <c r="I322" s="151">
        <v>0</v>
      </c>
    </row>
    <row r="323" spans="1:9" ht="49.5" customHeight="1" hidden="1">
      <c r="A323" s="152"/>
      <c r="B323" s="535"/>
      <c r="C323" s="154" t="s">
        <v>657</v>
      </c>
      <c r="D323" s="155" t="s">
        <v>658</v>
      </c>
      <c r="E323" s="157">
        <v>813</v>
      </c>
      <c r="F323" s="151"/>
      <c r="G323" s="151"/>
      <c r="H323" s="151"/>
      <c r="I323" s="151"/>
    </row>
    <row r="324" spans="1:9" ht="49.5" customHeight="1" hidden="1">
      <c r="A324" s="152"/>
      <c r="B324" s="535"/>
      <c r="C324" s="711" t="s">
        <v>517</v>
      </c>
      <c r="D324" s="711"/>
      <c r="E324" s="157">
        <v>813</v>
      </c>
      <c r="F324" s="151">
        <f>SUM(F325:F327)</f>
        <v>0</v>
      </c>
      <c r="G324" s="151">
        <f>SUM(G325:G327)</f>
        <v>0</v>
      </c>
      <c r="H324" s="151">
        <f>SUM(H325:H327)</f>
        <v>0</v>
      </c>
      <c r="I324" s="151">
        <f>SUM(I325:I327)</f>
        <v>0</v>
      </c>
    </row>
    <row r="325" spans="1:9" ht="49.5" customHeight="1" hidden="1">
      <c r="A325" s="152"/>
      <c r="B325" s="535"/>
      <c r="C325" s="711" t="s">
        <v>834</v>
      </c>
      <c r="D325" s="711"/>
      <c r="E325" s="157">
        <v>813</v>
      </c>
      <c r="F325" s="151">
        <v>0</v>
      </c>
      <c r="G325" s="151">
        <v>0</v>
      </c>
      <c r="H325" s="151">
        <v>0</v>
      </c>
      <c r="I325" s="151">
        <v>0</v>
      </c>
    </row>
    <row r="326" spans="1:9" ht="49.5" customHeight="1" hidden="1">
      <c r="A326" s="152"/>
      <c r="B326" s="535"/>
      <c r="C326" s="711" t="s">
        <v>835</v>
      </c>
      <c r="D326" s="711"/>
      <c r="E326" s="157">
        <v>813</v>
      </c>
      <c r="F326" s="151">
        <v>0</v>
      </c>
      <c r="G326" s="151">
        <v>0</v>
      </c>
      <c r="H326" s="151">
        <v>0</v>
      </c>
      <c r="I326" s="151">
        <v>0</v>
      </c>
    </row>
    <row r="327" spans="1:9" ht="49.5" customHeight="1" hidden="1">
      <c r="A327" s="152"/>
      <c r="B327" s="535"/>
      <c r="C327" s="711" t="s">
        <v>836</v>
      </c>
      <c r="D327" s="711"/>
      <c r="E327" s="157">
        <v>813</v>
      </c>
      <c r="F327" s="151">
        <v>0</v>
      </c>
      <c r="G327" s="151">
        <v>0</v>
      </c>
      <c r="H327" s="151">
        <v>0</v>
      </c>
      <c r="I327" s="151">
        <v>0</v>
      </c>
    </row>
    <row r="328" spans="1:9" ht="49.5" customHeight="1" hidden="1">
      <c r="A328" s="152"/>
      <c r="B328" s="535"/>
      <c r="C328" s="163"/>
      <c r="D328" s="164" t="s">
        <v>661</v>
      </c>
      <c r="E328" s="157">
        <v>813</v>
      </c>
      <c r="F328" s="160" t="s">
        <v>15</v>
      </c>
      <c r="G328" s="160" t="s">
        <v>15</v>
      </c>
      <c r="H328" s="536" t="s">
        <v>15</v>
      </c>
      <c r="I328" s="536" t="s">
        <v>15</v>
      </c>
    </row>
    <row r="329" spans="1:9" ht="49.5" customHeight="1" hidden="1">
      <c r="A329" s="152"/>
      <c r="B329" s="535"/>
      <c r="C329" s="163"/>
      <c r="D329" s="164"/>
      <c r="E329" s="157">
        <v>813</v>
      </c>
      <c r="F329" s="160"/>
      <c r="G329" s="160"/>
      <c r="H329" s="536"/>
      <c r="I329" s="536"/>
    </row>
    <row r="330" spans="1:9" ht="19.5" customHeight="1">
      <c r="A330" s="712"/>
      <c r="B330" s="715" t="s">
        <v>839</v>
      </c>
      <c r="C330" s="711" t="s">
        <v>517</v>
      </c>
      <c r="D330" s="711"/>
      <c r="E330" s="157" t="s">
        <v>1372</v>
      </c>
      <c r="F330" s="151">
        <f>SUM(F331:F333)</f>
        <v>173811.51</v>
      </c>
      <c r="G330" s="151">
        <f>SUM(G331:G333)</f>
        <v>207227.29586</v>
      </c>
      <c r="H330" s="151">
        <f>SUM(H331:H333)</f>
        <v>207127.79586</v>
      </c>
      <c r="I330" s="151">
        <f>SUM(I331:I333)</f>
        <v>207127.79586</v>
      </c>
    </row>
    <row r="331" spans="1:9" ht="19.5" customHeight="1">
      <c r="A331" s="713"/>
      <c r="B331" s="715"/>
      <c r="C331" s="711" t="s">
        <v>834</v>
      </c>
      <c r="D331" s="711"/>
      <c r="E331" s="157"/>
      <c r="F331" s="151">
        <v>0</v>
      </c>
      <c r="G331" s="151">
        <v>0</v>
      </c>
      <c r="H331" s="151">
        <v>0</v>
      </c>
      <c r="I331" s="151">
        <v>0</v>
      </c>
    </row>
    <row r="332" spans="1:9" ht="19.5" customHeight="1">
      <c r="A332" s="713"/>
      <c r="B332" s="715"/>
      <c r="C332" s="711" t="s">
        <v>835</v>
      </c>
      <c r="D332" s="711"/>
      <c r="E332" s="157" t="s">
        <v>1372</v>
      </c>
      <c r="F332" s="151">
        <v>173811.51</v>
      </c>
      <c r="G332" s="151">
        <v>207227.29586</v>
      </c>
      <c r="H332" s="151">
        <v>207127.79586</v>
      </c>
      <c r="I332" s="151">
        <v>207127.79586</v>
      </c>
    </row>
    <row r="333" spans="1:9" ht="19.5" customHeight="1">
      <c r="A333" s="714"/>
      <c r="B333" s="715"/>
      <c r="C333" s="711" t="s">
        <v>836</v>
      </c>
      <c r="D333" s="711"/>
      <c r="E333" s="157"/>
      <c r="F333" s="151">
        <v>0</v>
      </c>
      <c r="G333" s="151">
        <v>0</v>
      </c>
      <c r="H333" s="151">
        <v>0</v>
      </c>
      <c r="I333" s="151">
        <v>0</v>
      </c>
    </row>
    <row r="334" spans="1:9" ht="19.5" customHeight="1">
      <c r="A334" s="712"/>
      <c r="B334" s="715" t="s">
        <v>840</v>
      </c>
      <c r="C334" s="711" t="s">
        <v>517</v>
      </c>
      <c r="D334" s="711"/>
      <c r="E334" s="157"/>
      <c r="F334" s="151">
        <f>SUM(F335:F337)</f>
        <v>0</v>
      </c>
      <c r="G334" s="151">
        <f>SUM(G335:G337)</f>
        <v>0</v>
      </c>
      <c r="H334" s="151">
        <f>SUM(H335:H337)</f>
        <v>0</v>
      </c>
      <c r="I334" s="151">
        <f>SUM(I335:I337)</f>
        <v>0</v>
      </c>
    </row>
    <row r="335" spans="1:9" ht="19.5" customHeight="1">
      <c r="A335" s="713"/>
      <c r="B335" s="715"/>
      <c r="C335" s="711" t="s">
        <v>834</v>
      </c>
      <c r="D335" s="711"/>
      <c r="E335" s="157"/>
      <c r="F335" s="151">
        <v>0</v>
      </c>
      <c r="G335" s="151">
        <v>0</v>
      </c>
      <c r="H335" s="151">
        <v>0</v>
      </c>
      <c r="I335" s="151">
        <v>0</v>
      </c>
    </row>
    <row r="336" spans="1:9" ht="19.5" customHeight="1">
      <c r="A336" s="713"/>
      <c r="B336" s="715"/>
      <c r="C336" s="711" t="s">
        <v>835</v>
      </c>
      <c r="D336" s="711"/>
      <c r="E336" s="157"/>
      <c r="F336" s="151">
        <v>0</v>
      </c>
      <c r="G336" s="151">
        <v>0</v>
      </c>
      <c r="H336" s="151">
        <v>0</v>
      </c>
      <c r="I336" s="151">
        <v>0</v>
      </c>
    </row>
    <row r="337" spans="1:9" ht="19.5" customHeight="1">
      <c r="A337" s="714"/>
      <c r="B337" s="715"/>
      <c r="C337" s="711" t="s">
        <v>836</v>
      </c>
      <c r="D337" s="711"/>
      <c r="E337" s="157"/>
      <c r="F337" s="151">
        <v>0</v>
      </c>
      <c r="G337" s="151">
        <v>0</v>
      </c>
      <c r="H337" s="151">
        <v>0</v>
      </c>
      <c r="I337" s="151">
        <v>0</v>
      </c>
    </row>
    <row r="338" spans="1:9" ht="49.5" customHeight="1" hidden="1">
      <c r="A338" s="152"/>
      <c r="B338" s="535"/>
      <c r="C338" s="163"/>
      <c r="D338" s="164" t="s">
        <v>671</v>
      </c>
      <c r="E338" s="157">
        <v>813</v>
      </c>
      <c r="F338" s="160" t="s">
        <v>15</v>
      </c>
      <c r="G338" s="160" t="s">
        <v>15</v>
      </c>
      <c r="H338" s="536" t="s">
        <v>15</v>
      </c>
      <c r="I338" s="536" t="s">
        <v>15</v>
      </c>
    </row>
    <row r="339" spans="1:9" ht="19.5" customHeight="1">
      <c r="A339" s="712"/>
      <c r="B339" s="715" t="s">
        <v>841</v>
      </c>
      <c r="C339" s="711" t="s">
        <v>517</v>
      </c>
      <c r="D339" s="711"/>
      <c r="E339" s="157"/>
      <c r="F339" s="151">
        <f>SUM(F340:F342)</f>
        <v>0</v>
      </c>
      <c r="G339" s="151">
        <f>SUM(G340:G342)</f>
        <v>0</v>
      </c>
      <c r="H339" s="151">
        <f>SUM(H340:H342)</f>
        <v>0</v>
      </c>
      <c r="I339" s="151">
        <f>SUM(I340:I342)</f>
        <v>0</v>
      </c>
    </row>
    <row r="340" spans="1:9" ht="19.5" customHeight="1">
      <c r="A340" s="713"/>
      <c r="B340" s="715"/>
      <c r="C340" s="711" t="s">
        <v>834</v>
      </c>
      <c r="D340" s="711"/>
      <c r="E340" s="157"/>
      <c r="F340" s="151">
        <v>0</v>
      </c>
      <c r="G340" s="151">
        <v>0</v>
      </c>
      <c r="H340" s="151">
        <v>0</v>
      </c>
      <c r="I340" s="151">
        <v>0</v>
      </c>
    </row>
    <row r="341" spans="1:9" ht="19.5" customHeight="1">
      <c r="A341" s="713"/>
      <c r="B341" s="715"/>
      <c r="C341" s="711" t="s">
        <v>835</v>
      </c>
      <c r="D341" s="711"/>
      <c r="E341" s="157"/>
      <c r="F341" s="153">
        <v>0</v>
      </c>
      <c r="G341" s="153">
        <v>0</v>
      </c>
      <c r="H341" s="151">
        <v>0</v>
      </c>
      <c r="I341" s="151">
        <v>0</v>
      </c>
    </row>
    <row r="342" spans="1:9" ht="19.5" customHeight="1">
      <c r="A342" s="714"/>
      <c r="B342" s="715"/>
      <c r="C342" s="711" t="s">
        <v>836</v>
      </c>
      <c r="D342" s="711"/>
      <c r="E342" s="157"/>
      <c r="F342" s="153">
        <v>0</v>
      </c>
      <c r="G342" s="153">
        <v>0</v>
      </c>
      <c r="H342" s="151">
        <v>0</v>
      </c>
      <c r="I342" s="151">
        <v>0</v>
      </c>
    </row>
    <row r="343" spans="1:9" ht="19.5" customHeight="1">
      <c r="A343" s="712"/>
      <c r="B343" s="715" t="s">
        <v>842</v>
      </c>
      <c r="C343" s="711" t="s">
        <v>517</v>
      </c>
      <c r="D343" s="711"/>
      <c r="E343" s="157" t="s">
        <v>1372</v>
      </c>
      <c r="F343" s="151">
        <f>SUM(F344:F346)</f>
        <v>0</v>
      </c>
      <c r="G343" s="151">
        <f>SUM(G344:G346)</f>
        <v>1047.825</v>
      </c>
      <c r="H343" s="151">
        <f>SUM(H344:H346)</f>
        <v>1047.825</v>
      </c>
      <c r="I343" s="151">
        <f>SUM(I344:I346)</f>
        <v>1047.825</v>
      </c>
    </row>
    <row r="344" spans="1:9" ht="19.5" customHeight="1">
      <c r="A344" s="713"/>
      <c r="B344" s="715"/>
      <c r="C344" s="711" t="s">
        <v>834</v>
      </c>
      <c r="D344" s="711"/>
      <c r="E344" s="157"/>
      <c r="F344" s="151">
        <v>0</v>
      </c>
      <c r="G344" s="151">
        <v>0</v>
      </c>
      <c r="H344" s="151">
        <v>0</v>
      </c>
      <c r="I344" s="151">
        <v>0</v>
      </c>
    </row>
    <row r="345" spans="1:9" ht="19.5" customHeight="1">
      <c r="A345" s="713"/>
      <c r="B345" s="715"/>
      <c r="C345" s="711" t="s">
        <v>835</v>
      </c>
      <c r="D345" s="711"/>
      <c r="E345" s="157" t="s">
        <v>1372</v>
      </c>
      <c r="F345" s="153">
        <v>0</v>
      </c>
      <c r="G345" s="153">
        <v>1047.825</v>
      </c>
      <c r="H345" s="151">
        <v>1047.825</v>
      </c>
      <c r="I345" s="151">
        <v>1047.825</v>
      </c>
    </row>
    <row r="346" spans="1:9" ht="19.5" customHeight="1">
      <c r="A346" s="714"/>
      <c r="B346" s="715"/>
      <c r="C346" s="711" t="s">
        <v>836</v>
      </c>
      <c r="D346" s="711"/>
      <c r="E346" s="157"/>
      <c r="F346" s="151">
        <v>0</v>
      </c>
      <c r="G346" s="151">
        <v>0</v>
      </c>
      <c r="H346" s="151">
        <v>0</v>
      </c>
      <c r="I346" s="151">
        <v>0</v>
      </c>
    </row>
    <row r="347" spans="1:9" ht="49.5" customHeight="1" hidden="1">
      <c r="A347" s="152"/>
      <c r="B347" s="535"/>
      <c r="C347" s="163"/>
      <c r="D347" s="164" t="s">
        <v>677</v>
      </c>
      <c r="E347" s="157">
        <v>813</v>
      </c>
      <c r="F347" s="160" t="s">
        <v>15</v>
      </c>
      <c r="G347" s="160" t="s">
        <v>15</v>
      </c>
      <c r="H347" s="536" t="s">
        <v>15</v>
      </c>
      <c r="I347" s="536" t="s">
        <v>15</v>
      </c>
    </row>
    <row r="348" spans="1:9" ht="19.5" customHeight="1">
      <c r="A348" s="712"/>
      <c r="B348" s="715" t="s">
        <v>843</v>
      </c>
      <c r="C348" s="711" t="s">
        <v>517</v>
      </c>
      <c r="D348" s="711"/>
      <c r="E348" s="157" t="s">
        <v>1372</v>
      </c>
      <c r="F348" s="151">
        <f>SUM(F349:F351)</f>
        <v>0</v>
      </c>
      <c r="G348" s="151">
        <f>SUM(G349:G351)</f>
        <v>0</v>
      </c>
      <c r="H348" s="151">
        <f>SUM(H349:H351)</f>
        <v>0</v>
      </c>
      <c r="I348" s="151">
        <f>SUM(I349:I351)</f>
        <v>0</v>
      </c>
    </row>
    <row r="349" spans="1:9" ht="19.5" customHeight="1">
      <c r="A349" s="713"/>
      <c r="B349" s="715"/>
      <c r="C349" s="711" t="s">
        <v>834</v>
      </c>
      <c r="D349" s="711"/>
      <c r="E349" s="157"/>
      <c r="F349" s="151">
        <v>0</v>
      </c>
      <c r="G349" s="151">
        <v>0</v>
      </c>
      <c r="H349" s="151">
        <v>0</v>
      </c>
      <c r="I349" s="151">
        <v>0</v>
      </c>
    </row>
    <row r="350" spans="1:9" ht="19.5" customHeight="1">
      <c r="A350" s="713"/>
      <c r="B350" s="715"/>
      <c r="C350" s="711" t="s">
        <v>835</v>
      </c>
      <c r="D350" s="711"/>
      <c r="E350" s="157" t="s">
        <v>1372</v>
      </c>
      <c r="F350" s="151">
        <v>0</v>
      </c>
      <c r="G350" s="151">
        <v>0</v>
      </c>
      <c r="H350" s="151">
        <v>0</v>
      </c>
      <c r="I350" s="151">
        <v>0</v>
      </c>
    </row>
    <row r="351" spans="1:9" ht="19.5" customHeight="1">
      <c r="A351" s="714"/>
      <c r="B351" s="715"/>
      <c r="C351" s="711" t="s">
        <v>836</v>
      </c>
      <c r="D351" s="711"/>
      <c r="E351" s="157"/>
      <c r="F351" s="151">
        <v>0</v>
      </c>
      <c r="G351" s="151">
        <v>0</v>
      </c>
      <c r="H351" s="151">
        <v>0</v>
      </c>
      <c r="I351" s="151">
        <v>0</v>
      </c>
    </row>
    <row r="352" spans="1:9" ht="49.5" customHeight="1" hidden="1">
      <c r="A352" s="152"/>
      <c r="B352" s="535"/>
      <c r="C352" s="163"/>
      <c r="D352" s="164" t="s">
        <v>683</v>
      </c>
      <c r="E352" s="157">
        <v>813</v>
      </c>
      <c r="F352" s="160" t="s">
        <v>15</v>
      </c>
      <c r="G352" s="160" t="s">
        <v>15</v>
      </c>
      <c r="H352" s="536" t="s">
        <v>15</v>
      </c>
      <c r="I352" s="536" t="s">
        <v>15</v>
      </c>
    </row>
    <row r="353" spans="1:9" ht="19.5" customHeight="1">
      <c r="A353" s="712"/>
      <c r="B353" s="715" t="s">
        <v>844</v>
      </c>
      <c r="C353" s="711" t="s">
        <v>517</v>
      </c>
      <c r="D353" s="711"/>
      <c r="E353" s="157" t="s">
        <v>1372</v>
      </c>
      <c r="F353" s="151">
        <f>SUM(F354:F356)</f>
        <v>112619.4</v>
      </c>
      <c r="G353" s="151">
        <f>SUM(G354:G356)</f>
        <v>16128.24584</v>
      </c>
      <c r="H353" s="151">
        <f>SUM(H354:H356)</f>
        <v>16119.51584</v>
      </c>
      <c r="I353" s="151">
        <f>SUM(I354:I356)</f>
        <v>16119.51584</v>
      </c>
    </row>
    <row r="354" spans="1:9" ht="19.5" customHeight="1">
      <c r="A354" s="713"/>
      <c r="B354" s="715"/>
      <c r="C354" s="711" t="s">
        <v>834</v>
      </c>
      <c r="D354" s="711"/>
      <c r="E354" s="157"/>
      <c r="F354" s="151">
        <v>0</v>
      </c>
      <c r="G354" s="151">
        <v>0</v>
      </c>
      <c r="H354" s="151">
        <v>0</v>
      </c>
      <c r="I354" s="151">
        <v>0</v>
      </c>
    </row>
    <row r="355" spans="1:9" ht="19.5" customHeight="1">
      <c r="A355" s="713"/>
      <c r="B355" s="715"/>
      <c r="C355" s="711" t="s">
        <v>835</v>
      </c>
      <c r="D355" s="711"/>
      <c r="E355" s="157" t="s">
        <v>1372</v>
      </c>
      <c r="F355" s="153">
        <v>112619.4</v>
      </c>
      <c r="G355" s="153">
        <v>16128.24584</v>
      </c>
      <c r="H355" s="153">
        <v>16119.51584</v>
      </c>
      <c r="I355" s="153">
        <v>16119.51584</v>
      </c>
    </row>
    <row r="356" spans="1:9" ht="19.5" customHeight="1">
      <c r="A356" s="714"/>
      <c r="B356" s="715"/>
      <c r="C356" s="711" t="s">
        <v>836</v>
      </c>
      <c r="D356" s="711"/>
      <c r="E356" s="157"/>
      <c r="F356" s="151">
        <v>0</v>
      </c>
      <c r="G356" s="151">
        <v>0</v>
      </c>
      <c r="H356" s="151">
        <v>0</v>
      </c>
      <c r="I356" s="151">
        <v>0</v>
      </c>
    </row>
    <row r="357" spans="1:9" ht="49.5" customHeight="1" hidden="1">
      <c r="A357" s="152"/>
      <c r="B357" s="535"/>
      <c r="C357" s="163"/>
      <c r="D357" s="164" t="s">
        <v>684</v>
      </c>
      <c r="E357" s="157">
        <v>813</v>
      </c>
      <c r="F357" s="160" t="s">
        <v>15</v>
      </c>
      <c r="G357" s="160" t="s">
        <v>15</v>
      </c>
      <c r="H357" s="536" t="s">
        <v>15</v>
      </c>
      <c r="I357" s="536" t="s">
        <v>15</v>
      </c>
    </row>
    <row r="358" spans="1:9" ht="49.5" customHeight="1" hidden="1">
      <c r="A358" s="152"/>
      <c r="B358" s="535"/>
      <c r="C358" s="163"/>
      <c r="D358" s="164" t="s">
        <v>685</v>
      </c>
      <c r="E358" s="157">
        <v>813</v>
      </c>
      <c r="F358" s="160" t="s">
        <v>15</v>
      </c>
      <c r="G358" s="160" t="s">
        <v>15</v>
      </c>
      <c r="H358" s="536" t="s">
        <v>15</v>
      </c>
      <c r="I358" s="536" t="s">
        <v>15</v>
      </c>
    </row>
    <row r="359" spans="1:9" ht="49.5" customHeight="1" hidden="1">
      <c r="A359" s="152"/>
      <c r="B359" s="535"/>
      <c r="C359" s="154" t="s">
        <v>190</v>
      </c>
      <c r="D359" s="165" t="s">
        <v>188</v>
      </c>
      <c r="E359" s="157">
        <v>813</v>
      </c>
      <c r="F359" s="151"/>
      <c r="G359" s="151"/>
      <c r="H359" s="151"/>
      <c r="I359" s="151"/>
    </row>
    <row r="360" spans="1:9" ht="49.5" customHeight="1" hidden="1">
      <c r="A360" s="152"/>
      <c r="B360" s="535"/>
      <c r="C360" s="711" t="s">
        <v>517</v>
      </c>
      <c r="D360" s="711"/>
      <c r="E360" s="157">
        <v>813</v>
      </c>
      <c r="F360" s="151">
        <f>SUM(F361:F363)</f>
        <v>0</v>
      </c>
      <c r="G360" s="151">
        <f>SUM(G361:G363)</f>
        <v>0</v>
      </c>
      <c r="H360" s="151">
        <f>SUM(H361:H363)</f>
        <v>0</v>
      </c>
      <c r="I360" s="151">
        <f>SUM(I361:I363)</f>
        <v>0</v>
      </c>
    </row>
    <row r="361" spans="1:9" ht="49.5" customHeight="1" hidden="1">
      <c r="A361" s="152"/>
      <c r="B361" s="535"/>
      <c r="C361" s="711" t="s">
        <v>834</v>
      </c>
      <c r="D361" s="711"/>
      <c r="E361" s="157">
        <v>813</v>
      </c>
      <c r="F361" s="151"/>
      <c r="G361" s="151"/>
      <c r="H361" s="151"/>
      <c r="I361" s="151"/>
    </row>
    <row r="362" spans="1:9" ht="49.5" customHeight="1" hidden="1">
      <c r="A362" s="152"/>
      <c r="B362" s="535"/>
      <c r="C362" s="711" t="s">
        <v>835</v>
      </c>
      <c r="D362" s="711"/>
      <c r="E362" s="157">
        <v>813</v>
      </c>
      <c r="F362" s="151">
        <v>0</v>
      </c>
      <c r="G362" s="151">
        <v>0</v>
      </c>
      <c r="H362" s="151">
        <v>0</v>
      </c>
      <c r="I362" s="151">
        <v>0</v>
      </c>
    </row>
    <row r="363" spans="1:9" ht="49.5" customHeight="1" hidden="1">
      <c r="A363" s="152"/>
      <c r="B363" s="535"/>
      <c r="C363" s="711" t="s">
        <v>836</v>
      </c>
      <c r="D363" s="711"/>
      <c r="E363" s="157">
        <v>813</v>
      </c>
      <c r="F363" s="151"/>
      <c r="G363" s="151"/>
      <c r="H363" s="151"/>
      <c r="I363" s="151"/>
    </row>
    <row r="364" spans="1:9" ht="49.5" customHeight="1" hidden="1">
      <c r="A364" s="152"/>
      <c r="B364" s="535"/>
      <c r="C364" s="163"/>
      <c r="D364" s="164" t="s">
        <v>688</v>
      </c>
      <c r="E364" s="157">
        <v>813</v>
      </c>
      <c r="F364" s="160" t="s">
        <v>15</v>
      </c>
      <c r="G364" s="160" t="s">
        <v>15</v>
      </c>
      <c r="H364" s="536" t="s">
        <v>15</v>
      </c>
      <c r="I364" s="536" t="s">
        <v>15</v>
      </c>
    </row>
    <row r="365" spans="1:9" ht="49.5" customHeight="1" hidden="1">
      <c r="A365" s="152"/>
      <c r="B365" s="535"/>
      <c r="C365" s="163"/>
      <c r="D365" s="164" t="s">
        <v>691</v>
      </c>
      <c r="E365" s="157">
        <v>813</v>
      </c>
      <c r="F365" s="160" t="s">
        <v>15</v>
      </c>
      <c r="G365" s="160" t="s">
        <v>15</v>
      </c>
      <c r="H365" s="536" t="s">
        <v>15</v>
      </c>
      <c r="I365" s="536" t="s">
        <v>15</v>
      </c>
    </row>
    <row r="366" spans="1:9" ht="49.5" customHeight="1" hidden="1">
      <c r="A366" s="152"/>
      <c r="B366" s="535"/>
      <c r="C366" s="154" t="s">
        <v>189</v>
      </c>
      <c r="D366" s="165" t="s">
        <v>461</v>
      </c>
      <c r="E366" s="157">
        <v>813</v>
      </c>
      <c r="F366" s="151"/>
      <c r="G366" s="151"/>
      <c r="H366" s="151"/>
      <c r="I366" s="151"/>
    </row>
    <row r="367" spans="1:9" ht="49.5" customHeight="1" hidden="1">
      <c r="A367" s="152"/>
      <c r="B367" s="535"/>
      <c r="C367" s="711" t="s">
        <v>517</v>
      </c>
      <c r="D367" s="711"/>
      <c r="E367" s="157">
        <v>813</v>
      </c>
      <c r="F367" s="151">
        <f>SUM(F368:F370)</f>
        <v>0</v>
      </c>
      <c r="G367" s="151">
        <f>SUM(G368:G370)</f>
        <v>0</v>
      </c>
      <c r="H367" s="151">
        <f>SUM(H368:H370)</f>
        <v>0</v>
      </c>
      <c r="I367" s="151">
        <f>SUM(I368:I370)</f>
        <v>0</v>
      </c>
    </row>
    <row r="368" spans="1:9" ht="49.5" customHeight="1" hidden="1">
      <c r="A368" s="152"/>
      <c r="B368" s="535"/>
      <c r="C368" s="711" t="s">
        <v>834</v>
      </c>
      <c r="D368" s="711"/>
      <c r="E368" s="157">
        <v>813</v>
      </c>
      <c r="F368" s="151"/>
      <c r="G368" s="151"/>
      <c r="H368" s="151"/>
      <c r="I368" s="151"/>
    </row>
    <row r="369" spans="1:9" ht="49.5" customHeight="1" hidden="1">
      <c r="A369" s="152"/>
      <c r="B369" s="535"/>
      <c r="C369" s="711" t="s">
        <v>835</v>
      </c>
      <c r="D369" s="711"/>
      <c r="E369" s="157">
        <v>813</v>
      </c>
      <c r="F369" s="151">
        <v>0</v>
      </c>
      <c r="G369" s="151">
        <v>0</v>
      </c>
      <c r="H369" s="151">
        <v>0</v>
      </c>
      <c r="I369" s="151">
        <v>0</v>
      </c>
    </row>
    <row r="370" spans="1:9" ht="49.5" customHeight="1" hidden="1">
      <c r="A370" s="152"/>
      <c r="B370" s="535"/>
      <c r="C370" s="711" t="s">
        <v>836</v>
      </c>
      <c r="D370" s="711"/>
      <c r="E370" s="157">
        <v>813</v>
      </c>
      <c r="F370" s="151"/>
      <c r="G370" s="151"/>
      <c r="H370" s="151"/>
      <c r="I370" s="151"/>
    </row>
    <row r="371" spans="1:9" ht="49.5" customHeight="1" hidden="1">
      <c r="A371" s="152"/>
      <c r="B371" s="535"/>
      <c r="C371" s="163"/>
      <c r="D371" s="164" t="s">
        <v>462</v>
      </c>
      <c r="E371" s="157">
        <v>813</v>
      </c>
      <c r="F371" s="160" t="s">
        <v>15</v>
      </c>
      <c r="G371" s="160" t="s">
        <v>15</v>
      </c>
      <c r="H371" s="536" t="s">
        <v>15</v>
      </c>
      <c r="I371" s="536" t="s">
        <v>15</v>
      </c>
    </row>
    <row r="372" spans="1:9" ht="49.5" customHeight="1" hidden="1">
      <c r="A372" s="152"/>
      <c r="B372" s="535"/>
      <c r="C372" s="163"/>
      <c r="D372" s="164" t="s">
        <v>463</v>
      </c>
      <c r="E372" s="157">
        <v>813</v>
      </c>
      <c r="F372" s="160" t="s">
        <v>15</v>
      </c>
      <c r="G372" s="160" t="s">
        <v>15</v>
      </c>
      <c r="H372" s="536" t="s">
        <v>15</v>
      </c>
      <c r="I372" s="536" t="s">
        <v>15</v>
      </c>
    </row>
    <row r="373" spans="1:9" ht="49.5" customHeight="1" hidden="1">
      <c r="A373" s="152"/>
      <c r="B373" s="535"/>
      <c r="C373" s="154" t="s">
        <v>190</v>
      </c>
      <c r="D373" s="155" t="s">
        <v>191</v>
      </c>
      <c r="E373" s="157">
        <v>813</v>
      </c>
      <c r="F373" s="151"/>
      <c r="G373" s="151"/>
      <c r="H373" s="151"/>
      <c r="I373" s="151"/>
    </row>
    <row r="374" spans="1:9" ht="49.5" customHeight="1" hidden="1">
      <c r="A374" s="152"/>
      <c r="B374" s="535"/>
      <c r="C374" s="711" t="s">
        <v>517</v>
      </c>
      <c r="D374" s="711"/>
      <c r="E374" s="157">
        <v>813</v>
      </c>
      <c r="F374" s="151">
        <f>SUM(F375:F377)</f>
        <v>0</v>
      </c>
      <c r="G374" s="151">
        <f>SUM(G375:G377)</f>
        <v>0</v>
      </c>
      <c r="H374" s="151">
        <f>SUM(H375:H377)</f>
        <v>0</v>
      </c>
      <c r="I374" s="151">
        <f>SUM(I375:I377)</f>
        <v>0</v>
      </c>
    </row>
    <row r="375" spans="1:9" ht="49.5" customHeight="1" hidden="1">
      <c r="A375" s="152"/>
      <c r="B375" s="535"/>
      <c r="C375" s="711" t="s">
        <v>834</v>
      </c>
      <c r="D375" s="711"/>
      <c r="E375" s="157">
        <v>813</v>
      </c>
      <c r="F375" s="151">
        <v>0</v>
      </c>
      <c r="G375" s="151">
        <v>0</v>
      </c>
      <c r="H375" s="151">
        <v>0</v>
      </c>
      <c r="I375" s="151">
        <v>0</v>
      </c>
    </row>
    <row r="376" spans="1:9" ht="49.5" customHeight="1" hidden="1">
      <c r="A376" s="152"/>
      <c r="B376" s="535"/>
      <c r="C376" s="711" t="s">
        <v>835</v>
      </c>
      <c r="D376" s="711"/>
      <c r="E376" s="157">
        <v>813</v>
      </c>
      <c r="F376" s="151">
        <v>0</v>
      </c>
      <c r="G376" s="151">
        <v>0</v>
      </c>
      <c r="H376" s="151">
        <v>0</v>
      </c>
      <c r="I376" s="151">
        <v>0</v>
      </c>
    </row>
    <row r="377" spans="1:9" ht="49.5" customHeight="1" hidden="1">
      <c r="A377" s="152"/>
      <c r="B377" s="535"/>
      <c r="C377" s="711" t="s">
        <v>836</v>
      </c>
      <c r="D377" s="711"/>
      <c r="E377" s="157">
        <v>813</v>
      </c>
      <c r="F377" s="151"/>
      <c r="G377" s="151"/>
      <c r="H377" s="151"/>
      <c r="I377" s="151"/>
    </row>
    <row r="378" spans="1:9" ht="19.5" customHeight="1">
      <c r="A378" s="712"/>
      <c r="B378" s="715" t="s">
        <v>845</v>
      </c>
      <c r="C378" s="711" t="s">
        <v>517</v>
      </c>
      <c r="D378" s="711"/>
      <c r="E378" s="157" t="s">
        <v>1372</v>
      </c>
      <c r="F378" s="151">
        <f>SUM(F379:F381)</f>
        <v>0</v>
      </c>
      <c r="G378" s="151">
        <f>SUM(G379:G381)</f>
        <v>697.1476</v>
      </c>
      <c r="H378" s="151">
        <f>SUM(H379:H381)</f>
        <v>697.1476</v>
      </c>
      <c r="I378" s="151">
        <f>SUM(I379:I381)</f>
        <v>697.1476</v>
      </c>
    </row>
    <row r="379" spans="1:9" ht="19.5" customHeight="1">
      <c r="A379" s="713"/>
      <c r="B379" s="715"/>
      <c r="C379" s="711" t="s">
        <v>834</v>
      </c>
      <c r="D379" s="711"/>
      <c r="E379" s="157"/>
      <c r="F379" s="151">
        <v>0</v>
      </c>
      <c r="G379" s="151">
        <v>0</v>
      </c>
      <c r="H379" s="151">
        <v>0</v>
      </c>
      <c r="I379" s="151">
        <v>0</v>
      </c>
    </row>
    <row r="380" spans="1:9" ht="19.5" customHeight="1">
      <c r="A380" s="713"/>
      <c r="B380" s="715"/>
      <c r="C380" s="711" t="s">
        <v>835</v>
      </c>
      <c r="D380" s="711"/>
      <c r="E380" s="157" t="s">
        <v>1372</v>
      </c>
      <c r="F380" s="153">
        <v>0</v>
      </c>
      <c r="G380" s="153">
        <v>697.1476</v>
      </c>
      <c r="H380" s="151">
        <v>697.1476</v>
      </c>
      <c r="I380" s="151">
        <v>697.1476</v>
      </c>
    </row>
    <row r="381" spans="1:9" ht="19.5" customHeight="1">
      <c r="A381" s="714"/>
      <c r="B381" s="715"/>
      <c r="C381" s="711" t="s">
        <v>836</v>
      </c>
      <c r="D381" s="711"/>
      <c r="E381" s="157"/>
      <c r="F381" s="151">
        <v>0</v>
      </c>
      <c r="G381" s="151">
        <v>0</v>
      </c>
      <c r="H381" s="151">
        <v>0</v>
      </c>
      <c r="I381" s="151">
        <v>0</v>
      </c>
    </row>
    <row r="382" spans="1:9" ht="49.5" customHeight="1" hidden="1">
      <c r="A382" s="152"/>
      <c r="B382" s="535"/>
      <c r="C382" s="534"/>
      <c r="D382" s="534" t="s">
        <v>699</v>
      </c>
      <c r="E382" s="157"/>
      <c r="F382" s="160" t="s">
        <v>15</v>
      </c>
      <c r="G382" s="160" t="s">
        <v>15</v>
      </c>
      <c r="H382" s="160" t="s">
        <v>15</v>
      </c>
      <c r="I382" s="160" t="s">
        <v>15</v>
      </c>
    </row>
    <row r="383" spans="1:9" ht="49.5" customHeight="1" hidden="1">
      <c r="A383" s="152"/>
      <c r="B383" s="535"/>
      <c r="C383" s="534"/>
      <c r="D383" s="534" t="s">
        <v>700</v>
      </c>
      <c r="E383" s="157"/>
      <c r="F383" s="160" t="s">
        <v>15</v>
      </c>
      <c r="G383" s="160" t="s">
        <v>15</v>
      </c>
      <c r="H383" s="160" t="s">
        <v>15</v>
      </c>
      <c r="I383" s="160" t="s">
        <v>15</v>
      </c>
    </row>
    <row r="384" spans="1:9" ht="19.5" customHeight="1">
      <c r="A384" s="712"/>
      <c r="B384" s="715" t="s">
        <v>846</v>
      </c>
      <c r="C384" s="711" t="s">
        <v>517</v>
      </c>
      <c r="D384" s="711"/>
      <c r="E384" s="157"/>
      <c r="F384" s="151">
        <f>F385+F386+F387</f>
        <v>0</v>
      </c>
      <c r="G384" s="151">
        <f>G385+G386+G387</f>
        <v>0</v>
      </c>
      <c r="H384" s="151">
        <f>H385+H386+H387</f>
        <v>0</v>
      </c>
      <c r="I384" s="151">
        <f>I385+I386+I387</f>
        <v>0</v>
      </c>
    </row>
    <row r="385" spans="1:9" ht="19.5" customHeight="1">
      <c r="A385" s="713"/>
      <c r="B385" s="715"/>
      <c r="C385" s="711" t="s">
        <v>834</v>
      </c>
      <c r="D385" s="711"/>
      <c r="E385" s="157"/>
      <c r="F385" s="151">
        <v>0</v>
      </c>
      <c r="G385" s="151">
        <v>0</v>
      </c>
      <c r="H385" s="151">
        <v>0</v>
      </c>
      <c r="I385" s="151">
        <v>0</v>
      </c>
    </row>
    <row r="386" spans="1:9" ht="19.5" customHeight="1">
      <c r="A386" s="713"/>
      <c r="B386" s="715"/>
      <c r="C386" s="711" t="s">
        <v>835</v>
      </c>
      <c r="D386" s="711"/>
      <c r="E386" s="157"/>
      <c r="F386" s="153">
        <v>0</v>
      </c>
      <c r="G386" s="153">
        <v>0</v>
      </c>
      <c r="H386" s="151">
        <v>0</v>
      </c>
      <c r="I386" s="151">
        <f>H386</f>
        <v>0</v>
      </c>
    </row>
    <row r="387" spans="1:9" ht="19.5" customHeight="1">
      <c r="A387" s="714"/>
      <c r="B387" s="715"/>
      <c r="C387" s="711" t="s">
        <v>836</v>
      </c>
      <c r="D387" s="711"/>
      <c r="E387" s="157"/>
      <c r="F387" s="151">
        <v>0</v>
      </c>
      <c r="G387" s="151">
        <v>0</v>
      </c>
      <c r="H387" s="151">
        <v>0</v>
      </c>
      <c r="I387" s="151">
        <v>0</v>
      </c>
    </row>
    <row r="388" spans="1:9" ht="19.5" customHeight="1">
      <c r="A388" s="712"/>
      <c r="B388" s="715" t="s">
        <v>194</v>
      </c>
      <c r="C388" s="711" t="s">
        <v>517</v>
      </c>
      <c r="D388" s="711"/>
      <c r="E388" s="157" t="s">
        <v>1372</v>
      </c>
      <c r="F388" s="151">
        <f>SUM(F389:F393)</f>
        <v>159000</v>
      </c>
      <c r="G388" s="151">
        <f>SUM(G389:G393)</f>
        <v>110112.81826000001</v>
      </c>
      <c r="H388" s="151">
        <f>SUM(H389:H393)</f>
        <v>110112.81826000001</v>
      </c>
      <c r="I388" s="151">
        <f>SUM(I389:I393)</f>
        <v>110112.81826000001</v>
      </c>
    </row>
    <row r="389" spans="1:9" ht="19.5" customHeight="1">
      <c r="A389" s="713"/>
      <c r="B389" s="715"/>
      <c r="C389" s="711" t="s">
        <v>834</v>
      </c>
      <c r="D389" s="711"/>
      <c r="E389" s="157"/>
      <c r="F389" s="151">
        <f>F395+F399+F429+F435+F440+F446+F452+F456+F460+F464</f>
        <v>0</v>
      </c>
      <c r="G389" s="151">
        <f>G395+G399+G429+G435+G440+G446+G452+G456+G460+G464</f>
        <v>0</v>
      </c>
      <c r="H389" s="151">
        <f>H395+H399+H429+H435+H440+H446+H452+H456+H460+H464</f>
        <v>0</v>
      </c>
      <c r="I389" s="151">
        <f>I395+I399+I429+I435+I440+I446+I452+I456+I460+I464</f>
        <v>0</v>
      </c>
    </row>
    <row r="390" spans="1:9" ht="19.5" customHeight="1">
      <c r="A390" s="713"/>
      <c r="B390" s="715"/>
      <c r="C390" s="711" t="s">
        <v>835</v>
      </c>
      <c r="D390" s="711"/>
      <c r="E390" s="157" t="s">
        <v>1372</v>
      </c>
      <c r="F390" s="151">
        <f aca="true" t="shared" si="4" ref="F390:I391">F396+F400+F430+F436+F441+F447+F453+F457+F461+F465+F469</f>
        <v>159000</v>
      </c>
      <c r="G390" s="151">
        <f t="shared" si="4"/>
        <v>109695.66419000001</v>
      </c>
      <c r="H390" s="151">
        <f t="shared" si="4"/>
        <v>109695.66419000001</v>
      </c>
      <c r="I390" s="151">
        <f t="shared" si="4"/>
        <v>109695.66419000001</v>
      </c>
    </row>
    <row r="391" spans="1:9" ht="19.5" customHeight="1">
      <c r="A391" s="714"/>
      <c r="B391" s="715"/>
      <c r="C391" s="711" t="s">
        <v>836</v>
      </c>
      <c r="D391" s="711"/>
      <c r="E391" s="157" t="s">
        <v>1372</v>
      </c>
      <c r="F391" s="151">
        <f t="shared" si="4"/>
        <v>0</v>
      </c>
      <c r="G391" s="151">
        <f t="shared" si="4"/>
        <v>417.15406999999993</v>
      </c>
      <c r="H391" s="151">
        <f t="shared" si="4"/>
        <v>417.15406999999993</v>
      </c>
      <c r="I391" s="151">
        <f t="shared" si="4"/>
        <v>417.15406999999993</v>
      </c>
    </row>
    <row r="392" spans="1:9" ht="49.5" customHeight="1" hidden="1">
      <c r="A392" s="152"/>
      <c r="B392" s="535"/>
      <c r="C392" s="711" t="s">
        <v>20</v>
      </c>
      <c r="D392" s="711"/>
      <c r="E392" s="157">
        <v>813</v>
      </c>
      <c r="F392" s="151"/>
      <c r="G392" s="151"/>
      <c r="H392" s="151"/>
      <c r="I392" s="151"/>
    </row>
    <row r="393" spans="1:9" ht="49.5" customHeight="1" hidden="1">
      <c r="A393" s="152"/>
      <c r="B393" s="535"/>
      <c r="C393" s="711" t="s">
        <v>21</v>
      </c>
      <c r="D393" s="711"/>
      <c r="E393" s="157">
        <v>813</v>
      </c>
      <c r="F393" s="151"/>
      <c r="G393" s="151"/>
      <c r="H393" s="151"/>
      <c r="I393" s="151"/>
    </row>
    <row r="394" spans="1:9" ht="19.5" customHeight="1">
      <c r="A394" s="712"/>
      <c r="B394" s="715" t="s">
        <v>847</v>
      </c>
      <c r="C394" s="711" t="s">
        <v>517</v>
      </c>
      <c r="D394" s="711"/>
      <c r="E394" s="157" t="s">
        <v>1372</v>
      </c>
      <c r="F394" s="151">
        <f>SUM(F395:F397)</f>
        <v>0</v>
      </c>
      <c r="G394" s="151">
        <f>SUM(G395:G397)</f>
        <v>18204.24064</v>
      </c>
      <c r="H394" s="151">
        <f>SUM(H395:H397)</f>
        <v>18204.24064</v>
      </c>
      <c r="I394" s="151">
        <f>SUM(I395:I397)</f>
        <v>18204.24064</v>
      </c>
    </row>
    <row r="395" spans="1:9" ht="19.5" customHeight="1">
      <c r="A395" s="713"/>
      <c r="B395" s="715"/>
      <c r="C395" s="711" t="s">
        <v>834</v>
      </c>
      <c r="D395" s="711"/>
      <c r="E395" s="157"/>
      <c r="F395" s="151">
        <v>0</v>
      </c>
      <c r="G395" s="151">
        <v>0</v>
      </c>
      <c r="H395" s="151">
        <v>0</v>
      </c>
      <c r="I395" s="151">
        <v>0</v>
      </c>
    </row>
    <row r="396" spans="1:9" ht="19.5" customHeight="1">
      <c r="A396" s="713"/>
      <c r="B396" s="715"/>
      <c r="C396" s="711" t="s">
        <v>835</v>
      </c>
      <c r="D396" s="711"/>
      <c r="E396" s="157" t="s">
        <v>1372</v>
      </c>
      <c r="F396" s="151">
        <v>0</v>
      </c>
      <c r="G396" s="151">
        <v>18204.24064</v>
      </c>
      <c r="H396" s="151">
        <v>18204.24064</v>
      </c>
      <c r="I396" s="151">
        <v>18204.24064</v>
      </c>
    </row>
    <row r="397" spans="1:9" ht="62.25" customHeight="1">
      <c r="A397" s="714"/>
      <c r="B397" s="715"/>
      <c r="C397" s="711" t="s">
        <v>836</v>
      </c>
      <c r="D397" s="711"/>
      <c r="E397" s="157"/>
      <c r="F397" s="151">
        <v>0</v>
      </c>
      <c r="G397" s="151">
        <v>0</v>
      </c>
      <c r="H397" s="151">
        <v>0</v>
      </c>
      <c r="I397" s="151">
        <v>0</v>
      </c>
    </row>
    <row r="398" spans="1:9" ht="19.5" customHeight="1">
      <c r="A398" s="712"/>
      <c r="B398" s="715" t="s">
        <v>848</v>
      </c>
      <c r="C398" s="711" t="s">
        <v>517</v>
      </c>
      <c r="D398" s="711"/>
      <c r="E398" s="157" t="s">
        <v>1372</v>
      </c>
      <c r="F398" s="151">
        <f>SUM(F399:F401)</f>
        <v>140000</v>
      </c>
      <c r="G398" s="151">
        <f>SUM(G399:G401)</f>
        <v>0</v>
      </c>
      <c r="H398" s="151">
        <f>SUM(H399:H401)</f>
        <v>0</v>
      </c>
      <c r="I398" s="151">
        <f>SUM(I399:I401)</f>
        <v>0</v>
      </c>
    </row>
    <row r="399" spans="1:9" ht="19.5" customHeight="1">
      <c r="A399" s="713"/>
      <c r="B399" s="715"/>
      <c r="C399" s="711" t="s">
        <v>834</v>
      </c>
      <c r="D399" s="711"/>
      <c r="E399" s="157"/>
      <c r="F399" s="151">
        <v>0</v>
      </c>
      <c r="G399" s="151">
        <v>0</v>
      </c>
      <c r="H399" s="151">
        <v>0</v>
      </c>
      <c r="I399" s="151">
        <v>0</v>
      </c>
    </row>
    <row r="400" spans="1:9" ht="19.5" customHeight="1">
      <c r="A400" s="713"/>
      <c r="B400" s="715"/>
      <c r="C400" s="711" t="s">
        <v>835</v>
      </c>
      <c r="D400" s="711"/>
      <c r="E400" s="157" t="s">
        <v>1372</v>
      </c>
      <c r="F400" s="151">
        <v>140000</v>
      </c>
      <c r="G400" s="151">
        <v>0</v>
      </c>
      <c r="H400" s="151">
        <v>0</v>
      </c>
      <c r="I400" s="151">
        <v>0</v>
      </c>
    </row>
    <row r="401" spans="1:9" ht="44.25" customHeight="1">
      <c r="A401" s="714"/>
      <c r="B401" s="715"/>
      <c r="C401" s="711" t="s">
        <v>836</v>
      </c>
      <c r="D401" s="711"/>
      <c r="E401" s="157"/>
      <c r="F401" s="151">
        <v>0</v>
      </c>
      <c r="G401" s="151">
        <v>0</v>
      </c>
      <c r="H401" s="151">
        <v>0</v>
      </c>
      <c r="I401" s="151">
        <v>0</v>
      </c>
    </row>
    <row r="402" spans="1:9" ht="49.5" customHeight="1" hidden="1">
      <c r="A402" s="152"/>
      <c r="B402" s="535"/>
      <c r="C402" s="163"/>
      <c r="D402" s="164" t="s">
        <v>707</v>
      </c>
      <c r="E402" s="157">
        <v>813</v>
      </c>
      <c r="F402" s="160" t="s">
        <v>15</v>
      </c>
      <c r="G402" s="160" t="s">
        <v>15</v>
      </c>
      <c r="H402" s="536" t="s">
        <v>15</v>
      </c>
      <c r="I402" s="536" t="s">
        <v>15</v>
      </c>
    </row>
    <row r="403" spans="1:9" ht="49.5" customHeight="1" hidden="1">
      <c r="A403" s="152"/>
      <c r="B403" s="535"/>
      <c r="C403" s="154" t="s">
        <v>201</v>
      </c>
      <c r="D403" s="155" t="s">
        <v>202</v>
      </c>
      <c r="E403" s="157">
        <v>813</v>
      </c>
      <c r="F403" s="151"/>
      <c r="G403" s="151"/>
      <c r="H403" s="151"/>
      <c r="I403" s="151"/>
    </row>
    <row r="404" spans="1:9" ht="49.5" customHeight="1" hidden="1">
      <c r="A404" s="152"/>
      <c r="B404" s="535"/>
      <c r="C404" s="711" t="s">
        <v>517</v>
      </c>
      <c r="D404" s="711"/>
      <c r="E404" s="157">
        <v>813</v>
      </c>
      <c r="F404" s="151">
        <f>SUM(F405:F407)</f>
        <v>0</v>
      </c>
      <c r="G404" s="151">
        <f>SUM(G405:G407)</f>
        <v>0</v>
      </c>
      <c r="H404" s="151">
        <f>SUM(H405:H407)</f>
        <v>0</v>
      </c>
      <c r="I404" s="151">
        <f>SUM(I405:I407)</f>
        <v>0</v>
      </c>
    </row>
    <row r="405" spans="1:9" ht="49.5" customHeight="1" hidden="1">
      <c r="A405" s="152"/>
      <c r="B405" s="535"/>
      <c r="C405" s="711" t="s">
        <v>834</v>
      </c>
      <c r="D405" s="711"/>
      <c r="E405" s="157">
        <v>813</v>
      </c>
      <c r="F405" s="151"/>
      <c r="G405" s="151"/>
      <c r="H405" s="151"/>
      <c r="I405" s="151"/>
    </row>
    <row r="406" spans="1:9" ht="49.5" customHeight="1" hidden="1">
      <c r="A406" s="152"/>
      <c r="B406" s="535"/>
      <c r="C406" s="711" t="s">
        <v>835</v>
      </c>
      <c r="D406" s="711"/>
      <c r="E406" s="157">
        <v>813</v>
      </c>
      <c r="F406" s="151">
        <v>0</v>
      </c>
      <c r="G406" s="151">
        <v>0</v>
      </c>
      <c r="H406" s="151">
        <v>0</v>
      </c>
      <c r="I406" s="151">
        <v>0</v>
      </c>
    </row>
    <row r="407" spans="1:9" ht="49.5" customHeight="1" hidden="1">
      <c r="A407" s="152"/>
      <c r="B407" s="535"/>
      <c r="C407" s="711" t="s">
        <v>836</v>
      </c>
      <c r="D407" s="711"/>
      <c r="E407" s="157">
        <v>813</v>
      </c>
      <c r="F407" s="151"/>
      <c r="G407" s="151"/>
      <c r="H407" s="151"/>
      <c r="I407" s="151"/>
    </row>
    <row r="408" spans="1:9" ht="49.5" customHeight="1" hidden="1">
      <c r="A408" s="152"/>
      <c r="B408" s="535"/>
      <c r="C408" s="154"/>
      <c r="D408" s="155" t="s">
        <v>464</v>
      </c>
      <c r="E408" s="157">
        <v>813</v>
      </c>
      <c r="F408" s="151"/>
      <c r="G408" s="151"/>
      <c r="H408" s="151"/>
      <c r="I408" s="151"/>
    </row>
    <row r="409" spans="1:9" ht="49.5" customHeight="1" hidden="1">
      <c r="A409" s="152"/>
      <c r="B409" s="535"/>
      <c r="C409" s="154"/>
      <c r="D409" s="155" t="s">
        <v>708</v>
      </c>
      <c r="E409" s="157">
        <v>813</v>
      </c>
      <c r="F409" s="151"/>
      <c r="G409" s="151"/>
      <c r="H409" s="151"/>
      <c r="I409" s="151"/>
    </row>
    <row r="410" spans="1:9" ht="49.5" customHeight="1" hidden="1">
      <c r="A410" s="152"/>
      <c r="B410" s="535"/>
      <c r="C410" s="154" t="s">
        <v>203</v>
      </c>
      <c r="D410" s="155" t="s">
        <v>204</v>
      </c>
      <c r="E410" s="157">
        <v>813</v>
      </c>
      <c r="F410" s="151"/>
      <c r="G410" s="151"/>
      <c r="H410" s="151"/>
      <c r="I410" s="151"/>
    </row>
    <row r="411" spans="1:9" ht="49.5" customHeight="1" hidden="1">
      <c r="A411" s="152"/>
      <c r="B411" s="535"/>
      <c r="C411" s="711" t="s">
        <v>517</v>
      </c>
      <c r="D411" s="711"/>
      <c r="E411" s="157">
        <v>813</v>
      </c>
      <c r="F411" s="151">
        <f>SUM(F412:F414)</f>
        <v>0</v>
      </c>
      <c r="G411" s="151">
        <f>SUM(G412:G414)</f>
        <v>0</v>
      </c>
      <c r="H411" s="151">
        <f>SUM(H412:H414)</f>
        <v>0</v>
      </c>
      <c r="I411" s="151">
        <f>SUM(I412:I414)</f>
        <v>0</v>
      </c>
    </row>
    <row r="412" spans="1:9" ht="49.5" customHeight="1" hidden="1">
      <c r="A412" s="152"/>
      <c r="B412" s="535"/>
      <c r="C412" s="711" t="s">
        <v>834</v>
      </c>
      <c r="D412" s="711"/>
      <c r="E412" s="157">
        <v>813</v>
      </c>
      <c r="F412" s="151"/>
      <c r="G412" s="151"/>
      <c r="H412" s="151"/>
      <c r="I412" s="151"/>
    </row>
    <row r="413" spans="1:9" ht="49.5" customHeight="1" hidden="1">
      <c r="A413" s="152"/>
      <c r="B413" s="535"/>
      <c r="C413" s="711" t="s">
        <v>835</v>
      </c>
      <c r="D413" s="711"/>
      <c r="E413" s="157">
        <v>813</v>
      </c>
      <c r="F413" s="151">
        <v>0</v>
      </c>
      <c r="G413" s="151">
        <v>0</v>
      </c>
      <c r="H413" s="151">
        <v>0</v>
      </c>
      <c r="I413" s="151">
        <v>0</v>
      </c>
    </row>
    <row r="414" spans="1:9" ht="49.5" customHeight="1" hidden="1">
      <c r="A414" s="152"/>
      <c r="B414" s="535"/>
      <c r="C414" s="711" t="s">
        <v>836</v>
      </c>
      <c r="D414" s="711"/>
      <c r="E414" s="157">
        <v>813</v>
      </c>
      <c r="F414" s="151"/>
      <c r="G414" s="151"/>
      <c r="H414" s="151"/>
      <c r="I414" s="151"/>
    </row>
    <row r="415" spans="1:9" ht="49.5" customHeight="1" hidden="1">
      <c r="A415" s="152"/>
      <c r="B415" s="535"/>
      <c r="C415" s="154"/>
      <c r="D415" s="155" t="s">
        <v>466</v>
      </c>
      <c r="E415" s="157">
        <v>813</v>
      </c>
      <c r="F415" s="151"/>
      <c r="G415" s="151"/>
      <c r="H415" s="151"/>
      <c r="I415" s="151"/>
    </row>
    <row r="416" spans="1:9" ht="49.5" customHeight="1" hidden="1">
      <c r="A416" s="152"/>
      <c r="B416" s="535"/>
      <c r="C416" s="154" t="s">
        <v>206</v>
      </c>
      <c r="D416" s="155" t="s">
        <v>467</v>
      </c>
      <c r="E416" s="157">
        <v>813</v>
      </c>
      <c r="F416" s="151"/>
      <c r="G416" s="151"/>
      <c r="H416" s="151"/>
      <c r="I416" s="151"/>
    </row>
    <row r="417" spans="1:9" ht="49.5" customHeight="1" hidden="1">
      <c r="A417" s="152"/>
      <c r="B417" s="535"/>
      <c r="C417" s="711" t="s">
        <v>517</v>
      </c>
      <c r="D417" s="711"/>
      <c r="E417" s="157">
        <v>813</v>
      </c>
      <c r="F417" s="151">
        <f>SUM(F418:F420)</f>
        <v>0</v>
      </c>
      <c r="G417" s="151">
        <f>SUM(G418:G420)</f>
        <v>0</v>
      </c>
      <c r="H417" s="151">
        <f>SUM(H418:H420)</f>
        <v>0</v>
      </c>
      <c r="I417" s="151">
        <f>SUM(I418:I420)</f>
        <v>0</v>
      </c>
    </row>
    <row r="418" spans="1:9" ht="49.5" customHeight="1" hidden="1">
      <c r="A418" s="152"/>
      <c r="B418" s="535"/>
      <c r="C418" s="711" t="s">
        <v>834</v>
      </c>
      <c r="D418" s="711"/>
      <c r="E418" s="157">
        <v>813</v>
      </c>
      <c r="F418" s="151"/>
      <c r="G418" s="151"/>
      <c r="H418" s="151"/>
      <c r="I418" s="151"/>
    </row>
    <row r="419" spans="1:9" ht="49.5" customHeight="1" hidden="1">
      <c r="A419" s="152"/>
      <c r="B419" s="535"/>
      <c r="C419" s="711" t="s">
        <v>835</v>
      </c>
      <c r="D419" s="711"/>
      <c r="E419" s="157">
        <v>813</v>
      </c>
      <c r="F419" s="151">
        <v>0</v>
      </c>
      <c r="G419" s="151">
        <v>0</v>
      </c>
      <c r="H419" s="151">
        <v>0</v>
      </c>
      <c r="I419" s="151">
        <v>0</v>
      </c>
    </row>
    <row r="420" spans="1:9" ht="49.5" customHeight="1" hidden="1">
      <c r="A420" s="152"/>
      <c r="B420" s="535"/>
      <c r="C420" s="711" t="s">
        <v>836</v>
      </c>
      <c r="D420" s="711"/>
      <c r="E420" s="157">
        <v>813</v>
      </c>
      <c r="F420" s="151"/>
      <c r="G420" s="151"/>
      <c r="H420" s="151"/>
      <c r="I420" s="151"/>
    </row>
    <row r="421" spans="1:9" ht="49.5" customHeight="1" hidden="1">
      <c r="A421" s="152"/>
      <c r="B421" s="535"/>
      <c r="C421" s="154"/>
      <c r="D421" s="155" t="s">
        <v>468</v>
      </c>
      <c r="E421" s="157">
        <v>813</v>
      </c>
      <c r="F421" s="151"/>
      <c r="G421" s="151"/>
      <c r="H421" s="151"/>
      <c r="I421" s="151"/>
    </row>
    <row r="422" spans="1:9" ht="49.5" customHeight="1" hidden="1">
      <c r="A422" s="152"/>
      <c r="B422" s="535"/>
      <c r="C422" s="154" t="s">
        <v>207</v>
      </c>
      <c r="D422" s="155" t="s">
        <v>208</v>
      </c>
      <c r="E422" s="157">
        <v>813</v>
      </c>
      <c r="F422" s="151"/>
      <c r="G422" s="151"/>
      <c r="H422" s="151"/>
      <c r="I422" s="151"/>
    </row>
    <row r="423" spans="1:9" ht="49.5" customHeight="1" hidden="1">
      <c r="A423" s="152"/>
      <c r="B423" s="535"/>
      <c r="C423" s="711" t="s">
        <v>517</v>
      </c>
      <c r="D423" s="711"/>
      <c r="E423" s="157">
        <v>813</v>
      </c>
      <c r="F423" s="151">
        <f>SUM(F424:F426)</f>
        <v>0</v>
      </c>
      <c r="G423" s="151">
        <f>SUM(G424:G426)</f>
        <v>0</v>
      </c>
      <c r="H423" s="151">
        <f>SUM(H424:H426)</f>
        <v>0</v>
      </c>
      <c r="I423" s="151">
        <f>SUM(I424:I426)</f>
        <v>0</v>
      </c>
    </row>
    <row r="424" spans="1:9" ht="49.5" customHeight="1" hidden="1">
      <c r="A424" s="152"/>
      <c r="B424" s="535"/>
      <c r="C424" s="711" t="s">
        <v>834</v>
      </c>
      <c r="D424" s="711"/>
      <c r="E424" s="157">
        <v>813</v>
      </c>
      <c r="F424" s="151"/>
      <c r="G424" s="151"/>
      <c r="H424" s="151"/>
      <c r="I424" s="151"/>
    </row>
    <row r="425" spans="1:9" ht="49.5" customHeight="1" hidden="1">
      <c r="A425" s="152"/>
      <c r="B425" s="535"/>
      <c r="C425" s="711" t="s">
        <v>835</v>
      </c>
      <c r="D425" s="711"/>
      <c r="E425" s="157">
        <v>813</v>
      </c>
      <c r="F425" s="151">
        <v>0</v>
      </c>
      <c r="G425" s="151">
        <v>0</v>
      </c>
      <c r="H425" s="151">
        <v>0</v>
      </c>
      <c r="I425" s="151">
        <v>0</v>
      </c>
    </row>
    <row r="426" spans="1:9" ht="49.5" customHeight="1" hidden="1">
      <c r="A426" s="152"/>
      <c r="B426" s="535"/>
      <c r="C426" s="711" t="s">
        <v>836</v>
      </c>
      <c r="D426" s="711"/>
      <c r="E426" s="157">
        <v>813</v>
      </c>
      <c r="F426" s="151"/>
      <c r="G426" s="151"/>
      <c r="H426" s="151"/>
      <c r="I426" s="151"/>
    </row>
    <row r="427" spans="1:9" ht="49.5" customHeight="1" hidden="1">
      <c r="A427" s="152"/>
      <c r="B427" s="535"/>
      <c r="C427" s="154"/>
      <c r="D427" s="155" t="s">
        <v>710</v>
      </c>
      <c r="E427" s="157">
        <v>813</v>
      </c>
      <c r="F427" s="151"/>
      <c r="G427" s="151"/>
      <c r="H427" s="151"/>
      <c r="I427" s="151"/>
    </row>
    <row r="428" spans="1:9" ht="19.5" customHeight="1">
      <c r="A428" s="712"/>
      <c r="B428" s="715" t="s">
        <v>849</v>
      </c>
      <c r="C428" s="711" t="s">
        <v>517</v>
      </c>
      <c r="D428" s="711"/>
      <c r="E428" s="157" t="s">
        <v>1372</v>
      </c>
      <c r="F428" s="151">
        <f>SUM(F429:F431)</f>
        <v>0</v>
      </c>
      <c r="G428" s="151">
        <f>SUM(G429:G431)</f>
        <v>989.729</v>
      </c>
      <c r="H428" s="151">
        <f>SUM(H429:H431)</f>
        <v>989.729</v>
      </c>
      <c r="I428" s="151">
        <f>SUM(I429:I431)</f>
        <v>989.729</v>
      </c>
    </row>
    <row r="429" spans="1:9" ht="19.5" customHeight="1">
      <c r="A429" s="713"/>
      <c r="B429" s="715"/>
      <c r="C429" s="711" t="s">
        <v>834</v>
      </c>
      <c r="D429" s="711"/>
      <c r="E429" s="157"/>
      <c r="F429" s="151">
        <v>0</v>
      </c>
      <c r="G429" s="151">
        <v>0</v>
      </c>
      <c r="H429" s="151">
        <v>0</v>
      </c>
      <c r="I429" s="151">
        <v>0</v>
      </c>
    </row>
    <row r="430" spans="1:9" ht="19.5" customHeight="1">
      <c r="A430" s="713"/>
      <c r="B430" s="715"/>
      <c r="C430" s="711" t="s">
        <v>835</v>
      </c>
      <c r="D430" s="711"/>
      <c r="E430" s="157" t="s">
        <v>1372</v>
      </c>
      <c r="F430" s="151">
        <v>0</v>
      </c>
      <c r="G430" s="151">
        <v>989.729</v>
      </c>
      <c r="H430" s="151">
        <v>989.729</v>
      </c>
      <c r="I430" s="151">
        <v>989.729</v>
      </c>
    </row>
    <row r="431" spans="1:9" ht="19.5" customHeight="1">
      <c r="A431" s="714"/>
      <c r="B431" s="715"/>
      <c r="C431" s="711" t="s">
        <v>836</v>
      </c>
      <c r="D431" s="711"/>
      <c r="E431" s="157"/>
      <c r="F431" s="151">
        <v>0</v>
      </c>
      <c r="G431" s="151">
        <v>0</v>
      </c>
      <c r="H431" s="151">
        <v>0</v>
      </c>
      <c r="I431" s="151">
        <v>0</v>
      </c>
    </row>
    <row r="432" spans="1:9" ht="49.5" customHeight="1" hidden="1">
      <c r="A432" s="152"/>
      <c r="B432" s="535"/>
      <c r="C432" s="534"/>
      <c r="D432" s="534" t="s">
        <v>715</v>
      </c>
      <c r="E432" s="157">
        <v>813</v>
      </c>
      <c r="F432" s="160" t="s">
        <v>15</v>
      </c>
      <c r="G432" s="160" t="s">
        <v>15</v>
      </c>
      <c r="H432" s="160" t="s">
        <v>15</v>
      </c>
      <c r="I432" s="160" t="s">
        <v>15</v>
      </c>
    </row>
    <row r="433" spans="1:9" ht="49.5" customHeight="1" hidden="1">
      <c r="A433" s="152"/>
      <c r="B433" s="535"/>
      <c r="C433" s="534"/>
      <c r="D433" s="534" t="s">
        <v>716</v>
      </c>
      <c r="E433" s="157">
        <v>813</v>
      </c>
      <c r="F433" s="160" t="s">
        <v>15</v>
      </c>
      <c r="G433" s="160" t="s">
        <v>15</v>
      </c>
      <c r="H433" s="160" t="s">
        <v>15</v>
      </c>
      <c r="I433" s="160" t="s">
        <v>15</v>
      </c>
    </row>
    <row r="434" spans="1:9" ht="19.5" customHeight="1">
      <c r="A434" s="712"/>
      <c r="B434" s="715" t="s">
        <v>850</v>
      </c>
      <c r="C434" s="711" t="s">
        <v>517</v>
      </c>
      <c r="D434" s="711"/>
      <c r="E434" s="157" t="s">
        <v>1372</v>
      </c>
      <c r="F434" s="151">
        <f>SUM(F435:F437)</f>
        <v>0</v>
      </c>
      <c r="G434" s="151">
        <f>SUM(G435:G437)</f>
        <v>65313.68603</v>
      </c>
      <c r="H434" s="151">
        <f>SUM(H435:H437)</f>
        <v>65313.68603</v>
      </c>
      <c r="I434" s="151">
        <f>SUM(I435:I437)</f>
        <v>65313.68603</v>
      </c>
    </row>
    <row r="435" spans="1:9" ht="19.5" customHeight="1">
      <c r="A435" s="713"/>
      <c r="B435" s="715"/>
      <c r="C435" s="711" t="s">
        <v>834</v>
      </c>
      <c r="D435" s="711"/>
      <c r="E435" s="157"/>
      <c r="F435" s="151">
        <v>0</v>
      </c>
      <c r="G435" s="151">
        <v>0</v>
      </c>
      <c r="H435" s="151">
        <v>0</v>
      </c>
      <c r="I435" s="151">
        <v>0</v>
      </c>
    </row>
    <row r="436" spans="1:9" ht="19.5" customHeight="1">
      <c r="A436" s="713"/>
      <c r="B436" s="715"/>
      <c r="C436" s="711" t="s">
        <v>835</v>
      </c>
      <c r="D436" s="711"/>
      <c r="E436" s="157" t="s">
        <v>1372</v>
      </c>
      <c r="F436" s="151">
        <v>0</v>
      </c>
      <c r="G436" s="151">
        <v>64987.1176</v>
      </c>
      <c r="H436" s="151">
        <v>64987.1176</v>
      </c>
      <c r="I436" s="151">
        <v>64987.1176</v>
      </c>
    </row>
    <row r="437" spans="1:9" ht="19.5" customHeight="1">
      <c r="A437" s="714"/>
      <c r="B437" s="715"/>
      <c r="C437" s="711" t="s">
        <v>836</v>
      </c>
      <c r="D437" s="711"/>
      <c r="E437" s="157" t="s">
        <v>1372</v>
      </c>
      <c r="F437" s="151">
        <v>0</v>
      </c>
      <c r="G437" s="151">
        <v>326.56843</v>
      </c>
      <c r="H437" s="151">
        <v>326.56843</v>
      </c>
      <c r="I437" s="151">
        <v>326.56843</v>
      </c>
    </row>
    <row r="438" spans="1:9" ht="49.5" customHeight="1" hidden="1">
      <c r="A438" s="152"/>
      <c r="B438" s="535"/>
      <c r="C438" s="534"/>
      <c r="D438" s="534" t="s">
        <v>720</v>
      </c>
      <c r="E438" s="157">
        <v>813</v>
      </c>
      <c r="F438" s="160" t="s">
        <v>15</v>
      </c>
      <c r="G438" s="160" t="s">
        <v>15</v>
      </c>
      <c r="H438" s="160" t="s">
        <v>15</v>
      </c>
      <c r="I438" s="160" t="s">
        <v>15</v>
      </c>
    </row>
    <row r="439" spans="1:9" ht="19.5" customHeight="1">
      <c r="A439" s="712"/>
      <c r="B439" s="715" t="s">
        <v>851</v>
      </c>
      <c r="C439" s="711" t="s">
        <v>517</v>
      </c>
      <c r="D439" s="711"/>
      <c r="E439" s="157" t="s">
        <v>1372</v>
      </c>
      <c r="F439" s="151">
        <f>SUM(F440:F442)</f>
        <v>0</v>
      </c>
      <c r="G439" s="151">
        <f>SUM(G440:G442)</f>
        <v>9312.92965</v>
      </c>
      <c r="H439" s="151">
        <f>SUM(H440:H442)</f>
        <v>9312.92965</v>
      </c>
      <c r="I439" s="151">
        <f>SUM(I440:I442)</f>
        <v>9312.92965</v>
      </c>
    </row>
    <row r="440" spans="1:9" ht="19.5" customHeight="1">
      <c r="A440" s="713"/>
      <c r="B440" s="715"/>
      <c r="C440" s="711" t="s">
        <v>834</v>
      </c>
      <c r="D440" s="711"/>
      <c r="E440" s="157"/>
      <c r="F440" s="151">
        <v>0</v>
      </c>
      <c r="G440" s="151">
        <v>0</v>
      </c>
      <c r="H440" s="151">
        <v>0</v>
      </c>
      <c r="I440" s="151">
        <v>0</v>
      </c>
    </row>
    <row r="441" spans="1:9" ht="19.5" customHeight="1">
      <c r="A441" s="713"/>
      <c r="B441" s="715"/>
      <c r="C441" s="711" t="s">
        <v>835</v>
      </c>
      <c r="D441" s="711"/>
      <c r="E441" s="157" t="s">
        <v>1372</v>
      </c>
      <c r="F441" s="153">
        <v>0</v>
      </c>
      <c r="G441" s="153">
        <v>9266.365</v>
      </c>
      <c r="H441" s="151">
        <v>9266.365</v>
      </c>
      <c r="I441" s="151">
        <v>9266.365</v>
      </c>
    </row>
    <row r="442" spans="1:9" ht="19.5" customHeight="1">
      <c r="A442" s="714"/>
      <c r="B442" s="715"/>
      <c r="C442" s="711" t="s">
        <v>836</v>
      </c>
      <c r="D442" s="711"/>
      <c r="E442" s="157" t="s">
        <v>1372</v>
      </c>
      <c r="F442" s="153">
        <v>0</v>
      </c>
      <c r="G442" s="153">
        <v>46.56465</v>
      </c>
      <c r="H442" s="151">
        <v>46.56465</v>
      </c>
      <c r="I442" s="151">
        <v>46.56465</v>
      </c>
    </row>
    <row r="443" spans="1:9" ht="49.5" customHeight="1" hidden="1">
      <c r="A443" s="152"/>
      <c r="B443" s="535"/>
      <c r="C443" s="534"/>
      <c r="D443" s="534" t="s">
        <v>725</v>
      </c>
      <c r="E443" s="157">
        <v>813</v>
      </c>
      <c r="F443" s="160" t="s">
        <v>15</v>
      </c>
      <c r="G443" s="160" t="s">
        <v>15</v>
      </c>
      <c r="H443" s="160" t="s">
        <v>15</v>
      </c>
      <c r="I443" s="160" t="s">
        <v>15</v>
      </c>
    </row>
    <row r="444" spans="1:9" ht="49.5" customHeight="1" hidden="1">
      <c r="A444" s="152"/>
      <c r="B444" s="535"/>
      <c r="C444" s="534"/>
      <c r="D444" s="534" t="s">
        <v>726</v>
      </c>
      <c r="E444" s="157">
        <v>813</v>
      </c>
      <c r="F444" s="160" t="s">
        <v>15</v>
      </c>
      <c r="G444" s="160" t="s">
        <v>15</v>
      </c>
      <c r="H444" s="160" t="s">
        <v>15</v>
      </c>
      <c r="I444" s="160" t="s">
        <v>15</v>
      </c>
    </row>
    <row r="445" spans="1:9" ht="19.5" customHeight="1">
      <c r="A445" s="712"/>
      <c r="B445" s="715" t="s">
        <v>852</v>
      </c>
      <c r="C445" s="711" t="s">
        <v>517</v>
      </c>
      <c r="D445" s="711"/>
      <c r="E445" s="157" t="s">
        <v>1372</v>
      </c>
      <c r="F445" s="151">
        <f>SUM(F446:F448)</f>
        <v>0</v>
      </c>
      <c r="G445" s="151">
        <f>SUM(G446:G448)</f>
        <v>8804.197320000001</v>
      </c>
      <c r="H445" s="151">
        <f>SUM(H446:H448)</f>
        <v>8804.197320000001</v>
      </c>
      <c r="I445" s="151">
        <f>SUM(I446:I448)</f>
        <v>8804.197320000001</v>
      </c>
    </row>
    <row r="446" spans="1:9" ht="19.5" customHeight="1">
      <c r="A446" s="713"/>
      <c r="B446" s="715"/>
      <c r="C446" s="711" t="s">
        <v>834</v>
      </c>
      <c r="D446" s="711"/>
      <c r="E446" s="157"/>
      <c r="F446" s="151">
        <v>0</v>
      </c>
      <c r="G446" s="151">
        <v>0</v>
      </c>
      <c r="H446" s="151">
        <v>0</v>
      </c>
      <c r="I446" s="151">
        <v>0</v>
      </c>
    </row>
    <row r="447" spans="1:9" ht="19.5" customHeight="1">
      <c r="A447" s="713"/>
      <c r="B447" s="715"/>
      <c r="C447" s="711" t="s">
        <v>835</v>
      </c>
      <c r="D447" s="711"/>
      <c r="E447" s="157" t="s">
        <v>1372</v>
      </c>
      <c r="F447" s="151">
        <v>0</v>
      </c>
      <c r="G447" s="151">
        <v>8760.17633</v>
      </c>
      <c r="H447" s="151">
        <v>8760.17633</v>
      </c>
      <c r="I447" s="151">
        <f>H447</f>
        <v>8760.17633</v>
      </c>
    </row>
    <row r="448" spans="1:9" ht="19.5" customHeight="1">
      <c r="A448" s="714"/>
      <c r="B448" s="715"/>
      <c r="C448" s="711" t="s">
        <v>836</v>
      </c>
      <c r="D448" s="711"/>
      <c r="E448" s="157" t="s">
        <v>1372</v>
      </c>
      <c r="F448" s="151">
        <v>0</v>
      </c>
      <c r="G448" s="151">
        <v>44.02099</v>
      </c>
      <c r="H448" s="151">
        <v>44.02099</v>
      </c>
      <c r="I448" s="151">
        <f>H448</f>
        <v>44.02099</v>
      </c>
    </row>
    <row r="449" spans="1:9" ht="49.5" customHeight="1" hidden="1">
      <c r="A449" s="152"/>
      <c r="B449" s="535"/>
      <c r="C449" s="534"/>
      <c r="D449" s="534" t="s">
        <v>730</v>
      </c>
      <c r="E449" s="157">
        <v>813</v>
      </c>
      <c r="F449" s="160" t="s">
        <v>15</v>
      </c>
      <c r="G449" s="160" t="s">
        <v>15</v>
      </c>
      <c r="H449" s="160" t="s">
        <v>15</v>
      </c>
      <c r="I449" s="160" t="s">
        <v>15</v>
      </c>
    </row>
    <row r="450" spans="1:9" ht="49.5" customHeight="1" hidden="1">
      <c r="A450" s="152"/>
      <c r="B450" s="535"/>
      <c r="C450" s="534"/>
      <c r="D450" s="534" t="s">
        <v>731</v>
      </c>
      <c r="E450" s="157">
        <v>813</v>
      </c>
      <c r="F450" s="160" t="s">
        <v>15</v>
      </c>
      <c r="G450" s="160" t="s">
        <v>15</v>
      </c>
      <c r="H450" s="160" t="s">
        <v>15</v>
      </c>
      <c r="I450" s="160" t="s">
        <v>15</v>
      </c>
    </row>
    <row r="451" spans="1:9" ht="19.5" customHeight="1">
      <c r="A451" s="712"/>
      <c r="B451" s="715" t="s">
        <v>853</v>
      </c>
      <c r="C451" s="711" t="s">
        <v>517</v>
      </c>
      <c r="D451" s="711"/>
      <c r="E451" s="157"/>
      <c r="F451" s="151">
        <f>F452+F453+F454</f>
        <v>0</v>
      </c>
      <c r="G451" s="151">
        <f>G452+G453+G454</f>
        <v>0</v>
      </c>
      <c r="H451" s="151">
        <f>H452+H453+H454</f>
        <v>0</v>
      </c>
      <c r="I451" s="151">
        <f>I452+I453+I454</f>
        <v>0</v>
      </c>
    </row>
    <row r="452" spans="1:9" ht="19.5" customHeight="1">
      <c r="A452" s="713"/>
      <c r="B452" s="715"/>
      <c r="C452" s="711" t="s">
        <v>834</v>
      </c>
      <c r="D452" s="711"/>
      <c r="E452" s="157"/>
      <c r="F452" s="151">
        <v>0</v>
      </c>
      <c r="G452" s="151">
        <v>0</v>
      </c>
      <c r="H452" s="151">
        <v>0</v>
      </c>
      <c r="I452" s="151">
        <v>0</v>
      </c>
    </row>
    <row r="453" spans="1:9" ht="19.5" customHeight="1">
      <c r="A453" s="713"/>
      <c r="B453" s="715"/>
      <c r="C453" s="711" t="s">
        <v>835</v>
      </c>
      <c r="D453" s="711"/>
      <c r="E453" s="157"/>
      <c r="F453" s="151">
        <v>0</v>
      </c>
      <c r="G453" s="151">
        <v>0</v>
      </c>
      <c r="H453" s="151">
        <v>0</v>
      </c>
      <c r="I453" s="151">
        <v>0</v>
      </c>
    </row>
    <row r="454" spans="1:9" ht="19.5" customHeight="1">
      <c r="A454" s="714"/>
      <c r="B454" s="715"/>
      <c r="C454" s="711" t="s">
        <v>836</v>
      </c>
      <c r="D454" s="711"/>
      <c r="E454" s="157"/>
      <c r="F454" s="151">
        <v>0</v>
      </c>
      <c r="G454" s="151">
        <v>0</v>
      </c>
      <c r="H454" s="151">
        <v>0</v>
      </c>
      <c r="I454" s="151">
        <v>0</v>
      </c>
    </row>
    <row r="455" spans="1:9" ht="19.5" customHeight="1">
      <c r="A455" s="712"/>
      <c r="B455" s="715" t="s">
        <v>854</v>
      </c>
      <c r="C455" s="711" t="s">
        <v>517</v>
      </c>
      <c r="D455" s="711"/>
      <c r="E455" s="157" t="s">
        <v>1372</v>
      </c>
      <c r="F455" s="151">
        <f>F456+F457+F458</f>
        <v>0</v>
      </c>
      <c r="G455" s="151">
        <f>G456+G457+G458</f>
        <v>0</v>
      </c>
      <c r="H455" s="151">
        <f>H456+H457+H458</f>
        <v>0</v>
      </c>
      <c r="I455" s="151">
        <f>I456+I457+I458</f>
        <v>0</v>
      </c>
    </row>
    <row r="456" spans="1:9" ht="19.5" customHeight="1">
      <c r="A456" s="713"/>
      <c r="B456" s="715"/>
      <c r="C456" s="711" t="s">
        <v>834</v>
      </c>
      <c r="D456" s="711"/>
      <c r="E456" s="157"/>
      <c r="F456" s="151">
        <v>0</v>
      </c>
      <c r="G456" s="151">
        <v>0</v>
      </c>
      <c r="H456" s="151">
        <v>0</v>
      </c>
      <c r="I456" s="151">
        <v>0</v>
      </c>
    </row>
    <row r="457" spans="1:9" ht="19.5" customHeight="1">
      <c r="A457" s="713"/>
      <c r="B457" s="715"/>
      <c r="C457" s="711" t="s">
        <v>835</v>
      </c>
      <c r="D457" s="711"/>
      <c r="E457" s="157" t="s">
        <v>1372</v>
      </c>
      <c r="F457" s="159">
        <v>0</v>
      </c>
      <c r="G457" s="159">
        <v>0</v>
      </c>
      <c r="H457" s="159">
        <v>0</v>
      </c>
      <c r="I457" s="151">
        <v>0</v>
      </c>
    </row>
    <row r="458" spans="1:9" ht="19.5" customHeight="1">
      <c r="A458" s="714"/>
      <c r="B458" s="715"/>
      <c r="C458" s="711" t="s">
        <v>836</v>
      </c>
      <c r="D458" s="711"/>
      <c r="E458" s="157"/>
      <c r="F458" s="151">
        <v>0</v>
      </c>
      <c r="G458" s="151">
        <v>0</v>
      </c>
      <c r="H458" s="151">
        <v>0</v>
      </c>
      <c r="I458" s="151">
        <v>0</v>
      </c>
    </row>
    <row r="459" spans="1:9" ht="19.5" customHeight="1">
      <c r="A459" s="712"/>
      <c r="B459" s="715" t="s">
        <v>737</v>
      </c>
      <c r="C459" s="711" t="s">
        <v>517</v>
      </c>
      <c r="D459" s="711"/>
      <c r="E459" s="157" t="s">
        <v>1372</v>
      </c>
      <c r="F459" s="151">
        <f>F460+F461+F462</f>
        <v>0</v>
      </c>
      <c r="G459" s="151">
        <f>G460+G461+G462</f>
        <v>671.71794</v>
      </c>
      <c r="H459" s="151">
        <f>H460+H461+H462</f>
        <v>671.71794</v>
      </c>
      <c r="I459" s="151">
        <f>I460+I461+I462</f>
        <v>671.71794</v>
      </c>
    </row>
    <row r="460" spans="1:9" ht="19.5" customHeight="1">
      <c r="A460" s="713"/>
      <c r="B460" s="715"/>
      <c r="C460" s="711" t="s">
        <v>834</v>
      </c>
      <c r="D460" s="711"/>
      <c r="E460" s="157"/>
      <c r="F460" s="151">
        <v>0</v>
      </c>
      <c r="G460" s="151">
        <v>0</v>
      </c>
      <c r="H460" s="151">
        <v>0</v>
      </c>
      <c r="I460" s="151">
        <v>0</v>
      </c>
    </row>
    <row r="461" spans="1:9" ht="19.5" customHeight="1">
      <c r="A461" s="713"/>
      <c r="B461" s="715"/>
      <c r="C461" s="711" t="s">
        <v>835</v>
      </c>
      <c r="D461" s="711"/>
      <c r="E461" s="157" t="s">
        <v>1372</v>
      </c>
      <c r="F461" s="151">
        <v>0</v>
      </c>
      <c r="G461" s="151">
        <v>671.71794</v>
      </c>
      <c r="H461" s="151">
        <v>671.71794</v>
      </c>
      <c r="I461" s="151">
        <v>671.71794</v>
      </c>
    </row>
    <row r="462" spans="1:9" ht="19.5" customHeight="1">
      <c r="A462" s="714"/>
      <c r="B462" s="715"/>
      <c r="C462" s="711" t="s">
        <v>836</v>
      </c>
      <c r="D462" s="711"/>
      <c r="E462" s="157"/>
      <c r="F462" s="151">
        <v>0</v>
      </c>
      <c r="G462" s="151">
        <v>0</v>
      </c>
      <c r="H462" s="151">
        <v>0</v>
      </c>
      <c r="I462" s="151">
        <v>0</v>
      </c>
    </row>
    <row r="463" spans="1:9" ht="19.5" customHeight="1">
      <c r="A463" s="712"/>
      <c r="B463" s="715" t="s">
        <v>739</v>
      </c>
      <c r="C463" s="711" t="s">
        <v>517</v>
      </c>
      <c r="D463" s="711"/>
      <c r="E463" s="157" t="s">
        <v>1372</v>
      </c>
      <c r="F463" s="151">
        <f>F464+F465+F466</f>
        <v>0</v>
      </c>
      <c r="G463" s="151">
        <f>G464+G465+G466</f>
        <v>4755.58168</v>
      </c>
      <c r="H463" s="151">
        <f>H464+H465+H466</f>
        <v>4755.58168</v>
      </c>
      <c r="I463" s="151">
        <f>I464+I465+I466</f>
        <v>4755.58168</v>
      </c>
    </row>
    <row r="464" spans="1:9" ht="19.5" customHeight="1">
      <c r="A464" s="713"/>
      <c r="B464" s="715"/>
      <c r="C464" s="711" t="s">
        <v>834</v>
      </c>
      <c r="D464" s="711"/>
      <c r="E464" s="157"/>
      <c r="F464" s="151">
        <v>0</v>
      </c>
      <c r="G464" s="151">
        <v>0</v>
      </c>
      <c r="H464" s="151">
        <v>0</v>
      </c>
      <c r="I464" s="151">
        <v>0</v>
      </c>
    </row>
    <row r="465" spans="1:9" ht="19.5" customHeight="1">
      <c r="A465" s="713"/>
      <c r="B465" s="715"/>
      <c r="C465" s="711" t="s">
        <v>835</v>
      </c>
      <c r="D465" s="711"/>
      <c r="E465" s="157" t="s">
        <v>1372</v>
      </c>
      <c r="F465" s="151">
        <v>0</v>
      </c>
      <c r="G465" s="151">
        <v>4755.58168</v>
      </c>
      <c r="H465" s="151">
        <v>4755.58168</v>
      </c>
      <c r="I465" s="151">
        <v>4755.58168</v>
      </c>
    </row>
    <row r="466" spans="1:9" ht="19.5" customHeight="1">
      <c r="A466" s="714"/>
      <c r="B466" s="715"/>
      <c r="C466" s="711" t="s">
        <v>836</v>
      </c>
      <c r="D466" s="711"/>
      <c r="E466" s="157"/>
      <c r="F466" s="151">
        <v>0</v>
      </c>
      <c r="G466" s="151">
        <v>0</v>
      </c>
      <c r="H466" s="151">
        <v>0</v>
      </c>
      <c r="I466" s="151">
        <v>0</v>
      </c>
    </row>
    <row r="467" spans="1:9" ht="33" customHeight="1">
      <c r="A467" s="712"/>
      <c r="B467" s="715" t="s">
        <v>741</v>
      </c>
      <c r="C467" s="711" t="s">
        <v>517</v>
      </c>
      <c r="D467" s="711"/>
      <c r="E467" s="157" t="s">
        <v>1372</v>
      </c>
      <c r="F467" s="151">
        <f>F468+F469+F470</f>
        <v>19000</v>
      </c>
      <c r="G467" s="151">
        <f>G468+G469+G470</f>
        <v>2060.736</v>
      </c>
      <c r="H467" s="151">
        <f>H468+H469+H470</f>
        <v>2060.736</v>
      </c>
      <c r="I467" s="151">
        <f>I468+I469+I470</f>
        <v>2060.736</v>
      </c>
    </row>
    <row r="468" spans="1:9" ht="19.5" customHeight="1">
      <c r="A468" s="713"/>
      <c r="B468" s="715"/>
      <c r="C468" s="711" t="s">
        <v>834</v>
      </c>
      <c r="D468" s="711"/>
      <c r="E468" s="157"/>
      <c r="F468" s="151">
        <v>0</v>
      </c>
      <c r="G468" s="151">
        <v>0</v>
      </c>
      <c r="H468" s="151">
        <v>0</v>
      </c>
      <c r="I468" s="151">
        <v>0</v>
      </c>
    </row>
    <row r="469" spans="1:9" ht="19.5" customHeight="1">
      <c r="A469" s="713"/>
      <c r="B469" s="715"/>
      <c r="C469" s="711" t="s">
        <v>835</v>
      </c>
      <c r="D469" s="711"/>
      <c r="E469" s="157" t="s">
        <v>1372</v>
      </c>
      <c r="F469" s="151">
        <v>19000</v>
      </c>
      <c r="G469" s="151">
        <v>2060.736</v>
      </c>
      <c r="H469" s="151">
        <v>2060.736</v>
      </c>
      <c r="I469" s="151">
        <v>2060.736</v>
      </c>
    </row>
    <row r="470" spans="1:9" ht="19.5" customHeight="1">
      <c r="A470" s="714"/>
      <c r="B470" s="715"/>
      <c r="C470" s="711" t="s">
        <v>836</v>
      </c>
      <c r="D470" s="711"/>
      <c r="E470" s="157"/>
      <c r="F470" s="151">
        <v>0</v>
      </c>
      <c r="G470" s="151">
        <v>0</v>
      </c>
      <c r="H470" s="151">
        <v>0</v>
      </c>
      <c r="I470" s="151">
        <v>0</v>
      </c>
    </row>
    <row r="471" spans="1:9" ht="19.5" customHeight="1">
      <c r="A471" s="712"/>
      <c r="B471" s="715" t="s">
        <v>210</v>
      </c>
      <c r="C471" s="711" t="s">
        <v>517</v>
      </c>
      <c r="D471" s="711"/>
      <c r="E471" s="157"/>
      <c r="F471" s="151">
        <f>SUM(F472:F476)</f>
        <v>0</v>
      </c>
      <c r="G471" s="151">
        <f>SUM(G472:G476)</f>
        <v>0</v>
      </c>
      <c r="H471" s="151">
        <f>SUM(H472:H476)</f>
        <v>0</v>
      </c>
      <c r="I471" s="151">
        <f>SUM(I472:I476)</f>
        <v>0</v>
      </c>
    </row>
    <row r="472" spans="1:9" ht="19.5" customHeight="1">
      <c r="A472" s="713"/>
      <c r="B472" s="715"/>
      <c r="C472" s="711" t="s">
        <v>834</v>
      </c>
      <c r="D472" s="711"/>
      <c r="E472" s="157"/>
      <c r="F472" s="151">
        <v>0</v>
      </c>
      <c r="G472" s="151">
        <v>0</v>
      </c>
      <c r="H472" s="151">
        <v>0</v>
      </c>
      <c r="I472" s="151">
        <v>0</v>
      </c>
    </row>
    <row r="473" spans="1:9" ht="19.5" customHeight="1">
      <c r="A473" s="713"/>
      <c r="B473" s="715"/>
      <c r="C473" s="711" t="s">
        <v>835</v>
      </c>
      <c r="D473" s="711"/>
      <c r="E473" s="157"/>
      <c r="F473" s="151">
        <v>0</v>
      </c>
      <c r="G473" s="151">
        <v>0</v>
      </c>
      <c r="H473" s="151">
        <f>H480</f>
        <v>0</v>
      </c>
      <c r="I473" s="151">
        <f>I480</f>
        <v>0</v>
      </c>
    </row>
    <row r="474" spans="1:9" ht="19.5" customHeight="1">
      <c r="A474" s="714"/>
      <c r="B474" s="715"/>
      <c r="C474" s="711" t="s">
        <v>836</v>
      </c>
      <c r="D474" s="711"/>
      <c r="E474" s="157"/>
      <c r="F474" s="151">
        <v>0</v>
      </c>
      <c r="G474" s="151">
        <v>0</v>
      </c>
      <c r="H474" s="151">
        <v>0</v>
      </c>
      <c r="I474" s="151">
        <v>0</v>
      </c>
    </row>
    <row r="475" spans="1:9" ht="49.5" customHeight="1" hidden="1">
      <c r="A475" s="152"/>
      <c r="B475" s="535"/>
      <c r="C475" s="711" t="s">
        <v>20</v>
      </c>
      <c r="D475" s="711"/>
      <c r="E475" s="157">
        <v>813</v>
      </c>
      <c r="F475" s="151"/>
      <c r="G475" s="151"/>
      <c r="H475" s="151"/>
      <c r="I475" s="151"/>
    </row>
    <row r="476" spans="1:9" ht="49.5" customHeight="1" hidden="1">
      <c r="A476" s="152"/>
      <c r="B476" s="535"/>
      <c r="C476" s="711" t="s">
        <v>21</v>
      </c>
      <c r="D476" s="711"/>
      <c r="E476" s="157">
        <v>813</v>
      </c>
      <c r="F476" s="151"/>
      <c r="G476" s="151"/>
      <c r="H476" s="151"/>
      <c r="I476" s="151"/>
    </row>
    <row r="477" spans="1:9" ht="49.5" customHeight="1" hidden="1">
      <c r="A477" s="152"/>
      <c r="B477" s="535"/>
      <c r="C477" s="154" t="s">
        <v>212</v>
      </c>
      <c r="D477" s="155" t="s">
        <v>213</v>
      </c>
      <c r="E477" s="157">
        <v>813</v>
      </c>
      <c r="F477" s="151"/>
      <c r="G477" s="151"/>
      <c r="H477" s="151"/>
      <c r="I477" s="151"/>
    </row>
    <row r="478" spans="1:9" ht="49.5" customHeight="1" hidden="1">
      <c r="A478" s="152"/>
      <c r="B478" s="535"/>
      <c r="C478" s="711" t="s">
        <v>517</v>
      </c>
      <c r="D478" s="711"/>
      <c r="E478" s="157">
        <v>813</v>
      </c>
      <c r="F478" s="151">
        <f>SUM(F479:F481)</f>
        <v>0</v>
      </c>
      <c r="G478" s="151">
        <f>SUM(G479:G481)</f>
        <v>0</v>
      </c>
      <c r="H478" s="151">
        <f>SUM(H479:H481)</f>
        <v>0</v>
      </c>
      <c r="I478" s="151">
        <f>SUM(I479:I481)</f>
        <v>0</v>
      </c>
    </row>
    <row r="479" spans="1:9" ht="49.5" customHeight="1" hidden="1">
      <c r="A479" s="152"/>
      <c r="B479" s="535"/>
      <c r="C479" s="711" t="s">
        <v>834</v>
      </c>
      <c r="D479" s="711"/>
      <c r="E479" s="157">
        <v>813</v>
      </c>
      <c r="F479" s="151"/>
      <c r="G479" s="151"/>
      <c r="H479" s="151"/>
      <c r="I479" s="151"/>
    </row>
    <row r="480" spans="1:9" ht="49.5" customHeight="1" hidden="1">
      <c r="A480" s="152"/>
      <c r="B480" s="535"/>
      <c r="C480" s="711" t="s">
        <v>835</v>
      </c>
      <c r="D480" s="711"/>
      <c r="E480" s="157">
        <v>813</v>
      </c>
      <c r="F480" s="151">
        <v>0</v>
      </c>
      <c r="G480" s="151">
        <v>0</v>
      </c>
      <c r="H480" s="151">
        <v>0</v>
      </c>
      <c r="I480" s="151">
        <v>0</v>
      </c>
    </row>
    <row r="481" spans="1:9" ht="49.5" customHeight="1" hidden="1">
      <c r="A481" s="152"/>
      <c r="B481" s="535"/>
      <c r="C481" s="711" t="s">
        <v>836</v>
      </c>
      <c r="D481" s="711"/>
      <c r="E481" s="157">
        <v>813</v>
      </c>
      <c r="F481" s="151"/>
      <c r="G481" s="151"/>
      <c r="H481" s="151"/>
      <c r="I481" s="151"/>
    </row>
    <row r="482" spans="1:9" ht="49.5" customHeight="1" hidden="1">
      <c r="A482" s="152"/>
      <c r="B482" s="535"/>
      <c r="C482" s="154"/>
      <c r="D482" s="155" t="s">
        <v>214</v>
      </c>
      <c r="E482" s="157">
        <v>813</v>
      </c>
      <c r="F482" s="151"/>
      <c r="G482" s="151"/>
      <c r="H482" s="151"/>
      <c r="I482" s="151"/>
    </row>
    <row r="483" spans="1:9" ht="49.5" customHeight="1" hidden="1">
      <c r="A483" s="152"/>
      <c r="B483" s="535"/>
      <c r="C483" s="154"/>
      <c r="D483" s="155" t="s">
        <v>215</v>
      </c>
      <c r="E483" s="157">
        <v>813</v>
      </c>
      <c r="F483" s="151"/>
      <c r="G483" s="151"/>
      <c r="H483" s="151"/>
      <c r="I483" s="151"/>
    </row>
    <row r="484" spans="1:9" ht="29.25" customHeight="1">
      <c r="A484" s="712"/>
      <c r="B484" s="715" t="s">
        <v>743</v>
      </c>
      <c r="C484" s="711" t="s">
        <v>517</v>
      </c>
      <c r="D484" s="711"/>
      <c r="E484" s="157">
        <v>813</v>
      </c>
      <c r="F484" s="151">
        <f>SUM(F485:F489)</f>
        <v>13984.817</v>
      </c>
      <c r="G484" s="151">
        <f>SUM(G485:G489)</f>
        <v>78711.66809</v>
      </c>
      <c r="H484" s="151">
        <f>SUM(H485:H489)</f>
        <v>78590.88472</v>
      </c>
      <c r="I484" s="151">
        <f>SUM(I485:I489)</f>
        <v>78590.88472</v>
      </c>
    </row>
    <row r="485" spans="1:9" ht="19.5" customHeight="1">
      <c r="A485" s="713"/>
      <c r="B485" s="715"/>
      <c r="C485" s="711" t="s">
        <v>834</v>
      </c>
      <c r="D485" s="711"/>
      <c r="E485" s="157"/>
      <c r="F485" s="151">
        <v>0</v>
      </c>
      <c r="G485" s="151">
        <v>0</v>
      </c>
      <c r="H485" s="151">
        <v>0</v>
      </c>
      <c r="I485" s="151">
        <v>0</v>
      </c>
    </row>
    <row r="486" spans="1:9" ht="19.5" customHeight="1">
      <c r="A486" s="713"/>
      <c r="B486" s="715"/>
      <c r="C486" s="711" t="s">
        <v>835</v>
      </c>
      <c r="D486" s="711"/>
      <c r="E486" s="157">
        <v>813</v>
      </c>
      <c r="F486" s="151">
        <v>13984.817</v>
      </c>
      <c r="G486" s="151">
        <v>78711.66809</v>
      </c>
      <c r="H486" s="151">
        <v>78590.88472</v>
      </c>
      <c r="I486" s="150">
        <v>78590.88472</v>
      </c>
    </row>
    <row r="487" spans="1:9" ht="19.5" customHeight="1">
      <c r="A487" s="714"/>
      <c r="B487" s="715"/>
      <c r="C487" s="711" t="s">
        <v>836</v>
      </c>
      <c r="D487" s="711"/>
      <c r="E487" s="157"/>
      <c r="F487" s="151">
        <v>0</v>
      </c>
      <c r="G487" s="151">
        <v>0</v>
      </c>
      <c r="H487" s="151">
        <v>0</v>
      </c>
      <c r="I487" s="151">
        <v>0</v>
      </c>
    </row>
    <row r="488" spans="1:9" ht="49.5" customHeight="1" hidden="1">
      <c r="A488" s="152"/>
      <c r="B488" s="535"/>
      <c r="C488" s="711" t="s">
        <v>20</v>
      </c>
      <c r="D488" s="711"/>
      <c r="E488" s="157">
        <v>813</v>
      </c>
      <c r="F488" s="151"/>
      <c r="G488" s="151"/>
      <c r="H488" s="151"/>
      <c r="I488" s="151"/>
    </row>
    <row r="489" spans="1:9" ht="49.5" customHeight="1" hidden="1">
      <c r="A489" s="152"/>
      <c r="B489" s="535"/>
      <c r="C489" s="711" t="s">
        <v>21</v>
      </c>
      <c r="D489" s="711"/>
      <c r="E489" s="157">
        <v>813</v>
      </c>
      <c r="F489" s="151"/>
      <c r="G489" s="151"/>
      <c r="H489" s="151"/>
      <c r="I489" s="151"/>
    </row>
    <row r="490" spans="1:9" ht="19.5" customHeight="1">
      <c r="A490" s="712"/>
      <c r="B490" s="715" t="s">
        <v>218</v>
      </c>
      <c r="C490" s="711" t="s">
        <v>517</v>
      </c>
      <c r="D490" s="711"/>
      <c r="E490" s="157">
        <v>813</v>
      </c>
      <c r="F490" s="151">
        <f>SUM(F491:F493)</f>
        <v>0</v>
      </c>
      <c r="G490" s="151">
        <f>SUM(G491:G493)</f>
        <v>56243.78746</v>
      </c>
      <c r="H490" s="151">
        <f>SUM(H491:H493)</f>
        <v>56145.60768</v>
      </c>
      <c r="I490" s="151">
        <f>SUM(I491:I493)</f>
        <v>56145.60768</v>
      </c>
    </row>
    <row r="491" spans="1:9" ht="19.5" customHeight="1">
      <c r="A491" s="713"/>
      <c r="B491" s="715"/>
      <c r="C491" s="711" t="s">
        <v>834</v>
      </c>
      <c r="D491" s="711"/>
      <c r="E491" s="157"/>
      <c r="F491" s="151">
        <v>0</v>
      </c>
      <c r="G491" s="151">
        <v>0</v>
      </c>
      <c r="H491" s="151">
        <v>0</v>
      </c>
      <c r="I491" s="151">
        <v>0</v>
      </c>
    </row>
    <row r="492" spans="1:9" ht="19.5" customHeight="1">
      <c r="A492" s="713"/>
      <c r="B492" s="715"/>
      <c r="C492" s="711" t="s">
        <v>835</v>
      </c>
      <c r="D492" s="711"/>
      <c r="E492" s="157">
        <v>813</v>
      </c>
      <c r="F492" s="151">
        <v>0</v>
      </c>
      <c r="G492" s="151">
        <v>56243.78746</v>
      </c>
      <c r="H492" s="151">
        <v>56145.60768</v>
      </c>
      <c r="I492" s="150">
        <v>56145.60768</v>
      </c>
    </row>
    <row r="493" spans="1:9" ht="19.5" customHeight="1">
      <c r="A493" s="714"/>
      <c r="B493" s="715"/>
      <c r="C493" s="711" t="s">
        <v>836</v>
      </c>
      <c r="D493" s="711"/>
      <c r="E493" s="157"/>
      <c r="F493" s="151">
        <v>0</v>
      </c>
      <c r="G493" s="151">
        <v>0</v>
      </c>
      <c r="H493" s="151">
        <v>0</v>
      </c>
      <c r="I493" s="151">
        <v>0</v>
      </c>
    </row>
    <row r="494" spans="1:9" ht="19.5" customHeight="1">
      <c r="A494" s="712"/>
      <c r="B494" s="715" t="s">
        <v>220</v>
      </c>
      <c r="C494" s="711" t="s">
        <v>517</v>
      </c>
      <c r="D494" s="711"/>
      <c r="E494" s="157"/>
      <c r="F494" s="151">
        <f>SUM(F495:F497)</f>
        <v>0</v>
      </c>
      <c r="G494" s="151">
        <f>SUM(G495:G497)</f>
        <v>0</v>
      </c>
      <c r="H494" s="151">
        <f>SUM(H495:H497)</f>
        <v>0</v>
      </c>
      <c r="I494" s="151">
        <f>SUM(I495:I497)</f>
        <v>0</v>
      </c>
    </row>
    <row r="495" spans="1:9" ht="19.5" customHeight="1">
      <c r="A495" s="713"/>
      <c r="B495" s="715"/>
      <c r="C495" s="711" t="s">
        <v>834</v>
      </c>
      <c r="D495" s="711"/>
      <c r="E495" s="157"/>
      <c r="F495" s="151">
        <v>0</v>
      </c>
      <c r="G495" s="151">
        <v>0</v>
      </c>
      <c r="H495" s="151">
        <v>0</v>
      </c>
      <c r="I495" s="151">
        <v>0</v>
      </c>
    </row>
    <row r="496" spans="1:9" ht="19.5" customHeight="1">
      <c r="A496" s="713"/>
      <c r="B496" s="715"/>
      <c r="C496" s="711" t="s">
        <v>835</v>
      </c>
      <c r="D496" s="711"/>
      <c r="E496" s="157"/>
      <c r="F496" s="151">
        <v>0</v>
      </c>
      <c r="G496" s="151">
        <v>0</v>
      </c>
      <c r="H496" s="151">
        <v>0</v>
      </c>
      <c r="I496" s="151">
        <v>0</v>
      </c>
    </row>
    <row r="497" spans="1:9" ht="19.5" customHeight="1">
      <c r="A497" s="714"/>
      <c r="B497" s="715"/>
      <c r="C497" s="711" t="s">
        <v>836</v>
      </c>
      <c r="D497" s="711"/>
      <c r="E497" s="157"/>
      <c r="F497" s="151">
        <v>0</v>
      </c>
      <c r="G497" s="151">
        <v>0</v>
      </c>
      <c r="H497" s="151">
        <v>0</v>
      </c>
      <c r="I497" s="151">
        <v>0</v>
      </c>
    </row>
    <row r="498" spans="1:9" ht="49.5" customHeight="1" hidden="1">
      <c r="A498" s="152"/>
      <c r="B498" s="535"/>
      <c r="C498" s="154" t="s">
        <v>221</v>
      </c>
      <c r="D498" s="155" t="s">
        <v>222</v>
      </c>
      <c r="E498" s="157">
        <v>813</v>
      </c>
      <c r="F498" s="151"/>
      <c r="G498" s="151"/>
      <c r="H498" s="151"/>
      <c r="I498" s="151"/>
    </row>
    <row r="499" spans="1:9" ht="49.5" customHeight="1" hidden="1">
      <c r="A499" s="152"/>
      <c r="B499" s="535"/>
      <c r="C499" s="711" t="s">
        <v>517</v>
      </c>
      <c r="D499" s="711"/>
      <c r="E499" s="157">
        <v>813</v>
      </c>
      <c r="F499" s="151">
        <f>SUM(F500:F502)</f>
        <v>0</v>
      </c>
      <c r="G499" s="151">
        <f>SUM(G500:G502)</f>
        <v>0</v>
      </c>
      <c r="H499" s="151">
        <f>SUM(H501:H502)</f>
        <v>0</v>
      </c>
      <c r="I499" s="151">
        <f>SUM(I500:I502)</f>
        <v>0</v>
      </c>
    </row>
    <row r="500" spans="1:9" ht="49.5" customHeight="1" hidden="1">
      <c r="A500" s="152"/>
      <c r="B500" s="535"/>
      <c r="C500" s="711" t="s">
        <v>834</v>
      </c>
      <c r="D500" s="711"/>
      <c r="E500" s="157">
        <v>813</v>
      </c>
      <c r="F500" s="151">
        <v>0</v>
      </c>
      <c r="G500" s="151">
        <v>0</v>
      </c>
      <c r="H500" s="151">
        <v>0</v>
      </c>
      <c r="I500" s="151">
        <v>0</v>
      </c>
    </row>
    <row r="501" spans="1:9" ht="49.5" customHeight="1" hidden="1">
      <c r="A501" s="152"/>
      <c r="B501" s="535"/>
      <c r="C501" s="711" t="s">
        <v>835</v>
      </c>
      <c r="D501" s="711"/>
      <c r="E501" s="157">
        <v>813</v>
      </c>
      <c r="F501" s="151">
        <v>0</v>
      </c>
      <c r="G501" s="151">
        <v>0</v>
      </c>
      <c r="H501" s="151">
        <v>0</v>
      </c>
      <c r="I501" s="151">
        <v>0</v>
      </c>
    </row>
    <row r="502" spans="1:9" ht="49.5" customHeight="1" hidden="1">
      <c r="A502" s="152"/>
      <c r="B502" s="535"/>
      <c r="C502" s="711" t="s">
        <v>836</v>
      </c>
      <c r="D502" s="711"/>
      <c r="E502" s="157">
        <v>813</v>
      </c>
      <c r="F502" s="151">
        <v>0</v>
      </c>
      <c r="G502" s="151">
        <v>0</v>
      </c>
      <c r="H502" s="151">
        <v>0</v>
      </c>
      <c r="I502" s="151">
        <v>0</v>
      </c>
    </row>
    <row r="503" spans="1:9" ht="49.5" customHeight="1" hidden="1">
      <c r="A503" s="152"/>
      <c r="B503" s="535"/>
      <c r="C503" s="711" t="s">
        <v>653</v>
      </c>
      <c r="D503" s="711"/>
      <c r="E503" s="157">
        <v>813</v>
      </c>
      <c r="F503" s="151"/>
      <c r="G503" s="151"/>
      <c r="H503" s="151"/>
      <c r="I503" s="151"/>
    </row>
    <row r="504" spans="1:9" ht="27.75" customHeight="1">
      <c r="A504" s="712"/>
      <c r="B504" s="715" t="s">
        <v>748</v>
      </c>
      <c r="C504" s="711" t="s">
        <v>517</v>
      </c>
      <c r="D504" s="711"/>
      <c r="E504" s="157"/>
      <c r="F504" s="151">
        <f>SUM(F505:F507)</f>
        <v>0</v>
      </c>
      <c r="G504" s="151">
        <f>SUM(G505:G507)</f>
        <v>7051.89966</v>
      </c>
      <c r="H504" s="151">
        <f>SUM(H505:H507)</f>
        <v>7051.84286</v>
      </c>
      <c r="I504" s="151">
        <f>SUM(I505:I507)</f>
        <v>7051.84286</v>
      </c>
    </row>
    <row r="505" spans="1:9" ht="19.5" customHeight="1">
      <c r="A505" s="713"/>
      <c r="B505" s="715"/>
      <c r="C505" s="711" t="s">
        <v>834</v>
      </c>
      <c r="D505" s="711"/>
      <c r="E505" s="157"/>
      <c r="F505" s="151">
        <f>F510+F516</f>
        <v>0</v>
      </c>
      <c r="G505" s="151">
        <f>G510+G516</f>
        <v>0</v>
      </c>
      <c r="H505" s="151">
        <f>H510+H516</f>
        <v>0</v>
      </c>
      <c r="I505" s="151">
        <f>I510+I516</f>
        <v>0</v>
      </c>
    </row>
    <row r="506" spans="1:9" ht="19.5" customHeight="1">
      <c r="A506" s="713"/>
      <c r="B506" s="715"/>
      <c r="C506" s="711" t="s">
        <v>835</v>
      </c>
      <c r="D506" s="711"/>
      <c r="E506" s="157">
        <v>813</v>
      </c>
      <c r="F506" s="151">
        <v>0</v>
      </c>
      <c r="G506" s="151">
        <v>7051.89966</v>
      </c>
      <c r="H506" s="151">
        <v>7051.84286</v>
      </c>
      <c r="I506" s="151">
        <f>H506</f>
        <v>7051.84286</v>
      </c>
    </row>
    <row r="507" spans="1:9" ht="19.5" customHeight="1">
      <c r="A507" s="714"/>
      <c r="B507" s="715"/>
      <c r="C507" s="711" t="s">
        <v>836</v>
      </c>
      <c r="D507" s="711"/>
      <c r="E507" s="157"/>
      <c r="F507" s="151">
        <v>0</v>
      </c>
      <c r="G507" s="151">
        <v>0</v>
      </c>
      <c r="H507" s="151">
        <v>0</v>
      </c>
      <c r="I507" s="151">
        <v>0</v>
      </c>
    </row>
    <row r="508" spans="1:9" ht="49.5" customHeight="1" hidden="1">
      <c r="A508" s="152"/>
      <c r="B508" s="535"/>
      <c r="C508" s="154"/>
      <c r="D508" s="155"/>
      <c r="E508" s="157">
        <v>813</v>
      </c>
      <c r="F508" s="151"/>
      <c r="G508" s="151"/>
      <c r="H508" s="151"/>
      <c r="I508" s="151"/>
    </row>
    <row r="509" spans="1:9" ht="49.5" customHeight="1" hidden="1">
      <c r="A509" s="152"/>
      <c r="B509" s="535"/>
      <c r="C509" s="711"/>
      <c r="D509" s="711"/>
      <c r="E509" s="157">
        <v>813</v>
      </c>
      <c r="F509" s="151"/>
      <c r="G509" s="151"/>
      <c r="H509" s="151"/>
      <c r="I509" s="151"/>
    </row>
    <row r="510" spans="1:9" ht="49.5" customHeight="1" hidden="1">
      <c r="A510" s="152"/>
      <c r="B510" s="535"/>
      <c r="C510" s="711"/>
      <c r="D510" s="711"/>
      <c r="E510" s="157">
        <v>813</v>
      </c>
      <c r="F510" s="151"/>
      <c r="G510" s="151"/>
      <c r="H510" s="151"/>
      <c r="I510" s="151"/>
    </row>
    <row r="511" spans="1:9" ht="49.5" customHeight="1" hidden="1">
      <c r="A511" s="152"/>
      <c r="B511" s="535"/>
      <c r="C511" s="711"/>
      <c r="D511" s="711"/>
      <c r="E511" s="157">
        <v>813</v>
      </c>
      <c r="F511" s="151"/>
      <c r="G511" s="151"/>
      <c r="H511" s="151"/>
      <c r="I511" s="151"/>
    </row>
    <row r="512" spans="1:9" ht="49.5" customHeight="1" hidden="1">
      <c r="A512" s="152"/>
      <c r="B512" s="535"/>
      <c r="C512" s="711"/>
      <c r="D512" s="711"/>
      <c r="E512" s="157">
        <v>813</v>
      </c>
      <c r="F512" s="151"/>
      <c r="G512" s="151"/>
      <c r="H512" s="151"/>
      <c r="I512" s="151"/>
    </row>
    <row r="513" spans="1:9" ht="49.5" customHeight="1" hidden="1">
      <c r="A513" s="152"/>
      <c r="B513" s="535"/>
      <c r="C513" s="163"/>
      <c r="D513" s="164"/>
      <c r="E513" s="157">
        <v>813</v>
      </c>
      <c r="F513" s="160"/>
      <c r="G513" s="160"/>
      <c r="H513" s="536"/>
      <c r="I513" s="536"/>
    </row>
    <row r="514" spans="1:9" ht="49.5" customHeight="1" hidden="1">
      <c r="A514" s="152"/>
      <c r="B514" s="535"/>
      <c r="C514" s="154"/>
      <c r="D514" s="155"/>
      <c r="E514" s="157">
        <v>813</v>
      </c>
      <c r="F514" s="151"/>
      <c r="G514" s="151"/>
      <c r="H514" s="151"/>
      <c r="I514" s="151"/>
    </row>
    <row r="515" spans="1:9" ht="49.5" customHeight="1" hidden="1">
      <c r="A515" s="152"/>
      <c r="B515" s="535"/>
      <c r="C515" s="711"/>
      <c r="D515" s="711"/>
      <c r="E515" s="157">
        <v>813</v>
      </c>
      <c r="F515" s="151"/>
      <c r="G515" s="151"/>
      <c r="H515" s="151"/>
      <c r="I515" s="151"/>
    </row>
    <row r="516" spans="1:9" ht="49.5" customHeight="1" hidden="1">
      <c r="A516" s="152"/>
      <c r="B516" s="535"/>
      <c r="C516" s="711"/>
      <c r="D516" s="711"/>
      <c r="E516" s="157">
        <v>813</v>
      </c>
      <c r="F516" s="151"/>
      <c r="G516" s="151"/>
      <c r="H516" s="151"/>
      <c r="I516" s="151"/>
    </row>
    <row r="517" spans="1:9" ht="49.5" customHeight="1" hidden="1">
      <c r="A517" s="152"/>
      <c r="B517" s="535"/>
      <c r="C517" s="711"/>
      <c r="D517" s="711"/>
      <c r="E517" s="157">
        <v>813</v>
      </c>
      <c r="F517" s="151"/>
      <c r="G517" s="151"/>
      <c r="H517" s="151"/>
      <c r="I517" s="151"/>
    </row>
    <row r="518" spans="1:9" ht="49.5" customHeight="1" hidden="1">
      <c r="A518" s="152"/>
      <c r="B518" s="535"/>
      <c r="C518" s="711"/>
      <c r="D518" s="711"/>
      <c r="E518" s="157">
        <v>813</v>
      </c>
      <c r="F518" s="151"/>
      <c r="G518" s="151"/>
      <c r="H518" s="151"/>
      <c r="I518" s="151"/>
    </row>
    <row r="519" spans="1:9" ht="49.5" customHeight="1" hidden="1">
      <c r="A519" s="152"/>
      <c r="B519" s="535"/>
      <c r="C519" s="163"/>
      <c r="D519" s="164"/>
      <c r="E519" s="157">
        <v>813</v>
      </c>
      <c r="F519" s="160"/>
      <c r="G519" s="160"/>
      <c r="H519" s="536"/>
      <c r="I519" s="536"/>
    </row>
    <row r="520" spans="1:9" ht="49.5" customHeight="1" hidden="1">
      <c r="A520" s="152"/>
      <c r="B520" s="535"/>
      <c r="C520" s="154" t="s">
        <v>749</v>
      </c>
      <c r="D520" s="155" t="s">
        <v>750</v>
      </c>
      <c r="E520" s="157">
        <v>813</v>
      </c>
      <c r="F520" s="151"/>
      <c r="G520" s="151"/>
      <c r="H520" s="151"/>
      <c r="I520" s="151"/>
    </row>
    <row r="521" spans="1:9" ht="49.5" customHeight="1" hidden="1">
      <c r="A521" s="152"/>
      <c r="B521" s="535"/>
      <c r="C521" s="711" t="s">
        <v>517</v>
      </c>
      <c r="D521" s="711"/>
      <c r="E521" s="157">
        <v>813</v>
      </c>
      <c r="F521" s="151" t="e">
        <f>SUM(F522:F524)</f>
        <v>#REF!</v>
      </c>
      <c r="G521" s="151" t="e">
        <f>SUM(G522:G524)</f>
        <v>#REF!</v>
      </c>
      <c r="H521" s="151">
        <f>SUM(H522:H524)</f>
        <v>0</v>
      </c>
      <c r="I521" s="151">
        <f>SUM(I522:I524)</f>
        <v>0</v>
      </c>
    </row>
    <row r="522" spans="1:9" ht="49.5" customHeight="1" hidden="1">
      <c r="A522" s="152"/>
      <c r="B522" s="535"/>
      <c r="C522" s="711" t="s">
        <v>834</v>
      </c>
      <c r="D522" s="711"/>
      <c r="E522" s="157">
        <v>813</v>
      </c>
      <c r="F522" s="151">
        <v>0</v>
      </c>
      <c r="G522" s="151">
        <v>0</v>
      </c>
      <c r="H522" s="151">
        <v>0</v>
      </c>
      <c r="I522" s="151">
        <v>0</v>
      </c>
    </row>
    <row r="523" spans="1:9" ht="49.5" customHeight="1" hidden="1">
      <c r="A523" s="152"/>
      <c r="B523" s="535"/>
      <c r="C523" s="711" t="s">
        <v>835</v>
      </c>
      <c r="D523" s="711"/>
      <c r="E523" s="157">
        <v>813</v>
      </c>
      <c r="F523" s="151" t="e">
        <f>#REF!+F542</f>
        <v>#REF!</v>
      </c>
      <c r="G523" s="151" t="e">
        <f>#REF!+G542</f>
        <v>#REF!</v>
      </c>
      <c r="H523" s="151">
        <v>0</v>
      </c>
      <c r="I523" s="151">
        <v>0</v>
      </c>
    </row>
    <row r="524" spans="1:9" ht="49.5" customHeight="1" hidden="1">
      <c r="A524" s="152"/>
      <c r="B524" s="535"/>
      <c r="C524" s="711" t="s">
        <v>836</v>
      </c>
      <c r="D524" s="711"/>
      <c r="E524" s="157">
        <v>813</v>
      </c>
      <c r="F524" s="151">
        <v>0</v>
      </c>
      <c r="G524" s="151">
        <v>0</v>
      </c>
      <c r="H524" s="151">
        <v>0</v>
      </c>
      <c r="I524" s="151">
        <v>0</v>
      </c>
    </row>
    <row r="525" spans="1:9" ht="19.5" customHeight="1">
      <c r="A525" s="712"/>
      <c r="B525" s="715" t="s">
        <v>753</v>
      </c>
      <c r="C525" s="711" t="s">
        <v>517</v>
      </c>
      <c r="D525" s="711"/>
      <c r="E525" s="157">
        <v>813</v>
      </c>
      <c r="F525" s="151">
        <f>F526+F527+F528</f>
        <v>0</v>
      </c>
      <c r="G525" s="151">
        <f>G526+G527+G528</f>
        <v>23907.11953</v>
      </c>
      <c r="H525" s="151">
        <f>H526+H527+H528</f>
        <v>23907.11953</v>
      </c>
      <c r="I525" s="151">
        <f>I526+I527+I528</f>
        <v>23907.11953</v>
      </c>
    </row>
    <row r="526" spans="1:9" ht="33" customHeight="1">
      <c r="A526" s="713"/>
      <c r="B526" s="715"/>
      <c r="C526" s="711" t="s">
        <v>834</v>
      </c>
      <c r="D526" s="711"/>
      <c r="E526" s="157"/>
      <c r="F526" s="151"/>
      <c r="G526" s="151"/>
      <c r="H526" s="151"/>
      <c r="I526" s="151"/>
    </row>
    <row r="527" spans="1:9" ht="38.25" customHeight="1">
      <c r="A527" s="713"/>
      <c r="B527" s="715"/>
      <c r="C527" s="711" t="s">
        <v>835</v>
      </c>
      <c r="D527" s="711"/>
      <c r="E527" s="157">
        <v>813</v>
      </c>
      <c r="F527" s="151">
        <v>0</v>
      </c>
      <c r="G527" s="151">
        <v>23907.11953</v>
      </c>
      <c r="H527" s="151">
        <v>23907.11953</v>
      </c>
      <c r="I527" s="150">
        <v>23907.11953</v>
      </c>
    </row>
    <row r="528" spans="1:9" ht="54.75" customHeight="1">
      <c r="A528" s="714"/>
      <c r="B528" s="715"/>
      <c r="C528" s="711" t="s">
        <v>836</v>
      </c>
      <c r="D528" s="711"/>
      <c r="E528" s="157"/>
      <c r="F528" s="151"/>
      <c r="G528" s="151"/>
      <c r="H528" s="151"/>
      <c r="I528" s="151"/>
    </row>
    <row r="529" spans="1:9" ht="40.5" customHeight="1" hidden="1">
      <c r="A529" s="712"/>
      <c r="B529" s="715" t="s">
        <v>756</v>
      </c>
      <c r="C529" s="711" t="s">
        <v>517</v>
      </c>
      <c r="D529" s="711"/>
      <c r="E529" s="157"/>
      <c r="F529" s="151">
        <f>F530+F531+F532</f>
        <v>0</v>
      </c>
      <c r="G529" s="151">
        <f>G530+G531+G532</f>
        <v>0</v>
      </c>
      <c r="H529" s="151">
        <f>H530+H531+H532</f>
        <v>0</v>
      </c>
      <c r="I529" s="151">
        <f>I530+I531+I532</f>
        <v>0</v>
      </c>
    </row>
    <row r="530" spans="1:9" ht="32.25" customHeight="1" hidden="1">
      <c r="A530" s="713"/>
      <c r="B530" s="715"/>
      <c r="C530" s="711" t="s">
        <v>834</v>
      </c>
      <c r="D530" s="711"/>
      <c r="E530" s="157"/>
      <c r="F530" s="151">
        <v>0</v>
      </c>
      <c r="G530" s="151">
        <v>0</v>
      </c>
      <c r="H530" s="151">
        <v>0</v>
      </c>
      <c r="I530" s="151">
        <v>0</v>
      </c>
    </row>
    <row r="531" spans="1:9" ht="37.5" customHeight="1" hidden="1">
      <c r="A531" s="713"/>
      <c r="B531" s="715"/>
      <c r="C531" s="711" t="s">
        <v>835</v>
      </c>
      <c r="D531" s="711"/>
      <c r="E531" s="157"/>
      <c r="F531" s="153">
        <v>0</v>
      </c>
      <c r="G531" s="153">
        <v>0</v>
      </c>
      <c r="H531" s="153">
        <v>0</v>
      </c>
      <c r="I531" s="153">
        <v>0</v>
      </c>
    </row>
    <row r="532" spans="1:9" ht="50.25" customHeight="1" hidden="1">
      <c r="A532" s="714"/>
      <c r="B532" s="715"/>
      <c r="C532" s="711" t="s">
        <v>836</v>
      </c>
      <c r="D532" s="711"/>
      <c r="E532" s="157"/>
      <c r="F532" s="151"/>
      <c r="G532" s="151"/>
      <c r="H532" s="151"/>
      <c r="I532" s="151"/>
    </row>
    <row r="533" spans="1:9" ht="19.5" customHeight="1" hidden="1">
      <c r="A533" s="712"/>
      <c r="B533" s="715" t="s">
        <v>759</v>
      </c>
      <c r="C533" s="711" t="s">
        <v>517</v>
      </c>
      <c r="D533" s="711"/>
      <c r="E533" s="157">
        <v>813</v>
      </c>
      <c r="F533" s="151">
        <f>F534+F535+F536</f>
        <v>0</v>
      </c>
      <c r="G533" s="151"/>
      <c r="H533" s="151"/>
      <c r="I533" s="151"/>
    </row>
    <row r="534" spans="1:9" ht="38.25" customHeight="1" hidden="1">
      <c r="A534" s="713"/>
      <c r="B534" s="715"/>
      <c r="C534" s="711" t="s">
        <v>834</v>
      </c>
      <c r="D534" s="711"/>
      <c r="E534" s="157">
        <v>813</v>
      </c>
      <c r="F534" s="151">
        <v>0</v>
      </c>
      <c r="G534" s="151"/>
      <c r="H534" s="151"/>
      <c r="I534" s="151"/>
    </row>
    <row r="535" spans="1:9" ht="33.75" customHeight="1" hidden="1">
      <c r="A535" s="713"/>
      <c r="B535" s="715"/>
      <c r="C535" s="711" t="s">
        <v>835</v>
      </c>
      <c r="D535" s="711"/>
      <c r="E535" s="157"/>
      <c r="F535" s="166"/>
      <c r="G535" s="166"/>
      <c r="H535" s="166"/>
      <c r="I535" s="166"/>
    </row>
    <row r="536" spans="1:9" ht="34.5" customHeight="1" hidden="1">
      <c r="A536" s="714"/>
      <c r="B536" s="715"/>
      <c r="C536" s="711" t="s">
        <v>836</v>
      </c>
      <c r="D536" s="711"/>
      <c r="E536" s="157"/>
      <c r="F536" s="151"/>
      <c r="G536" s="151"/>
      <c r="H536" s="151"/>
      <c r="I536" s="151"/>
    </row>
    <row r="537" spans="1:9" ht="19.5" customHeight="1">
      <c r="A537" s="712" t="s">
        <v>855</v>
      </c>
      <c r="B537" s="715" t="s">
        <v>760</v>
      </c>
      <c r="C537" s="711" t="s">
        <v>517</v>
      </c>
      <c r="D537" s="711"/>
      <c r="E537" s="157">
        <v>813</v>
      </c>
      <c r="F537" s="151">
        <f>SUM(F538:F542)</f>
        <v>54311.5</v>
      </c>
      <c r="G537" s="151">
        <f>SUM(G538:G542)</f>
        <v>28684.44733</v>
      </c>
      <c r="H537" s="151">
        <f>SUM(H538:H542)</f>
        <v>26474.34961</v>
      </c>
      <c r="I537" s="151">
        <f>SUM(I538:I542)</f>
        <v>26474.34961</v>
      </c>
    </row>
    <row r="538" spans="1:9" ht="19.5" customHeight="1">
      <c r="A538" s="713"/>
      <c r="B538" s="715"/>
      <c r="C538" s="711" t="s">
        <v>834</v>
      </c>
      <c r="D538" s="711"/>
      <c r="E538" s="157"/>
      <c r="F538" s="151">
        <f>F544+F551</f>
        <v>0</v>
      </c>
      <c r="G538" s="151">
        <f aca="true" t="shared" si="5" ref="G538:H540">G544+G551</f>
        <v>0</v>
      </c>
      <c r="H538" s="151">
        <f t="shared" si="5"/>
        <v>0</v>
      </c>
      <c r="I538" s="151">
        <f>I544+I551</f>
        <v>0</v>
      </c>
    </row>
    <row r="539" spans="1:9" ht="19.5" customHeight="1">
      <c r="A539" s="713"/>
      <c r="B539" s="715"/>
      <c r="C539" s="711" t="s">
        <v>835</v>
      </c>
      <c r="D539" s="711"/>
      <c r="E539" s="157">
        <v>813</v>
      </c>
      <c r="F539" s="151">
        <f>F545+F552</f>
        <v>54311.5</v>
      </c>
      <c r="G539" s="151">
        <f>G545+G552</f>
        <v>28684.44733</v>
      </c>
      <c r="H539" s="151">
        <f t="shared" si="5"/>
        <v>26474.34961</v>
      </c>
      <c r="I539" s="151">
        <f>I545+I552</f>
        <v>26474.34961</v>
      </c>
    </row>
    <row r="540" spans="1:9" ht="19.5" customHeight="1">
      <c r="A540" s="714"/>
      <c r="B540" s="715"/>
      <c r="C540" s="711" t="s">
        <v>836</v>
      </c>
      <c r="D540" s="711"/>
      <c r="E540" s="157"/>
      <c r="F540" s="151">
        <f>F546+F553</f>
        <v>0</v>
      </c>
      <c r="G540" s="151">
        <f t="shared" si="5"/>
        <v>0</v>
      </c>
      <c r="H540" s="151">
        <f t="shared" si="5"/>
        <v>0</v>
      </c>
      <c r="I540" s="151">
        <f>I546+I553</f>
        <v>0</v>
      </c>
    </row>
    <row r="541" spans="1:9" ht="49.5" customHeight="1" hidden="1">
      <c r="A541" s="152"/>
      <c r="B541" s="535"/>
      <c r="C541" s="711" t="s">
        <v>20</v>
      </c>
      <c r="D541" s="711"/>
      <c r="E541" s="157">
        <v>813</v>
      </c>
      <c r="F541" s="151"/>
      <c r="G541" s="151"/>
      <c r="H541" s="151"/>
      <c r="I541" s="151"/>
    </row>
    <row r="542" spans="1:9" ht="49.5" customHeight="1" hidden="1">
      <c r="A542" s="152"/>
      <c r="B542" s="535"/>
      <c r="C542" s="711" t="s">
        <v>21</v>
      </c>
      <c r="D542" s="711"/>
      <c r="E542" s="157">
        <v>813</v>
      </c>
      <c r="F542" s="151"/>
      <c r="G542" s="151"/>
      <c r="H542" s="151"/>
      <c r="I542" s="151"/>
    </row>
    <row r="543" spans="1:9" ht="30" customHeight="1">
      <c r="A543" s="712"/>
      <c r="B543" s="715" t="s">
        <v>471</v>
      </c>
      <c r="C543" s="711" t="s">
        <v>517</v>
      </c>
      <c r="D543" s="711"/>
      <c r="E543" s="157">
        <v>813</v>
      </c>
      <c r="F543" s="151">
        <f>SUM(F544:F548)</f>
        <v>54311.5</v>
      </c>
      <c r="G543" s="151">
        <f>SUM(G544:G548)</f>
        <v>28684.44733</v>
      </c>
      <c r="H543" s="151">
        <f>SUM(H544:H548)</f>
        <v>26474.34961</v>
      </c>
      <c r="I543" s="151">
        <f>SUM(I544:I548)</f>
        <v>26474.34961</v>
      </c>
    </row>
    <row r="544" spans="1:9" ht="19.5" customHeight="1">
      <c r="A544" s="713"/>
      <c r="B544" s="715"/>
      <c r="C544" s="711" t="s">
        <v>834</v>
      </c>
      <c r="D544" s="711"/>
      <c r="E544" s="157"/>
      <c r="F544" s="151">
        <v>0</v>
      </c>
      <c r="G544" s="151">
        <v>0</v>
      </c>
      <c r="H544" s="151">
        <v>0</v>
      </c>
      <c r="I544" s="151">
        <v>0</v>
      </c>
    </row>
    <row r="545" spans="1:9" ht="19.5" customHeight="1">
      <c r="A545" s="713"/>
      <c r="B545" s="715"/>
      <c r="C545" s="711" t="s">
        <v>835</v>
      </c>
      <c r="D545" s="711"/>
      <c r="E545" s="157">
        <v>813</v>
      </c>
      <c r="F545" s="151">
        <v>54311.5</v>
      </c>
      <c r="G545" s="151">
        <v>28684.44733</v>
      </c>
      <c r="H545" s="151">
        <v>26474.34961</v>
      </c>
      <c r="I545" s="150">
        <v>26474.34961</v>
      </c>
    </row>
    <row r="546" spans="1:9" ht="23.25" customHeight="1">
      <c r="A546" s="714"/>
      <c r="B546" s="715"/>
      <c r="C546" s="711" t="s">
        <v>836</v>
      </c>
      <c r="D546" s="711"/>
      <c r="E546" s="157"/>
      <c r="F546" s="151">
        <v>0</v>
      </c>
      <c r="G546" s="151">
        <v>0</v>
      </c>
      <c r="H546" s="151">
        <v>0</v>
      </c>
      <c r="I546" s="151">
        <v>0</v>
      </c>
    </row>
    <row r="547" spans="1:9" ht="49.5" customHeight="1" hidden="1">
      <c r="A547" s="152"/>
      <c r="B547" s="535"/>
      <c r="C547" s="711" t="s">
        <v>20</v>
      </c>
      <c r="D547" s="711"/>
      <c r="E547" s="157">
        <v>813</v>
      </c>
      <c r="F547" s="151"/>
      <c r="G547" s="151"/>
      <c r="H547" s="151"/>
      <c r="I547" s="151"/>
    </row>
    <row r="548" spans="1:9" ht="49.5" customHeight="1" hidden="1">
      <c r="A548" s="152"/>
      <c r="B548" s="535"/>
      <c r="C548" s="711" t="s">
        <v>21</v>
      </c>
      <c r="D548" s="711"/>
      <c r="E548" s="157">
        <v>813</v>
      </c>
      <c r="F548" s="151"/>
      <c r="G548" s="151"/>
      <c r="H548" s="151"/>
      <c r="I548" s="151"/>
    </row>
    <row r="549" spans="1:9" ht="49.5" customHeight="1" hidden="1">
      <c r="A549" s="152"/>
      <c r="B549" s="535"/>
      <c r="C549" s="154" t="s">
        <v>217</v>
      </c>
      <c r="D549" s="155" t="s">
        <v>762</v>
      </c>
      <c r="E549" s="157">
        <v>813</v>
      </c>
      <c r="F549" s="151"/>
      <c r="G549" s="151"/>
      <c r="H549" s="151"/>
      <c r="I549" s="151"/>
    </row>
    <row r="550" spans="1:9" ht="49.5" customHeight="1" hidden="1">
      <c r="A550" s="152"/>
      <c r="B550" s="535"/>
      <c r="C550" s="711" t="s">
        <v>517</v>
      </c>
      <c r="D550" s="711"/>
      <c r="E550" s="157">
        <v>813</v>
      </c>
      <c r="F550" s="151"/>
      <c r="G550" s="151"/>
      <c r="H550" s="151"/>
      <c r="I550" s="151"/>
    </row>
    <row r="551" spans="1:9" ht="49.5" customHeight="1" hidden="1">
      <c r="A551" s="152"/>
      <c r="B551" s="535"/>
      <c r="C551" s="711" t="s">
        <v>834</v>
      </c>
      <c r="D551" s="711"/>
      <c r="E551" s="157">
        <v>813</v>
      </c>
      <c r="F551" s="151"/>
      <c r="G551" s="151"/>
      <c r="H551" s="151"/>
      <c r="I551" s="151"/>
    </row>
    <row r="552" spans="1:9" ht="49.5" customHeight="1" hidden="1">
      <c r="A552" s="152"/>
      <c r="B552" s="535"/>
      <c r="C552" s="711" t="s">
        <v>835</v>
      </c>
      <c r="D552" s="711"/>
      <c r="E552" s="157">
        <v>813</v>
      </c>
      <c r="F552" s="151"/>
      <c r="G552" s="151"/>
      <c r="H552" s="151"/>
      <c r="I552" s="151"/>
    </row>
    <row r="553" spans="1:9" ht="49.5" customHeight="1" hidden="1">
      <c r="A553" s="152"/>
      <c r="B553" s="535"/>
      <c r="C553" s="711" t="s">
        <v>836</v>
      </c>
      <c r="D553" s="711"/>
      <c r="E553" s="157">
        <v>813</v>
      </c>
      <c r="F553" s="151"/>
      <c r="G553" s="151"/>
      <c r="H553" s="151"/>
      <c r="I553" s="151"/>
    </row>
    <row r="554" spans="1:9" ht="49.5" customHeight="1" hidden="1">
      <c r="A554" s="152"/>
      <c r="B554" s="535"/>
      <c r="C554" s="711" t="s">
        <v>20</v>
      </c>
      <c r="D554" s="711"/>
      <c r="E554" s="157">
        <v>813</v>
      </c>
      <c r="F554" s="151"/>
      <c r="G554" s="151"/>
      <c r="H554" s="151"/>
      <c r="I554" s="151"/>
    </row>
    <row r="555" spans="1:9" ht="49.5" customHeight="1" hidden="1">
      <c r="A555" s="152"/>
      <c r="B555" s="535"/>
      <c r="C555" s="711" t="s">
        <v>21</v>
      </c>
      <c r="D555" s="711"/>
      <c r="E555" s="157">
        <v>813</v>
      </c>
      <c r="F555" s="151"/>
      <c r="G555" s="151"/>
      <c r="H555" s="151"/>
      <c r="I555" s="151"/>
    </row>
    <row r="556" spans="1:9" ht="19.5" customHeight="1">
      <c r="A556" s="712"/>
      <c r="B556" s="715" t="s">
        <v>227</v>
      </c>
      <c r="C556" s="711" t="s">
        <v>517</v>
      </c>
      <c r="D556" s="711"/>
      <c r="E556" s="157">
        <v>813</v>
      </c>
      <c r="F556" s="151">
        <f>SUM(F557:F559)</f>
        <v>191568</v>
      </c>
      <c r="G556" s="151">
        <f>SUM(G557:G559)</f>
        <v>87396.81544</v>
      </c>
      <c r="H556" s="151">
        <f>SUM(H557:H559)</f>
        <v>79181.55163</v>
      </c>
      <c r="I556" s="151">
        <f>SUM(I557:I559)</f>
        <v>79181.55163</v>
      </c>
    </row>
    <row r="557" spans="1:9" ht="19.5" customHeight="1">
      <c r="A557" s="713"/>
      <c r="B557" s="715"/>
      <c r="C557" s="711" t="s">
        <v>834</v>
      </c>
      <c r="D557" s="711"/>
      <c r="E557" s="157"/>
      <c r="F557" s="151">
        <f>F561</f>
        <v>0</v>
      </c>
      <c r="G557" s="151">
        <f aca="true" t="shared" si="6" ref="G557:I559">G561</f>
        <v>0</v>
      </c>
      <c r="H557" s="151">
        <f t="shared" si="6"/>
        <v>0</v>
      </c>
      <c r="I557" s="151">
        <f t="shared" si="6"/>
        <v>0</v>
      </c>
    </row>
    <row r="558" spans="1:9" ht="19.5" customHeight="1">
      <c r="A558" s="713"/>
      <c r="B558" s="715"/>
      <c r="C558" s="711" t="s">
        <v>835</v>
      </c>
      <c r="D558" s="711"/>
      <c r="E558" s="157">
        <v>813</v>
      </c>
      <c r="F558" s="151">
        <f>F562</f>
        <v>191568</v>
      </c>
      <c r="G558" s="151">
        <f>G562</f>
        <v>87396.81544</v>
      </c>
      <c r="H558" s="151">
        <f t="shared" si="6"/>
        <v>79181.55163</v>
      </c>
      <c r="I558" s="151">
        <f t="shared" si="6"/>
        <v>79181.55163</v>
      </c>
    </row>
    <row r="559" spans="1:9" ht="19.5" customHeight="1">
      <c r="A559" s="714"/>
      <c r="B559" s="715"/>
      <c r="C559" s="711" t="s">
        <v>836</v>
      </c>
      <c r="D559" s="711"/>
      <c r="E559" s="157"/>
      <c r="F559" s="151">
        <f>F563</f>
        <v>0</v>
      </c>
      <c r="G559" s="151">
        <f t="shared" si="6"/>
        <v>0</v>
      </c>
      <c r="H559" s="151">
        <f t="shared" si="6"/>
        <v>0</v>
      </c>
      <c r="I559" s="151">
        <f t="shared" si="6"/>
        <v>0</v>
      </c>
    </row>
    <row r="560" spans="1:9" ht="28.5" customHeight="1">
      <c r="A560" s="712" t="s">
        <v>856</v>
      </c>
      <c r="B560" s="715" t="s">
        <v>763</v>
      </c>
      <c r="C560" s="711" t="s">
        <v>517</v>
      </c>
      <c r="D560" s="711"/>
      <c r="E560" s="157">
        <v>813</v>
      </c>
      <c r="F560" s="151">
        <f>SUM(F561:F565)</f>
        <v>191568</v>
      </c>
      <c r="G560" s="151">
        <f>SUM(G561:G565)</f>
        <v>87396.81544</v>
      </c>
      <c r="H560" s="151">
        <f>SUM(H561:H565)</f>
        <v>79181.55163</v>
      </c>
      <c r="I560" s="151">
        <f>SUM(I561:I565)</f>
        <v>79181.55163</v>
      </c>
    </row>
    <row r="561" spans="1:9" ht="38.25" customHeight="1">
      <c r="A561" s="713"/>
      <c r="B561" s="715"/>
      <c r="C561" s="711" t="s">
        <v>834</v>
      </c>
      <c r="D561" s="711"/>
      <c r="E561" s="157"/>
      <c r="F561" s="151">
        <v>0</v>
      </c>
      <c r="G561" s="151">
        <v>0</v>
      </c>
      <c r="H561" s="151">
        <v>0</v>
      </c>
      <c r="I561" s="151">
        <v>0</v>
      </c>
    </row>
    <row r="562" spans="1:9" ht="39" customHeight="1">
      <c r="A562" s="713"/>
      <c r="B562" s="715"/>
      <c r="C562" s="711" t="s">
        <v>835</v>
      </c>
      <c r="D562" s="711"/>
      <c r="E562" s="157">
        <v>813</v>
      </c>
      <c r="F562" s="151">
        <v>191568</v>
      </c>
      <c r="G562" s="151">
        <v>87396.81544</v>
      </c>
      <c r="H562" s="151">
        <v>79181.55163</v>
      </c>
      <c r="I562" s="150">
        <v>79181.55163</v>
      </c>
    </row>
    <row r="563" spans="1:9" ht="43.5" customHeight="1">
      <c r="A563" s="714"/>
      <c r="B563" s="715"/>
      <c r="C563" s="711" t="s">
        <v>836</v>
      </c>
      <c r="D563" s="711"/>
      <c r="E563" s="157"/>
      <c r="F563" s="151">
        <v>0</v>
      </c>
      <c r="G563" s="151">
        <v>0</v>
      </c>
      <c r="H563" s="151">
        <v>0</v>
      </c>
      <c r="I563" s="151">
        <v>0</v>
      </c>
    </row>
    <row r="564" spans="1:9" ht="49.5" customHeight="1" hidden="1">
      <c r="A564" s="152"/>
      <c r="B564" s="535"/>
      <c r="C564" s="711" t="s">
        <v>20</v>
      </c>
      <c r="D564" s="711"/>
      <c r="E564" s="157">
        <v>813</v>
      </c>
      <c r="F564" s="151"/>
      <c r="G564" s="151"/>
      <c r="H564" s="151"/>
      <c r="I564" s="151"/>
    </row>
    <row r="565" spans="1:9" ht="49.5" customHeight="1" hidden="1">
      <c r="A565" s="152"/>
      <c r="B565" s="535"/>
      <c r="C565" s="711" t="s">
        <v>21</v>
      </c>
      <c r="D565" s="711"/>
      <c r="E565" s="157">
        <v>813</v>
      </c>
      <c r="F565" s="151"/>
      <c r="G565" s="151"/>
      <c r="H565" s="151"/>
      <c r="I565" s="151"/>
    </row>
    <row r="566" spans="1:9" s="168" customFormat="1" ht="19.5" customHeight="1">
      <c r="A566" s="712" t="s">
        <v>387</v>
      </c>
      <c r="B566" s="715" t="s">
        <v>230</v>
      </c>
      <c r="C566" s="711" t="s">
        <v>517</v>
      </c>
      <c r="D566" s="711"/>
      <c r="E566" s="157">
        <v>813</v>
      </c>
      <c r="F566" s="167">
        <f>F570+F583+F613+F643+F661+F680+F699+F755+F767</f>
        <v>1069622.264</v>
      </c>
      <c r="G566" s="167">
        <f>G570+G583+G613+G643+G661+G680+G699+G755+G767</f>
        <v>1137527.51616</v>
      </c>
      <c r="H566" s="167">
        <f>H570+H583+H613+H643+H661+H680+H699+H755+H767</f>
        <v>1137167.21857</v>
      </c>
      <c r="I566" s="167">
        <f>I570+I583+I613+I643+I661+I680+I699+I755+I767</f>
        <v>1123552.0073300002</v>
      </c>
    </row>
    <row r="567" spans="1:9" s="168" customFormat="1" ht="19.5" customHeight="1">
      <c r="A567" s="713"/>
      <c r="B567" s="715"/>
      <c r="C567" s="711" t="s">
        <v>834</v>
      </c>
      <c r="D567" s="711"/>
      <c r="E567" s="157"/>
      <c r="F567" s="167">
        <f>F571+F584+F614+F644+F662+F681+F700+F756</f>
        <v>0</v>
      </c>
      <c r="G567" s="167">
        <f>G571+G584+G614+G644+G662+G681+G700+G756</f>
        <v>0</v>
      </c>
      <c r="H567" s="167">
        <f>H571+H584+H614+H644+H662+H681+H700+H756</f>
        <v>0</v>
      </c>
      <c r="I567" s="167">
        <f>I571+I584+I614+I644+I662+I681+I700+I756</f>
        <v>0</v>
      </c>
    </row>
    <row r="568" spans="1:9" s="168" customFormat="1" ht="19.5" customHeight="1">
      <c r="A568" s="713"/>
      <c r="B568" s="715"/>
      <c r="C568" s="711" t="s">
        <v>835</v>
      </c>
      <c r="D568" s="711"/>
      <c r="E568" s="157">
        <v>813</v>
      </c>
      <c r="F568" s="167">
        <f>F572+F585+F615+F645+F663+F682+F701+F757+F769</f>
        <v>1069622.264</v>
      </c>
      <c r="G568" s="167">
        <f>G572+G585+G615+G645+G663+G682+G701+G757+G769</f>
        <v>1137527.51616</v>
      </c>
      <c r="H568" s="167">
        <f>H572+H585+H615+H645+H663+H682+H701+H757+H769</f>
        <v>1137167.21857</v>
      </c>
      <c r="I568" s="167">
        <f>I572+I585+I615+I645+I663+I682+I701+I757+I769</f>
        <v>1123552.0073300002</v>
      </c>
    </row>
    <row r="569" spans="1:9" s="168" customFormat="1" ht="19.5" customHeight="1">
      <c r="A569" s="714"/>
      <c r="B569" s="715"/>
      <c r="C569" s="711" t="s">
        <v>836</v>
      </c>
      <c r="D569" s="711"/>
      <c r="E569" s="157"/>
      <c r="F569" s="167">
        <f>F573+F586+F616+F646+F664+F683+F702+F758</f>
        <v>0</v>
      </c>
      <c r="G569" s="167">
        <f>G573+G586+G616+G646+G664+G683+G702+G758</f>
        <v>0</v>
      </c>
      <c r="H569" s="167">
        <f>H573+H586+H616+H646+H664+H683+H702+H758</f>
        <v>0</v>
      </c>
      <c r="I569" s="167">
        <f>I573+I586+I616+I646+I664+I683+I702+I758</f>
        <v>0</v>
      </c>
    </row>
    <row r="570" spans="1:9" ht="19.5" customHeight="1">
      <c r="A570" s="712" t="s">
        <v>433</v>
      </c>
      <c r="B570" s="715" t="s">
        <v>232</v>
      </c>
      <c r="C570" s="711" t="s">
        <v>517</v>
      </c>
      <c r="D570" s="711"/>
      <c r="E570" s="157">
        <v>813</v>
      </c>
      <c r="F570" s="151">
        <f>SUM(F571:F575)</f>
        <v>849168.17</v>
      </c>
      <c r="G570" s="151">
        <f>SUM(G571:G575)</f>
        <v>827699.27606</v>
      </c>
      <c r="H570" s="151">
        <f>SUM(H571:H575)</f>
        <v>827699.27606</v>
      </c>
      <c r="I570" s="151">
        <f>SUM(I571:I575)</f>
        <v>823330.66172</v>
      </c>
    </row>
    <row r="571" spans="1:9" ht="35.25" customHeight="1">
      <c r="A571" s="713"/>
      <c r="B571" s="715"/>
      <c r="C571" s="711" t="s">
        <v>834</v>
      </c>
      <c r="D571" s="711"/>
      <c r="E571" s="157"/>
      <c r="F571" s="151">
        <f>F578</f>
        <v>0</v>
      </c>
      <c r="G571" s="151">
        <f aca="true" t="shared" si="7" ref="G571:I573">G578</f>
        <v>0</v>
      </c>
      <c r="H571" s="151">
        <f t="shared" si="7"/>
        <v>0</v>
      </c>
      <c r="I571" s="151">
        <f t="shared" si="7"/>
        <v>0</v>
      </c>
    </row>
    <row r="572" spans="1:9" ht="36.75" customHeight="1">
      <c r="A572" s="713"/>
      <c r="B572" s="715"/>
      <c r="C572" s="711" t="s">
        <v>835</v>
      </c>
      <c r="D572" s="711"/>
      <c r="E572" s="157">
        <v>813</v>
      </c>
      <c r="F572" s="151">
        <f>F579</f>
        <v>849168.17</v>
      </c>
      <c r="G572" s="151">
        <f t="shared" si="7"/>
        <v>827699.27606</v>
      </c>
      <c r="H572" s="151">
        <f t="shared" si="7"/>
        <v>827699.27606</v>
      </c>
      <c r="I572" s="151">
        <f t="shared" si="7"/>
        <v>823330.66172</v>
      </c>
    </row>
    <row r="573" spans="1:9" ht="53.25" customHeight="1">
      <c r="A573" s="714"/>
      <c r="B573" s="715"/>
      <c r="C573" s="711" t="s">
        <v>836</v>
      </c>
      <c r="D573" s="711"/>
      <c r="E573" s="157"/>
      <c r="F573" s="151">
        <f>F580</f>
        <v>0</v>
      </c>
      <c r="G573" s="151">
        <f t="shared" si="7"/>
        <v>0</v>
      </c>
      <c r="H573" s="151">
        <f t="shared" si="7"/>
        <v>0</v>
      </c>
      <c r="I573" s="151">
        <f t="shared" si="7"/>
        <v>0</v>
      </c>
    </row>
    <row r="574" spans="1:9" ht="49.5" customHeight="1" hidden="1">
      <c r="A574" s="152"/>
      <c r="B574" s="535"/>
      <c r="C574" s="711" t="s">
        <v>20</v>
      </c>
      <c r="D574" s="711"/>
      <c r="E574" s="157">
        <v>813</v>
      </c>
      <c r="F574" s="151"/>
      <c r="G574" s="151"/>
      <c r="H574" s="151"/>
      <c r="I574" s="151"/>
    </row>
    <row r="575" spans="1:9" ht="49.5" customHeight="1" hidden="1">
      <c r="A575" s="152"/>
      <c r="B575" s="535"/>
      <c r="C575" s="711" t="s">
        <v>21</v>
      </c>
      <c r="D575" s="711"/>
      <c r="E575" s="157">
        <v>813</v>
      </c>
      <c r="F575" s="151"/>
      <c r="G575" s="151"/>
      <c r="H575" s="151"/>
      <c r="I575" s="151"/>
    </row>
    <row r="576" spans="1:9" ht="49.5" customHeight="1" hidden="1">
      <c r="A576" s="152"/>
      <c r="B576" s="535"/>
      <c r="C576" s="534"/>
      <c r="D576" s="155"/>
      <c r="E576" s="157">
        <v>813</v>
      </c>
      <c r="F576" s="160"/>
      <c r="G576" s="160"/>
      <c r="H576" s="160"/>
      <c r="I576" s="160"/>
    </row>
    <row r="577" spans="1:9" ht="19.5" customHeight="1">
      <c r="A577" s="712"/>
      <c r="B577" s="715" t="s">
        <v>474</v>
      </c>
      <c r="C577" s="711" t="s">
        <v>517</v>
      </c>
      <c r="D577" s="711"/>
      <c r="E577" s="157">
        <v>813</v>
      </c>
      <c r="F577" s="151">
        <f>SUM(F578:F582)</f>
        <v>849168.17</v>
      </c>
      <c r="G577" s="151">
        <f>SUM(G578:G582)</f>
        <v>827699.27606</v>
      </c>
      <c r="H577" s="151">
        <f>SUM(H578:H582)</f>
        <v>827699.27606</v>
      </c>
      <c r="I577" s="151">
        <f>SUM(I578:I582)</f>
        <v>823330.66172</v>
      </c>
    </row>
    <row r="578" spans="1:9" ht="19.5" customHeight="1">
      <c r="A578" s="713"/>
      <c r="B578" s="715"/>
      <c r="C578" s="711" t="s">
        <v>834</v>
      </c>
      <c r="D578" s="711"/>
      <c r="E578" s="157"/>
      <c r="F578" s="151">
        <v>0</v>
      </c>
      <c r="G578" s="151">
        <v>0</v>
      </c>
      <c r="H578" s="151">
        <v>0</v>
      </c>
      <c r="I578" s="151">
        <v>0</v>
      </c>
    </row>
    <row r="579" spans="1:9" ht="37.5" customHeight="1">
      <c r="A579" s="713"/>
      <c r="B579" s="715"/>
      <c r="C579" s="711" t="s">
        <v>835</v>
      </c>
      <c r="D579" s="711"/>
      <c r="E579" s="157">
        <v>813</v>
      </c>
      <c r="F579" s="151">
        <v>849168.17</v>
      </c>
      <c r="G579" s="151">
        <v>827699.27606</v>
      </c>
      <c r="H579" s="151">
        <v>827699.27606</v>
      </c>
      <c r="I579" s="150">
        <v>823330.66172</v>
      </c>
    </row>
    <row r="580" spans="1:9" ht="46.5" customHeight="1">
      <c r="A580" s="714"/>
      <c r="B580" s="715"/>
      <c r="C580" s="711" t="s">
        <v>836</v>
      </c>
      <c r="D580" s="711"/>
      <c r="E580" s="157"/>
      <c r="F580" s="151">
        <v>0</v>
      </c>
      <c r="G580" s="151">
        <v>0</v>
      </c>
      <c r="H580" s="151">
        <v>0</v>
      </c>
      <c r="I580" s="151">
        <v>0</v>
      </c>
    </row>
    <row r="581" spans="1:9" ht="49.5" customHeight="1" hidden="1">
      <c r="A581" s="152"/>
      <c r="B581" s="535"/>
      <c r="C581" s="711" t="s">
        <v>20</v>
      </c>
      <c r="D581" s="711"/>
      <c r="E581" s="157">
        <v>813</v>
      </c>
      <c r="F581" s="151"/>
      <c r="G581" s="151"/>
      <c r="H581" s="151"/>
      <c r="I581" s="151"/>
    </row>
    <row r="582" spans="1:9" ht="49.5" customHeight="1" hidden="1">
      <c r="A582" s="152"/>
      <c r="B582" s="535"/>
      <c r="C582" s="711" t="s">
        <v>21</v>
      </c>
      <c r="D582" s="711"/>
      <c r="E582" s="157">
        <v>813</v>
      </c>
      <c r="F582" s="151"/>
      <c r="G582" s="151"/>
      <c r="H582" s="151"/>
      <c r="I582" s="151"/>
    </row>
    <row r="583" spans="1:9" ht="19.5" customHeight="1">
      <c r="A583" s="712" t="s">
        <v>434</v>
      </c>
      <c r="B583" s="715" t="s">
        <v>237</v>
      </c>
      <c r="C583" s="711" t="s">
        <v>517</v>
      </c>
      <c r="D583" s="711"/>
      <c r="E583" s="157">
        <v>813</v>
      </c>
      <c r="F583" s="151">
        <f>SUM(F584:F588)</f>
        <v>14039.4</v>
      </c>
      <c r="G583" s="151">
        <f>SUM(G584:G588)</f>
        <v>14039.4</v>
      </c>
      <c r="H583" s="151">
        <f>SUM(H584:H588)</f>
        <v>14039.4</v>
      </c>
      <c r="I583" s="151">
        <f>SUM(I584:I588)</f>
        <v>13315.4</v>
      </c>
    </row>
    <row r="584" spans="1:9" ht="34.5" customHeight="1">
      <c r="A584" s="713"/>
      <c r="B584" s="715"/>
      <c r="C584" s="711" t="s">
        <v>834</v>
      </c>
      <c r="D584" s="711"/>
      <c r="E584" s="157"/>
      <c r="F584" s="151">
        <f aca="true" t="shared" si="8" ref="F584:I586">F590+F596+F602+F608</f>
        <v>0</v>
      </c>
      <c r="G584" s="151">
        <f t="shared" si="8"/>
        <v>0</v>
      </c>
      <c r="H584" s="151">
        <f t="shared" si="8"/>
        <v>0</v>
      </c>
      <c r="I584" s="151">
        <f t="shared" si="8"/>
        <v>0</v>
      </c>
    </row>
    <row r="585" spans="1:9" ht="38.25" customHeight="1">
      <c r="A585" s="713"/>
      <c r="B585" s="715"/>
      <c r="C585" s="711" t="s">
        <v>835</v>
      </c>
      <c r="D585" s="711"/>
      <c r="E585" s="157">
        <v>813</v>
      </c>
      <c r="F585" s="151">
        <f t="shared" si="8"/>
        <v>14039.4</v>
      </c>
      <c r="G585" s="151">
        <f t="shared" si="8"/>
        <v>14039.4</v>
      </c>
      <c r="H585" s="151">
        <f t="shared" si="8"/>
        <v>14039.4</v>
      </c>
      <c r="I585" s="151">
        <f t="shared" si="8"/>
        <v>13315.4</v>
      </c>
    </row>
    <row r="586" spans="1:9" ht="58.5" customHeight="1">
      <c r="A586" s="714"/>
      <c r="B586" s="715"/>
      <c r="C586" s="711" t="s">
        <v>836</v>
      </c>
      <c r="D586" s="711"/>
      <c r="E586" s="157"/>
      <c r="F586" s="151">
        <f t="shared" si="8"/>
        <v>0</v>
      </c>
      <c r="G586" s="151">
        <f t="shared" si="8"/>
        <v>0</v>
      </c>
      <c r="H586" s="151">
        <f t="shared" si="8"/>
        <v>0</v>
      </c>
      <c r="I586" s="151">
        <f t="shared" si="8"/>
        <v>0</v>
      </c>
    </row>
    <row r="587" spans="1:9" ht="49.5" customHeight="1" hidden="1">
      <c r="A587" s="152"/>
      <c r="B587" s="535"/>
      <c r="C587" s="711" t="s">
        <v>20</v>
      </c>
      <c r="D587" s="711"/>
      <c r="E587" s="157">
        <v>813</v>
      </c>
      <c r="F587" s="151"/>
      <c r="G587" s="151"/>
      <c r="H587" s="151"/>
      <c r="I587" s="151"/>
    </row>
    <row r="588" spans="1:9" ht="49.5" customHeight="1" hidden="1">
      <c r="A588" s="152"/>
      <c r="B588" s="535"/>
      <c r="C588" s="711" t="s">
        <v>21</v>
      </c>
      <c r="D588" s="711"/>
      <c r="E588" s="157">
        <v>813</v>
      </c>
      <c r="F588" s="151"/>
      <c r="G588" s="151"/>
      <c r="H588" s="151"/>
      <c r="I588" s="151"/>
    </row>
    <row r="589" spans="1:9" ht="19.5" customHeight="1">
      <c r="A589" s="712"/>
      <c r="B589" s="715" t="s">
        <v>239</v>
      </c>
      <c r="C589" s="711" t="s">
        <v>517</v>
      </c>
      <c r="D589" s="711"/>
      <c r="E589" s="157">
        <v>813</v>
      </c>
      <c r="F589" s="151">
        <f>SUM(F590:F594)</f>
        <v>3029.55</v>
      </c>
      <c r="G589" s="151">
        <f>SUM(G590:G594)</f>
        <v>3029.55</v>
      </c>
      <c r="H589" s="151">
        <f>SUM(H590:H594)</f>
        <v>3029.55</v>
      </c>
      <c r="I589" s="151">
        <f>SUM(I590:I594)</f>
        <v>3029.55</v>
      </c>
    </row>
    <row r="590" spans="1:9" ht="19.5" customHeight="1">
      <c r="A590" s="713"/>
      <c r="B590" s="715"/>
      <c r="C590" s="711" t="s">
        <v>834</v>
      </c>
      <c r="D590" s="711"/>
      <c r="E590" s="157"/>
      <c r="F590" s="151">
        <v>0</v>
      </c>
      <c r="G590" s="151">
        <v>0</v>
      </c>
      <c r="H590" s="151">
        <v>0</v>
      </c>
      <c r="I590" s="151">
        <v>0</v>
      </c>
    </row>
    <row r="591" spans="1:9" ht="19.5" customHeight="1">
      <c r="A591" s="713"/>
      <c r="B591" s="715"/>
      <c r="C591" s="711" t="s">
        <v>835</v>
      </c>
      <c r="D591" s="711"/>
      <c r="E591" s="157">
        <v>813</v>
      </c>
      <c r="F591" s="151">
        <v>3029.55</v>
      </c>
      <c r="G591" s="151">
        <v>3029.55</v>
      </c>
      <c r="H591" s="151">
        <v>3029.55</v>
      </c>
      <c r="I591" s="151">
        <v>3029.55</v>
      </c>
    </row>
    <row r="592" spans="1:9" ht="19.5" customHeight="1">
      <c r="A592" s="714"/>
      <c r="B592" s="715"/>
      <c r="C592" s="711" t="s">
        <v>836</v>
      </c>
      <c r="D592" s="711"/>
      <c r="E592" s="157"/>
      <c r="F592" s="151">
        <v>0</v>
      </c>
      <c r="G592" s="151">
        <v>0</v>
      </c>
      <c r="H592" s="151">
        <v>0</v>
      </c>
      <c r="I592" s="151">
        <v>0</v>
      </c>
    </row>
    <row r="593" spans="1:9" ht="49.5" customHeight="1" hidden="1">
      <c r="A593" s="152"/>
      <c r="B593" s="535"/>
      <c r="C593" s="711" t="s">
        <v>20</v>
      </c>
      <c r="D593" s="711"/>
      <c r="E593" s="157">
        <v>813</v>
      </c>
      <c r="F593" s="151"/>
      <c r="G593" s="151"/>
      <c r="H593" s="151"/>
      <c r="I593" s="151"/>
    </row>
    <row r="594" spans="1:9" ht="49.5" customHeight="1" hidden="1">
      <c r="A594" s="152"/>
      <c r="B594" s="535"/>
      <c r="C594" s="711" t="s">
        <v>21</v>
      </c>
      <c r="D594" s="711"/>
      <c r="E594" s="157">
        <v>813</v>
      </c>
      <c r="F594" s="151"/>
      <c r="G594" s="151"/>
      <c r="H594" s="151"/>
      <c r="I594" s="151"/>
    </row>
    <row r="595" spans="1:9" ht="19.5" customHeight="1">
      <c r="A595" s="712"/>
      <c r="B595" s="715" t="s">
        <v>242</v>
      </c>
      <c r="C595" s="711" t="s">
        <v>517</v>
      </c>
      <c r="D595" s="711"/>
      <c r="E595" s="157">
        <v>813</v>
      </c>
      <c r="F595" s="151">
        <f>SUM(F596:F600)</f>
        <v>10000</v>
      </c>
      <c r="G595" s="151">
        <f>SUM(G596:G600)</f>
        <v>10000</v>
      </c>
      <c r="H595" s="151">
        <f>SUM(H596:H600)</f>
        <v>10000</v>
      </c>
      <c r="I595" s="151">
        <f>SUM(I596:I600)</f>
        <v>9276</v>
      </c>
    </row>
    <row r="596" spans="1:9" ht="19.5" customHeight="1">
      <c r="A596" s="713"/>
      <c r="B596" s="715"/>
      <c r="C596" s="711" t="s">
        <v>834</v>
      </c>
      <c r="D596" s="711"/>
      <c r="E596" s="157"/>
      <c r="F596" s="151">
        <v>0</v>
      </c>
      <c r="G596" s="151">
        <v>0</v>
      </c>
      <c r="H596" s="151">
        <v>0</v>
      </c>
      <c r="I596" s="151">
        <v>0</v>
      </c>
    </row>
    <row r="597" spans="1:9" ht="19.5" customHeight="1">
      <c r="A597" s="713"/>
      <c r="B597" s="715"/>
      <c r="C597" s="711" t="s">
        <v>835</v>
      </c>
      <c r="D597" s="711"/>
      <c r="E597" s="157">
        <v>813</v>
      </c>
      <c r="F597" s="151">
        <v>10000</v>
      </c>
      <c r="G597" s="151">
        <v>10000</v>
      </c>
      <c r="H597" s="151">
        <v>10000</v>
      </c>
      <c r="I597" s="150">
        <v>9276</v>
      </c>
    </row>
    <row r="598" spans="1:9" ht="19.5" customHeight="1">
      <c r="A598" s="714"/>
      <c r="B598" s="715"/>
      <c r="C598" s="711" t="s">
        <v>836</v>
      </c>
      <c r="D598" s="711"/>
      <c r="E598" s="157"/>
      <c r="F598" s="151">
        <v>0</v>
      </c>
      <c r="G598" s="151">
        <v>0</v>
      </c>
      <c r="H598" s="151">
        <v>0</v>
      </c>
      <c r="I598" s="151">
        <v>0</v>
      </c>
    </row>
    <row r="599" spans="1:9" ht="49.5" customHeight="1" hidden="1">
      <c r="A599" s="152"/>
      <c r="B599" s="535"/>
      <c r="C599" s="711" t="s">
        <v>20</v>
      </c>
      <c r="D599" s="711"/>
      <c r="E599" s="157">
        <v>813</v>
      </c>
      <c r="F599" s="151"/>
      <c r="G599" s="151"/>
      <c r="H599" s="151"/>
      <c r="I599" s="151"/>
    </row>
    <row r="600" spans="1:9" ht="49.5" customHeight="1" hidden="1">
      <c r="A600" s="152"/>
      <c r="B600" s="535"/>
      <c r="C600" s="711" t="s">
        <v>21</v>
      </c>
      <c r="D600" s="711"/>
      <c r="E600" s="157">
        <v>813</v>
      </c>
      <c r="F600" s="151"/>
      <c r="G600" s="151"/>
      <c r="H600" s="151"/>
      <c r="I600" s="151"/>
    </row>
    <row r="601" spans="1:9" ht="19.5" customHeight="1">
      <c r="A601" s="712"/>
      <c r="B601" s="715" t="s">
        <v>245</v>
      </c>
      <c r="C601" s="711" t="s">
        <v>517</v>
      </c>
      <c r="D601" s="711"/>
      <c r="E601" s="157">
        <v>813</v>
      </c>
      <c r="F601" s="151">
        <f>SUM(F602:F606)</f>
        <v>212.6</v>
      </c>
      <c r="G601" s="151">
        <f>SUM(G602:G606)</f>
        <v>212.6</v>
      </c>
      <c r="H601" s="151">
        <f>SUM(H602:H606)</f>
        <v>212.6</v>
      </c>
      <c r="I601" s="151">
        <f>SUM(I602:I606)</f>
        <v>212.6</v>
      </c>
    </row>
    <row r="602" spans="1:9" ht="27.75" customHeight="1">
      <c r="A602" s="713"/>
      <c r="B602" s="715"/>
      <c r="C602" s="711" t="s">
        <v>834</v>
      </c>
      <c r="D602" s="711"/>
      <c r="E602" s="157"/>
      <c r="F602" s="151">
        <v>0</v>
      </c>
      <c r="G602" s="151">
        <v>0</v>
      </c>
      <c r="H602" s="151">
        <v>0</v>
      </c>
      <c r="I602" s="151">
        <v>0</v>
      </c>
    </row>
    <row r="603" spans="1:9" ht="30.75" customHeight="1">
      <c r="A603" s="713"/>
      <c r="B603" s="715"/>
      <c r="C603" s="711" t="s">
        <v>835</v>
      </c>
      <c r="D603" s="711"/>
      <c r="E603" s="157">
        <v>813</v>
      </c>
      <c r="F603" s="151">
        <v>212.6</v>
      </c>
      <c r="G603" s="151">
        <v>212.6</v>
      </c>
      <c r="H603" s="151">
        <v>212.6</v>
      </c>
      <c r="I603" s="150">
        <v>212.6</v>
      </c>
    </row>
    <row r="604" spans="1:9" ht="46.5" customHeight="1">
      <c r="A604" s="714"/>
      <c r="B604" s="715"/>
      <c r="C604" s="711" t="s">
        <v>836</v>
      </c>
      <c r="D604" s="711"/>
      <c r="E604" s="157"/>
      <c r="F604" s="151">
        <v>0</v>
      </c>
      <c r="G604" s="151">
        <v>0</v>
      </c>
      <c r="H604" s="151">
        <v>0</v>
      </c>
      <c r="I604" s="151">
        <v>0</v>
      </c>
    </row>
    <row r="605" spans="1:9" ht="49.5" customHeight="1" hidden="1">
      <c r="A605" s="152"/>
      <c r="B605" s="535"/>
      <c r="C605" s="711" t="s">
        <v>20</v>
      </c>
      <c r="D605" s="711"/>
      <c r="E605" s="157">
        <v>813</v>
      </c>
      <c r="F605" s="151"/>
      <c r="G605" s="151"/>
      <c r="H605" s="151"/>
      <c r="I605" s="151"/>
    </row>
    <row r="606" spans="1:9" ht="49.5" customHeight="1" hidden="1">
      <c r="A606" s="152"/>
      <c r="B606" s="535"/>
      <c r="C606" s="711" t="s">
        <v>21</v>
      </c>
      <c r="D606" s="711"/>
      <c r="E606" s="157">
        <v>813</v>
      </c>
      <c r="F606" s="151"/>
      <c r="G606" s="151"/>
      <c r="H606" s="151"/>
      <c r="I606" s="151"/>
    </row>
    <row r="607" spans="1:9" ht="19.5" customHeight="1">
      <c r="A607" s="712"/>
      <c r="B607" s="715" t="s">
        <v>248</v>
      </c>
      <c r="C607" s="711" t="s">
        <v>517</v>
      </c>
      <c r="D607" s="711"/>
      <c r="E607" s="157">
        <v>813</v>
      </c>
      <c r="F607" s="151">
        <f>SUM(F608:F612)</f>
        <v>797.25</v>
      </c>
      <c r="G607" s="151">
        <f>SUM(G608:G612)</f>
        <v>797.25</v>
      </c>
      <c r="H607" s="151">
        <f>SUM(H608:H612)</f>
        <v>797.25</v>
      </c>
      <c r="I607" s="151">
        <f>SUM(I608:I612)</f>
        <v>797.25</v>
      </c>
    </row>
    <row r="608" spans="1:9" ht="19.5" customHeight="1">
      <c r="A608" s="713"/>
      <c r="B608" s="715"/>
      <c r="C608" s="711" t="s">
        <v>834</v>
      </c>
      <c r="D608" s="711"/>
      <c r="E608" s="157"/>
      <c r="F608" s="151">
        <v>0</v>
      </c>
      <c r="G608" s="151">
        <v>0</v>
      </c>
      <c r="H608" s="151">
        <v>0</v>
      </c>
      <c r="I608" s="151">
        <v>0</v>
      </c>
    </row>
    <row r="609" spans="1:9" ht="19.5" customHeight="1">
      <c r="A609" s="713"/>
      <c r="B609" s="715"/>
      <c r="C609" s="711" t="s">
        <v>835</v>
      </c>
      <c r="D609" s="711"/>
      <c r="E609" s="157">
        <v>813</v>
      </c>
      <c r="F609" s="151">
        <v>797.25</v>
      </c>
      <c r="G609" s="151">
        <v>797.25</v>
      </c>
      <c r="H609" s="151">
        <v>797.25</v>
      </c>
      <c r="I609" s="151">
        <v>797.25</v>
      </c>
    </row>
    <row r="610" spans="1:9" ht="19.5" customHeight="1">
      <c r="A610" s="714"/>
      <c r="B610" s="715"/>
      <c r="C610" s="711" t="s">
        <v>836</v>
      </c>
      <c r="D610" s="711"/>
      <c r="E610" s="157"/>
      <c r="F610" s="151">
        <v>0</v>
      </c>
      <c r="G610" s="151">
        <v>0</v>
      </c>
      <c r="H610" s="151">
        <v>0</v>
      </c>
      <c r="I610" s="151">
        <v>0</v>
      </c>
    </row>
    <row r="611" spans="1:9" ht="49.5" customHeight="1" hidden="1">
      <c r="A611" s="152"/>
      <c r="B611" s="535"/>
      <c r="C611" s="711" t="s">
        <v>20</v>
      </c>
      <c r="D611" s="711"/>
      <c r="E611" s="157">
        <v>813</v>
      </c>
      <c r="F611" s="151"/>
      <c r="G611" s="151"/>
      <c r="H611" s="151"/>
      <c r="I611" s="151"/>
    </row>
    <row r="612" spans="1:9" ht="49.5" customHeight="1" hidden="1">
      <c r="A612" s="152"/>
      <c r="B612" s="535"/>
      <c r="C612" s="711" t="s">
        <v>21</v>
      </c>
      <c r="D612" s="711"/>
      <c r="E612" s="157">
        <v>813</v>
      </c>
      <c r="F612" s="151"/>
      <c r="G612" s="151"/>
      <c r="H612" s="151"/>
      <c r="I612" s="151"/>
    </row>
    <row r="613" spans="1:9" ht="19.5" customHeight="1">
      <c r="A613" s="712" t="s">
        <v>435</v>
      </c>
      <c r="B613" s="715" t="s">
        <v>250</v>
      </c>
      <c r="C613" s="711" t="s">
        <v>517</v>
      </c>
      <c r="D613" s="711"/>
      <c r="E613" s="157">
        <v>813</v>
      </c>
      <c r="F613" s="151">
        <f>SUM(F614:F618)</f>
        <v>5292.68</v>
      </c>
      <c r="G613" s="151">
        <f>SUM(G614:G618)</f>
        <v>5292.68</v>
      </c>
      <c r="H613" s="151">
        <f>SUM(H614:H618)</f>
        <v>5269.03659</v>
      </c>
      <c r="I613" s="151">
        <f>SUM(I614:I618)</f>
        <v>5269.03659</v>
      </c>
    </row>
    <row r="614" spans="1:9" ht="19.5" customHeight="1">
      <c r="A614" s="713"/>
      <c r="B614" s="715"/>
      <c r="C614" s="711" t="s">
        <v>834</v>
      </c>
      <c r="D614" s="711"/>
      <c r="E614" s="157"/>
      <c r="F614" s="151">
        <f>F620+F626+F632</f>
        <v>0</v>
      </c>
      <c r="G614" s="151">
        <f>G620+G626+G632</f>
        <v>0</v>
      </c>
      <c r="H614" s="151">
        <f>H620+H626+H632</f>
        <v>0</v>
      </c>
      <c r="I614" s="151">
        <f>I620+I626+I632</f>
        <v>0</v>
      </c>
    </row>
    <row r="615" spans="1:9" ht="19.5" customHeight="1">
      <c r="A615" s="713"/>
      <c r="B615" s="715"/>
      <c r="C615" s="711" t="s">
        <v>835</v>
      </c>
      <c r="D615" s="711"/>
      <c r="E615" s="157">
        <v>813</v>
      </c>
      <c r="F615" s="151">
        <f aca="true" t="shared" si="9" ref="F615:I616">F621+F627+F633+F639</f>
        <v>5292.68</v>
      </c>
      <c r="G615" s="151">
        <f t="shared" si="9"/>
        <v>5292.68</v>
      </c>
      <c r="H615" s="151">
        <f t="shared" si="9"/>
        <v>5269.03659</v>
      </c>
      <c r="I615" s="151">
        <f t="shared" si="9"/>
        <v>5269.03659</v>
      </c>
    </row>
    <row r="616" spans="1:9" ht="19.5" customHeight="1">
      <c r="A616" s="714"/>
      <c r="B616" s="715"/>
      <c r="C616" s="711" t="s">
        <v>836</v>
      </c>
      <c r="D616" s="711"/>
      <c r="E616" s="157"/>
      <c r="F616" s="151">
        <f t="shared" si="9"/>
        <v>0</v>
      </c>
      <c r="G616" s="151">
        <f t="shared" si="9"/>
        <v>0</v>
      </c>
      <c r="H616" s="151">
        <f t="shared" si="9"/>
        <v>0</v>
      </c>
      <c r="I616" s="151">
        <f t="shared" si="9"/>
        <v>0</v>
      </c>
    </row>
    <row r="617" spans="1:9" ht="49.5" customHeight="1" hidden="1">
      <c r="A617" s="152"/>
      <c r="B617" s="535"/>
      <c r="C617" s="711" t="s">
        <v>20</v>
      </c>
      <c r="D617" s="711"/>
      <c r="E617" s="157">
        <v>813</v>
      </c>
      <c r="F617" s="151"/>
      <c r="G617" s="151"/>
      <c r="H617" s="151"/>
      <c r="I617" s="151"/>
    </row>
    <row r="618" spans="1:9" ht="49.5" customHeight="1" hidden="1">
      <c r="A618" s="152"/>
      <c r="B618" s="535"/>
      <c r="C618" s="711" t="s">
        <v>21</v>
      </c>
      <c r="D618" s="711"/>
      <c r="E618" s="157">
        <v>813</v>
      </c>
      <c r="F618" s="151"/>
      <c r="G618" s="151"/>
      <c r="H618" s="151"/>
      <c r="I618" s="151"/>
    </row>
    <row r="619" spans="1:9" ht="19.5" customHeight="1">
      <c r="A619" s="712"/>
      <c r="B619" s="715" t="s">
        <v>475</v>
      </c>
      <c r="C619" s="711" t="s">
        <v>517</v>
      </c>
      <c r="D619" s="711"/>
      <c r="E619" s="157">
        <v>813</v>
      </c>
      <c r="F619" s="151">
        <f>SUM(F620:F624)</f>
        <v>150.95</v>
      </c>
      <c r="G619" s="151">
        <f>SUM(G620:G624)</f>
        <v>150.95</v>
      </c>
      <c r="H619" s="151">
        <f>SUM(H620:H624)</f>
        <v>150.95</v>
      </c>
      <c r="I619" s="151">
        <f>SUM(I620:I624)</f>
        <v>150.95</v>
      </c>
    </row>
    <row r="620" spans="1:9" ht="19.5" customHeight="1">
      <c r="A620" s="713"/>
      <c r="B620" s="715"/>
      <c r="C620" s="711" t="s">
        <v>834</v>
      </c>
      <c r="D620" s="711"/>
      <c r="E620" s="157"/>
      <c r="F620" s="151">
        <v>0</v>
      </c>
      <c r="G620" s="151">
        <v>0</v>
      </c>
      <c r="H620" s="151">
        <v>0</v>
      </c>
      <c r="I620" s="151">
        <v>0</v>
      </c>
    </row>
    <row r="621" spans="1:9" ht="24" customHeight="1">
      <c r="A621" s="713"/>
      <c r="B621" s="715"/>
      <c r="C621" s="711" t="s">
        <v>835</v>
      </c>
      <c r="D621" s="711"/>
      <c r="E621" s="157">
        <v>813</v>
      </c>
      <c r="F621" s="151">
        <v>150.95</v>
      </c>
      <c r="G621" s="151">
        <v>150.95</v>
      </c>
      <c r="H621" s="151">
        <v>150.95</v>
      </c>
      <c r="I621" s="151">
        <v>150.95</v>
      </c>
    </row>
    <row r="622" spans="1:9" ht="19.5" customHeight="1">
      <c r="A622" s="714"/>
      <c r="B622" s="715"/>
      <c r="C622" s="711" t="s">
        <v>836</v>
      </c>
      <c r="D622" s="711"/>
      <c r="E622" s="157"/>
      <c r="F622" s="151">
        <v>0</v>
      </c>
      <c r="G622" s="151">
        <v>0</v>
      </c>
      <c r="H622" s="151">
        <v>0</v>
      </c>
      <c r="I622" s="151">
        <v>0</v>
      </c>
    </row>
    <row r="623" spans="1:9" ht="49.5" customHeight="1" hidden="1">
      <c r="A623" s="152"/>
      <c r="B623" s="535"/>
      <c r="C623" s="711" t="s">
        <v>20</v>
      </c>
      <c r="D623" s="711"/>
      <c r="E623" s="157">
        <v>813</v>
      </c>
      <c r="F623" s="151"/>
      <c r="G623" s="151"/>
      <c r="H623" s="151"/>
      <c r="I623" s="151"/>
    </row>
    <row r="624" spans="1:9" ht="49.5" customHeight="1" hidden="1">
      <c r="A624" s="152"/>
      <c r="B624" s="535"/>
      <c r="C624" s="711" t="s">
        <v>21</v>
      </c>
      <c r="D624" s="711"/>
      <c r="E624" s="157">
        <v>813</v>
      </c>
      <c r="F624" s="151"/>
      <c r="G624" s="151"/>
      <c r="H624" s="151"/>
      <c r="I624" s="151"/>
    </row>
    <row r="625" spans="1:9" ht="19.5" customHeight="1">
      <c r="A625" s="712"/>
      <c r="B625" s="715" t="s">
        <v>255</v>
      </c>
      <c r="C625" s="711" t="s">
        <v>517</v>
      </c>
      <c r="D625" s="711"/>
      <c r="E625" s="157">
        <v>813</v>
      </c>
      <c r="F625" s="151">
        <f>SUM(F626:F630)</f>
        <v>4716.53</v>
      </c>
      <c r="G625" s="151">
        <f>SUM(G626:G630)</f>
        <v>4716.53</v>
      </c>
      <c r="H625" s="151">
        <f>SUM(H626:H630)</f>
        <v>4716.53</v>
      </c>
      <c r="I625" s="151">
        <f>SUM(I626:I630)</f>
        <v>4716.53</v>
      </c>
    </row>
    <row r="626" spans="1:9" ht="19.5" customHeight="1">
      <c r="A626" s="713"/>
      <c r="B626" s="715"/>
      <c r="C626" s="711" t="s">
        <v>834</v>
      </c>
      <c r="D626" s="711"/>
      <c r="E626" s="157"/>
      <c r="F626" s="151">
        <v>0</v>
      </c>
      <c r="G626" s="151">
        <v>0</v>
      </c>
      <c r="H626" s="151">
        <v>0</v>
      </c>
      <c r="I626" s="151">
        <v>0</v>
      </c>
    </row>
    <row r="627" spans="1:9" ht="19.5" customHeight="1">
      <c r="A627" s="713"/>
      <c r="B627" s="715"/>
      <c r="C627" s="711" t="s">
        <v>835</v>
      </c>
      <c r="D627" s="711"/>
      <c r="E627" s="157">
        <v>813</v>
      </c>
      <c r="F627" s="151">
        <v>4716.53</v>
      </c>
      <c r="G627" s="151">
        <v>4716.53</v>
      </c>
      <c r="H627" s="151">
        <v>4716.53</v>
      </c>
      <c r="I627" s="150">
        <v>4716.53</v>
      </c>
    </row>
    <row r="628" spans="1:9" ht="19.5" customHeight="1">
      <c r="A628" s="714"/>
      <c r="B628" s="715"/>
      <c r="C628" s="711" t="s">
        <v>836</v>
      </c>
      <c r="D628" s="711"/>
      <c r="E628" s="157"/>
      <c r="F628" s="151">
        <v>0</v>
      </c>
      <c r="G628" s="151">
        <v>0</v>
      </c>
      <c r="H628" s="151">
        <v>0</v>
      </c>
      <c r="I628" s="151">
        <v>0</v>
      </c>
    </row>
    <row r="629" spans="1:9" ht="49.5" customHeight="1" hidden="1">
      <c r="A629" s="152"/>
      <c r="B629" s="535"/>
      <c r="C629" s="711" t="s">
        <v>20</v>
      </c>
      <c r="D629" s="711"/>
      <c r="E629" s="157">
        <v>813</v>
      </c>
      <c r="F629" s="151"/>
      <c r="G629" s="151"/>
      <c r="H629" s="151"/>
      <c r="I629" s="151"/>
    </row>
    <row r="630" spans="1:9" ht="49.5" customHeight="1" hidden="1">
      <c r="A630" s="152"/>
      <c r="B630" s="535"/>
      <c r="C630" s="711" t="s">
        <v>21</v>
      </c>
      <c r="D630" s="711"/>
      <c r="E630" s="157">
        <v>813</v>
      </c>
      <c r="F630" s="151"/>
      <c r="G630" s="151"/>
      <c r="H630" s="151"/>
      <c r="I630" s="151"/>
    </row>
    <row r="631" spans="1:9" ht="19.5" customHeight="1">
      <c r="A631" s="712"/>
      <c r="B631" s="715" t="s">
        <v>258</v>
      </c>
      <c r="C631" s="711" t="s">
        <v>517</v>
      </c>
      <c r="D631" s="711"/>
      <c r="E631" s="157">
        <v>813</v>
      </c>
      <c r="F631" s="151">
        <f>SUM(F632:F636)</f>
        <v>212.6</v>
      </c>
      <c r="G631" s="151">
        <f>SUM(G632:G636)</f>
        <v>212.6</v>
      </c>
      <c r="H631" s="151">
        <f>SUM(H632:H636)</f>
        <v>212.551</v>
      </c>
      <c r="I631" s="151">
        <f>SUM(I632:I636)</f>
        <v>212.551</v>
      </c>
    </row>
    <row r="632" spans="1:9" ht="19.5" customHeight="1">
      <c r="A632" s="713"/>
      <c r="B632" s="715"/>
      <c r="C632" s="711" t="s">
        <v>834</v>
      </c>
      <c r="D632" s="711"/>
      <c r="E632" s="157"/>
      <c r="F632" s="151">
        <v>0</v>
      </c>
      <c r="G632" s="151">
        <v>0</v>
      </c>
      <c r="H632" s="151">
        <v>0</v>
      </c>
      <c r="I632" s="151">
        <v>0</v>
      </c>
    </row>
    <row r="633" spans="1:9" ht="19.5" customHeight="1">
      <c r="A633" s="713"/>
      <c r="B633" s="715"/>
      <c r="C633" s="711" t="s">
        <v>835</v>
      </c>
      <c r="D633" s="711"/>
      <c r="E633" s="157">
        <v>813</v>
      </c>
      <c r="F633" s="151">
        <v>212.6</v>
      </c>
      <c r="G633" s="151">
        <v>212.6</v>
      </c>
      <c r="H633" s="151">
        <v>212.551</v>
      </c>
      <c r="I633" s="151">
        <v>212.551</v>
      </c>
    </row>
    <row r="634" spans="1:9" ht="19.5" customHeight="1">
      <c r="A634" s="714"/>
      <c r="B634" s="715"/>
      <c r="C634" s="711" t="s">
        <v>836</v>
      </c>
      <c r="D634" s="711"/>
      <c r="E634" s="157"/>
      <c r="F634" s="151">
        <v>0</v>
      </c>
      <c r="G634" s="151">
        <v>0</v>
      </c>
      <c r="H634" s="151">
        <v>0</v>
      </c>
      <c r="I634" s="151">
        <v>0</v>
      </c>
    </row>
    <row r="635" spans="1:9" ht="49.5" customHeight="1" hidden="1">
      <c r="A635" s="152"/>
      <c r="B635" s="535"/>
      <c r="C635" s="711" t="s">
        <v>20</v>
      </c>
      <c r="D635" s="711"/>
      <c r="E635" s="157">
        <v>813</v>
      </c>
      <c r="F635" s="151"/>
      <c r="G635" s="151"/>
      <c r="H635" s="151"/>
      <c r="I635" s="151"/>
    </row>
    <row r="636" spans="1:9" ht="49.5" customHeight="1" hidden="1">
      <c r="A636" s="152"/>
      <c r="B636" s="535"/>
      <c r="C636" s="711" t="s">
        <v>21</v>
      </c>
      <c r="D636" s="711"/>
      <c r="E636" s="157">
        <v>813</v>
      </c>
      <c r="F636" s="151"/>
      <c r="G636" s="151"/>
      <c r="H636" s="151"/>
      <c r="I636" s="151"/>
    </row>
    <row r="637" spans="1:9" ht="19.5" customHeight="1">
      <c r="A637" s="712"/>
      <c r="B637" s="715" t="s">
        <v>476</v>
      </c>
      <c r="C637" s="711" t="s">
        <v>517</v>
      </c>
      <c r="D637" s="711"/>
      <c r="E637" s="157">
        <v>813</v>
      </c>
      <c r="F637" s="151">
        <f>SUM(F638:F642)</f>
        <v>212.6</v>
      </c>
      <c r="G637" s="151">
        <f>SUM(G638:G642)</f>
        <v>212.6</v>
      </c>
      <c r="H637" s="151">
        <f>SUM(H638:H642)</f>
        <v>189.00559</v>
      </c>
      <c r="I637" s="151">
        <f>SUM(I638:I642)</f>
        <v>189.00559</v>
      </c>
    </row>
    <row r="638" spans="1:9" ht="31.5" customHeight="1">
      <c r="A638" s="713"/>
      <c r="B638" s="715"/>
      <c r="C638" s="711" t="s">
        <v>834</v>
      </c>
      <c r="D638" s="711"/>
      <c r="E638" s="157"/>
      <c r="F638" s="151">
        <v>0</v>
      </c>
      <c r="G638" s="151">
        <v>0</v>
      </c>
      <c r="H638" s="151">
        <v>0</v>
      </c>
      <c r="I638" s="151">
        <v>0</v>
      </c>
    </row>
    <row r="639" spans="1:9" ht="33.75" customHeight="1">
      <c r="A639" s="713"/>
      <c r="B639" s="715"/>
      <c r="C639" s="711" t="s">
        <v>835</v>
      </c>
      <c r="D639" s="711"/>
      <c r="E639" s="157">
        <v>813</v>
      </c>
      <c r="F639" s="151">
        <v>212.6</v>
      </c>
      <c r="G639" s="151">
        <v>212.6</v>
      </c>
      <c r="H639" s="151">
        <v>189.00559</v>
      </c>
      <c r="I639" s="150">
        <v>189.00559</v>
      </c>
    </row>
    <row r="640" spans="1:9" ht="36.75" customHeight="1">
      <c r="A640" s="714"/>
      <c r="B640" s="715"/>
      <c r="C640" s="711" t="s">
        <v>836</v>
      </c>
      <c r="D640" s="711"/>
      <c r="E640" s="157"/>
      <c r="F640" s="151">
        <v>0</v>
      </c>
      <c r="G640" s="151">
        <v>0</v>
      </c>
      <c r="H640" s="151">
        <v>0</v>
      </c>
      <c r="I640" s="151">
        <v>0</v>
      </c>
    </row>
    <row r="641" spans="1:9" ht="49.5" customHeight="1" hidden="1">
      <c r="A641" s="152"/>
      <c r="B641" s="535"/>
      <c r="C641" s="711" t="s">
        <v>20</v>
      </c>
      <c r="D641" s="711"/>
      <c r="E641" s="157">
        <v>813</v>
      </c>
      <c r="F641" s="151"/>
      <c r="G641" s="151"/>
      <c r="H641" s="151"/>
      <c r="I641" s="151"/>
    </row>
    <row r="642" spans="1:9" ht="49.5" customHeight="1" hidden="1">
      <c r="A642" s="152"/>
      <c r="B642" s="535"/>
      <c r="C642" s="711" t="s">
        <v>21</v>
      </c>
      <c r="D642" s="711"/>
      <c r="E642" s="157">
        <v>813</v>
      </c>
      <c r="F642" s="151"/>
      <c r="G642" s="151"/>
      <c r="H642" s="151"/>
      <c r="I642" s="151"/>
    </row>
    <row r="643" spans="1:9" ht="19.5" customHeight="1">
      <c r="A643" s="712" t="s">
        <v>436</v>
      </c>
      <c r="B643" s="715" t="s">
        <v>477</v>
      </c>
      <c r="C643" s="711" t="s">
        <v>517</v>
      </c>
      <c r="D643" s="711"/>
      <c r="E643" s="157">
        <v>813</v>
      </c>
      <c r="F643" s="151">
        <f>SUM(F644:F648)</f>
        <v>797.25</v>
      </c>
      <c r="G643" s="151">
        <f>SUM(G644:G648)</f>
        <v>797.25</v>
      </c>
      <c r="H643" s="151">
        <f>SUM(H644:H648)</f>
        <v>791.595</v>
      </c>
      <c r="I643" s="151">
        <f>SUM(I644:I648)</f>
        <v>791.595</v>
      </c>
    </row>
    <row r="644" spans="1:9" ht="19.5" customHeight="1">
      <c r="A644" s="713"/>
      <c r="B644" s="715"/>
      <c r="C644" s="711" t="s">
        <v>834</v>
      </c>
      <c r="D644" s="711"/>
      <c r="E644" s="157"/>
      <c r="F644" s="151">
        <f aca="true" t="shared" si="10" ref="F644:I646">F650+F656</f>
        <v>0</v>
      </c>
      <c r="G644" s="151">
        <f t="shared" si="10"/>
        <v>0</v>
      </c>
      <c r="H644" s="151">
        <f t="shared" si="10"/>
        <v>0</v>
      </c>
      <c r="I644" s="151">
        <f t="shared" si="10"/>
        <v>0</v>
      </c>
    </row>
    <row r="645" spans="1:9" ht="19.5" customHeight="1">
      <c r="A645" s="713"/>
      <c r="B645" s="715"/>
      <c r="C645" s="711" t="s">
        <v>835</v>
      </c>
      <c r="D645" s="711"/>
      <c r="E645" s="157">
        <v>813</v>
      </c>
      <c r="F645" s="151">
        <f t="shared" si="10"/>
        <v>797.25</v>
      </c>
      <c r="G645" s="151">
        <f t="shared" si="10"/>
        <v>797.25</v>
      </c>
      <c r="H645" s="151">
        <f t="shared" si="10"/>
        <v>791.595</v>
      </c>
      <c r="I645" s="151">
        <f t="shared" si="10"/>
        <v>791.595</v>
      </c>
    </row>
    <row r="646" spans="1:9" ht="19.5" customHeight="1">
      <c r="A646" s="714"/>
      <c r="B646" s="715"/>
      <c r="C646" s="711" t="s">
        <v>836</v>
      </c>
      <c r="D646" s="711"/>
      <c r="E646" s="157"/>
      <c r="F646" s="151">
        <f t="shared" si="10"/>
        <v>0</v>
      </c>
      <c r="G646" s="151">
        <f t="shared" si="10"/>
        <v>0</v>
      </c>
      <c r="H646" s="151">
        <f t="shared" si="10"/>
        <v>0</v>
      </c>
      <c r="I646" s="151">
        <f t="shared" si="10"/>
        <v>0</v>
      </c>
    </row>
    <row r="647" spans="1:9" ht="49.5" customHeight="1" hidden="1">
      <c r="A647" s="152"/>
      <c r="B647" s="535"/>
      <c r="C647" s="711" t="s">
        <v>20</v>
      </c>
      <c r="D647" s="711"/>
      <c r="E647" s="157">
        <v>813</v>
      </c>
      <c r="F647" s="151"/>
      <c r="G647" s="151"/>
      <c r="H647" s="151"/>
      <c r="I647" s="151"/>
    </row>
    <row r="648" spans="1:9" ht="49.5" customHeight="1" hidden="1">
      <c r="A648" s="152"/>
      <c r="B648" s="535"/>
      <c r="C648" s="711" t="s">
        <v>21</v>
      </c>
      <c r="D648" s="711"/>
      <c r="E648" s="157">
        <v>813</v>
      </c>
      <c r="F648" s="151"/>
      <c r="G648" s="151"/>
      <c r="H648" s="151"/>
      <c r="I648" s="151"/>
    </row>
    <row r="649" spans="1:9" ht="19.5" customHeight="1">
      <c r="A649" s="712"/>
      <c r="B649" s="715" t="s">
        <v>266</v>
      </c>
      <c r="C649" s="711" t="s">
        <v>517</v>
      </c>
      <c r="D649" s="711"/>
      <c r="E649" s="157">
        <v>813</v>
      </c>
      <c r="F649" s="151">
        <f>SUM(F650:F654)</f>
        <v>0</v>
      </c>
      <c r="G649" s="151">
        <f>SUM(G650:G654)</f>
        <v>0</v>
      </c>
      <c r="H649" s="151">
        <f>SUM(H650:H654)</f>
        <v>0</v>
      </c>
      <c r="I649" s="151">
        <f>SUM(I650:I654)</f>
        <v>0</v>
      </c>
    </row>
    <row r="650" spans="1:9" ht="19.5" customHeight="1">
      <c r="A650" s="713"/>
      <c r="B650" s="715"/>
      <c r="C650" s="711" t="s">
        <v>834</v>
      </c>
      <c r="D650" s="711"/>
      <c r="E650" s="157"/>
      <c r="F650" s="151">
        <v>0</v>
      </c>
      <c r="G650" s="151">
        <v>0</v>
      </c>
      <c r="H650" s="151">
        <v>0</v>
      </c>
      <c r="I650" s="151">
        <v>0</v>
      </c>
    </row>
    <row r="651" spans="1:9" ht="19.5" customHeight="1">
      <c r="A651" s="713"/>
      <c r="B651" s="715"/>
      <c r="C651" s="711" t="s">
        <v>835</v>
      </c>
      <c r="D651" s="711"/>
      <c r="E651" s="157">
        <v>813</v>
      </c>
      <c r="F651" s="151">
        <v>0</v>
      </c>
      <c r="G651" s="151">
        <v>0</v>
      </c>
      <c r="H651" s="151">
        <v>0</v>
      </c>
      <c r="I651" s="151">
        <v>0</v>
      </c>
    </row>
    <row r="652" spans="1:9" ht="19.5" customHeight="1">
      <c r="A652" s="714"/>
      <c r="B652" s="715"/>
      <c r="C652" s="711" t="s">
        <v>836</v>
      </c>
      <c r="D652" s="711"/>
      <c r="E652" s="157"/>
      <c r="F652" s="151">
        <v>0</v>
      </c>
      <c r="G652" s="151">
        <v>0</v>
      </c>
      <c r="H652" s="151">
        <v>0</v>
      </c>
      <c r="I652" s="151">
        <v>0</v>
      </c>
    </row>
    <row r="653" spans="1:9" ht="49.5" customHeight="1" hidden="1">
      <c r="A653" s="152"/>
      <c r="B653" s="535"/>
      <c r="C653" s="711" t="s">
        <v>20</v>
      </c>
      <c r="D653" s="711"/>
      <c r="E653" s="157">
        <v>813</v>
      </c>
      <c r="F653" s="151"/>
      <c r="G653" s="151"/>
      <c r="H653" s="151"/>
      <c r="I653" s="151"/>
    </row>
    <row r="654" spans="1:9" ht="49.5" customHeight="1" hidden="1">
      <c r="A654" s="152"/>
      <c r="B654" s="535"/>
      <c r="C654" s="711" t="s">
        <v>21</v>
      </c>
      <c r="D654" s="711"/>
      <c r="E654" s="157">
        <v>813</v>
      </c>
      <c r="F654" s="151"/>
      <c r="G654" s="151"/>
      <c r="H654" s="151"/>
      <c r="I654" s="151"/>
    </row>
    <row r="655" spans="1:9" ht="42.75" customHeight="1">
      <c r="A655" s="712"/>
      <c r="B655" s="715" t="s">
        <v>269</v>
      </c>
      <c r="C655" s="711" t="s">
        <v>517</v>
      </c>
      <c r="D655" s="711"/>
      <c r="E655" s="157">
        <v>813</v>
      </c>
      <c r="F655" s="151">
        <f>SUM(F656:F660)</f>
        <v>797.25</v>
      </c>
      <c r="G655" s="151">
        <f>SUM(G656:G660)</f>
        <v>797.25</v>
      </c>
      <c r="H655" s="151">
        <f>SUM(H656:H660)</f>
        <v>791.595</v>
      </c>
      <c r="I655" s="151">
        <f>SUM(I656:I660)</f>
        <v>791.595</v>
      </c>
    </row>
    <row r="656" spans="1:9" ht="39" customHeight="1">
      <c r="A656" s="713"/>
      <c r="B656" s="715"/>
      <c r="C656" s="711" t="s">
        <v>834</v>
      </c>
      <c r="D656" s="711"/>
      <c r="E656" s="157"/>
      <c r="F656" s="151">
        <v>0</v>
      </c>
      <c r="G656" s="151">
        <v>0</v>
      </c>
      <c r="H656" s="151">
        <v>0</v>
      </c>
      <c r="I656" s="151">
        <v>0</v>
      </c>
    </row>
    <row r="657" spans="1:9" ht="37.5" customHeight="1">
      <c r="A657" s="713"/>
      <c r="B657" s="715"/>
      <c r="C657" s="711" t="s">
        <v>835</v>
      </c>
      <c r="D657" s="711"/>
      <c r="E657" s="157">
        <v>813</v>
      </c>
      <c r="F657" s="151">
        <v>797.25</v>
      </c>
      <c r="G657" s="151">
        <v>797.25</v>
      </c>
      <c r="H657" s="151">
        <v>791.595</v>
      </c>
      <c r="I657" s="150">
        <v>791.595</v>
      </c>
    </row>
    <row r="658" spans="1:9" ht="19.5" customHeight="1">
      <c r="A658" s="714"/>
      <c r="B658" s="715"/>
      <c r="C658" s="711" t="s">
        <v>836</v>
      </c>
      <c r="D658" s="711"/>
      <c r="E658" s="157"/>
      <c r="F658" s="151">
        <v>0</v>
      </c>
      <c r="G658" s="151">
        <v>0</v>
      </c>
      <c r="H658" s="151">
        <v>0</v>
      </c>
      <c r="I658" s="151">
        <v>0</v>
      </c>
    </row>
    <row r="659" spans="1:9" ht="49.5" customHeight="1" hidden="1">
      <c r="A659" s="152"/>
      <c r="B659" s="535"/>
      <c r="C659" s="711" t="s">
        <v>20</v>
      </c>
      <c r="D659" s="711"/>
      <c r="E659" s="157">
        <v>813</v>
      </c>
      <c r="F659" s="151"/>
      <c r="G659" s="151"/>
      <c r="H659" s="151"/>
      <c r="I659" s="151"/>
    </row>
    <row r="660" spans="1:9" ht="49.5" customHeight="1" hidden="1">
      <c r="A660" s="152"/>
      <c r="B660" s="535"/>
      <c r="C660" s="711" t="s">
        <v>21</v>
      </c>
      <c r="D660" s="711"/>
      <c r="E660" s="157">
        <v>813</v>
      </c>
      <c r="F660" s="151"/>
      <c r="G660" s="151"/>
      <c r="H660" s="151"/>
      <c r="I660" s="151"/>
    </row>
    <row r="661" spans="1:9" ht="19.5" customHeight="1">
      <c r="A661" s="712" t="s">
        <v>437</v>
      </c>
      <c r="B661" s="715" t="s">
        <v>272</v>
      </c>
      <c r="C661" s="711" t="s">
        <v>517</v>
      </c>
      <c r="D661" s="711"/>
      <c r="E661" s="157">
        <v>813</v>
      </c>
      <c r="F661" s="151">
        <f>SUM(F662:F666)</f>
        <v>99295.041</v>
      </c>
      <c r="G661" s="151">
        <f>SUM(G662:G666)</f>
        <v>98295.041</v>
      </c>
      <c r="H661" s="151">
        <f>SUM(H662:H666)</f>
        <v>98295.041</v>
      </c>
      <c r="I661" s="151">
        <f>SUM(I662:I666)</f>
        <v>96227.23897</v>
      </c>
    </row>
    <row r="662" spans="1:9" ht="19.5" customHeight="1">
      <c r="A662" s="713"/>
      <c r="B662" s="715"/>
      <c r="C662" s="711" t="s">
        <v>834</v>
      </c>
      <c r="D662" s="711"/>
      <c r="E662" s="157"/>
      <c r="F662" s="151">
        <f>F674</f>
        <v>0</v>
      </c>
      <c r="G662" s="151">
        <f>G674</f>
        <v>0</v>
      </c>
      <c r="H662" s="151">
        <f>H674</f>
        <v>0</v>
      </c>
      <c r="I662" s="151">
        <f>I674</f>
        <v>0</v>
      </c>
    </row>
    <row r="663" spans="1:9" ht="19.5" customHeight="1">
      <c r="A663" s="713"/>
      <c r="B663" s="715"/>
      <c r="C663" s="711" t="s">
        <v>835</v>
      </c>
      <c r="D663" s="711"/>
      <c r="E663" s="157">
        <v>813</v>
      </c>
      <c r="F663" s="151">
        <f aca="true" t="shared" si="11" ref="F663:I664">F669+F675</f>
        <v>99295.041</v>
      </c>
      <c r="G663" s="151">
        <f t="shared" si="11"/>
        <v>98295.041</v>
      </c>
      <c r="H663" s="151">
        <f t="shared" si="11"/>
        <v>98295.041</v>
      </c>
      <c r="I663" s="151">
        <f t="shared" si="11"/>
        <v>96227.23897</v>
      </c>
    </row>
    <row r="664" spans="1:9" ht="19.5" customHeight="1">
      <c r="A664" s="714"/>
      <c r="B664" s="715"/>
      <c r="C664" s="711" t="s">
        <v>836</v>
      </c>
      <c r="D664" s="711"/>
      <c r="E664" s="157"/>
      <c r="F664" s="151">
        <f t="shared" si="11"/>
        <v>0</v>
      </c>
      <c r="G664" s="151">
        <f t="shared" si="11"/>
        <v>0</v>
      </c>
      <c r="H664" s="151">
        <f t="shared" si="11"/>
        <v>0</v>
      </c>
      <c r="I664" s="151">
        <f t="shared" si="11"/>
        <v>0</v>
      </c>
    </row>
    <row r="665" spans="1:9" ht="49.5" customHeight="1" hidden="1">
      <c r="A665" s="152"/>
      <c r="B665" s="535"/>
      <c r="C665" s="711" t="s">
        <v>20</v>
      </c>
      <c r="D665" s="711"/>
      <c r="E665" s="157">
        <v>813</v>
      </c>
      <c r="F665" s="151"/>
      <c r="G665" s="151"/>
      <c r="H665" s="151"/>
      <c r="I665" s="151"/>
    </row>
    <row r="666" spans="1:9" ht="49.5" customHeight="1" hidden="1">
      <c r="A666" s="152"/>
      <c r="B666" s="535"/>
      <c r="C666" s="711" t="s">
        <v>21</v>
      </c>
      <c r="D666" s="711"/>
      <c r="E666" s="157">
        <v>813</v>
      </c>
      <c r="F666" s="151"/>
      <c r="G666" s="151"/>
      <c r="H666" s="151"/>
      <c r="I666" s="151"/>
    </row>
    <row r="667" spans="1:9" ht="19.5" customHeight="1">
      <c r="A667" s="712"/>
      <c r="B667" s="715" t="s">
        <v>275</v>
      </c>
      <c r="C667" s="711" t="s">
        <v>517</v>
      </c>
      <c r="D667" s="711"/>
      <c r="E667" s="157">
        <v>813</v>
      </c>
      <c r="F667" s="151">
        <f>SUM(F668:F672)</f>
        <v>99295.041</v>
      </c>
      <c r="G667" s="151">
        <f>SUM(G668:G672)</f>
        <v>98295.041</v>
      </c>
      <c r="H667" s="151">
        <f>SUM(H668:H672)</f>
        <v>98295.041</v>
      </c>
      <c r="I667" s="151">
        <f>SUM(I668:I672)</f>
        <v>96227.23897</v>
      </c>
    </row>
    <row r="668" spans="1:9" ht="34.5" customHeight="1">
      <c r="A668" s="713"/>
      <c r="B668" s="715"/>
      <c r="C668" s="711" t="s">
        <v>834</v>
      </c>
      <c r="D668" s="711"/>
      <c r="E668" s="157"/>
      <c r="F668" s="151">
        <v>0</v>
      </c>
      <c r="G668" s="151">
        <v>0</v>
      </c>
      <c r="H668" s="151">
        <v>0</v>
      </c>
      <c r="I668" s="151">
        <v>0</v>
      </c>
    </row>
    <row r="669" spans="1:9" ht="38.25" customHeight="1">
      <c r="A669" s="713"/>
      <c r="B669" s="715"/>
      <c r="C669" s="711" t="s">
        <v>835</v>
      </c>
      <c r="D669" s="711"/>
      <c r="E669" s="157">
        <v>813</v>
      </c>
      <c r="F669" s="151">
        <v>99295.041</v>
      </c>
      <c r="G669" s="151">
        <v>98295.041</v>
      </c>
      <c r="H669" s="151">
        <v>98295.041</v>
      </c>
      <c r="I669" s="150">
        <v>96227.23897</v>
      </c>
    </row>
    <row r="670" spans="1:9" ht="19.5" customHeight="1">
      <c r="A670" s="714"/>
      <c r="B670" s="715"/>
      <c r="C670" s="711" t="s">
        <v>836</v>
      </c>
      <c r="D670" s="711"/>
      <c r="E670" s="157"/>
      <c r="F670" s="151">
        <v>0</v>
      </c>
      <c r="G670" s="151">
        <v>0</v>
      </c>
      <c r="H670" s="151">
        <v>0</v>
      </c>
      <c r="I670" s="151">
        <v>0</v>
      </c>
    </row>
    <row r="671" spans="1:9" ht="49.5" customHeight="1" hidden="1">
      <c r="A671" s="152"/>
      <c r="B671" s="535"/>
      <c r="C671" s="711" t="s">
        <v>20</v>
      </c>
      <c r="D671" s="711"/>
      <c r="E671" s="157">
        <v>813</v>
      </c>
      <c r="F671" s="151"/>
      <c r="G671" s="151"/>
      <c r="H671" s="151"/>
      <c r="I671" s="151"/>
    </row>
    <row r="672" spans="1:9" ht="49.5" customHeight="1" hidden="1">
      <c r="A672" s="152"/>
      <c r="B672" s="535"/>
      <c r="C672" s="711" t="s">
        <v>21</v>
      </c>
      <c r="D672" s="711"/>
      <c r="E672" s="157">
        <v>813</v>
      </c>
      <c r="F672" s="151"/>
      <c r="G672" s="151"/>
      <c r="H672" s="151"/>
      <c r="I672" s="151"/>
    </row>
    <row r="673" spans="1:9" ht="19.5" customHeight="1">
      <c r="A673" s="712"/>
      <c r="B673" s="715" t="s">
        <v>278</v>
      </c>
      <c r="C673" s="711" t="s">
        <v>517</v>
      </c>
      <c r="D673" s="711"/>
      <c r="E673" s="157">
        <v>813</v>
      </c>
      <c r="F673" s="151">
        <f>SUM(F674:F678)</f>
        <v>0</v>
      </c>
      <c r="G673" s="151">
        <f>SUM(G674:G678)</f>
        <v>0</v>
      </c>
      <c r="H673" s="151">
        <f>SUM(H674:H678)</f>
        <v>0</v>
      </c>
      <c r="I673" s="151">
        <f>SUM(I674:I678)</f>
        <v>0</v>
      </c>
    </row>
    <row r="674" spans="1:9" ht="19.5" customHeight="1">
      <c r="A674" s="713"/>
      <c r="B674" s="715"/>
      <c r="C674" s="711" t="s">
        <v>834</v>
      </c>
      <c r="D674" s="711"/>
      <c r="E674" s="157"/>
      <c r="F674" s="151">
        <v>0</v>
      </c>
      <c r="G674" s="151">
        <v>0</v>
      </c>
      <c r="H674" s="151">
        <v>0</v>
      </c>
      <c r="I674" s="151">
        <v>0</v>
      </c>
    </row>
    <row r="675" spans="1:9" ht="19.5" customHeight="1">
      <c r="A675" s="713"/>
      <c r="B675" s="715"/>
      <c r="C675" s="711" t="s">
        <v>835</v>
      </c>
      <c r="D675" s="711"/>
      <c r="E675" s="157">
        <v>813</v>
      </c>
      <c r="F675" s="151">
        <v>0</v>
      </c>
      <c r="G675" s="151">
        <v>0</v>
      </c>
      <c r="H675" s="151">
        <v>0</v>
      </c>
      <c r="I675" s="150">
        <v>0</v>
      </c>
    </row>
    <row r="676" spans="1:9" ht="35.25" customHeight="1">
      <c r="A676" s="714"/>
      <c r="B676" s="715"/>
      <c r="C676" s="711" t="s">
        <v>836</v>
      </c>
      <c r="D676" s="711"/>
      <c r="E676" s="157"/>
      <c r="F676" s="151">
        <v>0</v>
      </c>
      <c r="G676" s="151">
        <v>0</v>
      </c>
      <c r="H676" s="151">
        <v>0</v>
      </c>
      <c r="I676" s="151">
        <v>0</v>
      </c>
    </row>
    <row r="677" spans="1:9" ht="49.5" customHeight="1" hidden="1">
      <c r="A677" s="152"/>
      <c r="B677" s="535"/>
      <c r="C677" s="711" t="s">
        <v>20</v>
      </c>
      <c r="D677" s="711"/>
      <c r="E677" s="160"/>
      <c r="F677" s="151"/>
      <c r="G677" s="151"/>
      <c r="H677" s="151"/>
      <c r="I677" s="151"/>
    </row>
    <row r="678" spans="1:9" ht="49.5" customHeight="1" hidden="1">
      <c r="A678" s="152"/>
      <c r="B678" s="535"/>
      <c r="C678" s="711" t="s">
        <v>21</v>
      </c>
      <c r="D678" s="711"/>
      <c r="E678" s="160"/>
      <c r="F678" s="151"/>
      <c r="G678" s="151"/>
      <c r="H678" s="151"/>
      <c r="I678" s="151"/>
    </row>
    <row r="679" spans="1:9" ht="49.5" customHeight="1" hidden="1">
      <c r="A679" s="152"/>
      <c r="B679" s="535"/>
      <c r="C679" s="716"/>
      <c r="D679" s="716"/>
      <c r="E679" s="716"/>
      <c r="F679" s="716"/>
      <c r="G679" s="716"/>
      <c r="H679" s="716"/>
      <c r="I679" s="716"/>
    </row>
    <row r="680" spans="1:9" ht="19.5" customHeight="1">
      <c r="A680" s="712" t="s">
        <v>438</v>
      </c>
      <c r="B680" s="715" t="s">
        <v>281</v>
      </c>
      <c r="C680" s="711" t="s">
        <v>517</v>
      </c>
      <c r="D680" s="711"/>
      <c r="E680" s="157">
        <v>813</v>
      </c>
      <c r="F680" s="151">
        <f>SUM(F681:F685)</f>
        <v>38433.6</v>
      </c>
      <c r="G680" s="151">
        <f>SUM(G681:G685)</f>
        <v>122530.02458</v>
      </c>
      <c r="H680" s="151">
        <f>SUM(H681:H685)</f>
        <v>122331.67192</v>
      </c>
      <c r="I680" s="151">
        <f>SUM(I681:I685)</f>
        <v>121584.40179</v>
      </c>
    </row>
    <row r="681" spans="1:9" ht="19.5" customHeight="1">
      <c r="A681" s="713"/>
      <c r="B681" s="715"/>
      <c r="C681" s="711" t="s">
        <v>834</v>
      </c>
      <c r="D681" s="711"/>
      <c r="E681" s="157"/>
      <c r="F681" s="151">
        <f aca="true" t="shared" si="12" ref="F681:I683">F687+F693</f>
        <v>0</v>
      </c>
      <c r="G681" s="151">
        <f t="shared" si="12"/>
        <v>0</v>
      </c>
      <c r="H681" s="151">
        <f t="shared" si="12"/>
        <v>0</v>
      </c>
      <c r="I681" s="151">
        <f t="shared" si="12"/>
        <v>0</v>
      </c>
    </row>
    <row r="682" spans="1:9" ht="19.5" customHeight="1">
      <c r="A682" s="713"/>
      <c r="B682" s="715"/>
      <c r="C682" s="711" t="s">
        <v>835</v>
      </c>
      <c r="D682" s="711"/>
      <c r="E682" s="157">
        <v>813</v>
      </c>
      <c r="F682" s="151">
        <f t="shared" si="12"/>
        <v>38433.6</v>
      </c>
      <c r="G682" s="151">
        <f t="shared" si="12"/>
        <v>122530.02458</v>
      </c>
      <c r="H682" s="151">
        <f t="shared" si="12"/>
        <v>122331.67192</v>
      </c>
      <c r="I682" s="151">
        <f t="shared" si="12"/>
        <v>121584.40179</v>
      </c>
    </row>
    <row r="683" spans="1:9" ht="19.5" customHeight="1">
      <c r="A683" s="714"/>
      <c r="B683" s="715"/>
      <c r="C683" s="711" t="s">
        <v>836</v>
      </c>
      <c r="D683" s="711"/>
      <c r="E683" s="157"/>
      <c r="F683" s="151">
        <f t="shared" si="12"/>
        <v>0</v>
      </c>
      <c r="G683" s="151">
        <f t="shared" si="12"/>
        <v>0</v>
      </c>
      <c r="H683" s="151">
        <f t="shared" si="12"/>
        <v>0</v>
      </c>
      <c r="I683" s="151">
        <f t="shared" si="12"/>
        <v>0</v>
      </c>
    </row>
    <row r="684" spans="1:9" ht="49.5" customHeight="1" hidden="1">
      <c r="A684" s="152"/>
      <c r="B684" s="535"/>
      <c r="C684" s="711" t="s">
        <v>20</v>
      </c>
      <c r="D684" s="711"/>
      <c r="E684" s="157">
        <v>813</v>
      </c>
      <c r="F684" s="151"/>
      <c r="G684" s="151"/>
      <c r="H684" s="151"/>
      <c r="I684" s="151"/>
    </row>
    <row r="685" spans="1:9" ht="49.5" customHeight="1" hidden="1">
      <c r="A685" s="152"/>
      <c r="B685" s="535"/>
      <c r="C685" s="711" t="s">
        <v>21</v>
      </c>
      <c r="D685" s="711"/>
      <c r="E685" s="157">
        <v>813</v>
      </c>
      <c r="F685" s="151"/>
      <c r="G685" s="151"/>
      <c r="H685" s="151"/>
      <c r="I685" s="151"/>
    </row>
    <row r="686" spans="1:9" ht="19.5" customHeight="1">
      <c r="A686" s="712"/>
      <c r="B686" s="715" t="s">
        <v>284</v>
      </c>
      <c r="C686" s="711" t="s">
        <v>517</v>
      </c>
      <c r="D686" s="711"/>
      <c r="E686" s="157">
        <v>813</v>
      </c>
      <c r="F686" s="151">
        <f>SUM(F687:F691)</f>
        <v>38433.6</v>
      </c>
      <c r="G686" s="151">
        <f>SUM(G687:G691)</f>
        <v>34956.30221</v>
      </c>
      <c r="H686" s="151">
        <f>SUM(H687:H691)</f>
        <v>34757.94955</v>
      </c>
      <c r="I686" s="151">
        <f>SUM(I687:I691)</f>
        <v>34757.94955</v>
      </c>
    </row>
    <row r="687" spans="1:9" ht="19.5" customHeight="1">
      <c r="A687" s="713"/>
      <c r="B687" s="715"/>
      <c r="C687" s="711" t="s">
        <v>834</v>
      </c>
      <c r="D687" s="711"/>
      <c r="E687" s="157"/>
      <c r="F687" s="151">
        <v>0</v>
      </c>
      <c r="G687" s="151">
        <v>0</v>
      </c>
      <c r="H687" s="151">
        <v>0</v>
      </c>
      <c r="I687" s="150">
        <v>0</v>
      </c>
    </row>
    <row r="688" spans="1:9" ht="19.5" customHeight="1">
      <c r="A688" s="713"/>
      <c r="B688" s="715"/>
      <c r="C688" s="711" t="s">
        <v>835</v>
      </c>
      <c r="D688" s="711"/>
      <c r="E688" s="157">
        <v>813</v>
      </c>
      <c r="F688" s="151">
        <v>38433.6</v>
      </c>
      <c r="G688" s="151">
        <v>34956.30221</v>
      </c>
      <c r="H688" s="151">
        <v>34757.94955</v>
      </c>
      <c r="I688" s="150">
        <v>34757.94955</v>
      </c>
    </row>
    <row r="689" spans="1:9" ht="19.5" customHeight="1">
      <c r="A689" s="714"/>
      <c r="B689" s="715"/>
      <c r="C689" s="711" t="s">
        <v>836</v>
      </c>
      <c r="D689" s="711"/>
      <c r="E689" s="157"/>
      <c r="F689" s="151">
        <v>0</v>
      </c>
      <c r="G689" s="151">
        <v>0</v>
      </c>
      <c r="H689" s="151">
        <v>0</v>
      </c>
      <c r="I689" s="151">
        <v>0</v>
      </c>
    </row>
    <row r="690" spans="1:9" ht="49.5" customHeight="1" hidden="1">
      <c r="A690" s="152"/>
      <c r="B690" s="535"/>
      <c r="C690" s="711" t="s">
        <v>20</v>
      </c>
      <c r="D690" s="711"/>
      <c r="E690" s="157">
        <v>813</v>
      </c>
      <c r="F690" s="151"/>
      <c r="G690" s="151"/>
      <c r="H690" s="151"/>
      <c r="I690" s="151"/>
    </row>
    <row r="691" spans="1:9" ht="49.5" customHeight="1" hidden="1">
      <c r="A691" s="152"/>
      <c r="B691" s="535"/>
      <c r="C691" s="711" t="s">
        <v>21</v>
      </c>
      <c r="D691" s="711"/>
      <c r="E691" s="157">
        <v>813</v>
      </c>
      <c r="F691" s="151"/>
      <c r="G691" s="151"/>
      <c r="H691" s="151"/>
      <c r="I691" s="151"/>
    </row>
    <row r="692" spans="1:9" ht="19.5" customHeight="1">
      <c r="A692" s="712"/>
      <c r="B692" s="715" t="s">
        <v>287</v>
      </c>
      <c r="C692" s="711" t="s">
        <v>517</v>
      </c>
      <c r="D692" s="711"/>
      <c r="E692" s="157">
        <v>813</v>
      </c>
      <c r="F692" s="151">
        <f>SUM(F693:F697)</f>
        <v>0</v>
      </c>
      <c r="G692" s="151">
        <f>SUM(G693:G697)</f>
        <v>87573.72237</v>
      </c>
      <c r="H692" s="151">
        <f>SUM(H693:H697)</f>
        <v>87573.72237</v>
      </c>
      <c r="I692" s="151">
        <f>SUM(I693:I697)</f>
        <v>86826.45224</v>
      </c>
    </row>
    <row r="693" spans="1:9" ht="51.75" customHeight="1">
      <c r="A693" s="713"/>
      <c r="B693" s="715"/>
      <c r="C693" s="711" t="s">
        <v>834</v>
      </c>
      <c r="D693" s="711"/>
      <c r="E693" s="157"/>
      <c r="F693" s="151">
        <v>0</v>
      </c>
      <c r="G693" s="151">
        <v>0</v>
      </c>
      <c r="H693" s="151">
        <v>0</v>
      </c>
      <c r="I693" s="151">
        <v>0</v>
      </c>
    </row>
    <row r="694" spans="1:9" ht="46.5" customHeight="1">
      <c r="A694" s="713"/>
      <c r="B694" s="715"/>
      <c r="C694" s="711" t="s">
        <v>835</v>
      </c>
      <c r="D694" s="711"/>
      <c r="E694" s="157">
        <v>813</v>
      </c>
      <c r="F694" s="151">
        <v>0</v>
      </c>
      <c r="G694" s="151">
        <v>87573.72237</v>
      </c>
      <c r="H694" s="151">
        <v>87573.72237</v>
      </c>
      <c r="I694" s="150">
        <v>86826.45224</v>
      </c>
    </row>
    <row r="695" spans="1:9" ht="36" customHeight="1">
      <c r="A695" s="714"/>
      <c r="B695" s="715"/>
      <c r="C695" s="711" t="s">
        <v>836</v>
      </c>
      <c r="D695" s="711"/>
      <c r="E695" s="157"/>
      <c r="F695" s="151">
        <v>0</v>
      </c>
      <c r="G695" s="151">
        <v>0</v>
      </c>
      <c r="H695" s="151">
        <v>0</v>
      </c>
      <c r="I695" s="151">
        <v>0</v>
      </c>
    </row>
    <row r="696" spans="1:9" ht="49.5" customHeight="1" hidden="1">
      <c r="A696" s="152"/>
      <c r="B696" s="535"/>
      <c r="C696" s="711" t="s">
        <v>20</v>
      </c>
      <c r="D696" s="711"/>
      <c r="E696" s="160">
        <f>SUM(F696:H696)</f>
        <v>0</v>
      </c>
      <c r="F696" s="151"/>
      <c r="G696" s="151"/>
      <c r="H696" s="151"/>
      <c r="I696" s="151"/>
    </row>
    <row r="697" spans="1:9" ht="49.5" customHeight="1" hidden="1">
      <c r="A697" s="152"/>
      <c r="B697" s="535"/>
      <c r="C697" s="711" t="s">
        <v>21</v>
      </c>
      <c r="D697" s="711"/>
      <c r="E697" s="160">
        <f>SUM(F697:H697)</f>
        <v>0</v>
      </c>
      <c r="F697" s="151"/>
      <c r="G697" s="151"/>
      <c r="H697" s="151"/>
      <c r="I697" s="151"/>
    </row>
    <row r="698" spans="1:9" ht="49.5" customHeight="1" hidden="1">
      <c r="A698" s="152"/>
      <c r="B698" s="535"/>
      <c r="C698" s="716"/>
      <c r="D698" s="716"/>
      <c r="E698" s="716"/>
      <c r="F698" s="716"/>
      <c r="G698" s="716"/>
      <c r="H698" s="716"/>
      <c r="I698" s="716"/>
    </row>
    <row r="699" spans="1:9" ht="19.5" customHeight="1">
      <c r="A699" s="712" t="s">
        <v>439</v>
      </c>
      <c r="B699" s="715" t="s">
        <v>290</v>
      </c>
      <c r="C699" s="711" t="s">
        <v>517</v>
      </c>
      <c r="D699" s="711"/>
      <c r="E699" s="157">
        <v>813</v>
      </c>
      <c r="F699" s="151">
        <f>SUM(F700:F704)</f>
        <v>58277.233</v>
      </c>
      <c r="G699" s="151">
        <f>SUM(G700:G704)</f>
        <v>46248.04829</v>
      </c>
      <c r="H699" s="151">
        <f>SUM(H700:H704)</f>
        <v>46242.37229</v>
      </c>
      <c r="I699" s="151">
        <f>SUM(I700:I704)</f>
        <v>40534.847550000006</v>
      </c>
    </row>
    <row r="700" spans="1:9" ht="19.5" customHeight="1">
      <c r="A700" s="713"/>
      <c r="B700" s="715"/>
      <c r="C700" s="711" t="s">
        <v>834</v>
      </c>
      <c r="D700" s="711"/>
      <c r="E700" s="157"/>
      <c r="F700" s="151">
        <f>F706+F712+F718+F724</f>
        <v>0</v>
      </c>
      <c r="G700" s="151">
        <f>G706+G712+G718+G724</f>
        <v>0</v>
      </c>
      <c r="H700" s="151">
        <f>H706+H712+H718+H724</f>
        <v>0</v>
      </c>
      <c r="I700" s="151">
        <f>I706+I712+I718+I724</f>
        <v>0</v>
      </c>
    </row>
    <row r="701" spans="1:9" ht="19.5" customHeight="1">
      <c r="A701" s="713"/>
      <c r="B701" s="715"/>
      <c r="C701" s="711" t="s">
        <v>835</v>
      </c>
      <c r="D701" s="711"/>
      <c r="E701" s="157">
        <v>813</v>
      </c>
      <c r="F701" s="151">
        <f>F707+F713+F719+F725+F748+F753</f>
        <v>58277.233</v>
      </c>
      <c r="G701" s="151">
        <f>G707+G713+G719+G725+G748+G753</f>
        <v>46248.04829</v>
      </c>
      <c r="H701" s="151">
        <f>H707+H713+H719+H725+H748+H753</f>
        <v>46242.37229</v>
      </c>
      <c r="I701" s="151">
        <f>I707+I713+I719+I725+I748+I753</f>
        <v>40534.847550000006</v>
      </c>
    </row>
    <row r="702" spans="1:9" ht="19.5" customHeight="1">
      <c r="A702" s="714"/>
      <c r="B702" s="715"/>
      <c r="C702" s="711" t="s">
        <v>836</v>
      </c>
      <c r="D702" s="711"/>
      <c r="E702" s="157"/>
      <c r="F702" s="151">
        <f>F708+F714+F720+F726</f>
        <v>0</v>
      </c>
      <c r="G702" s="151">
        <f>G708+G714+G720+G726</f>
        <v>0</v>
      </c>
      <c r="H702" s="151">
        <f>H708+H714+H720+H726</f>
        <v>0</v>
      </c>
      <c r="I702" s="151">
        <f>I708+I714+I720+I726</f>
        <v>0</v>
      </c>
    </row>
    <row r="703" spans="1:9" ht="49.5" customHeight="1" hidden="1">
      <c r="A703" s="152"/>
      <c r="B703" s="535"/>
      <c r="C703" s="711" t="s">
        <v>20</v>
      </c>
      <c r="D703" s="711"/>
      <c r="E703" s="157">
        <v>813</v>
      </c>
      <c r="F703" s="151"/>
      <c r="G703" s="151"/>
      <c r="H703" s="151"/>
      <c r="I703" s="151"/>
    </row>
    <row r="704" spans="1:9" ht="49.5" customHeight="1" hidden="1">
      <c r="A704" s="152"/>
      <c r="B704" s="535"/>
      <c r="C704" s="711" t="s">
        <v>21</v>
      </c>
      <c r="D704" s="711"/>
      <c r="E704" s="157">
        <v>813</v>
      </c>
      <c r="F704" s="151"/>
      <c r="G704" s="151"/>
      <c r="H704" s="151"/>
      <c r="I704" s="151"/>
    </row>
    <row r="705" spans="1:9" ht="47.25" customHeight="1">
      <c r="A705" s="712"/>
      <c r="B705" s="715" t="s">
        <v>779</v>
      </c>
      <c r="C705" s="711" t="s">
        <v>517</v>
      </c>
      <c r="D705" s="711"/>
      <c r="E705" s="157">
        <v>813</v>
      </c>
      <c r="F705" s="151">
        <f>SUM(F706:F710)</f>
        <v>13013.95</v>
      </c>
      <c r="G705" s="151">
        <f>SUM(G706:G710)</f>
        <v>13658.768</v>
      </c>
      <c r="H705" s="151">
        <f>SUM(H706:H710)</f>
        <v>13658.768</v>
      </c>
      <c r="I705" s="151">
        <f>SUM(I706:I710)</f>
        <v>13658.768</v>
      </c>
    </row>
    <row r="706" spans="1:9" ht="60" customHeight="1">
      <c r="A706" s="713"/>
      <c r="B706" s="715"/>
      <c r="C706" s="711" t="s">
        <v>834</v>
      </c>
      <c r="D706" s="711"/>
      <c r="E706" s="157"/>
      <c r="F706" s="151">
        <v>0</v>
      </c>
      <c r="G706" s="151">
        <v>0</v>
      </c>
      <c r="H706" s="151">
        <v>0</v>
      </c>
      <c r="I706" s="151">
        <v>0</v>
      </c>
    </row>
    <row r="707" spans="1:9" ht="55.5" customHeight="1">
      <c r="A707" s="713"/>
      <c r="B707" s="715"/>
      <c r="C707" s="711" t="s">
        <v>835</v>
      </c>
      <c r="D707" s="711"/>
      <c r="E707" s="157">
        <v>813</v>
      </c>
      <c r="F707" s="151">
        <v>13013.95</v>
      </c>
      <c r="G707" s="151">
        <v>13658.768</v>
      </c>
      <c r="H707" s="151">
        <v>13658.768</v>
      </c>
      <c r="I707" s="150">
        <v>13658.768</v>
      </c>
    </row>
    <row r="708" spans="1:9" ht="68.25" customHeight="1">
      <c r="A708" s="714"/>
      <c r="B708" s="715"/>
      <c r="C708" s="711" t="s">
        <v>836</v>
      </c>
      <c r="D708" s="711"/>
      <c r="E708" s="157"/>
      <c r="F708" s="151">
        <v>0</v>
      </c>
      <c r="G708" s="151">
        <v>0</v>
      </c>
      <c r="H708" s="151">
        <v>0</v>
      </c>
      <c r="I708" s="151">
        <v>0</v>
      </c>
    </row>
    <row r="709" spans="1:9" ht="49.5" customHeight="1" hidden="1">
      <c r="A709" s="152"/>
      <c r="B709" s="535"/>
      <c r="C709" s="711" t="s">
        <v>20</v>
      </c>
      <c r="D709" s="711"/>
      <c r="E709" s="157">
        <v>813</v>
      </c>
      <c r="F709" s="151"/>
      <c r="G709" s="151"/>
      <c r="H709" s="151"/>
      <c r="I709" s="151"/>
    </row>
    <row r="710" spans="1:9" ht="49.5" customHeight="1" hidden="1">
      <c r="A710" s="152"/>
      <c r="B710" s="535"/>
      <c r="C710" s="711" t="s">
        <v>21</v>
      </c>
      <c r="D710" s="711"/>
      <c r="E710" s="157">
        <v>813</v>
      </c>
      <c r="F710" s="151"/>
      <c r="G710" s="151"/>
      <c r="H710" s="151"/>
      <c r="I710" s="151"/>
    </row>
    <row r="711" spans="1:9" ht="19.5" customHeight="1">
      <c r="A711" s="712"/>
      <c r="B711" s="715" t="s">
        <v>295</v>
      </c>
      <c r="C711" s="711" t="s">
        <v>517</v>
      </c>
      <c r="D711" s="711"/>
      <c r="E711" s="157">
        <v>813</v>
      </c>
      <c r="F711" s="151">
        <f>SUM(F712:F716)</f>
        <v>9248.1</v>
      </c>
      <c r="G711" s="151">
        <f>SUM(G712:G716)</f>
        <v>8536.07</v>
      </c>
      <c r="H711" s="151">
        <f>SUM(H712:H716)</f>
        <v>8536.07</v>
      </c>
      <c r="I711" s="151">
        <f>SUM(I712:I716)</f>
        <v>8536.07</v>
      </c>
    </row>
    <row r="712" spans="1:9" ht="19.5" customHeight="1">
      <c r="A712" s="713"/>
      <c r="B712" s="715"/>
      <c r="C712" s="711" t="s">
        <v>834</v>
      </c>
      <c r="D712" s="711"/>
      <c r="E712" s="157"/>
      <c r="F712" s="151">
        <v>0</v>
      </c>
      <c r="G712" s="151">
        <v>0</v>
      </c>
      <c r="H712" s="151">
        <v>0</v>
      </c>
      <c r="I712" s="151">
        <v>0</v>
      </c>
    </row>
    <row r="713" spans="1:9" ht="19.5" customHeight="1">
      <c r="A713" s="713"/>
      <c r="B713" s="715"/>
      <c r="C713" s="711" t="s">
        <v>835</v>
      </c>
      <c r="D713" s="711"/>
      <c r="E713" s="157">
        <v>813</v>
      </c>
      <c r="F713" s="151">
        <v>9248.1</v>
      </c>
      <c r="G713" s="151">
        <v>8536.07</v>
      </c>
      <c r="H713" s="151">
        <v>8536.07</v>
      </c>
      <c r="I713" s="150">
        <v>8536.07</v>
      </c>
    </row>
    <row r="714" spans="1:9" ht="19.5" customHeight="1">
      <c r="A714" s="714"/>
      <c r="B714" s="715"/>
      <c r="C714" s="711" t="s">
        <v>836</v>
      </c>
      <c r="D714" s="711"/>
      <c r="E714" s="157"/>
      <c r="F714" s="151">
        <v>0</v>
      </c>
      <c r="G714" s="151">
        <v>0</v>
      </c>
      <c r="H714" s="151">
        <v>0</v>
      </c>
      <c r="I714" s="151">
        <v>0</v>
      </c>
    </row>
    <row r="715" spans="1:9" ht="49.5" customHeight="1" hidden="1">
      <c r="A715" s="152"/>
      <c r="B715" s="535"/>
      <c r="C715" s="711" t="s">
        <v>20</v>
      </c>
      <c r="D715" s="711"/>
      <c r="E715" s="157">
        <v>813</v>
      </c>
      <c r="F715" s="151"/>
      <c r="G715" s="151"/>
      <c r="H715" s="151"/>
      <c r="I715" s="151"/>
    </row>
    <row r="716" spans="1:9" ht="49.5" customHeight="1" hidden="1">
      <c r="A716" s="152"/>
      <c r="B716" s="535"/>
      <c r="C716" s="711" t="s">
        <v>21</v>
      </c>
      <c r="D716" s="711"/>
      <c r="E716" s="157">
        <v>813</v>
      </c>
      <c r="F716" s="151"/>
      <c r="G716" s="151"/>
      <c r="H716" s="151"/>
      <c r="I716" s="151"/>
    </row>
    <row r="717" spans="1:9" ht="37.5" customHeight="1">
      <c r="A717" s="712"/>
      <c r="B717" s="715" t="s">
        <v>478</v>
      </c>
      <c r="C717" s="711" t="s">
        <v>517</v>
      </c>
      <c r="D717" s="711"/>
      <c r="E717" s="157">
        <v>813</v>
      </c>
      <c r="F717" s="151">
        <f>SUM(F718:F722)</f>
        <v>36015.183</v>
      </c>
      <c r="G717" s="151">
        <f>SUM(G718:G722)</f>
        <v>22145.97329</v>
      </c>
      <c r="H717" s="151">
        <f>SUM(H718:H722)</f>
        <v>22145.97329</v>
      </c>
      <c r="I717" s="151">
        <f>SUM(I718:I722)</f>
        <v>16438.44855</v>
      </c>
    </row>
    <row r="718" spans="1:9" ht="36.75" customHeight="1">
      <c r="A718" s="713"/>
      <c r="B718" s="715"/>
      <c r="C718" s="711" t="s">
        <v>834</v>
      </c>
      <c r="D718" s="711"/>
      <c r="E718" s="157"/>
      <c r="F718" s="151">
        <v>0</v>
      </c>
      <c r="G718" s="151">
        <v>0</v>
      </c>
      <c r="H718" s="151">
        <v>0</v>
      </c>
      <c r="I718" s="151">
        <v>0</v>
      </c>
    </row>
    <row r="719" spans="1:9" ht="45.75" customHeight="1">
      <c r="A719" s="713"/>
      <c r="B719" s="715"/>
      <c r="C719" s="711" t="s">
        <v>835</v>
      </c>
      <c r="D719" s="711"/>
      <c r="E719" s="157">
        <v>813</v>
      </c>
      <c r="F719" s="151">
        <v>36015.183</v>
      </c>
      <c r="G719" s="151">
        <v>22145.97329</v>
      </c>
      <c r="H719" s="151">
        <v>22145.97329</v>
      </c>
      <c r="I719" s="151">
        <v>16438.44855</v>
      </c>
    </row>
    <row r="720" spans="1:9" ht="39.75" customHeight="1">
      <c r="A720" s="714"/>
      <c r="B720" s="715"/>
      <c r="C720" s="711" t="s">
        <v>836</v>
      </c>
      <c r="D720" s="711"/>
      <c r="E720" s="157"/>
      <c r="F720" s="151">
        <v>0</v>
      </c>
      <c r="G720" s="151">
        <v>0</v>
      </c>
      <c r="H720" s="151">
        <v>0</v>
      </c>
      <c r="I720" s="151">
        <v>0</v>
      </c>
    </row>
    <row r="721" spans="1:9" ht="49.5" customHeight="1" hidden="1">
      <c r="A721" s="152"/>
      <c r="B721" s="535"/>
      <c r="C721" s="711" t="s">
        <v>20</v>
      </c>
      <c r="D721" s="711"/>
      <c r="E721" s="157"/>
      <c r="F721" s="151"/>
      <c r="G721" s="151"/>
      <c r="H721" s="151"/>
      <c r="I721" s="151"/>
    </row>
    <row r="722" spans="1:9" ht="49.5" customHeight="1" hidden="1">
      <c r="A722" s="152"/>
      <c r="B722" s="535"/>
      <c r="C722" s="711" t="s">
        <v>21</v>
      </c>
      <c r="D722" s="711"/>
      <c r="E722" s="157"/>
      <c r="F722" s="151"/>
      <c r="G722" s="151"/>
      <c r="H722" s="151"/>
      <c r="I722" s="151"/>
    </row>
    <row r="723" spans="1:9" ht="19.5" customHeight="1">
      <c r="A723" s="712"/>
      <c r="B723" s="715" t="s">
        <v>300</v>
      </c>
      <c r="C723" s="711" t="s">
        <v>517</v>
      </c>
      <c r="D723" s="711"/>
      <c r="E723" s="157"/>
      <c r="F723" s="151">
        <f>SUM(F724:F726)</f>
        <v>0</v>
      </c>
      <c r="G723" s="151">
        <f>SUM(G724:G726)</f>
        <v>0</v>
      </c>
      <c r="H723" s="151">
        <f>SUM(H724:H726)</f>
        <v>0</v>
      </c>
      <c r="I723" s="151">
        <f>SUM(I724:I726)</f>
        <v>0</v>
      </c>
    </row>
    <row r="724" spans="1:9" ht="19.5" customHeight="1">
      <c r="A724" s="713"/>
      <c r="B724" s="715"/>
      <c r="C724" s="711" t="s">
        <v>834</v>
      </c>
      <c r="D724" s="711"/>
      <c r="E724" s="157"/>
      <c r="F724" s="151">
        <f>F743</f>
        <v>0</v>
      </c>
      <c r="G724" s="151">
        <f>G743</f>
        <v>0</v>
      </c>
      <c r="H724" s="151">
        <f aca="true" t="shared" si="13" ref="G724:I726">H731+H737</f>
        <v>0</v>
      </c>
      <c r="I724" s="151">
        <f t="shared" si="13"/>
        <v>0</v>
      </c>
    </row>
    <row r="725" spans="1:9" ht="19.5" customHeight="1">
      <c r="A725" s="713"/>
      <c r="B725" s="715"/>
      <c r="C725" s="711" t="s">
        <v>835</v>
      </c>
      <c r="D725" s="711"/>
      <c r="E725" s="157"/>
      <c r="F725" s="151">
        <f>SUM(F744)</f>
        <v>0</v>
      </c>
      <c r="G725" s="151">
        <f>SUM(G744)</f>
        <v>0</v>
      </c>
      <c r="H725" s="151">
        <f t="shared" si="13"/>
        <v>0</v>
      </c>
      <c r="I725" s="151">
        <f t="shared" si="13"/>
        <v>0</v>
      </c>
    </row>
    <row r="726" spans="1:9" ht="19.5" customHeight="1">
      <c r="A726" s="714"/>
      <c r="B726" s="715"/>
      <c r="C726" s="711" t="s">
        <v>836</v>
      </c>
      <c r="D726" s="711"/>
      <c r="E726" s="157"/>
      <c r="F726" s="151">
        <f>F733+F739</f>
        <v>0</v>
      </c>
      <c r="G726" s="151">
        <f t="shared" si="13"/>
        <v>0</v>
      </c>
      <c r="H726" s="151">
        <f t="shared" si="13"/>
        <v>0</v>
      </c>
      <c r="I726" s="151">
        <f t="shared" si="13"/>
        <v>0</v>
      </c>
    </row>
    <row r="727" spans="1:9" ht="49.5" customHeight="1" hidden="1">
      <c r="A727" s="152"/>
      <c r="B727" s="535"/>
      <c r="C727" s="711" t="s">
        <v>20</v>
      </c>
      <c r="D727" s="711"/>
      <c r="E727" s="160"/>
      <c r="F727" s="151"/>
      <c r="G727" s="151"/>
      <c r="H727" s="151"/>
      <c r="I727" s="151"/>
    </row>
    <row r="728" spans="1:9" ht="49.5" customHeight="1" hidden="1">
      <c r="A728" s="152"/>
      <c r="B728" s="535"/>
      <c r="C728" s="711" t="s">
        <v>21</v>
      </c>
      <c r="D728" s="711"/>
      <c r="E728" s="160"/>
      <c r="F728" s="151"/>
      <c r="G728" s="151"/>
      <c r="H728" s="151"/>
      <c r="I728" s="151"/>
    </row>
    <row r="729" spans="1:9" ht="49.5" customHeight="1" hidden="1">
      <c r="A729" s="152"/>
      <c r="B729" s="535"/>
      <c r="C729" s="154" t="s">
        <v>301</v>
      </c>
      <c r="D729" s="155" t="s">
        <v>302</v>
      </c>
      <c r="E729" s="160"/>
      <c r="F729" s="151"/>
      <c r="G729" s="151"/>
      <c r="H729" s="151"/>
      <c r="I729" s="151"/>
    </row>
    <row r="730" spans="1:9" ht="49.5" customHeight="1" hidden="1">
      <c r="A730" s="152"/>
      <c r="B730" s="535"/>
      <c r="C730" s="711" t="s">
        <v>517</v>
      </c>
      <c r="D730" s="711"/>
      <c r="E730" s="160"/>
      <c r="F730" s="151">
        <f>SUM(F731:F733)</f>
        <v>0</v>
      </c>
      <c r="G730" s="151">
        <f>SUM(G731:G733)</f>
        <v>0</v>
      </c>
      <c r="H730" s="151">
        <f>SUM(H731:H733)</f>
        <v>0</v>
      </c>
      <c r="I730" s="151">
        <f>SUM(I731:I733)</f>
        <v>0</v>
      </c>
    </row>
    <row r="731" spans="1:9" ht="49.5" customHeight="1" hidden="1">
      <c r="A731" s="152"/>
      <c r="B731" s="535"/>
      <c r="C731" s="711" t="s">
        <v>834</v>
      </c>
      <c r="D731" s="711"/>
      <c r="E731" s="160"/>
      <c r="F731" s="151"/>
      <c r="G731" s="151"/>
      <c r="H731" s="151"/>
      <c r="I731" s="151"/>
    </row>
    <row r="732" spans="1:9" ht="49.5" customHeight="1" hidden="1">
      <c r="A732" s="152"/>
      <c r="B732" s="535"/>
      <c r="C732" s="711" t="s">
        <v>835</v>
      </c>
      <c r="D732" s="711"/>
      <c r="E732" s="160"/>
      <c r="F732" s="151"/>
      <c r="G732" s="151"/>
      <c r="H732" s="151"/>
      <c r="I732" s="151"/>
    </row>
    <row r="733" spans="1:9" ht="49.5" customHeight="1" hidden="1">
      <c r="A733" s="152"/>
      <c r="B733" s="535"/>
      <c r="C733" s="711" t="s">
        <v>836</v>
      </c>
      <c r="D733" s="711"/>
      <c r="E733" s="160"/>
      <c r="F733" s="151"/>
      <c r="G733" s="151"/>
      <c r="H733" s="151"/>
      <c r="I733" s="151"/>
    </row>
    <row r="734" spans="1:9" ht="49.5" customHeight="1" hidden="1">
      <c r="A734" s="152"/>
      <c r="B734" s="535"/>
      <c r="C734" s="534"/>
      <c r="D734" s="164" t="s">
        <v>785</v>
      </c>
      <c r="E734" s="160"/>
      <c r="F734" s="160" t="s">
        <v>15</v>
      </c>
      <c r="G734" s="160" t="s">
        <v>15</v>
      </c>
      <c r="H734" s="160" t="s">
        <v>15</v>
      </c>
      <c r="I734" s="160" t="s">
        <v>15</v>
      </c>
    </row>
    <row r="735" spans="1:9" ht="49.5" customHeight="1" hidden="1">
      <c r="A735" s="152"/>
      <c r="B735" s="535"/>
      <c r="C735" s="154" t="s">
        <v>304</v>
      </c>
      <c r="D735" s="155" t="s">
        <v>786</v>
      </c>
      <c r="E735" s="160"/>
      <c r="F735" s="151"/>
      <c r="G735" s="151"/>
      <c r="H735" s="151"/>
      <c r="I735" s="151"/>
    </row>
    <row r="736" spans="1:9" ht="49.5" customHeight="1" hidden="1">
      <c r="A736" s="152"/>
      <c r="B736" s="535"/>
      <c r="C736" s="711" t="s">
        <v>517</v>
      </c>
      <c r="D736" s="711"/>
      <c r="E736" s="160"/>
      <c r="F736" s="151">
        <f>SUM(F737:F739)</f>
        <v>0</v>
      </c>
      <c r="G736" s="151">
        <f>SUM(G737:G739)</f>
        <v>0</v>
      </c>
      <c r="H736" s="151">
        <f>SUM(H737:H739)</f>
        <v>0</v>
      </c>
      <c r="I736" s="151">
        <f>SUM(I737:I739)</f>
        <v>0</v>
      </c>
    </row>
    <row r="737" spans="1:9" ht="49.5" customHeight="1" hidden="1">
      <c r="A737" s="152"/>
      <c r="B737" s="535"/>
      <c r="C737" s="711" t="s">
        <v>834</v>
      </c>
      <c r="D737" s="711"/>
      <c r="E737" s="160"/>
      <c r="F737" s="151"/>
      <c r="G737" s="151"/>
      <c r="H737" s="151"/>
      <c r="I737" s="151"/>
    </row>
    <row r="738" spans="1:9" ht="49.5" customHeight="1" hidden="1">
      <c r="A738" s="152"/>
      <c r="B738" s="535"/>
      <c r="C738" s="711" t="s">
        <v>835</v>
      </c>
      <c r="D738" s="711"/>
      <c r="E738" s="160"/>
      <c r="F738" s="151"/>
      <c r="G738" s="151"/>
      <c r="H738" s="151"/>
      <c r="I738" s="151"/>
    </row>
    <row r="739" spans="1:9" ht="49.5" customHeight="1" hidden="1">
      <c r="A739" s="152"/>
      <c r="B739" s="535"/>
      <c r="C739" s="711" t="s">
        <v>836</v>
      </c>
      <c r="D739" s="711"/>
      <c r="E739" s="160"/>
      <c r="F739" s="151"/>
      <c r="G739" s="151"/>
      <c r="H739" s="151"/>
      <c r="I739" s="151"/>
    </row>
    <row r="740" spans="1:9" ht="49.5" customHeight="1" hidden="1">
      <c r="A740" s="152"/>
      <c r="B740" s="535"/>
      <c r="C740" s="534"/>
      <c r="D740" s="164" t="s">
        <v>787</v>
      </c>
      <c r="E740" s="160"/>
      <c r="F740" s="160" t="s">
        <v>15</v>
      </c>
      <c r="G740" s="160" t="s">
        <v>15</v>
      </c>
      <c r="H740" s="160" t="s">
        <v>15</v>
      </c>
      <c r="I740" s="160" t="s">
        <v>15</v>
      </c>
    </row>
    <row r="741" spans="1:9" ht="49.5" customHeight="1" hidden="1">
      <c r="A741" s="152"/>
      <c r="B741" s="535"/>
      <c r="C741" s="154" t="s">
        <v>301</v>
      </c>
      <c r="D741" s="155" t="s">
        <v>302</v>
      </c>
      <c r="E741" s="160"/>
      <c r="F741" s="151"/>
      <c r="G741" s="151"/>
      <c r="H741" s="151"/>
      <c r="I741" s="534"/>
    </row>
    <row r="742" spans="1:9" ht="49.5" customHeight="1" hidden="1">
      <c r="A742" s="152"/>
      <c r="B742" s="535"/>
      <c r="C742" s="711" t="s">
        <v>517</v>
      </c>
      <c r="D742" s="711"/>
      <c r="E742" s="160"/>
      <c r="F742" s="151">
        <f>SUM(F743:F745)</f>
        <v>0</v>
      </c>
      <c r="G742" s="151">
        <f>SUM(G743:G745)</f>
        <v>0</v>
      </c>
      <c r="H742" s="151">
        <f>SUM(H743:H745)</f>
        <v>0</v>
      </c>
      <c r="I742" s="151">
        <f>SUM(I743:I745)</f>
        <v>0</v>
      </c>
    </row>
    <row r="743" spans="1:9" ht="49.5" customHeight="1" hidden="1">
      <c r="A743" s="152"/>
      <c r="B743" s="535"/>
      <c r="C743" s="711" t="s">
        <v>834</v>
      </c>
      <c r="D743" s="711"/>
      <c r="E743" s="160"/>
      <c r="F743" s="151">
        <v>0</v>
      </c>
      <c r="G743" s="151">
        <v>0</v>
      </c>
      <c r="H743" s="151">
        <v>0</v>
      </c>
      <c r="I743" s="151">
        <v>0</v>
      </c>
    </row>
    <row r="744" spans="1:9" ht="49.5" customHeight="1" hidden="1">
      <c r="A744" s="152"/>
      <c r="B744" s="535"/>
      <c r="C744" s="711" t="s">
        <v>835</v>
      </c>
      <c r="D744" s="711"/>
      <c r="E744" s="160"/>
      <c r="F744" s="151">
        <v>0</v>
      </c>
      <c r="G744" s="151">
        <v>0</v>
      </c>
      <c r="H744" s="151">
        <v>0</v>
      </c>
      <c r="I744" s="151">
        <v>0</v>
      </c>
    </row>
    <row r="745" spans="1:9" ht="49.5" customHeight="1" hidden="1">
      <c r="A745" s="152"/>
      <c r="B745" s="535"/>
      <c r="C745" s="711" t="s">
        <v>836</v>
      </c>
      <c r="D745" s="711"/>
      <c r="E745" s="160"/>
      <c r="F745" s="151"/>
      <c r="G745" s="151"/>
      <c r="H745" s="151"/>
      <c r="I745" s="534"/>
    </row>
    <row r="746" spans="1:9" ht="30" customHeight="1">
      <c r="A746" s="712"/>
      <c r="B746" s="715" t="s">
        <v>306</v>
      </c>
      <c r="C746" s="711" t="s">
        <v>517</v>
      </c>
      <c r="D746" s="711"/>
      <c r="E746" s="157">
        <v>813</v>
      </c>
      <c r="F746" s="151">
        <f>SUM(F747:F749)</f>
        <v>0</v>
      </c>
      <c r="G746" s="151">
        <f>SUM(G747:G749)</f>
        <v>1907.237</v>
      </c>
      <c r="H746" s="151">
        <f>SUM(H747:H749)</f>
        <v>1901.561</v>
      </c>
      <c r="I746" s="151">
        <f>SUM(I747:I749)</f>
        <v>1901.561</v>
      </c>
    </row>
    <row r="747" spans="1:9" ht="19.5" customHeight="1">
      <c r="A747" s="713"/>
      <c r="B747" s="715"/>
      <c r="C747" s="711" t="s">
        <v>834</v>
      </c>
      <c r="D747" s="711"/>
      <c r="E747" s="157"/>
      <c r="F747" s="151">
        <v>0</v>
      </c>
      <c r="G747" s="151">
        <v>0</v>
      </c>
      <c r="H747" s="151">
        <v>0</v>
      </c>
      <c r="I747" s="151">
        <v>0</v>
      </c>
    </row>
    <row r="748" spans="1:9" ht="19.5" customHeight="1">
      <c r="A748" s="713"/>
      <c r="B748" s="715"/>
      <c r="C748" s="711" t="s">
        <v>835</v>
      </c>
      <c r="D748" s="711"/>
      <c r="E748" s="157">
        <v>813</v>
      </c>
      <c r="F748" s="151">
        <v>0</v>
      </c>
      <c r="G748" s="151">
        <v>1907.237</v>
      </c>
      <c r="H748" s="151">
        <v>1901.561</v>
      </c>
      <c r="I748" s="150">
        <v>1901.561</v>
      </c>
    </row>
    <row r="749" spans="1:9" ht="19.5" customHeight="1">
      <c r="A749" s="714"/>
      <c r="B749" s="715"/>
      <c r="C749" s="711" t="s">
        <v>836</v>
      </c>
      <c r="D749" s="711"/>
      <c r="E749" s="157"/>
      <c r="F749" s="151">
        <v>0</v>
      </c>
      <c r="G749" s="151">
        <v>0</v>
      </c>
      <c r="H749" s="151">
        <v>0</v>
      </c>
      <c r="I749" s="151">
        <v>0</v>
      </c>
    </row>
    <row r="750" spans="1:9" ht="49.5" customHeight="1" hidden="1">
      <c r="A750" s="152"/>
      <c r="B750" s="535"/>
      <c r="C750" s="716"/>
      <c r="D750" s="716"/>
      <c r="E750" s="716"/>
      <c r="F750" s="716"/>
      <c r="G750" s="716"/>
      <c r="H750" s="716"/>
      <c r="I750" s="716"/>
    </row>
    <row r="751" spans="1:9" ht="19.5" customHeight="1">
      <c r="A751" s="712"/>
      <c r="B751" s="715" t="s">
        <v>857</v>
      </c>
      <c r="C751" s="711" t="s">
        <v>517</v>
      </c>
      <c r="D751" s="711"/>
      <c r="E751" s="157">
        <v>813</v>
      </c>
      <c r="F751" s="169">
        <f>F752+F753+F754</f>
        <v>0</v>
      </c>
      <c r="G751" s="169">
        <f>G752+G753+G754</f>
        <v>0</v>
      </c>
      <c r="H751" s="169">
        <f>H752+H753+H754</f>
        <v>0</v>
      </c>
      <c r="I751" s="169">
        <f>I752+I753+I754</f>
        <v>0</v>
      </c>
    </row>
    <row r="752" spans="1:9" ht="19.5" customHeight="1">
      <c r="A752" s="713"/>
      <c r="B752" s="715"/>
      <c r="C752" s="711" t="s">
        <v>834</v>
      </c>
      <c r="D752" s="711"/>
      <c r="E752" s="157"/>
      <c r="F752" s="169">
        <v>0</v>
      </c>
      <c r="G752" s="169">
        <v>0</v>
      </c>
      <c r="H752" s="169">
        <v>0</v>
      </c>
      <c r="I752" s="169">
        <v>0</v>
      </c>
    </row>
    <row r="753" spans="1:9" ht="38.25" customHeight="1">
      <c r="A753" s="713"/>
      <c r="B753" s="715"/>
      <c r="C753" s="711" t="s">
        <v>835</v>
      </c>
      <c r="D753" s="711"/>
      <c r="E753" s="157">
        <v>813</v>
      </c>
      <c r="F753" s="151">
        <v>0</v>
      </c>
      <c r="G753" s="151">
        <v>0</v>
      </c>
      <c r="H753" s="151">
        <v>0</v>
      </c>
      <c r="I753" s="151">
        <v>0</v>
      </c>
    </row>
    <row r="754" spans="1:9" ht="43.5" customHeight="1">
      <c r="A754" s="714"/>
      <c r="B754" s="715"/>
      <c r="C754" s="711" t="s">
        <v>836</v>
      </c>
      <c r="D754" s="711"/>
      <c r="E754" s="157"/>
      <c r="F754" s="169">
        <v>0</v>
      </c>
      <c r="G754" s="169">
        <v>0</v>
      </c>
      <c r="H754" s="169">
        <v>0</v>
      </c>
      <c r="I754" s="169">
        <v>0</v>
      </c>
    </row>
    <row r="755" spans="1:9" ht="19.5" customHeight="1">
      <c r="A755" s="712" t="s">
        <v>440</v>
      </c>
      <c r="B755" s="715" t="s">
        <v>479</v>
      </c>
      <c r="C755" s="711" t="s">
        <v>517</v>
      </c>
      <c r="D755" s="711"/>
      <c r="E755" s="157">
        <v>813</v>
      </c>
      <c r="F755" s="151">
        <f>SUM(F756:F760)</f>
        <v>0</v>
      </c>
      <c r="G755" s="151">
        <f>SUM(G756:G760)</f>
        <v>17397.26993</v>
      </c>
      <c r="H755" s="151">
        <f>SUM(H756:H760)</f>
        <v>17270.29941</v>
      </c>
      <c r="I755" s="151">
        <f>SUM(I756:I760)</f>
        <v>17270.29941</v>
      </c>
    </row>
    <row r="756" spans="1:9" ht="19.5" customHeight="1">
      <c r="A756" s="713"/>
      <c r="B756" s="715"/>
      <c r="C756" s="711" t="s">
        <v>834</v>
      </c>
      <c r="D756" s="711"/>
      <c r="E756" s="157"/>
      <c r="F756" s="151">
        <f>F762+F768</f>
        <v>0</v>
      </c>
      <c r="G756" s="151">
        <f>G762+G768</f>
        <v>0</v>
      </c>
      <c r="H756" s="151">
        <f>H762+H768</f>
        <v>0</v>
      </c>
      <c r="I756" s="151">
        <f>I762+I768</f>
        <v>0</v>
      </c>
    </row>
    <row r="757" spans="1:9" ht="19.5" customHeight="1">
      <c r="A757" s="713"/>
      <c r="B757" s="715"/>
      <c r="C757" s="711" t="s">
        <v>835</v>
      </c>
      <c r="D757" s="711"/>
      <c r="E757" s="157">
        <v>813</v>
      </c>
      <c r="F757" s="151">
        <f>F763</f>
        <v>0</v>
      </c>
      <c r="G757" s="151">
        <f>G763</f>
        <v>17397.26993</v>
      </c>
      <c r="H757" s="151">
        <f>H763</f>
        <v>17270.29941</v>
      </c>
      <c r="I757" s="151">
        <f>I763</f>
        <v>17270.29941</v>
      </c>
    </row>
    <row r="758" spans="1:9" ht="19.5" customHeight="1">
      <c r="A758" s="714"/>
      <c r="B758" s="715"/>
      <c r="C758" s="711" t="s">
        <v>836</v>
      </c>
      <c r="D758" s="711"/>
      <c r="E758" s="157"/>
      <c r="F758" s="151">
        <f>F764+F770</f>
        <v>0</v>
      </c>
      <c r="G758" s="151">
        <f>G764+G770</f>
        <v>0</v>
      </c>
      <c r="H758" s="151">
        <f>H764+H770</f>
        <v>0</v>
      </c>
      <c r="I758" s="151">
        <f>I764+I770</f>
        <v>0</v>
      </c>
    </row>
    <row r="759" spans="1:9" ht="49.5" customHeight="1" hidden="1">
      <c r="A759" s="152"/>
      <c r="B759" s="535"/>
      <c r="C759" s="711" t="s">
        <v>20</v>
      </c>
      <c r="D759" s="711"/>
      <c r="E759" s="157">
        <v>813</v>
      </c>
      <c r="F759" s="151"/>
      <c r="G759" s="151"/>
      <c r="H759" s="151"/>
      <c r="I759" s="151"/>
    </row>
    <row r="760" spans="1:9" ht="49.5" customHeight="1" hidden="1">
      <c r="A760" s="152"/>
      <c r="B760" s="535"/>
      <c r="C760" s="711" t="s">
        <v>21</v>
      </c>
      <c r="D760" s="711"/>
      <c r="E760" s="157">
        <v>813</v>
      </c>
      <c r="F760" s="151"/>
      <c r="G760" s="151"/>
      <c r="H760" s="151"/>
      <c r="I760" s="151"/>
    </row>
    <row r="761" spans="1:9" ht="63.75" customHeight="1">
      <c r="A761" s="712"/>
      <c r="B761" s="715" t="s">
        <v>480</v>
      </c>
      <c r="C761" s="711" t="s">
        <v>517</v>
      </c>
      <c r="D761" s="711"/>
      <c r="E761" s="157">
        <v>813</v>
      </c>
      <c r="F761" s="151">
        <f>SUM(F762:F766)</f>
        <v>0</v>
      </c>
      <c r="G761" s="151">
        <f>SUM(G762:G766)</f>
        <v>17397.26993</v>
      </c>
      <c r="H761" s="151">
        <f>SUM(H762:H766)</f>
        <v>17270.29941</v>
      </c>
      <c r="I761" s="151">
        <f>SUM(I762:I766)</f>
        <v>17270.29941</v>
      </c>
    </row>
    <row r="762" spans="1:9" ht="40.5" customHeight="1">
      <c r="A762" s="713"/>
      <c r="B762" s="715"/>
      <c r="C762" s="711" t="s">
        <v>834</v>
      </c>
      <c r="D762" s="711"/>
      <c r="E762" s="157"/>
      <c r="F762" s="151">
        <v>0</v>
      </c>
      <c r="G762" s="151">
        <v>0</v>
      </c>
      <c r="H762" s="151">
        <v>0</v>
      </c>
      <c r="I762" s="151">
        <v>0</v>
      </c>
    </row>
    <row r="763" spans="1:9" ht="41.25" customHeight="1">
      <c r="A763" s="713"/>
      <c r="B763" s="715"/>
      <c r="C763" s="711" t="s">
        <v>835</v>
      </c>
      <c r="D763" s="711"/>
      <c r="E763" s="157">
        <v>813</v>
      </c>
      <c r="F763" s="151">
        <v>0</v>
      </c>
      <c r="G763" s="151">
        <v>17397.26993</v>
      </c>
      <c r="H763" s="151">
        <v>17270.29941</v>
      </c>
      <c r="I763" s="150">
        <v>17270.29941</v>
      </c>
    </row>
    <row r="764" spans="1:9" ht="58.5" customHeight="1">
      <c r="A764" s="714"/>
      <c r="B764" s="715"/>
      <c r="C764" s="711" t="s">
        <v>836</v>
      </c>
      <c r="D764" s="711"/>
      <c r="E764" s="157"/>
      <c r="F764" s="151">
        <v>0</v>
      </c>
      <c r="G764" s="151">
        <v>0</v>
      </c>
      <c r="H764" s="151">
        <v>0</v>
      </c>
      <c r="I764" s="151">
        <v>0</v>
      </c>
    </row>
    <row r="765" spans="1:9" ht="49.5" customHeight="1" hidden="1">
      <c r="A765" s="152"/>
      <c r="B765" s="535"/>
      <c r="C765" s="711" t="s">
        <v>20</v>
      </c>
      <c r="D765" s="711"/>
      <c r="E765" s="157">
        <v>813</v>
      </c>
      <c r="F765" s="151"/>
      <c r="G765" s="151"/>
      <c r="H765" s="151"/>
      <c r="I765" s="151"/>
    </row>
    <row r="766" spans="1:9" ht="49.5" customHeight="1" hidden="1">
      <c r="A766" s="152"/>
      <c r="B766" s="535"/>
      <c r="C766" s="711" t="s">
        <v>21</v>
      </c>
      <c r="D766" s="711"/>
      <c r="E766" s="157">
        <v>813</v>
      </c>
      <c r="F766" s="151"/>
      <c r="G766" s="151"/>
      <c r="H766" s="151"/>
      <c r="I766" s="151"/>
    </row>
    <row r="767" spans="1:9" ht="19.5" customHeight="1">
      <c r="A767" s="712" t="s">
        <v>858</v>
      </c>
      <c r="B767" s="715" t="s">
        <v>481</v>
      </c>
      <c r="C767" s="711" t="s">
        <v>517</v>
      </c>
      <c r="D767" s="711"/>
      <c r="E767" s="157">
        <v>813</v>
      </c>
      <c r="F767" s="151">
        <f>SUM(F768:F771)</f>
        <v>4318.89</v>
      </c>
      <c r="G767" s="151">
        <f>SUM(G768:G771)</f>
        <v>5228.5263</v>
      </c>
      <c r="H767" s="151">
        <f>SUM(H768:H771)</f>
        <v>5228.5263</v>
      </c>
      <c r="I767" s="151">
        <f>SUM(I768:I771)</f>
        <v>5228.5263</v>
      </c>
    </row>
    <row r="768" spans="1:9" ht="31.5" customHeight="1">
      <c r="A768" s="713"/>
      <c r="B768" s="715"/>
      <c r="C768" s="711" t="s">
        <v>834</v>
      </c>
      <c r="D768" s="711"/>
      <c r="E768" s="157"/>
      <c r="F768" s="151">
        <v>0</v>
      </c>
      <c r="G768" s="151">
        <v>0</v>
      </c>
      <c r="H768" s="151">
        <v>0</v>
      </c>
      <c r="I768" s="151">
        <v>0</v>
      </c>
    </row>
    <row r="769" spans="1:9" ht="60" customHeight="1">
      <c r="A769" s="713"/>
      <c r="B769" s="715"/>
      <c r="C769" s="711" t="s">
        <v>835</v>
      </c>
      <c r="D769" s="711"/>
      <c r="E769" s="157">
        <v>813</v>
      </c>
      <c r="F769" s="151">
        <f>F775</f>
        <v>4318.89</v>
      </c>
      <c r="G769" s="151">
        <f>G775</f>
        <v>5228.5263</v>
      </c>
      <c r="H769" s="151">
        <f>H775</f>
        <v>5228.5263</v>
      </c>
      <c r="I769" s="151">
        <f>I775</f>
        <v>5228.5263</v>
      </c>
    </row>
    <row r="770" spans="1:9" ht="42" customHeight="1">
      <c r="A770" s="714"/>
      <c r="B770" s="715"/>
      <c r="C770" s="711" t="s">
        <v>836</v>
      </c>
      <c r="D770" s="711"/>
      <c r="E770" s="157"/>
      <c r="F770" s="151">
        <v>0</v>
      </c>
      <c r="G770" s="151">
        <v>0</v>
      </c>
      <c r="H770" s="151">
        <v>0</v>
      </c>
      <c r="I770" s="151">
        <v>0</v>
      </c>
    </row>
    <row r="771" spans="1:9" ht="49.5" customHeight="1" hidden="1">
      <c r="A771" s="152"/>
      <c r="B771" s="535"/>
      <c r="C771" s="711" t="s">
        <v>20</v>
      </c>
      <c r="D771" s="711"/>
      <c r="E771" s="157">
        <v>813</v>
      </c>
      <c r="F771" s="151"/>
      <c r="G771" s="151"/>
      <c r="H771" s="151"/>
      <c r="I771" s="151"/>
    </row>
    <row r="772" spans="1:9" ht="49.5" customHeight="1" hidden="1">
      <c r="A772" s="152"/>
      <c r="B772" s="535"/>
      <c r="C772" s="711" t="s">
        <v>21</v>
      </c>
      <c r="D772" s="711"/>
      <c r="E772" s="157">
        <v>813</v>
      </c>
      <c r="F772" s="151"/>
      <c r="G772" s="151"/>
      <c r="H772" s="151"/>
      <c r="I772" s="151"/>
    </row>
    <row r="773" spans="1:9" ht="19.5" customHeight="1">
      <c r="A773" s="712"/>
      <c r="B773" s="715" t="s">
        <v>314</v>
      </c>
      <c r="C773" s="711" t="s">
        <v>517</v>
      </c>
      <c r="D773" s="711"/>
      <c r="E773" s="157">
        <v>813</v>
      </c>
      <c r="F773" s="151">
        <f>SUM(F774:F776)</f>
        <v>4318.89</v>
      </c>
      <c r="G773" s="151">
        <f>SUM(G774:G776)</f>
        <v>5228.5263</v>
      </c>
      <c r="H773" s="151">
        <f>SUM(H774:H776)</f>
        <v>5228.5263</v>
      </c>
      <c r="I773" s="151">
        <f>SUM(I774:I776)</f>
        <v>5228.5263</v>
      </c>
    </row>
    <row r="774" spans="1:9" ht="19.5" customHeight="1">
      <c r="A774" s="713"/>
      <c r="B774" s="715"/>
      <c r="C774" s="711" t="s">
        <v>834</v>
      </c>
      <c r="D774" s="711"/>
      <c r="E774" s="157"/>
      <c r="F774" s="151">
        <v>0</v>
      </c>
      <c r="G774" s="151">
        <v>0</v>
      </c>
      <c r="H774" s="151">
        <v>0</v>
      </c>
      <c r="I774" s="151">
        <v>0</v>
      </c>
    </row>
    <row r="775" spans="1:9" ht="36.75" customHeight="1">
      <c r="A775" s="713"/>
      <c r="B775" s="715"/>
      <c r="C775" s="711" t="s">
        <v>835</v>
      </c>
      <c r="D775" s="711"/>
      <c r="E775" s="157">
        <v>813</v>
      </c>
      <c r="F775" s="151">
        <v>4318.89</v>
      </c>
      <c r="G775" s="151">
        <v>5228.5263</v>
      </c>
      <c r="H775" s="151">
        <v>5228.5263</v>
      </c>
      <c r="I775" s="151">
        <v>5228.5263</v>
      </c>
    </row>
    <row r="776" spans="1:9" ht="48" customHeight="1">
      <c r="A776" s="714"/>
      <c r="B776" s="715"/>
      <c r="C776" s="711" t="s">
        <v>836</v>
      </c>
      <c r="D776" s="711"/>
      <c r="E776" s="157">
        <v>813</v>
      </c>
      <c r="F776" s="151">
        <v>0</v>
      </c>
      <c r="G776" s="151">
        <v>0</v>
      </c>
      <c r="H776" s="151">
        <v>0</v>
      </c>
      <c r="I776" s="151">
        <v>0</v>
      </c>
    </row>
    <row r="777" spans="1:9" ht="19.5" customHeight="1">
      <c r="A777" s="712" t="s">
        <v>67</v>
      </c>
      <c r="B777" s="715" t="s">
        <v>793</v>
      </c>
      <c r="C777" s="711" t="s">
        <v>517</v>
      </c>
      <c r="D777" s="711"/>
      <c r="E777" s="157">
        <v>813</v>
      </c>
      <c r="F777" s="151">
        <f aca="true" t="shared" si="14" ref="F777:I780">F782+F795+F848</f>
        <v>107488.569</v>
      </c>
      <c r="G777" s="151">
        <f t="shared" si="14"/>
        <v>115848.00873</v>
      </c>
      <c r="H777" s="151">
        <f t="shared" si="14"/>
        <v>115848.00873</v>
      </c>
      <c r="I777" s="151">
        <f t="shared" si="14"/>
        <v>114502.12873</v>
      </c>
    </row>
    <row r="778" spans="1:9" ht="19.5" customHeight="1">
      <c r="A778" s="713"/>
      <c r="B778" s="715"/>
      <c r="C778" s="711" t="s">
        <v>834</v>
      </c>
      <c r="D778" s="711"/>
      <c r="E778" s="157">
        <v>813</v>
      </c>
      <c r="F778" s="151">
        <f t="shared" si="14"/>
        <v>6023.7</v>
      </c>
      <c r="G778" s="151">
        <f t="shared" si="14"/>
        <v>8771.7</v>
      </c>
      <c r="H778" s="151">
        <f t="shared" si="14"/>
        <v>8771.7</v>
      </c>
      <c r="I778" s="151">
        <f t="shared" si="14"/>
        <v>8771.7</v>
      </c>
    </row>
    <row r="779" spans="1:9" ht="19.5" customHeight="1">
      <c r="A779" s="713"/>
      <c r="B779" s="715"/>
      <c r="C779" s="711" t="s">
        <v>835</v>
      </c>
      <c r="D779" s="711"/>
      <c r="E779" s="157">
        <v>813</v>
      </c>
      <c r="F779" s="151">
        <f t="shared" si="14"/>
        <v>101464.869</v>
      </c>
      <c r="G779" s="151">
        <f t="shared" si="14"/>
        <v>107076.30873</v>
      </c>
      <c r="H779" s="151">
        <f t="shared" si="14"/>
        <v>107076.30873</v>
      </c>
      <c r="I779" s="151">
        <f t="shared" si="14"/>
        <v>105730.42873</v>
      </c>
    </row>
    <row r="780" spans="1:9" ht="29.25" customHeight="1">
      <c r="A780" s="714"/>
      <c r="B780" s="715"/>
      <c r="C780" s="711" t="s">
        <v>836</v>
      </c>
      <c r="D780" s="711"/>
      <c r="E780" s="157"/>
      <c r="F780" s="151">
        <f t="shared" si="14"/>
        <v>0</v>
      </c>
      <c r="G780" s="151">
        <f t="shared" si="14"/>
        <v>0</v>
      </c>
      <c r="H780" s="151">
        <f t="shared" si="14"/>
        <v>0</v>
      </c>
      <c r="I780" s="151">
        <f t="shared" si="14"/>
        <v>0</v>
      </c>
    </row>
    <row r="781" spans="1:9" ht="49.5" customHeight="1" hidden="1">
      <c r="A781" s="152"/>
      <c r="B781" s="535"/>
      <c r="C781" s="716"/>
      <c r="D781" s="716"/>
      <c r="E781" s="716"/>
      <c r="F781" s="716"/>
      <c r="G781" s="716"/>
      <c r="H781" s="716"/>
      <c r="I781" s="716"/>
    </row>
    <row r="782" spans="1:9" ht="19.5" customHeight="1">
      <c r="A782" s="712" t="s">
        <v>446</v>
      </c>
      <c r="B782" s="715" t="s">
        <v>317</v>
      </c>
      <c r="C782" s="711" t="s">
        <v>517</v>
      </c>
      <c r="D782" s="711"/>
      <c r="E782" s="157">
        <v>813</v>
      </c>
      <c r="F782" s="151">
        <f>SUM(F783:F787)</f>
        <v>6023.7</v>
      </c>
      <c r="G782" s="151">
        <f>SUM(G783:G787)</f>
        <v>6023.7</v>
      </c>
      <c r="H782" s="151">
        <f>SUM(H783:H787)</f>
        <v>6023.7</v>
      </c>
      <c r="I782" s="151">
        <f>SUM(I783:I787)</f>
        <v>6023.7</v>
      </c>
    </row>
    <row r="783" spans="1:9" ht="19.5" customHeight="1">
      <c r="A783" s="713"/>
      <c r="B783" s="715"/>
      <c r="C783" s="711" t="s">
        <v>834</v>
      </c>
      <c r="D783" s="711"/>
      <c r="E783" s="157">
        <v>813</v>
      </c>
      <c r="F783" s="151">
        <f>F790</f>
        <v>6023.7</v>
      </c>
      <c r="G783" s="151">
        <f aca="true" t="shared" si="15" ref="G783:I785">G790</f>
        <v>6023.7</v>
      </c>
      <c r="H783" s="151">
        <f t="shared" si="15"/>
        <v>6023.7</v>
      </c>
      <c r="I783" s="151">
        <f t="shared" si="15"/>
        <v>6023.7</v>
      </c>
    </row>
    <row r="784" spans="1:9" ht="19.5" customHeight="1">
      <c r="A784" s="713"/>
      <c r="B784" s="715"/>
      <c r="C784" s="711" t="s">
        <v>835</v>
      </c>
      <c r="D784" s="711"/>
      <c r="E784" s="157"/>
      <c r="F784" s="151">
        <f>F791</f>
        <v>0</v>
      </c>
      <c r="G784" s="151">
        <f t="shared" si="15"/>
        <v>0</v>
      </c>
      <c r="H784" s="151">
        <f t="shared" si="15"/>
        <v>0</v>
      </c>
      <c r="I784" s="151">
        <f t="shared" si="15"/>
        <v>0</v>
      </c>
    </row>
    <row r="785" spans="1:9" ht="19.5" customHeight="1">
      <c r="A785" s="714"/>
      <c r="B785" s="715"/>
      <c r="C785" s="711" t="s">
        <v>836</v>
      </c>
      <c r="D785" s="711"/>
      <c r="E785" s="157"/>
      <c r="F785" s="151">
        <f>F792</f>
        <v>0</v>
      </c>
      <c r="G785" s="151">
        <f t="shared" si="15"/>
        <v>0</v>
      </c>
      <c r="H785" s="151">
        <f t="shared" si="15"/>
        <v>0</v>
      </c>
      <c r="I785" s="151">
        <f t="shared" si="15"/>
        <v>0</v>
      </c>
    </row>
    <row r="786" spans="1:9" ht="49.5" customHeight="1" hidden="1">
      <c r="A786" s="152"/>
      <c r="B786" s="535"/>
      <c r="C786" s="711" t="s">
        <v>20</v>
      </c>
      <c r="D786" s="711"/>
      <c r="E786" s="157">
        <v>813</v>
      </c>
      <c r="F786" s="151"/>
      <c r="G786" s="151"/>
      <c r="H786" s="151"/>
      <c r="I786" s="151"/>
    </row>
    <row r="787" spans="1:9" ht="49.5" customHeight="1" hidden="1">
      <c r="A787" s="152"/>
      <c r="B787" s="535"/>
      <c r="C787" s="711" t="s">
        <v>21</v>
      </c>
      <c r="D787" s="711"/>
      <c r="E787" s="157">
        <v>813</v>
      </c>
      <c r="F787" s="151"/>
      <c r="G787" s="151"/>
      <c r="H787" s="151"/>
      <c r="I787" s="151"/>
    </row>
    <row r="788" spans="1:9" ht="49.5" customHeight="1" hidden="1">
      <c r="A788" s="152"/>
      <c r="B788" s="535"/>
      <c r="C788" s="534"/>
      <c r="D788" s="155" t="s">
        <v>794</v>
      </c>
      <c r="E788" s="157">
        <v>813</v>
      </c>
      <c r="F788" s="160" t="s">
        <v>15</v>
      </c>
      <c r="G788" s="160" t="s">
        <v>15</v>
      </c>
      <c r="H788" s="160" t="s">
        <v>15</v>
      </c>
      <c r="I788" s="160" t="s">
        <v>15</v>
      </c>
    </row>
    <row r="789" spans="1:9" ht="37.5" customHeight="1">
      <c r="A789" s="712"/>
      <c r="B789" s="715" t="s">
        <v>320</v>
      </c>
      <c r="C789" s="711" t="s">
        <v>517</v>
      </c>
      <c r="D789" s="711"/>
      <c r="E789" s="157">
        <v>813</v>
      </c>
      <c r="F789" s="151">
        <f>SUM(F790:F794)</f>
        <v>6023.7</v>
      </c>
      <c r="G789" s="151">
        <f>SUM(G790:G794)</f>
        <v>6023.7</v>
      </c>
      <c r="H789" s="151">
        <f>SUM(H790:H794)</f>
        <v>6023.7</v>
      </c>
      <c r="I789" s="151">
        <f>SUM(I790:I794)</f>
        <v>6023.7</v>
      </c>
    </row>
    <row r="790" spans="1:9" ht="19.5" customHeight="1">
      <c r="A790" s="713"/>
      <c r="B790" s="715"/>
      <c r="C790" s="711" t="s">
        <v>834</v>
      </c>
      <c r="D790" s="711"/>
      <c r="E790" s="157">
        <v>813</v>
      </c>
      <c r="F790" s="151">
        <v>6023.7</v>
      </c>
      <c r="G790" s="151">
        <v>6023.7</v>
      </c>
      <c r="H790" s="151">
        <v>6023.7</v>
      </c>
      <c r="I790" s="150">
        <v>6023.7</v>
      </c>
    </row>
    <row r="791" spans="1:9" ht="39" customHeight="1">
      <c r="A791" s="713"/>
      <c r="B791" s="715"/>
      <c r="C791" s="711" t="s">
        <v>835</v>
      </c>
      <c r="D791" s="711"/>
      <c r="E791" s="157"/>
      <c r="F791" s="151">
        <v>0</v>
      </c>
      <c r="G791" s="151">
        <v>0</v>
      </c>
      <c r="H791" s="151">
        <v>0</v>
      </c>
      <c r="I791" s="151">
        <v>0</v>
      </c>
    </row>
    <row r="792" spans="1:9" ht="61.5" customHeight="1">
      <c r="A792" s="714"/>
      <c r="B792" s="715"/>
      <c r="C792" s="711" t="s">
        <v>836</v>
      </c>
      <c r="D792" s="711"/>
      <c r="E792" s="157"/>
      <c r="F792" s="151">
        <v>0</v>
      </c>
      <c r="G792" s="151">
        <v>0</v>
      </c>
      <c r="H792" s="151">
        <v>0</v>
      </c>
      <c r="I792" s="151">
        <v>0</v>
      </c>
    </row>
    <row r="793" spans="1:9" ht="49.5" customHeight="1" hidden="1">
      <c r="A793" s="152"/>
      <c r="B793" s="535"/>
      <c r="C793" s="711" t="s">
        <v>20</v>
      </c>
      <c r="D793" s="711"/>
      <c r="E793" s="157">
        <v>813</v>
      </c>
      <c r="F793" s="151"/>
      <c r="G793" s="151"/>
      <c r="H793" s="151"/>
      <c r="I793" s="151"/>
    </row>
    <row r="794" spans="1:9" ht="49.5" customHeight="1" hidden="1">
      <c r="A794" s="152"/>
      <c r="B794" s="535"/>
      <c r="C794" s="711" t="s">
        <v>21</v>
      </c>
      <c r="D794" s="711"/>
      <c r="E794" s="157">
        <v>813</v>
      </c>
      <c r="F794" s="151"/>
      <c r="G794" s="151"/>
      <c r="H794" s="151"/>
      <c r="I794" s="151"/>
    </row>
    <row r="795" spans="1:9" ht="19.5" customHeight="1">
      <c r="A795" s="712" t="s">
        <v>448</v>
      </c>
      <c r="B795" s="715" t="s">
        <v>323</v>
      </c>
      <c r="C795" s="711" t="s">
        <v>517</v>
      </c>
      <c r="D795" s="711"/>
      <c r="E795" s="157">
        <v>813</v>
      </c>
      <c r="F795" s="151">
        <f>SUM(F796:F800)</f>
        <v>101464.869</v>
      </c>
      <c r="G795" s="151">
        <f>SUM(G796:G800)</f>
        <v>109824.30873</v>
      </c>
      <c r="H795" s="151">
        <f>SUM(H796:H800)</f>
        <v>109824.30873</v>
      </c>
      <c r="I795" s="151">
        <f>SUM(I796:I800)</f>
        <v>108478.42873</v>
      </c>
    </row>
    <row r="796" spans="1:9" ht="19.5" customHeight="1">
      <c r="A796" s="713"/>
      <c r="B796" s="715"/>
      <c r="C796" s="711" t="s">
        <v>834</v>
      </c>
      <c r="D796" s="711"/>
      <c r="E796" s="157"/>
      <c r="F796" s="151">
        <f aca="true" t="shared" si="16" ref="F796:I798">F804+F810+F817+F823+F829+F835+F841+F845</f>
        <v>0</v>
      </c>
      <c r="G796" s="151">
        <f t="shared" si="16"/>
        <v>2748</v>
      </c>
      <c r="H796" s="151">
        <f t="shared" si="16"/>
        <v>2748</v>
      </c>
      <c r="I796" s="151">
        <f t="shared" si="16"/>
        <v>2748</v>
      </c>
    </row>
    <row r="797" spans="1:9" ht="19.5" customHeight="1">
      <c r="A797" s="713"/>
      <c r="B797" s="715"/>
      <c r="C797" s="711" t="s">
        <v>835</v>
      </c>
      <c r="D797" s="711"/>
      <c r="E797" s="157">
        <v>813</v>
      </c>
      <c r="F797" s="151">
        <f t="shared" si="16"/>
        <v>101464.869</v>
      </c>
      <c r="G797" s="151">
        <f t="shared" si="16"/>
        <v>107076.30873</v>
      </c>
      <c r="H797" s="151">
        <f t="shared" si="16"/>
        <v>107076.30873</v>
      </c>
      <c r="I797" s="151">
        <f t="shared" si="16"/>
        <v>105730.42873</v>
      </c>
    </row>
    <row r="798" spans="1:9" ht="19.5" customHeight="1">
      <c r="A798" s="714"/>
      <c r="B798" s="715"/>
      <c r="C798" s="711" t="s">
        <v>836</v>
      </c>
      <c r="D798" s="711"/>
      <c r="E798" s="157"/>
      <c r="F798" s="151">
        <f t="shared" si="16"/>
        <v>0</v>
      </c>
      <c r="G798" s="151">
        <f t="shared" si="16"/>
        <v>0</v>
      </c>
      <c r="H798" s="151">
        <f t="shared" si="16"/>
        <v>0</v>
      </c>
      <c r="I798" s="151">
        <f t="shared" si="16"/>
        <v>0</v>
      </c>
    </row>
    <row r="799" spans="1:9" ht="49.5" customHeight="1" hidden="1">
      <c r="A799" s="152"/>
      <c r="B799" s="535"/>
      <c r="C799" s="711" t="s">
        <v>20</v>
      </c>
      <c r="D799" s="711"/>
      <c r="E799" s="157">
        <v>813</v>
      </c>
      <c r="F799" s="151"/>
      <c r="G799" s="151"/>
      <c r="H799" s="151"/>
      <c r="I799" s="151"/>
    </row>
    <row r="800" spans="1:9" ht="49.5" customHeight="1" hidden="1">
      <c r="A800" s="152"/>
      <c r="B800" s="535"/>
      <c r="C800" s="711" t="s">
        <v>21</v>
      </c>
      <c r="D800" s="711"/>
      <c r="E800" s="157">
        <v>813</v>
      </c>
      <c r="F800" s="151"/>
      <c r="G800" s="151"/>
      <c r="H800" s="151"/>
      <c r="I800" s="151"/>
    </row>
    <row r="801" spans="1:9" ht="49.5" customHeight="1" hidden="1">
      <c r="A801" s="152"/>
      <c r="B801" s="535"/>
      <c r="C801" s="534"/>
      <c r="D801" s="165" t="s">
        <v>797</v>
      </c>
      <c r="E801" s="157">
        <v>813</v>
      </c>
      <c r="F801" s="160" t="s">
        <v>15</v>
      </c>
      <c r="G801" s="160" t="s">
        <v>15</v>
      </c>
      <c r="H801" s="160" t="s">
        <v>15</v>
      </c>
      <c r="I801" s="160" t="s">
        <v>15</v>
      </c>
    </row>
    <row r="802" spans="1:9" ht="49.5" customHeight="1" hidden="1">
      <c r="A802" s="152"/>
      <c r="B802" s="535"/>
      <c r="C802" s="534"/>
      <c r="D802" s="155"/>
      <c r="E802" s="157">
        <v>813</v>
      </c>
      <c r="F802" s="160"/>
      <c r="G802" s="160"/>
      <c r="H802" s="160"/>
      <c r="I802" s="160"/>
    </row>
    <row r="803" spans="1:9" ht="19.5" customHeight="1">
      <c r="A803" s="712"/>
      <c r="B803" s="715" t="s">
        <v>326</v>
      </c>
      <c r="C803" s="711" t="s">
        <v>517</v>
      </c>
      <c r="D803" s="711"/>
      <c r="E803" s="157">
        <v>813</v>
      </c>
      <c r="F803" s="151">
        <f>SUM(F804:F808)</f>
        <v>7441</v>
      </c>
      <c r="G803" s="151">
        <f>SUM(G804:G808)</f>
        <v>7493.83</v>
      </c>
      <c r="H803" s="151">
        <f>SUM(H804:H808)</f>
        <v>7493.83</v>
      </c>
      <c r="I803" s="151">
        <f>SUM(I804:I808)</f>
        <v>7493.83</v>
      </c>
    </row>
    <row r="804" spans="1:9" ht="19.5" customHeight="1">
      <c r="A804" s="713"/>
      <c r="B804" s="715"/>
      <c r="C804" s="711" t="s">
        <v>834</v>
      </c>
      <c r="D804" s="711"/>
      <c r="E804" s="157"/>
      <c r="F804" s="151">
        <v>0</v>
      </c>
      <c r="G804" s="151">
        <v>0</v>
      </c>
      <c r="H804" s="151">
        <v>0</v>
      </c>
      <c r="I804" s="151">
        <v>0</v>
      </c>
    </row>
    <row r="805" spans="1:9" ht="45.75" customHeight="1">
      <c r="A805" s="713"/>
      <c r="B805" s="715"/>
      <c r="C805" s="711" t="s">
        <v>835</v>
      </c>
      <c r="D805" s="711"/>
      <c r="E805" s="157">
        <v>813</v>
      </c>
      <c r="F805" s="151">
        <v>7441</v>
      </c>
      <c r="G805" s="151">
        <v>7493.83</v>
      </c>
      <c r="H805" s="151">
        <v>7493.83</v>
      </c>
      <c r="I805" s="150">
        <v>7493.83</v>
      </c>
    </row>
    <row r="806" spans="1:9" ht="70.5" customHeight="1">
      <c r="A806" s="714"/>
      <c r="B806" s="715"/>
      <c r="C806" s="711" t="s">
        <v>836</v>
      </c>
      <c r="D806" s="711"/>
      <c r="E806" s="157"/>
      <c r="F806" s="151">
        <v>0</v>
      </c>
      <c r="G806" s="151">
        <v>0</v>
      </c>
      <c r="H806" s="151">
        <v>0</v>
      </c>
      <c r="I806" s="151">
        <v>0</v>
      </c>
    </row>
    <row r="807" spans="1:9" ht="49.5" customHeight="1" hidden="1">
      <c r="A807" s="152"/>
      <c r="B807" s="535"/>
      <c r="C807" s="711" t="s">
        <v>20</v>
      </c>
      <c r="D807" s="711"/>
      <c r="E807" s="157">
        <v>813</v>
      </c>
      <c r="F807" s="151"/>
      <c r="G807" s="151"/>
      <c r="H807" s="151"/>
      <c r="I807" s="151"/>
    </row>
    <row r="808" spans="1:9" ht="49.5" customHeight="1" hidden="1">
      <c r="A808" s="152"/>
      <c r="B808" s="535"/>
      <c r="C808" s="711" t="s">
        <v>21</v>
      </c>
      <c r="D808" s="711"/>
      <c r="E808" s="157">
        <v>813</v>
      </c>
      <c r="F808" s="151"/>
      <c r="G808" s="151"/>
      <c r="H808" s="151"/>
      <c r="I808" s="151"/>
    </row>
    <row r="809" spans="1:9" ht="19.5" customHeight="1">
      <c r="A809" s="712"/>
      <c r="B809" s="715" t="s">
        <v>329</v>
      </c>
      <c r="C809" s="711" t="s">
        <v>517</v>
      </c>
      <c r="D809" s="711"/>
      <c r="E809" s="157">
        <v>813</v>
      </c>
      <c r="F809" s="151">
        <f>SUM(F810:F814)</f>
        <v>106.3</v>
      </c>
      <c r="G809" s="151">
        <f>SUM(G810:G814)</f>
        <v>106.3</v>
      </c>
      <c r="H809" s="151">
        <f>SUM(H810:H814)</f>
        <v>106.3</v>
      </c>
      <c r="I809" s="151">
        <f>SUM(I810:I814)</f>
        <v>106.3</v>
      </c>
    </row>
    <row r="810" spans="1:9" ht="35.25" customHeight="1">
      <c r="A810" s="713"/>
      <c r="B810" s="715"/>
      <c r="C810" s="711" t="s">
        <v>834</v>
      </c>
      <c r="D810" s="711"/>
      <c r="E810" s="157">
        <v>813</v>
      </c>
      <c r="F810" s="151">
        <v>0</v>
      </c>
      <c r="G810" s="151">
        <v>0</v>
      </c>
      <c r="H810" s="151">
        <v>0</v>
      </c>
      <c r="I810" s="151">
        <v>0</v>
      </c>
    </row>
    <row r="811" spans="1:9" ht="35.25" customHeight="1">
      <c r="A811" s="713"/>
      <c r="B811" s="715"/>
      <c r="C811" s="711" t="s">
        <v>835</v>
      </c>
      <c r="D811" s="711"/>
      <c r="E811" s="157">
        <v>813</v>
      </c>
      <c r="F811" s="151">
        <v>106.3</v>
      </c>
      <c r="G811" s="151">
        <v>106.3</v>
      </c>
      <c r="H811" s="151">
        <v>106.3</v>
      </c>
      <c r="I811" s="151">
        <v>106.3</v>
      </c>
    </row>
    <row r="812" spans="1:9" ht="28.5" customHeight="1">
      <c r="A812" s="714"/>
      <c r="B812" s="715"/>
      <c r="C812" s="711" t="s">
        <v>836</v>
      </c>
      <c r="D812" s="711"/>
      <c r="E812" s="157"/>
      <c r="F812" s="151">
        <v>0</v>
      </c>
      <c r="G812" s="151">
        <v>0</v>
      </c>
      <c r="H812" s="151">
        <v>0</v>
      </c>
      <c r="I812" s="151">
        <v>0</v>
      </c>
    </row>
    <row r="813" spans="1:9" ht="49.5" customHeight="1" hidden="1">
      <c r="A813" s="152"/>
      <c r="B813" s="535"/>
      <c r="C813" s="711" t="s">
        <v>20</v>
      </c>
      <c r="D813" s="711"/>
      <c r="E813" s="157"/>
      <c r="F813" s="151"/>
      <c r="G813" s="151"/>
      <c r="H813" s="151"/>
      <c r="I813" s="151"/>
    </row>
    <row r="814" spans="1:9" ht="49.5" customHeight="1" hidden="1">
      <c r="A814" s="152"/>
      <c r="B814" s="535"/>
      <c r="C814" s="711" t="s">
        <v>21</v>
      </c>
      <c r="D814" s="711"/>
      <c r="E814" s="157"/>
      <c r="F814" s="151"/>
      <c r="G814" s="151"/>
      <c r="H814" s="151"/>
      <c r="I814" s="151"/>
    </row>
    <row r="815" spans="1:9" ht="49.5" customHeight="1" hidden="1">
      <c r="A815" s="152"/>
      <c r="B815" s="535"/>
      <c r="C815" s="534"/>
      <c r="D815" s="155" t="s">
        <v>803</v>
      </c>
      <c r="E815" s="157"/>
      <c r="F815" s="160" t="s">
        <v>15</v>
      </c>
      <c r="G815" s="160" t="s">
        <v>15</v>
      </c>
      <c r="H815" s="160" t="s">
        <v>15</v>
      </c>
      <c r="I815" s="160" t="s">
        <v>15</v>
      </c>
    </row>
    <row r="816" spans="1:9" ht="19.5" customHeight="1">
      <c r="A816" s="712"/>
      <c r="B816" s="715" t="s">
        <v>804</v>
      </c>
      <c r="C816" s="711" t="s">
        <v>517</v>
      </c>
      <c r="D816" s="711"/>
      <c r="E816" s="157"/>
      <c r="F816" s="151">
        <f>SUM(F817:F821)</f>
        <v>0</v>
      </c>
      <c r="G816" s="151">
        <f>SUM(G817:G821)</f>
        <v>0</v>
      </c>
      <c r="H816" s="151">
        <f>SUM(H817:H821)</f>
        <v>0</v>
      </c>
      <c r="I816" s="151">
        <f>SUM(I817:I821)</f>
        <v>0</v>
      </c>
    </row>
    <row r="817" spans="1:9" ht="19.5" customHeight="1">
      <c r="A817" s="713"/>
      <c r="B817" s="715"/>
      <c r="C817" s="711" t="s">
        <v>834</v>
      </c>
      <c r="D817" s="711"/>
      <c r="E817" s="157"/>
      <c r="F817" s="151">
        <v>0</v>
      </c>
      <c r="G817" s="151">
        <v>0</v>
      </c>
      <c r="H817" s="151">
        <v>0</v>
      </c>
      <c r="I817" s="151">
        <v>0</v>
      </c>
    </row>
    <row r="818" spans="1:9" ht="30.75" customHeight="1">
      <c r="A818" s="713"/>
      <c r="B818" s="715"/>
      <c r="C818" s="711" t="s">
        <v>835</v>
      </c>
      <c r="D818" s="711"/>
      <c r="E818" s="157"/>
      <c r="F818" s="151">
        <v>0</v>
      </c>
      <c r="G818" s="151">
        <v>0</v>
      </c>
      <c r="H818" s="151">
        <v>0</v>
      </c>
      <c r="I818" s="151">
        <v>0</v>
      </c>
    </row>
    <row r="819" spans="1:9" ht="30" customHeight="1">
      <c r="A819" s="714"/>
      <c r="B819" s="715"/>
      <c r="C819" s="711" t="s">
        <v>836</v>
      </c>
      <c r="D819" s="711"/>
      <c r="E819" s="157"/>
      <c r="F819" s="151">
        <v>0</v>
      </c>
      <c r="G819" s="151">
        <v>0</v>
      </c>
      <c r="H819" s="151">
        <v>0</v>
      </c>
      <c r="I819" s="151">
        <v>0</v>
      </c>
    </row>
    <row r="820" spans="1:9" ht="49.5" customHeight="1" hidden="1">
      <c r="A820" s="152"/>
      <c r="B820" s="535"/>
      <c r="C820" s="711" t="s">
        <v>20</v>
      </c>
      <c r="D820" s="711"/>
      <c r="E820" s="157">
        <v>813</v>
      </c>
      <c r="F820" s="151"/>
      <c r="G820" s="151"/>
      <c r="H820" s="151"/>
      <c r="I820" s="151"/>
    </row>
    <row r="821" spans="1:9" ht="49.5" customHeight="1" hidden="1">
      <c r="A821" s="152"/>
      <c r="B821" s="535"/>
      <c r="C821" s="711" t="s">
        <v>21</v>
      </c>
      <c r="D821" s="711"/>
      <c r="E821" s="157">
        <v>813</v>
      </c>
      <c r="F821" s="151"/>
      <c r="G821" s="151"/>
      <c r="H821" s="151"/>
      <c r="I821" s="151"/>
    </row>
    <row r="822" spans="1:9" ht="25.5" customHeight="1">
      <c r="A822" s="712"/>
      <c r="B822" s="715" t="s">
        <v>1295</v>
      </c>
      <c r="C822" s="711" t="s">
        <v>517</v>
      </c>
      <c r="D822" s="711"/>
      <c r="E822" s="157">
        <v>813</v>
      </c>
      <c r="F822" s="151">
        <f>SUM(F823:F827)</f>
        <v>93917.569</v>
      </c>
      <c r="G822" s="151">
        <f>SUM(G823:G827)</f>
        <v>94747.569</v>
      </c>
      <c r="H822" s="151">
        <f>SUM(H823:H827)</f>
        <v>94747.569</v>
      </c>
      <c r="I822" s="151">
        <f>SUM(I823:I827)</f>
        <v>93401.689</v>
      </c>
    </row>
    <row r="823" spans="1:9" ht="36" customHeight="1">
      <c r="A823" s="713"/>
      <c r="B823" s="715"/>
      <c r="C823" s="711" t="s">
        <v>834</v>
      </c>
      <c r="D823" s="711"/>
      <c r="E823" s="157"/>
      <c r="F823" s="151">
        <v>0</v>
      </c>
      <c r="G823" s="151">
        <v>0</v>
      </c>
      <c r="H823" s="151">
        <v>0</v>
      </c>
      <c r="I823" s="151">
        <v>0</v>
      </c>
    </row>
    <row r="824" spans="1:9" ht="37.5" customHeight="1">
      <c r="A824" s="713"/>
      <c r="B824" s="715"/>
      <c r="C824" s="711" t="s">
        <v>835</v>
      </c>
      <c r="D824" s="711"/>
      <c r="E824" s="157">
        <v>813</v>
      </c>
      <c r="F824" s="151">
        <v>93917.569</v>
      </c>
      <c r="G824" s="151">
        <v>94747.569</v>
      </c>
      <c r="H824" s="151">
        <v>94747.569</v>
      </c>
      <c r="I824" s="150">
        <v>93401.689</v>
      </c>
    </row>
    <row r="825" spans="1:9" ht="32.25" customHeight="1">
      <c r="A825" s="714"/>
      <c r="B825" s="715"/>
      <c r="C825" s="711" t="s">
        <v>836</v>
      </c>
      <c r="D825" s="711"/>
      <c r="E825" s="157"/>
      <c r="F825" s="151">
        <v>0</v>
      </c>
      <c r="G825" s="151">
        <v>0</v>
      </c>
      <c r="H825" s="151">
        <v>0</v>
      </c>
      <c r="I825" s="151">
        <v>0</v>
      </c>
    </row>
    <row r="826" spans="1:9" ht="49.5" customHeight="1" hidden="1">
      <c r="A826" s="152"/>
      <c r="B826" s="535"/>
      <c r="C826" s="711" t="s">
        <v>20</v>
      </c>
      <c r="D826" s="711"/>
      <c r="E826" s="157">
        <v>813</v>
      </c>
      <c r="F826" s="151"/>
      <c r="G826" s="151"/>
      <c r="H826" s="151"/>
      <c r="I826" s="151"/>
    </row>
    <row r="827" spans="1:9" ht="49.5" customHeight="1" hidden="1">
      <c r="A827" s="152"/>
      <c r="B827" s="535"/>
      <c r="C827" s="711" t="s">
        <v>21</v>
      </c>
      <c r="D827" s="711"/>
      <c r="E827" s="157">
        <v>813</v>
      </c>
      <c r="F827" s="151"/>
      <c r="G827" s="151"/>
      <c r="H827" s="151"/>
      <c r="I827" s="151"/>
    </row>
    <row r="828" spans="1:9" ht="43.5" customHeight="1">
      <c r="A828" s="712"/>
      <c r="B828" s="715" t="s">
        <v>335</v>
      </c>
      <c r="C828" s="711" t="s">
        <v>517</v>
      </c>
      <c r="D828" s="711"/>
      <c r="E828" s="157" t="s">
        <v>837</v>
      </c>
      <c r="F828" s="151">
        <f>SUM(F829:F833)</f>
        <v>0</v>
      </c>
      <c r="G828" s="151">
        <f>SUM(G829:G833)</f>
        <v>623.5</v>
      </c>
      <c r="H828" s="151">
        <f>SUM(H829:H833)</f>
        <v>623.5</v>
      </c>
      <c r="I828" s="151">
        <f>SUM(I829:I833)</f>
        <v>623.5</v>
      </c>
    </row>
    <row r="829" spans="1:9" ht="47.25" customHeight="1">
      <c r="A829" s="713"/>
      <c r="B829" s="715"/>
      <c r="C829" s="711" t="s">
        <v>834</v>
      </c>
      <c r="D829" s="711"/>
      <c r="E829" s="157"/>
      <c r="F829" s="151">
        <v>0</v>
      </c>
      <c r="G829" s="151">
        <v>0</v>
      </c>
      <c r="H829" s="151">
        <v>0</v>
      </c>
      <c r="I829" s="151">
        <v>0</v>
      </c>
    </row>
    <row r="830" spans="1:9" ht="51.75" customHeight="1">
      <c r="A830" s="713"/>
      <c r="B830" s="715"/>
      <c r="C830" s="711" t="s">
        <v>835</v>
      </c>
      <c r="D830" s="711"/>
      <c r="E830" s="157">
        <v>813</v>
      </c>
      <c r="F830" s="151">
        <v>0</v>
      </c>
      <c r="G830" s="151">
        <v>623.5</v>
      </c>
      <c r="H830" s="151">
        <v>623.5</v>
      </c>
      <c r="I830" s="150">
        <v>623.5</v>
      </c>
    </row>
    <row r="831" spans="1:9" ht="43.5" customHeight="1">
      <c r="A831" s="714"/>
      <c r="B831" s="715"/>
      <c r="C831" s="711" t="s">
        <v>836</v>
      </c>
      <c r="D831" s="711"/>
      <c r="E831" s="157"/>
      <c r="F831" s="151">
        <v>0</v>
      </c>
      <c r="G831" s="151">
        <v>0</v>
      </c>
      <c r="H831" s="151">
        <v>0</v>
      </c>
      <c r="I831" s="151">
        <v>0</v>
      </c>
    </row>
    <row r="832" spans="1:9" ht="49.5" customHeight="1" hidden="1">
      <c r="A832" s="152"/>
      <c r="B832" s="535"/>
      <c r="C832" s="711" t="s">
        <v>20</v>
      </c>
      <c r="D832" s="711"/>
      <c r="E832" s="157">
        <v>813</v>
      </c>
      <c r="F832" s="151"/>
      <c r="G832" s="151"/>
      <c r="H832" s="151"/>
      <c r="I832" s="151"/>
    </row>
    <row r="833" spans="1:9" ht="6.75" customHeight="1" hidden="1">
      <c r="A833" s="152"/>
      <c r="B833" s="535"/>
      <c r="C833" s="711" t="s">
        <v>21</v>
      </c>
      <c r="D833" s="711"/>
      <c r="E833" s="157">
        <v>813</v>
      </c>
      <c r="F833" s="151"/>
      <c r="G833" s="151"/>
      <c r="H833" s="151"/>
      <c r="I833" s="151"/>
    </row>
    <row r="834" spans="1:9" ht="19.5" customHeight="1">
      <c r="A834" s="712"/>
      <c r="B834" s="715" t="s">
        <v>337</v>
      </c>
      <c r="C834" s="711" t="s">
        <v>517</v>
      </c>
      <c r="D834" s="711"/>
      <c r="E834" s="157">
        <v>813</v>
      </c>
      <c r="F834" s="151">
        <f>SUM(F835:F839)</f>
        <v>0</v>
      </c>
      <c r="G834" s="151">
        <f>SUM(G835:G839)</f>
        <v>906.218</v>
      </c>
      <c r="H834" s="151">
        <f>SUM(H835:H839)</f>
        <v>906.218</v>
      </c>
      <c r="I834" s="151">
        <f>SUM(I835:I839)</f>
        <v>906.218</v>
      </c>
    </row>
    <row r="835" spans="1:9" ht="72" customHeight="1">
      <c r="A835" s="713"/>
      <c r="B835" s="715"/>
      <c r="C835" s="711" t="s">
        <v>834</v>
      </c>
      <c r="D835" s="711"/>
      <c r="E835" s="157"/>
      <c r="F835" s="151">
        <v>0</v>
      </c>
      <c r="G835" s="151">
        <v>0</v>
      </c>
      <c r="H835" s="151">
        <v>0</v>
      </c>
      <c r="I835" s="151">
        <v>0</v>
      </c>
    </row>
    <row r="836" spans="1:9" ht="57" customHeight="1">
      <c r="A836" s="713"/>
      <c r="B836" s="715"/>
      <c r="C836" s="711" t="s">
        <v>835</v>
      </c>
      <c r="D836" s="711"/>
      <c r="E836" s="157">
        <v>813</v>
      </c>
      <c r="F836" s="151">
        <v>0</v>
      </c>
      <c r="G836" s="151">
        <v>906.218</v>
      </c>
      <c r="H836" s="151">
        <v>906.218</v>
      </c>
      <c r="I836" s="150">
        <v>906.218</v>
      </c>
    </row>
    <row r="837" spans="1:9" ht="88.5" customHeight="1">
      <c r="A837" s="714"/>
      <c r="B837" s="715"/>
      <c r="C837" s="711" t="s">
        <v>836</v>
      </c>
      <c r="D837" s="711"/>
      <c r="E837" s="157"/>
      <c r="F837" s="151">
        <v>0</v>
      </c>
      <c r="G837" s="151">
        <v>0</v>
      </c>
      <c r="H837" s="151">
        <v>0</v>
      </c>
      <c r="I837" s="151">
        <v>0</v>
      </c>
    </row>
    <row r="838" spans="1:9" ht="49.5" customHeight="1" hidden="1">
      <c r="A838" s="152"/>
      <c r="B838" s="535"/>
      <c r="C838" s="711" t="s">
        <v>20</v>
      </c>
      <c r="D838" s="711"/>
      <c r="E838" s="157">
        <v>813</v>
      </c>
      <c r="F838" s="151"/>
      <c r="G838" s="151"/>
      <c r="H838" s="151"/>
      <c r="I838" s="151"/>
    </row>
    <row r="839" spans="1:9" ht="49.5" customHeight="1" hidden="1">
      <c r="A839" s="152"/>
      <c r="B839" s="535"/>
      <c r="C839" s="711" t="s">
        <v>21</v>
      </c>
      <c r="D839" s="711"/>
      <c r="E839" s="157">
        <v>813</v>
      </c>
      <c r="F839" s="151"/>
      <c r="G839" s="151"/>
      <c r="H839" s="151"/>
      <c r="I839" s="151"/>
    </row>
    <row r="840" spans="1:9" ht="19.5" customHeight="1">
      <c r="A840" s="712"/>
      <c r="B840" s="715" t="s">
        <v>806</v>
      </c>
      <c r="C840" s="711" t="s">
        <v>517</v>
      </c>
      <c r="D840" s="711"/>
      <c r="E840" s="157">
        <v>813</v>
      </c>
      <c r="F840" s="151">
        <f>F841+F842+F843</f>
        <v>0</v>
      </c>
      <c r="G840" s="151">
        <f>G841+G842+G843</f>
        <v>3054.26015</v>
      </c>
      <c r="H840" s="151">
        <f>H841+H842+H843</f>
        <v>3054.26015</v>
      </c>
      <c r="I840" s="151">
        <f>I841+I842+I843</f>
        <v>3054.26015</v>
      </c>
    </row>
    <row r="841" spans="1:9" ht="29.25" customHeight="1">
      <c r="A841" s="713"/>
      <c r="B841" s="715"/>
      <c r="C841" s="711" t="s">
        <v>834</v>
      </c>
      <c r="D841" s="711"/>
      <c r="E841" s="157">
        <v>813</v>
      </c>
      <c r="F841" s="151">
        <v>0</v>
      </c>
      <c r="G841" s="151">
        <v>0</v>
      </c>
      <c r="H841" s="151">
        <v>0</v>
      </c>
      <c r="I841" s="151">
        <v>0</v>
      </c>
    </row>
    <row r="842" spans="1:9" ht="34.5" customHeight="1">
      <c r="A842" s="713"/>
      <c r="B842" s="715"/>
      <c r="C842" s="711" t="s">
        <v>835</v>
      </c>
      <c r="D842" s="711"/>
      <c r="E842" s="157">
        <v>813</v>
      </c>
      <c r="F842" s="151">
        <v>0</v>
      </c>
      <c r="G842" s="151">
        <v>3054.26015</v>
      </c>
      <c r="H842" s="151">
        <v>3054.26015</v>
      </c>
      <c r="I842" s="151">
        <v>3054.26015</v>
      </c>
    </row>
    <row r="843" spans="1:9" ht="38.25" customHeight="1">
      <c r="A843" s="714"/>
      <c r="B843" s="715"/>
      <c r="C843" s="711" t="s">
        <v>836</v>
      </c>
      <c r="D843" s="711"/>
      <c r="E843" s="157">
        <v>813</v>
      </c>
      <c r="F843" s="151">
        <v>0</v>
      </c>
      <c r="G843" s="151">
        <v>0</v>
      </c>
      <c r="H843" s="151">
        <v>0</v>
      </c>
      <c r="I843" s="151">
        <v>0</v>
      </c>
    </row>
    <row r="844" spans="1:9" ht="19.5" customHeight="1">
      <c r="A844" s="712"/>
      <c r="B844" s="715" t="s">
        <v>808</v>
      </c>
      <c r="C844" s="711" t="s">
        <v>517</v>
      </c>
      <c r="D844" s="711"/>
      <c r="E844" s="157">
        <v>813</v>
      </c>
      <c r="F844" s="151">
        <f>F845+F846+F847</f>
        <v>0</v>
      </c>
      <c r="G844" s="151">
        <f>G845+G846+G847</f>
        <v>2892.63158</v>
      </c>
      <c r="H844" s="151">
        <f>H845+H846+H847</f>
        <v>2892.63158</v>
      </c>
      <c r="I844" s="151">
        <f>I845+I846+I847</f>
        <v>2892.63158</v>
      </c>
    </row>
    <row r="845" spans="1:9" ht="19.5" customHeight="1">
      <c r="A845" s="713"/>
      <c r="B845" s="715"/>
      <c r="C845" s="711" t="s">
        <v>834</v>
      </c>
      <c r="D845" s="711"/>
      <c r="E845" s="157">
        <v>813</v>
      </c>
      <c r="F845" s="151">
        <v>0</v>
      </c>
      <c r="G845" s="151">
        <v>2748</v>
      </c>
      <c r="H845" s="151">
        <v>2748</v>
      </c>
      <c r="I845" s="151">
        <v>2748</v>
      </c>
    </row>
    <row r="846" spans="1:9" ht="25.5" customHeight="1">
      <c r="A846" s="713"/>
      <c r="B846" s="715"/>
      <c r="C846" s="711" t="s">
        <v>835</v>
      </c>
      <c r="D846" s="711"/>
      <c r="E846" s="157">
        <v>813</v>
      </c>
      <c r="F846" s="151">
        <v>0</v>
      </c>
      <c r="G846" s="151">
        <v>144.63158</v>
      </c>
      <c r="H846" s="151">
        <v>144.63158</v>
      </c>
      <c r="I846" s="151">
        <v>144.63158</v>
      </c>
    </row>
    <row r="847" spans="1:9" ht="56.25" customHeight="1">
      <c r="A847" s="714"/>
      <c r="B847" s="715"/>
      <c r="C847" s="711" t="s">
        <v>836</v>
      </c>
      <c r="D847" s="711"/>
      <c r="E847" s="157"/>
      <c r="F847" s="151">
        <v>0</v>
      </c>
      <c r="G847" s="151">
        <v>0</v>
      </c>
      <c r="H847" s="151">
        <v>0</v>
      </c>
      <c r="I847" s="151">
        <v>0</v>
      </c>
    </row>
    <row r="848" spans="1:9" ht="19.5" customHeight="1">
      <c r="A848" s="712" t="s">
        <v>449</v>
      </c>
      <c r="B848" s="715" t="s">
        <v>339</v>
      </c>
      <c r="C848" s="711" t="s">
        <v>517</v>
      </c>
      <c r="D848" s="711"/>
      <c r="E848" s="157"/>
      <c r="F848" s="151">
        <f>SUM(F849:F853)</f>
        <v>0</v>
      </c>
      <c r="G848" s="151">
        <f>SUM(G849:G853)</f>
        <v>0</v>
      </c>
      <c r="H848" s="151">
        <f>SUM(H849:H853)</f>
        <v>0</v>
      </c>
      <c r="I848" s="151">
        <f>SUM(I849:I853)</f>
        <v>0</v>
      </c>
    </row>
    <row r="849" spans="1:9" ht="19.5" customHeight="1">
      <c r="A849" s="713"/>
      <c r="B849" s="715"/>
      <c r="C849" s="711" t="s">
        <v>834</v>
      </c>
      <c r="D849" s="711"/>
      <c r="E849" s="157"/>
      <c r="F849" s="151">
        <f>F855</f>
        <v>0</v>
      </c>
      <c r="G849" s="151">
        <f aca="true" t="shared" si="17" ref="G849:H851">G855</f>
        <v>0</v>
      </c>
      <c r="H849" s="151">
        <f t="shared" si="17"/>
        <v>0</v>
      </c>
      <c r="I849" s="151">
        <f>I855</f>
        <v>0</v>
      </c>
    </row>
    <row r="850" spans="1:9" ht="19.5" customHeight="1">
      <c r="A850" s="713"/>
      <c r="B850" s="715"/>
      <c r="C850" s="711" t="s">
        <v>835</v>
      </c>
      <c r="D850" s="711"/>
      <c r="E850" s="157"/>
      <c r="F850" s="151">
        <f>F856</f>
        <v>0</v>
      </c>
      <c r="G850" s="151">
        <f t="shared" si="17"/>
        <v>0</v>
      </c>
      <c r="H850" s="151">
        <f t="shared" si="17"/>
        <v>0</v>
      </c>
      <c r="I850" s="151">
        <f>I856</f>
        <v>0</v>
      </c>
    </row>
    <row r="851" spans="1:9" ht="19.5" customHeight="1">
      <c r="A851" s="714"/>
      <c r="B851" s="715"/>
      <c r="C851" s="711" t="s">
        <v>836</v>
      </c>
      <c r="D851" s="711"/>
      <c r="E851" s="157"/>
      <c r="F851" s="151">
        <f>F857</f>
        <v>0</v>
      </c>
      <c r="G851" s="151">
        <f t="shared" si="17"/>
        <v>0</v>
      </c>
      <c r="H851" s="151">
        <f t="shared" si="17"/>
        <v>0</v>
      </c>
      <c r="I851" s="151">
        <f>I857</f>
        <v>0</v>
      </c>
    </row>
    <row r="852" spans="1:9" ht="49.5" customHeight="1" hidden="1">
      <c r="A852" s="152"/>
      <c r="B852" s="535"/>
      <c r="C852" s="711" t="s">
        <v>20</v>
      </c>
      <c r="D852" s="711"/>
      <c r="E852" s="157"/>
      <c r="F852" s="151"/>
      <c r="G852" s="151"/>
      <c r="H852" s="151"/>
      <c r="I852" s="151"/>
    </row>
    <row r="853" spans="1:9" ht="49.5" customHeight="1" hidden="1">
      <c r="A853" s="152"/>
      <c r="B853" s="535"/>
      <c r="C853" s="711" t="s">
        <v>21</v>
      </c>
      <c r="D853" s="711"/>
      <c r="E853" s="157"/>
      <c r="F853" s="151"/>
      <c r="G853" s="151"/>
      <c r="H853" s="151"/>
      <c r="I853" s="151"/>
    </row>
    <row r="854" spans="1:9" ht="19.5" customHeight="1">
      <c r="A854" s="712"/>
      <c r="B854" s="715" t="s">
        <v>485</v>
      </c>
      <c r="C854" s="711" t="s">
        <v>517</v>
      </c>
      <c r="D854" s="711"/>
      <c r="E854" s="157"/>
      <c r="F854" s="151">
        <f>SUM(F855:F859)</f>
        <v>0</v>
      </c>
      <c r="G854" s="151">
        <f>SUM(G855:G859)</f>
        <v>0</v>
      </c>
      <c r="H854" s="151">
        <f>SUM(H855:H859)</f>
        <v>0</v>
      </c>
      <c r="I854" s="151">
        <f>SUM(I855:I859)</f>
        <v>0</v>
      </c>
    </row>
    <row r="855" spans="1:9" ht="19.5" customHeight="1">
      <c r="A855" s="713"/>
      <c r="B855" s="715"/>
      <c r="C855" s="711" t="s">
        <v>834</v>
      </c>
      <c r="D855" s="711"/>
      <c r="E855" s="157"/>
      <c r="F855" s="151">
        <v>0</v>
      </c>
      <c r="G855" s="151">
        <v>0</v>
      </c>
      <c r="H855" s="151">
        <v>0</v>
      </c>
      <c r="I855" s="151">
        <v>0</v>
      </c>
    </row>
    <row r="856" spans="1:9" ht="19.5" customHeight="1">
      <c r="A856" s="713"/>
      <c r="B856" s="715"/>
      <c r="C856" s="711" t="s">
        <v>835</v>
      </c>
      <c r="D856" s="711"/>
      <c r="E856" s="157"/>
      <c r="F856" s="151">
        <v>0</v>
      </c>
      <c r="G856" s="151">
        <v>0</v>
      </c>
      <c r="H856" s="151">
        <v>0</v>
      </c>
      <c r="I856" s="151">
        <v>0</v>
      </c>
    </row>
    <row r="857" spans="1:9" ht="64.5" customHeight="1">
      <c r="A857" s="714"/>
      <c r="B857" s="715"/>
      <c r="C857" s="711" t="s">
        <v>836</v>
      </c>
      <c r="D857" s="711"/>
      <c r="E857" s="157"/>
      <c r="F857" s="151">
        <v>0</v>
      </c>
      <c r="G857" s="151">
        <v>0</v>
      </c>
      <c r="H857" s="151">
        <v>0</v>
      </c>
      <c r="I857" s="151">
        <v>0</v>
      </c>
    </row>
    <row r="858" spans="1:9" ht="49.5" customHeight="1" hidden="1">
      <c r="A858" s="152"/>
      <c r="B858" s="535"/>
      <c r="C858" s="711" t="s">
        <v>20</v>
      </c>
      <c r="D858" s="711"/>
      <c r="E858" s="160">
        <f>SUM(F858:H858)</f>
        <v>0</v>
      </c>
      <c r="F858" s="151"/>
      <c r="G858" s="151"/>
      <c r="H858" s="151"/>
      <c r="I858" s="151"/>
    </row>
    <row r="859" spans="1:9" ht="49.5" customHeight="1" hidden="1">
      <c r="A859" s="152"/>
      <c r="B859" s="535"/>
      <c r="C859" s="711" t="s">
        <v>21</v>
      </c>
      <c r="D859" s="711"/>
      <c r="E859" s="160">
        <f>SUM(F859:H859)</f>
        <v>0</v>
      </c>
      <c r="F859" s="151"/>
      <c r="G859" s="151"/>
      <c r="H859" s="151"/>
      <c r="I859" s="151"/>
    </row>
    <row r="860" spans="1:9" ht="49.5" customHeight="1" hidden="1">
      <c r="A860" s="152"/>
      <c r="B860" s="535"/>
      <c r="C860" s="534"/>
      <c r="D860" s="165" t="s">
        <v>811</v>
      </c>
      <c r="E860" s="160" t="s">
        <v>15</v>
      </c>
      <c r="F860" s="160" t="s">
        <v>15</v>
      </c>
      <c r="G860" s="160" t="s">
        <v>15</v>
      </c>
      <c r="H860" s="160" t="s">
        <v>15</v>
      </c>
      <c r="I860" s="160" t="s">
        <v>15</v>
      </c>
    </row>
    <row r="861" spans="1:9" ht="49.5" customHeight="1" hidden="1">
      <c r="A861" s="152"/>
      <c r="B861" s="535"/>
      <c r="C861" s="716"/>
      <c r="D861" s="716"/>
      <c r="E861" s="716"/>
      <c r="F861" s="716"/>
      <c r="G861" s="716"/>
      <c r="H861" s="716"/>
      <c r="I861" s="716"/>
    </row>
    <row r="862" spans="1:9" ht="19.5" customHeight="1">
      <c r="A862" s="712" t="s">
        <v>110</v>
      </c>
      <c r="B862" s="715" t="s">
        <v>343</v>
      </c>
      <c r="C862" s="711" t="s">
        <v>517</v>
      </c>
      <c r="D862" s="711"/>
      <c r="E862" s="157">
        <v>813</v>
      </c>
      <c r="F862" s="151">
        <f aca="true" t="shared" si="18" ref="F862:I865">F867+F886</f>
        <v>1063</v>
      </c>
      <c r="G862" s="151">
        <f t="shared" si="18"/>
        <v>1063</v>
      </c>
      <c r="H862" s="151">
        <f t="shared" si="18"/>
        <v>1063</v>
      </c>
      <c r="I862" s="151">
        <f t="shared" si="18"/>
        <v>1063</v>
      </c>
    </row>
    <row r="863" spans="1:9" ht="19.5" customHeight="1">
      <c r="A863" s="713"/>
      <c r="B863" s="715"/>
      <c r="C863" s="711" t="s">
        <v>834</v>
      </c>
      <c r="D863" s="711"/>
      <c r="E863" s="157"/>
      <c r="F863" s="151">
        <f t="shared" si="18"/>
        <v>0</v>
      </c>
      <c r="G863" s="151">
        <f t="shared" si="18"/>
        <v>0</v>
      </c>
      <c r="H863" s="151">
        <f t="shared" si="18"/>
        <v>0</v>
      </c>
      <c r="I863" s="151">
        <f t="shared" si="18"/>
        <v>0</v>
      </c>
    </row>
    <row r="864" spans="1:9" ht="19.5" customHeight="1">
      <c r="A864" s="713"/>
      <c r="B864" s="715"/>
      <c r="C864" s="711" t="s">
        <v>835</v>
      </c>
      <c r="D864" s="711"/>
      <c r="E864" s="157">
        <v>813</v>
      </c>
      <c r="F864" s="151">
        <f t="shared" si="18"/>
        <v>1063</v>
      </c>
      <c r="G864" s="151">
        <f t="shared" si="18"/>
        <v>1063</v>
      </c>
      <c r="H864" s="151">
        <f t="shared" si="18"/>
        <v>1063</v>
      </c>
      <c r="I864" s="151">
        <f t="shared" si="18"/>
        <v>1063</v>
      </c>
    </row>
    <row r="865" spans="1:9" ht="19.5" customHeight="1">
      <c r="A865" s="714"/>
      <c r="B865" s="715"/>
      <c r="C865" s="711" t="s">
        <v>836</v>
      </c>
      <c r="D865" s="711"/>
      <c r="E865" s="157"/>
      <c r="F865" s="151">
        <f t="shared" si="18"/>
        <v>0</v>
      </c>
      <c r="G865" s="151">
        <f t="shared" si="18"/>
        <v>0</v>
      </c>
      <c r="H865" s="151">
        <f t="shared" si="18"/>
        <v>0</v>
      </c>
      <c r="I865" s="151">
        <f t="shared" si="18"/>
        <v>0</v>
      </c>
    </row>
    <row r="866" spans="1:9" ht="49.5" customHeight="1" hidden="1">
      <c r="A866" s="152"/>
      <c r="B866" s="535"/>
      <c r="C866" s="716"/>
      <c r="D866" s="716"/>
      <c r="E866" s="716"/>
      <c r="F866" s="716"/>
      <c r="G866" s="716"/>
      <c r="H866" s="716"/>
      <c r="I866" s="716"/>
    </row>
    <row r="867" spans="1:9" ht="19.5" customHeight="1">
      <c r="A867" s="712" t="s">
        <v>453</v>
      </c>
      <c r="B867" s="715" t="s">
        <v>345</v>
      </c>
      <c r="C867" s="711" t="s">
        <v>517</v>
      </c>
      <c r="D867" s="711"/>
      <c r="E867" s="157">
        <v>813</v>
      </c>
      <c r="F867" s="151">
        <f>SUM(F868:F872)</f>
        <v>1063</v>
      </c>
      <c r="G867" s="151">
        <f>SUM(G868:G872)</f>
        <v>1063</v>
      </c>
      <c r="H867" s="151">
        <f>SUM(H868:H872)</f>
        <v>1063</v>
      </c>
      <c r="I867" s="151">
        <f>SUM(I868:I872)</f>
        <v>1063</v>
      </c>
    </row>
    <row r="868" spans="1:9" ht="19.5" customHeight="1">
      <c r="A868" s="713"/>
      <c r="B868" s="715"/>
      <c r="C868" s="711" t="s">
        <v>834</v>
      </c>
      <c r="D868" s="711"/>
      <c r="E868" s="157"/>
      <c r="F868" s="151">
        <f aca="true" t="shared" si="19" ref="F868:I870">F874+F880</f>
        <v>0</v>
      </c>
      <c r="G868" s="151">
        <f t="shared" si="19"/>
        <v>0</v>
      </c>
      <c r="H868" s="151">
        <f t="shared" si="19"/>
        <v>0</v>
      </c>
      <c r="I868" s="151">
        <f t="shared" si="19"/>
        <v>0</v>
      </c>
    </row>
    <row r="869" spans="1:9" ht="19.5" customHeight="1">
      <c r="A869" s="713"/>
      <c r="B869" s="715"/>
      <c r="C869" s="711" t="s">
        <v>835</v>
      </c>
      <c r="D869" s="711"/>
      <c r="E869" s="157">
        <v>813</v>
      </c>
      <c r="F869" s="151">
        <f t="shared" si="19"/>
        <v>1063</v>
      </c>
      <c r="G869" s="151">
        <f t="shared" si="19"/>
        <v>1063</v>
      </c>
      <c r="H869" s="151">
        <f t="shared" si="19"/>
        <v>1063</v>
      </c>
      <c r="I869" s="151">
        <f t="shared" si="19"/>
        <v>1063</v>
      </c>
    </row>
    <row r="870" spans="1:9" ht="19.5" customHeight="1">
      <c r="A870" s="714"/>
      <c r="B870" s="715"/>
      <c r="C870" s="711" t="s">
        <v>836</v>
      </c>
      <c r="D870" s="711"/>
      <c r="E870" s="157"/>
      <c r="F870" s="151">
        <f t="shared" si="19"/>
        <v>0</v>
      </c>
      <c r="G870" s="151">
        <f t="shared" si="19"/>
        <v>0</v>
      </c>
      <c r="H870" s="151">
        <f t="shared" si="19"/>
        <v>0</v>
      </c>
      <c r="I870" s="151">
        <f t="shared" si="19"/>
        <v>0</v>
      </c>
    </row>
    <row r="871" spans="1:9" ht="49.5" customHeight="1" hidden="1">
      <c r="A871" s="152"/>
      <c r="B871" s="535"/>
      <c r="C871" s="711" t="s">
        <v>20</v>
      </c>
      <c r="D871" s="711"/>
      <c r="E871" s="157">
        <v>813</v>
      </c>
      <c r="F871" s="151"/>
      <c r="G871" s="151"/>
      <c r="H871" s="151"/>
      <c r="I871" s="151"/>
    </row>
    <row r="872" spans="1:9" ht="49.5" customHeight="1" hidden="1">
      <c r="A872" s="152"/>
      <c r="B872" s="535"/>
      <c r="C872" s="711" t="s">
        <v>21</v>
      </c>
      <c r="D872" s="711"/>
      <c r="E872" s="157">
        <v>813</v>
      </c>
      <c r="F872" s="151"/>
      <c r="G872" s="151"/>
      <c r="H872" s="151"/>
      <c r="I872" s="151"/>
    </row>
    <row r="873" spans="1:9" ht="19.5" customHeight="1">
      <c r="A873" s="712"/>
      <c r="B873" s="715" t="s">
        <v>348</v>
      </c>
      <c r="C873" s="711" t="s">
        <v>517</v>
      </c>
      <c r="D873" s="711"/>
      <c r="E873" s="157">
        <v>813</v>
      </c>
      <c r="F873" s="151">
        <f>SUM(F874:F878)</f>
        <v>531.5</v>
      </c>
      <c r="G873" s="151">
        <f>SUM(G874:G878)</f>
        <v>652.5962</v>
      </c>
      <c r="H873" s="151">
        <f>SUM(H874:H878)</f>
        <v>652.5962</v>
      </c>
      <c r="I873" s="151">
        <f>SUM(I874:I878)</f>
        <v>652.5962</v>
      </c>
    </row>
    <row r="874" spans="1:9" ht="19.5" customHeight="1">
      <c r="A874" s="713"/>
      <c r="B874" s="715"/>
      <c r="C874" s="711" t="s">
        <v>834</v>
      </c>
      <c r="D874" s="711"/>
      <c r="E874" s="157"/>
      <c r="F874" s="151">
        <v>0</v>
      </c>
      <c r="G874" s="151">
        <v>0</v>
      </c>
      <c r="H874" s="151">
        <v>0</v>
      </c>
      <c r="I874" s="151">
        <v>0</v>
      </c>
    </row>
    <row r="875" spans="1:9" ht="19.5" customHeight="1">
      <c r="A875" s="713"/>
      <c r="B875" s="715"/>
      <c r="C875" s="711" t="s">
        <v>835</v>
      </c>
      <c r="D875" s="711"/>
      <c r="E875" s="157">
        <v>813</v>
      </c>
      <c r="F875" s="151">
        <v>531.5</v>
      </c>
      <c r="G875" s="151">
        <v>652.5962</v>
      </c>
      <c r="H875" s="151">
        <v>652.5962</v>
      </c>
      <c r="I875" s="150">
        <v>652.5962</v>
      </c>
    </row>
    <row r="876" spans="1:9" ht="19.5" customHeight="1">
      <c r="A876" s="714"/>
      <c r="B876" s="715"/>
      <c r="C876" s="711" t="s">
        <v>836</v>
      </c>
      <c r="D876" s="711"/>
      <c r="E876" s="157"/>
      <c r="F876" s="151">
        <v>0</v>
      </c>
      <c r="G876" s="151">
        <v>0</v>
      </c>
      <c r="H876" s="151">
        <v>0</v>
      </c>
      <c r="I876" s="151">
        <v>0</v>
      </c>
    </row>
    <row r="877" spans="1:9" ht="49.5" customHeight="1" hidden="1">
      <c r="A877" s="152"/>
      <c r="B877" s="535"/>
      <c r="C877" s="711" t="s">
        <v>20</v>
      </c>
      <c r="D877" s="711"/>
      <c r="E877" s="157">
        <v>813</v>
      </c>
      <c r="F877" s="151"/>
      <c r="G877" s="151"/>
      <c r="H877" s="151"/>
      <c r="I877" s="151"/>
    </row>
    <row r="878" spans="1:9" ht="49.5" customHeight="1" hidden="1">
      <c r="A878" s="152"/>
      <c r="B878" s="535"/>
      <c r="C878" s="711" t="s">
        <v>21</v>
      </c>
      <c r="D878" s="711"/>
      <c r="E878" s="157">
        <v>813</v>
      </c>
      <c r="F878" s="151"/>
      <c r="G878" s="151"/>
      <c r="H878" s="151"/>
      <c r="I878" s="151"/>
    </row>
    <row r="879" spans="1:9" ht="19.5" customHeight="1">
      <c r="A879" s="712"/>
      <c r="B879" s="715" t="s">
        <v>351</v>
      </c>
      <c r="C879" s="711" t="s">
        <v>517</v>
      </c>
      <c r="D879" s="711"/>
      <c r="E879" s="157">
        <v>813</v>
      </c>
      <c r="F879" s="151">
        <f>SUM(F880:F884)</f>
        <v>531.5</v>
      </c>
      <c r="G879" s="151">
        <f>SUM(G880:G884)</f>
        <v>410.4038</v>
      </c>
      <c r="H879" s="151">
        <f>SUM(H880:H884)</f>
        <v>410.4038</v>
      </c>
      <c r="I879" s="151">
        <f>SUM(I880:I884)</f>
        <v>410.4038</v>
      </c>
    </row>
    <row r="880" spans="1:9" ht="19.5" customHeight="1">
      <c r="A880" s="713"/>
      <c r="B880" s="715"/>
      <c r="C880" s="711" t="s">
        <v>834</v>
      </c>
      <c r="D880" s="711"/>
      <c r="E880" s="157"/>
      <c r="F880" s="151">
        <v>0</v>
      </c>
      <c r="G880" s="151">
        <v>0</v>
      </c>
      <c r="H880" s="151">
        <v>0</v>
      </c>
      <c r="I880" s="151">
        <v>0</v>
      </c>
    </row>
    <row r="881" spans="1:9" ht="19.5" customHeight="1">
      <c r="A881" s="713"/>
      <c r="B881" s="715"/>
      <c r="C881" s="711" t="s">
        <v>835</v>
      </c>
      <c r="D881" s="711"/>
      <c r="E881" s="157">
        <v>813</v>
      </c>
      <c r="F881" s="151">
        <v>531.5</v>
      </c>
      <c r="G881" s="151">
        <v>410.4038</v>
      </c>
      <c r="H881" s="151">
        <v>410.4038</v>
      </c>
      <c r="I881" s="151">
        <v>410.4038</v>
      </c>
    </row>
    <row r="882" spans="1:9" ht="46.5" customHeight="1">
      <c r="A882" s="714"/>
      <c r="B882" s="715"/>
      <c r="C882" s="711" t="s">
        <v>836</v>
      </c>
      <c r="D882" s="711"/>
      <c r="E882" s="157"/>
      <c r="F882" s="151">
        <v>0</v>
      </c>
      <c r="G882" s="151">
        <v>0</v>
      </c>
      <c r="H882" s="151">
        <v>0</v>
      </c>
      <c r="I882" s="151">
        <v>0</v>
      </c>
    </row>
    <row r="883" spans="1:9" ht="49.5" customHeight="1" hidden="1">
      <c r="A883" s="152"/>
      <c r="B883" s="535"/>
      <c r="C883" s="711" t="s">
        <v>20</v>
      </c>
      <c r="D883" s="711"/>
      <c r="E883" s="160">
        <f>SUM(F883:H883)</f>
        <v>0</v>
      </c>
      <c r="F883" s="151"/>
      <c r="G883" s="151"/>
      <c r="H883" s="151"/>
      <c r="I883" s="151"/>
    </row>
    <row r="884" spans="1:9" ht="49.5" customHeight="1" hidden="1">
      <c r="A884" s="152"/>
      <c r="B884" s="535"/>
      <c r="C884" s="711" t="s">
        <v>21</v>
      </c>
      <c r="D884" s="711"/>
      <c r="E884" s="160">
        <f>SUM(F884:H884)</f>
        <v>0</v>
      </c>
      <c r="F884" s="151"/>
      <c r="G884" s="151"/>
      <c r="H884" s="151"/>
      <c r="I884" s="151"/>
    </row>
    <row r="885" spans="1:9" ht="49.5" customHeight="1" hidden="1">
      <c r="A885" s="152"/>
      <c r="B885" s="535"/>
      <c r="C885" s="716"/>
      <c r="D885" s="716"/>
      <c r="E885" s="716"/>
      <c r="F885" s="716"/>
      <c r="G885" s="716"/>
      <c r="H885" s="716"/>
      <c r="I885" s="716"/>
    </row>
    <row r="886" spans="1:9" ht="19.5" customHeight="1">
      <c r="A886" s="712" t="s">
        <v>454</v>
      </c>
      <c r="B886" s="715" t="s">
        <v>353</v>
      </c>
      <c r="C886" s="711" t="s">
        <v>517</v>
      </c>
      <c r="D886" s="711"/>
      <c r="E886" s="157"/>
      <c r="F886" s="151">
        <f>SUM(F887:F891)</f>
        <v>0</v>
      </c>
      <c r="G886" s="151">
        <f>SUM(G887:G891)</f>
        <v>0</v>
      </c>
      <c r="H886" s="151">
        <f>SUM(H887:H891)</f>
        <v>0</v>
      </c>
      <c r="I886" s="151">
        <f>SUM(I887:I891)</f>
        <v>0</v>
      </c>
    </row>
    <row r="887" spans="1:9" ht="19.5" customHeight="1">
      <c r="A887" s="713"/>
      <c r="B887" s="715"/>
      <c r="C887" s="711" t="s">
        <v>834</v>
      </c>
      <c r="D887" s="711"/>
      <c r="E887" s="157"/>
      <c r="F887" s="151">
        <f>F893</f>
        <v>0</v>
      </c>
      <c r="G887" s="151">
        <f aca="true" t="shared" si="20" ref="G887:H889">G893</f>
        <v>0</v>
      </c>
      <c r="H887" s="151">
        <f t="shared" si="20"/>
        <v>0</v>
      </c>
      <c r="I887" s="151">
        <f>I893</f>
        <v>0</v>
      </c>
    </row>
    <row r="888" spans="1:9" ht="19.5" customHeight="1">
      <c r="A888" s="713"/>
      <c r="B888" s="715"/>
      <c r="C888" s="711" t="s">
        <v>835</v>
      </c>
      <c r="D888" s="711"/>
      <c r="E888" s="157"/>
      <c r="F888" s="151">
        <f>F894</f>
        <v>0</v>
      </c>
      <c r="G888" s="151">
        <f t="shared" si="20"/>
        <v>0</v>
      </c>
      <c r="H888" s="151">
        <f t="shared" si="20"/>
        <v>0</v>
      </c>
      <c r="I888" s="151">
        <f>I894</f>
        <v>0</v>
      </c>
    </row>
    <row r="889" spans="1:9" ht="19.5" customHeight="1">
      <c r="A889" s="714"/>
      <c r="B889" s="715"/>
      <c r="C889" s="711" t="s">
        <v>836</v>
      </c>
      <c r="D889" s="711"/>
      <c r="E889" s="157"/>
      <c r="F889" s="151">
        <f>F895</f>
        <v>0</v>
      </c>
      <c r="G889" s="151">
        <f t="shared" si="20"/>
        <v>0</v>
      </c>
      <c r="H889" s="151">
        <f t="shared" si="20"/>
        <v>0</v>
      </c>
      <c r="I889" s="151">
        <f>I895</f>
        <v>0</v>
      </c>
    </row>
    <row r="890" spans="1:9" ht="49.5" customHeight="1" hidden="1">
      <c r="A890" s="152"/>
      <c r="B890" s="535"/>
      <c r="C890" s="711" t="s">
        <v>20</v>
      </c>
      <c r="D890" s="711"/>
      <c r="E890" s="157"/>
      <c r="F890" s="151"/>
      <c r="G890" s="151"/>
      <c r="H890" s="151"/>
      <c r="I890" s="151"/>
    </row>
    <row r="891" spans="1:9" ht="49.5" customHeight="1" hidden="1">
      <c r="A891" s="152"/>
      <c r="B891" s="535"/>
      <c r="C891" s="711" t="s">
        <v>21</v>
      </c>
      <c r="D891" s="711"/>
      <c r="E891" s="157"/>
      <c r="F891" s="151"/>
      <c r="G891" s="151"/>
      <c r="H891" s="151"/>
      <c r="I891" s="151"/>
    </row>
    <row r="892" spans="1:9" ht="19.5" customHeight="1">
      <c r="A892" s="712"/>
      <c r="B892" s="715" t="s">
        <v>355</v>
      </c>
      <c r="C892" s="711" t="s">
        <v>517</v>
      </c>
      <c r="D892" s="711"/>
      <c r="E892" s="157"/>
      <c r="F892" s="151">
        <v>0</v>
      </c>
      <c r="G892" s="151">
        <v>0</v>
      </c>
      <c r="H892" s="151">
        <v>0</v>
      </c>
      <c r="I892" s="151">
        <v>0</v>
      </c>
    </row>
    <row r="893" spans="1:9" ht="35.25" customHeight="1">
      <c r="A893" s="713"/>
      <c r="B893" s="715"/>
      <c r="C893" s="711" t="s">
        <v>834</v>
      </c>
      <c r="D893" s="711"/>
      <c r="E893" s="157"/>
      <c r="F893" s="151">
        <v>0</v>
      </c>
      <c r="G893" s="151">
        <v>0</v>
      </c>
      <c r="H893" s="151">
        <v>0</v>
      </c>
      <c r="I893" s="151">
        <v>0</v>
      </c>
    </row>
    <row r="894" spans="1:9" ht="36" customHeight="1">
      <c r="A894" s="713"/>
      <c r="B894" s="715"/>
      <c r="C894" s="711" t="s">
        <v>835</v>
      </c>
      <c r="D894" s="711"/>
      <c r="E894" s="157"/>
      <c r="F894" s="151">
        <v>0</v>
      </c>
      <c r="G894" s="151">
        <v>0</v>
      </c>
      <c r="H894" s="151">
        <v>0</v>
      </c>
      <c r="I894" s="151">
        <v>0</v>
      </c>
    </row>
    <row r="895" spans="1:9" ht="33.75" customHeight="1">
      <c r="A895" s="714"/>
      <c r="B895" s="715"/>
      <c r="C895" s="711" t="s">
        <v>836</v>
      </c>
      <c r="D895" s="711"/>
      <c r="E895" s="157"/>
      <c r="F895" s="151">
        <v>0</v>
      </c>
      <c r="G895" s="151">
        <v>0</v>
      </c>
      <c r="H895" s="151">
        <v>0</v>
      </c>
      <c r="I895" s="151">
        <v>0</v>
      </c>
    </row>
    <row r="896" spans="1:9" ht="49.5" customHeight="1" hidden="1">
      <c r="A896" s="152"/>
      <c r="B896" s="535"/>
      <c r="C896" s="711" t="s">
        <v>20</v>
      </c>
      <c r="D896" s="711"/>
      <c r="E896" s="157">
        <v>813</v>
      </c>
      <c r="F896" s="151"/>
      <c r="G896" s="151"/>
      <c r="H896" s="151"/>
      <c r="I896" s="151"/>
    </row>
    <row r="897" spans="1:9" ht="49.5" customHeight="1" hidden="1">
      <c r="A897" s="152"/>
      <c r="B897" s="535"/>
      <c r="C897" s="711" t="s">
        <v>21</v>
      </c>
      <c r="D897" s="711"/>
      <c r="E897" s="157">
        <v>813</v>
      </c>
      <c r="F897" s="151"/>
      <c r="G897" s="151"/>
      <c r="H897" s="151"/>
      <c r="I897" s="151"/>
    </row>
    <row r="898" spans="1:9" ht="19.5" customHeight="1">
      <c r="A898" s="712" t="s">
        <v>389</v>
      </c>
      <c r="B898" s="715" t="s">
        <v>487</v>
      </c>
      <c r="C898" s="711" t="s">
        <v>517</v>
      </c>
      <c r="D898" s="711"/>
      <c r="E898" s="157">
        <v>813</v>
      </c>
      <c r="F898" s="151">
        <f aca="true" t="shared" si="21" ref="F898:I901">F902+F936</f>
        <v>139268.703</v>
      </c>
      <c r="G898" s="151">
        <f t="shared" si="21"/>
        <v>138877.68213</v>
      </c>
      <c r="H898" s="151">
        <f t="shared" si="21"/>
        <v>132813.05263</v>
      </c>
      <c r="I898" s="151">
        <f t="shared" si="21"/>
        <v>132813.05263</v>
      </c>
    </row>
    <row r="899" spans="1:9" ht="19.5" customHeight="1">
      <c r="A899" s="713"/>
      <c r="B899" s="715"/>
      <c r="C899" s="711" t="s">
        <v>834</v>
      </c>
      <c r="D899" s="711"/>
      <c r="E899" s="157"/>
      <c r="F899" s="151">
        <f t="shared" si="21"/>
        <v>0</v>
      </c>
      <c r="G899" s="151">
        <f t="shared" si="21"/>
        <v>0</v>
      </c>
      <c r="H899" s="151">
        <f t="shared" si="21"/>
        <v>0</v>
      </c>
      <c r="I899" s="151">
        <f t="shared" si="21"/>
        <v>0</v>
      </c>
    </row>
    <row r="900" spans="1:9" ht="19.5" customHeight="1">
      <c r="A900" s="713"/>
      <c r="B900" s="715"/>
      <c r="C900" s="711" t="s">
        <v>835</v>
      </c>
      <c r="D900" s="711"/>
      <c r="E900" s="157">
        <v>813</v>
      </c>
      <c r="F900" s="151">
        <f t="shared" si="21"/>
        <v>139268.703</v>
      </c>
      <c r="G900" s="151">
        <f t="shared" si="21"/>
        <v>138877.68213</v>
      </c>
      <c r="H900" s="151">
        <f t="shared" si="21"/>
        <v>132813.05263</v>
      </c>
      <c r="I900" s="151">
        <f t="shared" si="21"/>
        <v>132813.05263</v>
      </c>
    </row>
    <row r="901" spans="1:9" ht="19.5" customHeight="1">
      <c r="A901" s="714"/>
      <c r="B901" s="715"/>
      <c r="C901" s="711" t="s">
        <v>836</v>
      </c>
      <c r="D901" s="711"/>
      <c r="E901" s="157"/>
      <c r="F901" s="151">
        <f t="shared" si="21"/>
        <v>0</v>
      </c>
      <c r="G901" s="151">
        <f t="shared" si="21"/>
        <v>0</v>
      </c>
      <c r="H901" s="151">
        <f t="shared" si="21"/>
        <v>0</v>
      </c>
      <c r="I901" s="151">
        <f t="shared" si="21"/>
        <v>0</v>
      </c>
    </row>
    <row r="902" spans="1:9" ht="19.5" customHeight="1">
      <c r="A902" s="712" t="s">
        <v>456</v>
      </c>
      <c r="B902" s="715" t="s">
        <v>488</v>
      </c>
      <c r="C902" s="711" t="s">
        <v>517</v>
      </c>
      <c r="D902" s="711"/>
      <c r="E902" s="157">
        <v>813</v>
      </c>
      <c r="F902" s="151">
        <f>SUM(F903:F907)</f>
        <v>138868.703</v>
      </c>
      <c r="G902" s="151">
        <f>SUM(G903:G907)</f>
        <v>138609.68213</v>
      </c>
      <c r="H902" s="151">
        <f>SUM(H903:H907)</f>
        <v>132581.55263</v>
      </c>
      <c r="I902" s="151">
        <f>SUM(I903:I907)</f>
        <v>132581.55263</v>
      </c>
    </row>
    <row r="903" spans="1:9" ht="19.5" customHeight="1">
      <c r="A903" s="713"/>
      <c r="B903" s="715"/>
      <c r="C903" s="711" t="s">
        <v>834</v>
      </c>
      <c r="D903" s="711"/>
      <c r="E903" s="157"/>
      <c r="F903" s="151">
        <f>F915+F909</f>
        <v>0</v>
      </c>
      <c r="G903" s="151">
        <f>G915+G909</f>
        <v>0</v>
      </c>
      <c r="H903" s="151">
        <f>H915+H909</f>
        <v>0</v>
      </c>
      <c r="I903" s="151">
        <f>I915+I909</f>
        <v>0</v>
      </c>
    </row>
    <row r="904" spans="1:9" ht="19.5" customHeight="1">
      <c r="A904" s="713"/>
      <c r="B904" s="715"/>
      <c r="C904" s="711" t="s">
        <v>835</v>
      </c>
      <c r="D904" s="711"/>
      <c r="E904" s="157">
        <v>813</v>
      </c>
      <c r="F904" s="151">
        <f>F910+F916+F922+F928+F934</f>
        <v>138868.703</v>
      </c>
      <c r="G904" s="151">
        <f>G910+G916+G922+G928+G934</f>
        <v>138609.68213</v>
      </c>
      <c r="H904" s="151">
        <f>H910+H916+H922+H928+H934</f>
        <v>132581.55263</v>
      </c>
      <c r="I904" s="151">
        <f>I910+I916+I922+I928+I934</f>
        <v>132581.55263</v>
      </c>
    </row>
    <row r="905" spans="1:9" ht="19.5" customHeight="1">
      <c r="A905" s="714"/>
      <c r="B905" s="715"/>
      <c r="C905" s="711" t="s">
        <v>836</v>
      </c>
      <c r="D905" s="711"/>
      <c r="E905" s="157"/>
      <c r="F905" s="151">
        <f>F911+F917</f>
        <v>0</v>
      </c>
      <c r="G905" s="151">
        <f>G911+G917</f>
        <v>0</v>
      </c>
      <c r="H905" s="151">
        <f>H911</f>
        <v>0</v>
      </c>
      <c r="I905" s="151">
        <f>I911</f>
        <v>0</v>
      </c>
    </row>
    <row r="906" spans="1:9" ht="49.5" customHeight="1" hidden="1">
      <c r="A906" s="152"/>
      <c r="B906" s="535"/>
      <c r="C906" s="711" t="s">
        <v>20</v>
      </c>
      <c r="D906" s="711"/>
      <c r="E906" s="157">
        <v>813</v>
      </c>
      <c r="F906" s="151"/>
      <c r="G906" s="151"/>
      <c r="H906" s="151"/>
      <c r="I906" s="151"/>
    </row>
    <row r="907" spans="1:9" ht="49.5" customHeight="1" hidden="1">
      <c r="A907" s="152"/>
      <c r="B907" s="535"/>
      <c r="C907" s="711" t="s">
        <v>21</v>
      </c>
      <c r="D907" s="711"/>
      <c r="E907" s="157">
        <v>813</v>
      </c>
      <c r="F907" s="151"/>
      <c r="G907" s="151"/>
      <c r="H907" s="151"/>
      <c r="I907" s="151"/>
    </row>
    <row r="908" spans="1:9" ht="19.5" customHeight="1">
      <c r="A908" s="712"/>
      <c r="B908" s="715" t="s">
        <v>359</v>
      </c>
      <c r="C908" s="711" t="s">
        <v>517</v>
      </c>
      <c r="D908" s="711"/>
      <c r="E908" s="157">
        <v>813</v>
      </c>
      <c r="F908" s="151">
        <f>SUM(F909:F913)</f>
        <v>94321.153</v>
      </c>
      <c r="G908" s="151">
        <f>SUM(G909:G913)</f>
        <v>91011.14651</v>
      </c>
      <c r="H908" s="151">
        <f>SUM(H909:H913)</f>
        <v>84994.29201</v>
      </c>
      <c r="I908" s="151">
        <f>SUM(I909:I913)</f>
        <v>84994.29201</v>
      </c>
    </row>
    <row r="909" spans="1:9" ht="19.5" customHeight="1">
      <c r="A909" s="713"/>
      <c r="B909" s="715"/>
      <c r="C909" s="711" t="s">
        <v>834</v>
      </c>
      <c r="D909" s="711"/>
      <c r="E909" s="157"/>
      <c r="F909" s="151">
        <v>0</v>
      </c>
      <c r="G909" s="151">
        <v>0</v>
      </c>
      <c r="H909" s="151">
        <v>0</v>
      </c>
      <c r="I909" s="151">
        <v>0</v>
      </c>
    </row>
    <row r="910" spans="1:9" ht="19.5" customHeight="1">
      <c r="A910" s="713"/>
      <c r="B910" s="715"/>
      <c r="C910" s="711" t="s">
        <v>835</v>
      </c>
      <c r="D910" s="711"/>
      <c r="E910" s="157">
        <v>813</v>
      </c>
      <c r="F910" s="151">
        <v>94321.153</v>
      </c>
      <c r="G910" s="151">
        <v>91011.14651</v>
      </c>
      <c r="H910" s="151">
        <v>84994.29201</v>
      </c>
      <c r="I910" s="150">
        <v>84994.29201</v>
      </c>
    </row>
    <row r="911" spans="1:9" ht="19.5" customHeight="1">
      <c r="A911" s="714"/>
      <c r="B911" s="715"/>
      <c r="C911" s="711" t="s">
        <v>836</v>
      </c>
      <c r="D911" s="711"/>
      <c r="E911" s="157"/>
      <c r="F911" s="151">
        <v>0</v>
      </c>
      <c r="G911" s="151">
        <v>0</v>
      </c>
      <c r="H911" s="151">
        <v>0</v>
      </c>
      <c r="I911" s="151">
        <v>0</v>
      </c>
    </row>
    <row r="912" spans="1:9" ht="49.5" customHeight="1" hidden="1">
      <c r="A912" s="152"/>
      <c r="B912" s="535"/>
      <c r="C912" s="711" t="s">
        <v>20</v>
      </c>
      <c r="D912" s="711"/>
      <c r="E912" s="157">
        <v>813</v>
      </c>
      <c r="F912" s="151"/>
      <c r="G912" s="151"/>
      <c r="H912" s="151"/>
      <c r="I912" s="151"/>
    </row>
    <row r="913" spans="1:9" ht="49.5" customHeight="1" hidden="1">
      <c r="A913" s="152"/>
      <c r="B913" s="535"/>
      <c r="C913" s="711" t="s">
        <v>21</v>
      </c>
      <c r="D913" s="711"/>
      <c r="E913" s="157">
        <v>813</v>
      </c>
      <c r="F913" s="151"/>
      <c r="G913" s="151"/>
      <c r="H913" s="151"/>
      <c r="I913" s="151"/>
    </row>
    <row r="914" spans="1:9" ht="19.5" customHeight="1">
      <c r="A914" s="712"/>
      <c r="B914" s="715" t="s">
        <v>362</v>
      </c>
      <c r="C914" s="711" t="s">
        <v>517</v>
      </c>
      <c r="D914" s="711"/>
      <c r="E914" s="157">
        <v>813</v>
      </c>
      <c r="F914" s="151">
        <f>SUM(F915:F919)</f>
        <v>44547.55</v>
      </c>
      <c r="G914" s="151">
        <f>SUM(G915:G919)</f>
        <v>45461.24852</v>
      </c>
      <c r="H914" s="151">
        <f>SUM(H915:H919)</f>
        <v>45461.24852</v>
      </c>
      <c r="I914" s="151">
        <f>SUM(I915:I919)</f>
        <v>45461.24852</v>
      </c>
    </row>
    <row r="915" spans="1:9" ht="19.5" customHeight="1">
      <c r="A915" s="713"/>
      <c r="B915" s="715"/>
      <c r="C915" s="711" t="s">
        <v>834</v>
      </c>
      <c r="D915" s="711"/>
      <c r="E915" s="157"/>
      <c r="F915" s="151">
        <v>0</v>
      </c>
      <c r="G915" s="151">
        <v>0</v>
      </c>
      <c r="H915" s="151">
        <v>0</v>
      </c>
      <c r="I915" s="151">
        <v>0</v>
      </c>
    </row>
    <row r="916" spans="1:9" ht="24" customHeight="1">
      <c r="A916" s="713"/>
      <c r="B916" s="715"/>
      <c r="C916" s="711" t="s">
        <v>835</v>
      </c>
      <c r="D916" s="711"/>
      <c r="E916" s="157">
        <v>813</v>
      </c>
      <c r="F916" s="151">
        <v>44547.55</v>
      </c>
      <c r="G916" s="151">
        <v>45461.24852</v>
      </c>
      <c r="H916" s="151">
        <v>45461.24852</v>
      </c>
      <c r="I916" s="150">
        <v>45461.24852</v>
      </c>
    </row>
    <row r="917" spans="1:9" ht="47.25" customHeight="1">
      <c r="A917" s="714"/>
      <c r="B917" s="715"/>
      <c r="C917" s="711" t="s">
        <v>836</v>
      </c>
      <c r="D917" s="711"/>
      <c r="E917" s="157"/>
      <c r="F917" s="151">
        <v>0</v>
      </c>
      <c r="G917" s="151">
        <v>0</v>
      </c>
      <c r="H917" s="151">
        <v>0</v>
      </c>
      <c r="I917" s="151">
        <v>0</v>
      </c>
    </row>
    <row r="918" spans="1:9" ht="49.5" customHeight="1" hidden="1">
      <c r="A918" s="152"/>
      <c r="B918" s="535"/>
      <c r="C918" s="711" t="s">
        <v>20</v>
      </c>
      <c r="D918" s="711"/>
      <c r="E918" s="157">
        <v>813</v>
      </c>
      <c r="F918" s="151"/>
      <c r="G918" s="151"/>
      <c r="H918" s="151"/>
      <c r="I918" s="151"/>
    </row>
    <row r="919" spans="1:9" ht="49.5" customHeight="1" hidden="1">
      <c r="A919" s="152"/>
      <c r="B919" s="535"/>
      <c r="C919" s="711" t="s">
        <v>21</v>
      </c>
      <c r="D919" s="711"/>
      <c r="E919" s="157">
        <v>813</v>
      </c>
      <c r="F919" s="151"/>
      <c r="G919" s="151"/>
      <c r="H919" s="151"/>
      <c r="I919" s="151"/>
    </row>
    <row r="920" spans="1:9" ht="34.5" customHeight="1">
      <c r="A920" s="712"/>
      <c r="B920" s="715" t="s">
        <v>490</v>
      </c>
      <c r="C920" s="711" t="s">
        <v>517</v>
      </c>
      <c r="D920" s="711"/>
      <c r="E920" s="157">
        <v>813</v>
      </c>
      <c r="F920" s="151">
        <f>SUM(F921:F925)</f>
        <v>0</v>
      </c>
      <c r="G920" s="151">
        <f>SUM(G921:G925)</f>
        <v>0</v>
      </c>
      <c r="H920" s="151">
        <f>SUM(H921:H925)</f>
        <v>0</v>
      </c>
      <c r="I920" s="151">
        <f>SUM(I921:I925)</f>
        <v>0</v>
      </c>
    </row>
    <row r="921" spans="1:9" ht="39.75" customHeight="1">
      <c r="A921" s="713"/>
      <c r="B921" s="715"/>
      <c r="C921" s="711" t="s">
        <v>834</v>
      </c>
      <c r="D921" s="711"/>
      <c r="E921" s="157"/>
      <c r="F921" s="151">
        <v>0</v>
      </c>
      <c r="G921" s="151">
        <v>0</v>
      </c>
      <c r="H921" s="151">
        <v>0</v>
      </c>
      <c r="I921" s="151">
        <v>0</v>
      </c>
    </row>
    <row r="922" spans="1:9" ht="34.5" customHeight="1">
      <c r="A922" s="713"/>
      <c r="B922" s="715"/>
      <c r="C922" s="711" t="s">
        <v>835</v>
      </c>
      <c r="D922" s="711"/>
      <c r="E922" s="157">
        <v>813</v>
      </c>
      <c r="F922" s="151">
        <v>0</v>
      </c>
      <c r="G922" s="151">
        <v>0</v>
      </c>
      <c r="H922" s="151">
        <v>0</v>
      </c>
      <c r="I922" s="151">
        <v>0</v>
      </c>
    </row>
    <row r="923" spans="1:9" ht="43.5" customHeight="1">
      <c r="A923" s="714"/>
      <c r="B923" s="715"/>
      <c r="C923" s="711" t="s">
        <v>836</v>
      </c>
      <c r="D923" s="711"/>
      <c r="E923" s="157"/>
      <c r="F923" s="151">
        <v>0</v>
      </c>
      <c r="G923" s="151">
        <v>0</v>
      </c>
      <c r="H923" s="151">
        <v>0</v>
      </c>
      <c r="I923" s="151">
        <v>0</v>
      </c>
    </row>
    <row r="924" spans="1:9" ht="49.5" customHeight="1" hidden="1">
      <c r="A924" s="152"/>
      <c r="B924" s="535"/>
      <c r="C924" s="711" t="s">
        <v>20</v>
      </c>
      <c r="D924" s="711"/>
      <c r="E924" s="157">
        <v>813</v>
      </c>
      <c r="F924" s="151"/>
      <c r="G924" s="151"/>
      <c r="H924" s="151"/>
      <c r="I924" s="151"/>
    </row>
    <row r="925" spans="1:9" ht="49.5" customHeight="1" hidden="1">
      <c r="A925" s="152"/>
      <c r="B925" s="535"/>
      <c r="C925" s="711" t="s">
        <v>21</v>
      </c>
      <c r="D925" s="711"/>
      <c r="E925" s="157">
        <v>813</v>
      </c>
      <c r="F925" s="151"/>
      <c r="G925" s="151"/>
      <c r="H925" s="151"/>
      <c r="I925" s="151"/>
    </row>
    <row r="926" spans="1:9" ht="19.5" customHeight="1">
      <c r="A926" s="712"/>
      <c r="B926" s="715" t="s">
        <v>817</v>
      </c>
      <c r="C926" s="711" t="s">
        <v>517</v>
      </c>
      <c r="D926" s="711"/>
      <c r="E926" s="157">
        <v>813</v>
      </c>
      <c r="F926" s="151">
        <f>SUM(F927:F931)</f>
        <v>0</v>
      </c>
      <c r="G926" s="151">
        <f>SUM(G927:G931)</f>
        <v>1133.3271</v>
      </c>
      <c r="H926" s="151">
        <f>SUM(H927:H931)</f>
        <v>1122.0521</v>
      </c>
      <c r="I926" s="151">
        <f>SUM(I927:I931)</f>
        <v>1122.0521</v>
      </c>
    </row>
    <row r="927" spans="1:9" ht="19.5" customHeight="1">
      <c r="A927" s="713"/>
      <c r="B927" s="715"/>
      <c r="C927" s="711" t="s">
        <v>834</v>
      </c>
      <c r="D927" s="711"/>
      <c r="E927" s="157"/>
      <c r="F927" s="151">
        <v>0</v>
      </c>
      <c r="G927" s="151">
        <v>0</v>
      </c>
      <c r="H927" s="151">
        <v>0</v>
      </c>
      <c r="I927" s="151">
        <v>0</v>
      </c>
    </row>
    <row r="928" spans="1:9" ht="57.75" customHeight="1">
      <c r="A928" s="713"/>
      <c r="B928" s="715"/>
      <c r="C928" s="711" t="s">
        <v>835</v>
      </c>
      <c r="D928" s="711"/>
      <c r="E928" s="157">
        <v>813</v>
      </c>
      <c r="F928" s="151">
        <v>0</v>
      </c>
      <c r="G928" s="151">
        <v>1133.3271</v>
      </c>
      <c r="H928" s="151">
        <v>1122.0521</v>
      </c>
      <c r="I928" s="151">
        <f>H928</f>
        <v>1122.0521</v>
      </c>
    </row>
    <row r="929" spans="1:9" ht="111" customHeight="1">
      <c r="A929" s="714"/>
      <c r="B929" s="715"/>
      <c r="C929" s="711" t="s">
        <v>836</v>
      </c>
      <c r="D929" s="711"/>
      <c r="E929" s="157"/>
      <c r="F929" s="151">
        <v>0</v>
      </c>
      <c r="G929" s="151">
        <v>0</v>
      </c>
      <c r="H929" s="151">
        <v>0</v>
      </c>
      <c r="I929" s="151">
        <v>0</v>
      </c>
    </row>
    <row r="930" spans="1:9" ht="49.5" customHeight="1" hidden="1">
      <c r="A930" s="152"/>
      <c r="B930" s="535"/>
      <c r="C930" s="711" t="s">
        <v>20</v>
      </c>
      <c r="D930" s="711"/>
      <c r="E930" s="157">
        <v>813</v>
      </c>
      <c r="F930" s="151"/>
      <c r="G930" s="151"/>
      <c r="H930" s="151"/>
      <c r="I930" s="151"/>
    </row>
    <row r="931" spans="1:9" ht="49.5" customHeight="1" hidden="1">
      <c r="A931" s="152"/>
      <c r="B931" s="535"/>
      <c r="C931" s="711" t="s">
        <v>21</v>
      </c>
      <c r="D931" s="711"/>
      <c r="E931" s="157">
        <v>813</v>
      </c>
      <c r="F931" s="151"/>
      <c r="G931" s="151"/>
      <c r="H931" s="151"/>
      <c r="I931" s="151"/>
    </row>
    <row r="932" spans="1:9" ht="30.75" customHeight="1">
      <c r="A932" s="712"/>
      <c r="B932" s="715" t="s">
        <v>819</v>
      </c>
      <c r="C932" s="711" t="s">
        <v>517</v>
      </c>
      <c r="D932" s="711"/>
      <c r="E932" s="157">
        <v>813</v>
      </c>
      <c r="F932" s="151">
        <f>SUM(F933:F935)</f>
        <v>0</v>
      </c>
      <c r="G932" s="151">
        <f>SUM(G933:G935)</f>
        <v>1003.96</v>
      </c>
      <c r="H932" s="151">
        <f>SUM(H933:H935)</f>
        <v>1003.96</v>
      </c>
      <c r="I932" s="151">
        <f>SUM(I933:I935)</f>
        <v>1003.96</v>
      </c>
    </row>
    <row r="933" spans="1:9" ht="19.5" customHeight="1">
      <c r="A933" s="713"/>
      <c r="B933" s="715"/>
      <c r="C933" s="711" t="s">
        <v>834</v>
      </c>
      <c r="D933" s="711"/>
      <c r="E933" s="157"/>
      <c r="F933" s="151">
        <v>0</v>
      </c>
      <c r="G933" s="151">
        <v>0</v>
      </c>
      <c r="H933" s="151">
        <v>0</v>
      </c>
      <c r="I933" s="151">
        <v>0</v>
      </c>
    </row>
    <row r="934" spans="1:9" ht="19.5" customHeight="1">
      <c r="A934" s="713"/>
      <c r="B934" s="715"/>
      <c r="C934" s="711" t="s">
        <v>835</v>
      </c>
      <c r="D934" s="711"/>
      <c r="E934" s="157">
        <v>813</v>
      </c>
      <c r="F934" s="151">
        <v>0</v>
      </c>
      <c r="G934" s="151">
        <v>1003.96</v>
      </c>
      <c r="H934" s="151">
        <v>1003.96</v>
      </c>
      <c r="I934" s="151">
        <v>1003.96</v>
      </c>
    </row>
    <row r="935" spans="1:9" ht="52.5" customHeight="1">
      <c r="A935" s="714"/>
      <c r="B935" s="715"/>
      <c r="C935" s="711" t="s">
        <v>836</v>
      </c>
      <c r="D935" s="711"/>
      <c r="E935" s="157"/>
      <c r="F935" s="151">
        <v>0</v>
      </c>
      <c r="G935" s="151">
        <v>0</v>
      </c>
      <c r="H935" s="151">
        <v>0</v>
      </c>
      <c r="I935" s="151">
        <v>0</v>
      </c>
    </row>
    <row r="936" spans="1:9" ht="19.5" customHeight="1">
      <c r="A936" s="712" t="s">
        <v>130</v>
      </c>
      <c r="B936" s="715" t="s">
        <v>366</v>
      </c>
      <c r="C936" s="711" t="s">
        <v>517</v>
      </c>
      <c r="D936" s="711"/>
      <c r="E936" s="157">
        <v>813</v>
      </c>
      <c r="F936" s="151">
        <f>SUM(F937:F941)</f>
        <v>400</v>
      </c>
      <c r="G936" s="151">
        <f>SUM(G937:G941)</f>
        <v>268</v>
      </c>
      <c r="H936" s="151">
        <f>SUM(H937:H941)</f>
        <v>231.5</v>
      </c>
      <c r="I936" s="151">
        <f>SUM(I937:I941)</f>
        <v>231.5</v>
      </c>
    </row>
    <row r="937" spans="1:9" ht="19.5" customHeight="1">
      <c r="A937" s="713"/>
      <c r="B937" s="715"/>
      <c r="C937" s="711" t="s">
        <v>834</v>
      </c>
      <c r="D937" s="711"/>
      <c r="E937" s="157"/>
      <c r="F937" s="151">
        <f aca="true" t="shared" si="22" ref="F937:I939">F943+F950</f>
        <v>0</v>
      </c>
      <c r="G937" s="151">
        <f t="shared" si="22"/>
        <v>0</v>
      </c>
      <c r="H937" s="151">
        <f t="shared" si="22"/>
        <v>0</v>
      </c>
      <c r="I937" s="151">
        <f t="shared" si="22"/>
        <v>0</v>
      </c>
    </row>
    <row r="938" spans="1:9" ht="19.5" customHeight="1">
      <c r="A938" s="713"/>
      <c r="B938" s="715"/>
      <c r="C938" s="711" t="s">
        <v>835</v>
      </c>
      <c r="D938" s="711"/>
      <c r="E938" s="157">
        <v>813</v>
      </c>
      <c r="F938" s="151">
        <f t="shared" si="22"/>
        <v>400</v>
      </c>
      <c r="G938" s="151">
        <f t="shared" si="22"/>
        <v>268</v>
      </c>
      <c r="H938" s="151">
        <f t="shared" si="22"/>
        <v>231.5</v>
      </c>
      <c r="I938" s="151">
        <f t="shared" si="22"/>
        <v>231.5</v>
      </c>
    </row>
    <row r="939" spans="1:9" ht="19.5" customHeight="1">
      <c r="A939" s="714"/>
      <c r="B939" s="715"/>
      <c r="C939" s="711" t="s">
        <v>836</v>
      </c>
      <c r="D939" s="711"/>
      <c r="E939" s="157"/>
      <c r="F939" s="151">
        <f t="shared" si="22"/>
        <v>0</v>
      </c>
      <c r="G939" s="151">
        <f t="shared" si="22"/>
        <v>0</v>
      </c>
      <c r="H939" s="151">
        <f t="shared" si="22"/>
        <v>0</v>
      </c>
      <c r="I939" s="151">
        <f t="shared" si="22"/>
        <v>0</v>
      </c>
    </row>
    <row r="940" spans="1:9" ht="49.5" customHeight="1" hidden="1">
      <c r="A940" s="152"/>
      <c r="B940" s="535"/>
      <c r="C940" s="711" t="s">
        <v>20</v>
      </c>
      <c r="D940" s="711"/>
      <c r="E940" s="157">
        <v>813</v>
      </c>
      <c r="F940" s="151"/>
      <c r="G940" s="151"/>
      <c r="H940" s="151"/>
      <c r="I940" s="151"/>
    </row>
    <row r="941" spans="1:9" ht="49.5" customHeight="1" hidden="1">
      <c r="A941" s="152"/>
      <c r="B941" s="535"/>
      <c r="C941" s="711" t="s">
        <v>21</v>
      </c>
      <c r="D941" s="711"/>
      <c r="E941" s="157">
        <v>813</v>
      </c>
      <c r="F941" s="151"/>
      <c r="G941" s="151"/>
      <c r="H941" s="151"/>
      <c r="I941" s="151"/>
    </row>
    <row r="942" spans="1:9" ht="19.5" customHeight="1">
      <c r="A942" s="712"/>
      <c r="B942" s="715" t="s">
        <v>369</v>
      </c>
      <c r="C942" s="711" t="s">
        <v>517</v>
      </c>
      <c r="D942" s="711"/>
      <c r="E942" s="157">
        <v>813</v>
      </c>
      <c r="F942" s="151">
        <f>SUM(F943:F947)</f>
        <v>400</v>
      </c>
      <c r="G942" s="151">
        <f>SUM(G943:G947)</f>
        <v>268</v>
      </c>
      <c r="H942" s="151">
        <f>SUM(H943:H947)</f>
        <v>231.5</v>
      </c>
      <c r="I942" s="151">
        <f>SUM(I943:I947)</f>
        <v>231.5</v>
      </c>
    </row>
    <row r="943" spans="1:9" ht="19.5" customHeight="1">
      <c r="A943" s="713"/>
      <c r="B943" s="715"/>
      <c r="C943" s="711" t="s">
        <v>834</v>
      </c>
      <c r="D943" s="711"/>
      <c r="E943" s="157"/>
      <c r="F943" s="151">
        <v>0</v>
      </c>
      <c r="G943" s="151">
        <v>0</v>
      </c>
      <c r="H943" s="151">
        <v>0</v>
      </c>
      <c r="I943" s="151">
        <v>0</v>
      </c>
    </row>
    <row r="944" spans="1:9" ht="19.5" customHeight="1">
      <c r="A944" s="713"/>
      <c r="B944" s="715"/>
      <c r="C944" s="711" t="s">
        <v>835</v>
      </c>
      <c r="D944" s="711"/>
      <c r="E944" s="157">
        <v>813</v>
      </c>
      <c r="F944" s="151">
        <v>400</v>
      </c>
      <c r="G944" s="151">
        <v>268</v>
      </c>
      <c r="H944" s="151">
        <v>231.5</v>
      </c>
      <c r="I944" s="150">
        <v>231.5</v>
      </c>
    </row>
    <row r="945" spans="1:9" ht="19.5" customHeight="1">
      <c r="A945" s="714"/>
      <c r="B945" s="715"/>
      <c r="C945" s="711" t="s">
        <v>836</v>
      </c>
      <c r="D945" s="711"/>
      <c r="E945" s="157"/>
      <c r="F945" s="151">
        <v>0</v>
      </c>
      <c r="G945" s="151">
        <v>0</v>
      </c>
      <c r="H945" s="151">
        <v>0</v>
      </c>
      <c r="I945" s="151">
        <v>0</v>
      </c>
    </row>
    <row r="946" spans="3:9" ht="12.75" customHeight="1" hidden="1">
      <c r="C946" s="709" t="s">
        <v>20</v>
      </c>
      <c r="D946" s="709"/>
      <c r="E946" s="170">
        <f>SUM(F946:H946)</f>
        <v>0</v>
      </c>
      <c r="F946" s="171"/>
      <c r="G946" s="171"/>
      <c r="H946" s="171"/>
      <c r="I946" s="171"/>
    </row>
    <row r="947" spans="3:9" ht="12.75" customHeight="1" hidden="1">
      <c r="C947" s="710" t="s">
        <v>21</v>
      </c>
      <c r="D947" s="710"/>
      <c r="E947" s="172">
        <f>SUM(F947:H947)</f>
        <v>0</v>
      </c>
      <c r="F947" s="173"/>
      <c r="G947" s="173"/>
      <c r="H947" s="173"/>
      <c r="I947" s="173"/>
    </row>
    <row r="948" spans="3:9" ht="12.75" customHeight="1" hidden="1">
      <c r="C948" s="174" t="s">
        <v>821</v>
      </c>
      <c r="D948" s="175"/>
      <c r="E948" s="170"/>
      <c r="F948" s="171"/>
      <c r="G948" s="171"/>
      <c r="H948" s="171"/>
      <c r="I948" s="171"/>
    </row>
    <row r="949" spans="3:9" ht="12.75" customHeight="1" hidden="1">
      <c r="C949" s="705" t="s">
        <v>517</v>
      </c>
      <c r="D949" s="705"/>
      <c r="E949" s="176">
        <f>SUM(E950:E953)</f>
        <v>0</v>
      </c>
      <c r="F949" s="177"/>
      <c r="G949" s="177"/>
      <c r="H949" s="177"/>
      <c r="I949" s="177"/>
    </row>
    <row r="950" spans="3:9" ht="12.75" customHeight="1" hidden="1">
      <c r="C950" s="705" t="s">
        <v>834</v>
      </c>
      <c r="D950" s="705"/>
      <c r="E950" s="176">
        <f>SUM(F950:H950)</f>
        <v>0</v>
      </c>
      <c r="F950" s="177"/>
      <c r="G950" s="177"/>
      <c r="H950" s="177"/>
      <c r="I950" s="177"/>
    </row>
    <row r="951" spans="3:9" ht="12.75" customHeight="1" hidden="1">
      <c r="C951" s="705" t="s">
        <v>835</v>
      </c>
      <c r="D951" s="705"/>
      <c r="E951" s="176">
        <f>SUM(F951:H951)</f>
        <v>0</v>
      </c>
      <c r="F951" s="177"/>
      <c r="G951" s="177"/>
      <c r="H951" s="177"/>
      <c r="I951" s="177"/>
    </row>
    <row r="952" spans="3:9" ht="12.75" customHeight="1" hidden="1">
      <c r="C952" s="705" t="s">
        <v>836</v>
      </c>
      <c r="D952" s="705"/>
      <c r="E952" s="176">
        <f>SUM(F952:H952)</f>
        <v>0</v>
      </c>
      <c r="F952" s="177"/>
      <c r="G952" s="177"/>
      <c r="H952" s="177"/>
      <c r="I952" s="177"/>
    </row>
    <row r="953" spans="3:9" ht="12.75" customHeight="1" hidden="1">
      <c r="C953" s="705" t="s">
        <v>20</v>
      </c>
      <c r="D953" s="705"/>
      <c r="E953" s="176">
        <f>SUM(F953:H953)</f>
        <v>0</v>
      </c>
      <c r="F953" s="178"/>
      <c r="G953" s="178"/>
      <c r="H953" s="177"/>
      <c r="I953" s="177"/>
    </row>
    <row r="954" spans="3:9" ht="12.75" customHeight="1" hidden="1">
      <c r="C954" s="706" t="s">
        <v>21</v>
      </c>
      <c r="D954" s="706"/>
      <c r="E954" s="179"/>
      <c r="F954" s="180"/>
      <c r="G954" s="180"/>
      <c r="H954" s="180"/>
      <c r="I954" s="180"/>
    </row>
    <row r="955" spans="3:9" ht="12.75" customHeight="1" hidden="1">
      <c r="C955" s="707" t="s">
        <v>822</v>
      </c>
      <c r="D955" s="707"/>
      <c r="E955" s="544">
        <f>E25+E59+E113+E185+E223+E251+E306+E537+E570+E583+E613+E643+E661+E680+E699+E755+E782+E795+E848+E867+E886+E902+E936</f>
        <v>14634</v>
      </c>
      <c r="F955" s="181">
        <f>F25+F59+F113+F185+F223+F251+F306+F537+F570+F583+F613+F643+F661+F680+F699+F755+F782+F795+F848+F867+F886+F902+F936+F767</f>
        <v>11465143.969999999</v>
      </c>
      <c r="G955" s="181">
        <f>G25+G59+G113+G185+G223+G251+G306+G537+G570+G583+G613+G643+G661+G680+G699+G755+G782+G795+G848+G867+G886+G902+G936+G767</f>
        <v>11549232.493579995</v>
      </c>
      <c r="H955" s="181">
        <f>H25+H59+H113+H185+H223+H251+H306+H537+H570+H583+H613+H643+H661+H680+H699+H755+H782+H795+H848+H867+H886+H902+H936+H767</f>
        <v>11519322.143000001</v>
      </c>
      <c r="I955" s="181">
        <f>I25+I59+I113+I185+I223+I251+I306+I537+I570+I583+I613+I643+I661+I680+I699+I755+I782+I795+I848+I867+I886+I902+I936+I769</f>
        <v>11495647.690840002</v>
      </c>
    </row>
    <row r="956" spans="3:9" ht="12.75" customHeight="1" hidden="1">
      <c r="C956" s="705" t="s">
        <v>834</v>
      </c>
      <c r="D956" s="705"/>
      <c r="E956" s="176">
        <f>E26+E60+E114+E186+E224+E252+E307+E538+E571+E584+E614+E644+E662+E681+E700+E756+E783+E796+E849+E868+E887+E903+E937</f>
        <v>813</v>
      </c>
      <c r="F956" s="177">
        <f>F26+F60+F114+F186+F224+F252+F307+F538+F571+F584+F614+F644+F662+F681+F700+F756+F783+F796+F849+F868+F887+F903+F937</f>
        <v>9915.2</v>
      </c>
      <c r="G956" s="177">
        <f>G26+G60+G114+G186+G224+G252+G307+G538+G571+G584+G614+G644+G662+G681+G700+G756+G783+G796+G849+G868+G887+G903+G937</f>
        <v>27936.4</v>
      </c>
      <c r="H956" s="177">
        <f>H26+H60+H114+H186+H224+H252+H307+H538+H571+H584+H614+H644+H662+H681+H700+H756+H783+H796+H849+H868+H887+H903+H937</f>
        <v>27936.4</v>
      </c>
      <c r="I956" s="177">
        <f>I26+I60+I114+I186+I224+I252+I307+I538+I571+I584+I614+I644+I662+I681+I700+I756+I783+I796+I849+I868+I887+I903+I937</f>
        <v>27936.4</v>
      </c>
    </row>
    <row r="957" spans="3:9" ht="12.75" customHeight="1" hidden="1">
      <c r="C957" s="705" t="s">
        <v>835</v>
      </c>
      <c r="D957" s="705"/>
      <c r="E957" s="176">
        <f>E27+E61+E115+E187+E225+E253+E308+E539+E572+E585+E615+E645+E663+E682+E701+E757+E784+E797+E850+E869+E888+E904+E938</f>
        <v>14634</v>
      </c>
      <c r="F957" s="177">
        <f>F27+F61+F115+F187+F225+F253+F308+F539+F572+F585+F615+F645+F663+F682+F701+F757+F784+F797+F850+F869+F888+F904+F938+F769</f>
        <v>11455228.77</v>
      </c>
      <c r="G957" s="177">
        <f>G27+G61+G115+G187+G225+G253+G308+G539+G572+G585+G615+G645+G663+G682+G701+G757+G784+G797+G850+G869+G888+G904+G938+G769</f>
        <v>11496585.477329997</v>
      </c>
      <c r="H957" s="177">
        <f>H27+H61+H115+H187+H225+H253+H308+H539+H572+H585+H615+H645+H663+H682+H701+H757+H784+H797+H850+H869+H888+H904+H938+H769</f>
        <v>11468571.183070002</v>
      </c>
      <c r="I957" s="177">
        <f>I27+I61+I115+I187+I225+I253+I308+I539+I572+I585+I615+I645+I663+I682+I701+I757+I784+I797+I850+I869+I888+I904+I938+I769</f>
        <v>11444896.730910003</v>
      </c>
    </row>
    <row r="958" spans="3:9" ht="12.75" customHeight="1" hidden="1">
      <c r="C958" s="708" t="s">
        <v>836</v>
      </c>
      <c r="D958" s="708"/>
      <c r="E958" s="182">
        <f>E28+E62+E116+E188+E226+E254+E309+E540+E573+E586+E616+E646+E664+E683+E702+E758+E785+E798+E851+E870+E889+E905+E939</f>
        <v>0</v>
      </c>
      <c r="F958" s="183">
        <f>F28+F62+F116+F188+F226+F254+F309+F540+F573+F586+F616+F646+F664+F683+F702+F758+F785+F798+F851+F870+F889+F905+F939</f>
        <v>0</v>
      </c>
      <c r="G958" s="183">
        <f>G28+G62+G116+G188+G226+G254+G309+G540+G573+G586+G616+G646+G664+G683+G702+G758+G785+G798+G851+G870+G889+G905+G939</f>
        <v>24710.616250000003</v>
      </c>
      <c r="H958" s="183">
        <f>H28+H62+H116+H188+H226+H254+H309+H540+H573+H586+H616+H646+H664+H683+H702+H758+H785+H798+H851+H870+H889+H905+H939</f>
        <v>22814.55993</v>
      </c>
      <c r="I958" s="183">
        <f>I28+I62+I116+I188+I226+I254+I309+I540+I573+I586+I616+I646+I664+I683+I702+I758+I785+I798+I851+I870+I889+I905+I939</f>
        <v>22814.55993</v>
      </c>
    </row>
    <row r="959" spans="3:9" ht="12.75" customHeight="1" hidden="1">
      <c r="C959" s="702" t="s">
        <v>20</v>
      </c>
      <c r="D959" s="702"/>
      <c r="E959" s="170"/>
      <c r="F959" s="171"/>
      <c r="G959" s="171"/>
      <c r="H959" s="171"/>
      <c r="I959" s="171"/>
    </row>
    <row r="960" spans="3:9" ht="12.75" customHeight="1" hidden="1">
      <c r="C960" s="703" t="s">
        <v>21</v>
      </c>
      <c r="D960" s="703"/>
      <c r="E960" s="179"/>
      <c r="F960" s="184"/>
      <c r="G960" s="184"/>
      <c r="H960" s="184"/>
      <c r="I960" s="184"/>
    </row>
    <row r="961" spans="3:9" ht="15.75" hidden="1">
      <c r="C961" s="532"/>
      <c r="D961" s="185"/>
      <c r="E961" s="186"/>
      <c r="F961" s="533"/>
      <c r="G961" s="533"/>
      <c r="H961" s="533"/>
      <c r="I961" s="533"/>
    </row>
    <row r="962" spans="3:9" ht="12.75" customHeight="1" hidden="1">
      <c r="C962" s="701"/>
      <c r="D962" s="701"/>
      <c r="E962" s="704"/>
      <c r="F962" s="704"/>
      <c r="G962" s="704"/>
      <c r="H962" s="704"/>
      <c r="I962" s="533"/>
    </row>
    <row r="963" spans="3:9" ht="12.75" customHeight="1" hidden="1">
      <c r="C963" s="701"/>
      <c r="D963" s="701"/>
      <c r="E963" s="187">
        <v>31771524.405</v>
      </c>
      <c r="F963" s="187">
        <v>10660377.227</v>
      </c>
      <c r="G963" s="187">
        <v>10660377.227</v>
      </c>
      <c r="H963" s="187">
        <v>11204456.097</v>
      </c>
      <c r="I963" s="187">
        <v>11204456.097</v>
      </c>
    </row>
    <row r="964" spans="3:9" ht="12.75" customHeight="1" hidden="1">
      <c r="C964" s="701"/>
      <c r="D964" s="701"/>
      <c r="E964" s="186">
        <f>E955-E963</f>
        <v>-31756890.405</v>
      </c>
      <c r="F964" s="188">
        <f>F955-F963</f>
        <v>804766.7429999989</v>
      </c>
      <c r="G964" s="188">
        <f>G955-G963</f>
        <v>888855.2665799949</v>
      </c>
      <c r="H964" s="188">
        <f>H955-H963</f>
        <v>314866.04600000195</v>
      </c>
      <c r="I964" s="188">
        <f>I955-I963</f>
        <v>291191.593840003</v>
      </c>
    </row>
    <row r="965" spans="3:9" ht="12.75" customHeight="1" hidden="1">
      <c r="C965" s="701"/>
      <c r="D965" s="701"/>
      <c r="E965" s="186"/>
      <c r="F965" s="188">
        <v>10660377.227</v>
      </c>
      <c r="G965" s="188">
        <v>10660377.227</v>
      </c>
      <c r="H965" s="188">
        <v>11204456.097</v>
      </c>
      <c r="I965" s="188">
        <v>11204456.097</v>
      </c>
    </row>
    <row r="966" spans="3:9" ht="12.75" customHeight="1" hidden="1">
      <c r="C966" s="701"/>
      <c r="D966" s="701"/>
      <c r="E966" s="186"/>
      <c r="F966" s="188">
        <f>F963-F965</f>
        <v>0</v>
      </c>
      <c r="G966" s="188">
        <f>G963-G965</f>
        <v>0</v>
      </c>
      <c r="H966" s="188">
        <f>H963-H965</f>
        <v>0</v>
      </c>
      <c r="I966" s="188">
        <f>I963-I965</f>
        <v>0</v>
      </c>
    </row>
    <row r="967" spans="3:9" ht="15.75" hidden="1">
      <c r="C967" s="189"/>
      <c r="D967" s="190"/>
      <c r="E967" s="187"/>
      <c r="F967" s="191"/>
      <c r="G967" s="191"/>
      <c r="H967" s="191"/>
      <c r="I967" s="191"/>
    </row>
    <row r="968" spans="3:9" ht="15.75" hidden="1">
      <c r="C968" s="189"/>
      <c r="D968" s="190"/>
      <c r="E968" s="187"/>
      <c r="F968" s="191"/>
      <c r="G968" s="191"/>
      <c r="H968" s="191"/>
      <c r="I968" s="191"/>
    </row>
    <row r="969" spans="3:9" ht="15.75" hidden="1">
      <c r="C969" s="189"/>
      <c r="D969" s="190"/>
      <c r="E969" s="187"/>
      <c r="F969" s="191"/>
      <c r="G969" s="191"/>
      <c r="H969" s="191"/>
      <c r="I969" s="191"/>
    </row>
    <row r="970" spans="3:9" ht="15.75" hidden="1">
      <c r="C970" s="189"/>
      <c r="D970" s="190"/>
      <c r="E970" s="187"/>
      <c r="F970" s="191"/>
      <c r="G970" s="191"/>
      <c r="H970" s="191"/>
      <c r="I970" s="191"/>
    </row>
    <row r="971" ht="15.75" hidden="1"/>
    <row r="977" spans="1:9" s="195" customFormat="1" ht="53.25" customHeight="1">
      <c r="A977" s="192"/>
      <c r="B977" s="193"/>
      <c r="C977" s="194"/>
      <c r="D977" s="185"/>
      <c r="E977" s="186"/>
      <c r="F977" s="533"/>
      <c r="G977" s="533"/>
      <c r="H977" s="533"/>
      <c r="I977" s="533"/>
    </row>
    <row r="979" spans="5:9" ht="15.75">
      <c r="E979" s="545"/>
      <c r="F979" s="133"/>
      <c r="G979" s="133"/>
      <c r="H979" s="133"/>
      <c r="I979" s="133"/>
    </row>
  </sheetData>
  <sheetProtection/>
  <mergeCells count="1203">
    <mergeCell ref="H1:I1"/>
    <mergeCell ref="A7:I7"/>
    <mergeCell ref="A13:A15"/>
    <mergeCell ref="B13:B15"/>
    <mergeCell ref="C13:D15"/>
    <mergeCell ref="E13:E14"/>
    <mergeCell ref="F13:I14"/>
    <mergeCell ref="C16:D16"/>
    <mergeCell ref="A17:A20"/>
    <mergeCell ref="B17:B20"/>
    <mergeCell ref="C17:D17"/>
    <mergeCell ref="C18:D18"/>
    <mergeCell ref="C19:D19"/>
    <mergeCell ref="C20:D20"/>
    <mergeCell ref="A21:A24"/>
    <mergeCell ref="B21:B24"/>
    <mergeCell ref="C21:D21"/>
    <mergeCell ref="C22:D22"/>
    <mergeCell ref="C23:D23"/>
    <mergeCell ref="C24:D24"/>
    <mergeCell ref="A25:A28"/>
    <mergeCell ref="B25:B28"/>
    <mergeCell ref="C25:D25"/>
    <mergeCell ref="C26:D26"/>
    <mergeCell ref="C27:D27"/>
    <mergeCell ref="C28:D28"/>
    <mergeCell ref="A29:A32"/>
    <mergeCell ref="B29:B32"/>
    <mergeCell ref="C29:D29"/>
    <mergeCell ref="C30:D30"/>
    <mergeCell ref="C31:D31"/>
    <mergeCell ref="C32:D32"/>
    <mergeCell ref="A33:A36"/>
    <mergeCell ref="B33:B36"/>
    <mergeCell ref="C33:D33"/>
    <mergeCell ref="C34:D34"/>
    <mergeCell ref="C35:D35"/>
    <mergeCell ref="C36:D36"/>
    <mergeCell ref="A37:A40"/>
    <mergeCell ref="B37:B40"/>
    <mergeCell ref="C37:D37"/>
    <mergeCell ref="C38:D38"/>
    <mergeCell ref="C39:D39"/>
    <mergeCell ref="C40:D40"/>
    <mergeCell ref="A41:A44"/>
    <mergeCell ref="B41:B44"/>
    <mergeCell ref="C41:D41"/>
    <mergeCell ref="C42:D42"/>
    <mergeCell ref="C43:D43"/>
    <mergeCell ref="C44:D44"/>
    <mergeCell ref="A45:A48"/>
    <mergeCell ref="B45:B48"/>
    <mergeCell ref="C45:D45"/>
    <mergeCell ref="C46:D46"/>
    <mergeCell ref="C47:D47"/>
    <mergeCell ref="C48:D48"/>
    <mergeCell ref="C49:D49"/>
    <mergeCell ref="C50:D50"/>
    <mergeCell ref="A51:A54"/>
    <mergeCell ref="B51:B54"/>
    <mergeCell ref="C51:D51"/>
    <mergeCell ref="C52:D52"/>
    <mergeCell ref="C53:D53"/>
    <mergeCell ref="C54:D54"/>
    <mergeCell ref="A55:A58"/>
    <mergeCell ref="B55:B58"/>
    <mergeCell ref="C55:D55"/>
    <mergeCell ref="C56:D56"/>
    <mergeCell ref="C57:D57"/>
    <mergeCell ref="C58:D58"/>
    <mergeCell ref="A59:A62"/>
    <mergeCell ref="B59:B62"/>
    <mergeCell ref="C59:D59"/>
    <mergeCell ref="C60:D60"/>
    <mergeCell ref="C61:D61"/>
    <mergeCell ref="C62:D62"/>
    <mergeCell ref="A63:A66"/>
    <mergeCell ref="B63:B66"/>
    <mergeCell ref="C63:D63"/>
    <mergeCell ref="C64:D64"/>
    <mergeCell ref="C65:D65"/>
    <mergeCell ref="C66:D66"/>
    <mergeCell ref="C67:D67"/>
    <mergeCell ref="C68:D68"/>
    <mergeCell ref="A69:A72"/>
    <mergeCell ref="B69:B72"/>
    <mergeCell ref="C69:D69"/>
    <mergeCell ref="C70:D70"/>
    <mergeCell ref="C71:D71"/>
    <mergeCell ref="C72:D72"/>
    <mergeCell ref="A73:A76"/>
    <mergeCell ref="B73:B76"/>
    <mergeCell ref="C73:D73"/>
    <mergeCell ref="C74:D74"/>
    <mergeCell ref="C75:D75"/>
    <mergeCell ref="C76:D76"/>
    <mergeCell ref="A77:A80"/>
    <mergeCell ref="B77:B80"/>
    <mergeCell ref="C77:D77"/>
    <mergeCell ref="C78:D78"/>
    <mergeCell ref="C79:D79"/>
    <mergeCell ref="C80:D80"/>
    <mergeCell ref="C82:D82"/>
    <mergeCell ref="C83:D83"/>
    <mergeCell ref="C84:D84"/>
    <mergeCell ref="C85:D85"/>
    <mergeCell ref="A86:A89"/>
    <mergeCell ref="B86:B89"/>
    <mergeCell ref="C86:D86"/>
    <mergeCell ref="C87:D87"/>
    <mergeCell ref="C88:D88"/>
    <mergeCell ref="C89:D89"/>
    <mergeCell ref="A90:A93"/>
    <mergeCell ref="B90:B93"/>
    <mergeCell ref="C90:D90"/>
    <mergeCell ref="C91:D91"/>
    <mergeCell ref="C92:D92"/>
    <mergeCell ref="C93:D93"/>
    <mergeCell ref="A94:A97"/>
    <mergeCell ref="B94:B97"/>
    <mergeCell ref="C94:D94"/>
    <mergeCell ref="C95:D95"/>
    <mergeCell ref="C96:D96"/>
    <mergeCell ref="C97:D97"/>
    <mergeCell ref="C98:D98"/>
    <mergeCell ref="C99:D99"/>
    <mergeCell ref="A100:A103"/>
    <mergeCell ref="B100:B103"/>
    <mergeCell ref="C100:D100"/>
    <mergeCell ref="C101:D101"/>
    <mergeCell ref="C102:D102"/>
    <mergeCell ref="C103:D103"/>
    <mergeCell ref="A104:A107"/>
    <mergeCell ref="B104:B107"/>
    <mergeCell ref="C104:D104"/>
    <mergeCell ref="C105:D105"/>
    <mergeCell ref="C106:D106"/>
    <mergeCell ref="C107:D107"/>
    <mergeCell ref="C109:D109"/>
    <mergeCell ref="C110:D110"/>
    <mergeCell ref="C111:D111"/>
    <mergeCell ref="C112:D112"/>
    <mergeCell ref="A113:A116"/>
    <mergeCell ref="B113:B116"/>
    <mergeCell ref="C113:D113"/>
    <mergeCell ref="C114:D114"/>
    <mergeCell ref="C115:D115"/>
    <mergeCell ref="C116:D116"/>
    <mergeCell ref="A118:A121"/>
    <mergeCell ref="B118:B121"/>
    <mergeCell ref="C118:D118"/>
    <mergeCell ref="C119:D119"/>
    <mergeCell ref="C120:D120"/>
    <mergeCell ref="C121:D121"/>
    <mergeCell ref="A122:A125"/>
    <mergeCell ref="B122:B125"/>
    <mergeCell ref="C122:D122"/>
    <mergeCell ref="C123:D123"/>
    <mergeCell ref="C124:D124"/>
    <mergeCell ref="C125:D125"/>
    <mergeCell ref="A126:A129"/>
    <mergeCell ref="B126:B129"/>
    <mergeCell ref="C126:D126"/>
    <mergeCell ref="C127:D127"/>
    <mergeCell ref="C128:D128"/>
    <mergeCell ref="C129:D129"/>
    <mergeCell ref="A130:A133"/>
    <mergeCell ref="B130:B133"/>
    <mergeCell ref="C130:D130"/>
    <mergeCell ref="C131:D131"/>
    <mergeCell ref="C132:D132"/>
    <mergeCell ref="C133:D133"/>
    <mergeCell ref="A134:A137"/>
    <mergeCell ref="B134:B137"/>
    <mergeCell ref="C134:D134"/>
    <mergeCell ref="C135:D135"/>
    <mergeCell ref="C136:D136"/>
    <mergeCell ref="C137:D137"/>
    <mergeCell ref="A138:A141"/>
    <mergeCell ref="B138:B141"/>
    <mergeCell ref="C138:D138"/>
    <mergeCell ref="C139:D139"/>
    <mergeCell ref="C140:D140"/>
    <mergeCell ref="C141:D141"/>
    <mergeCell ref="A142:A145"/>
    <mergeCell ref="B142:B145"/>
    <mergeCell ref="C142:D142"/>
    <mergeCell ref="C143:D143"/>
    <mergeCell ref="C144:D144"/>
    <mergeCell ref="C145:D145"/>
    <mergeCell ref="A146:A149"/>
    <mergeCell ref="B146:B149"/>
    <mergeCell ref="C146:D146"/>
    <mergeCell ref="C147:D147"/>
    <mergeCell ref="C148:D148"/>
    <mergeCell ref="C149:D149"/>
    <mergeCell ref="A150:A154"/>
    <mergeCell ref="B150:B154"/>
    <mergeCell ref="C150:D150"/>
    <mergeCell ref="C151:D151"/>
    <mergeCell ref="C152:D152"/>
    <mergeCell ref="C153:D153"/>
    <mergeCell ref="C154:D154"/>
    <mergeCell ref="A155:A158"/>
    <mergeCell ref="B155:B158"/>
    <mergeCell ref="C155:D155"/>
    <mergeCell ref="C156:D156"/>
    <mergeCell ref="C157:D157"/>
    <mergeCell ref="C158:D158"/>
    <mergeCell ref="A159:A162"/>
    <mergeCell ref="B159:B162"/>
    <mergeCell ref="C159:D159"/>
    <mergeCell ref="C160:D160"/>
    <mergeCell ref="C161:D161"/>
    <mergeCell ref="C162:D162"/>
    <mergeCell ref="A163:A166"/>
    <mergeCell ref="B163:B166"/>
    <mergeCell ref="C163:D163"/>
    <mergeCell ref="C164:D164"/>
    <mergeCell ref="C165:D165"/>
    <mergeCell ref="C166:D166"/>
    <mergeCell ref="C168:D168"/>
    <mergeCell ref="C169:D169"/>
    <mergeCell ref="C170:D170"/>
    <mergeCell ref="C171:D171"/>
    <mergeCell ref="A172:A175"/>
    <mergeCell ref="B172:B175"/>
    <mergeCell ref="C172:D172"/>
    <mergeCell ref="C173:D173"/>
    <mergeCell ref="C174:D174"/>
    <mergeCell ref="C175:D175"/>
    <mergeCell ref="A176:A179"/>
    <mergeCell ref="B176:B179"/>
    <mergeCell ref="C176:D176"/>
    <mergeCell ref="C177:D177"/>
    <mergeCell ref="C178:D178"/>
    <mergeCell ref="C179:D179"/>
    <mergeCell ref="C181:D181"/>
    <mergeCell ref="C182:D182"/>
    <mergeCell ref="C183:D183"/>
    <mergeCell ref="C184:D184"/>
    <mergeCell ref="A185:A188"/>
    <mergeCell ref="B185:B188"/>
    <mergeCell ref="C185:D185"/>
    <mergeCell ref="C186:D186"/>
    <mergeCell ref="C187:D187"/>
    <mergeCell ref="C188:D188"/>
    <mergeCell ref="A189:A192"/>
    <mergeCell ref="B189:B192"/>
    <mergeCell ref="C189:D189"/>
    <mergeCell ref="C190:D190"/>
    <mergeCell ref="C191:D191"/>
    <mergeCell ref="C192:D192"/>
    <mergeCell ref="A193:A196"/>
    <mergeCell ref="B193:B196"/>
    <mergeCell ref="C193:D193"/>
    <mergeCell ref="C194:D194"/>
    <mergeCell ref="C195:D195"/>
    <mergeCell ref="C196:D196"/>
    <mergeCell ref="A197:A200"/>
    <mergeCell ref="B197:B200"/>
    <mergeCell ref="C197:D197"/>
    <mergeCell ref="C198:D198"/>
    <mergeCell ref="C199:D199"/>
    <mergeCell ref="C200:D200"/>
    <mergeCell ref="A201:A204"/>
    <mergeCell ref="B201:B204"/>
    <mergeCell ref="C201:D201"/>
    <mergeCell ref="C202:D202"/>
    <mergeCell ref="C203:D203"/>
    <mergeCell ref="C204:D204"/>
    <mergeCell ref="C206:D206"/>
    <mergeCell ref="C207:D207"/>
    <mergeCell ref="C208:D208"/>
    <mergeCell ref="C209:D209"/>
    <mergeCell ref="C211:D211"/>
    <mergeCell ref="C212:D212"/>
    <mergeCell ref="C213:D213"/>
    <mergeCell ref="C214:D214"/>
    <mergeCell ref="A215:A218"/>
    <mergeCell ref="B215:B218"/>
    <mergeCell ref="C215:D215"/>
    <mergeCell ref="C216:D216"/>
    <mergeCell ref="C217:D217"/>
    <mergeCell ref="C218:D218"/>
    <mergeCell ref="A219:A222"/>
    <mergeCell ref="B219:B222"/>
    <mergeCell ref="C219:D219"/>
    <mergeCell ref="C220:D220"/>
    <mergeCell ref="C221:D221"/>
    <mergeCell ref="C222:D222"/>
    <mergeCell ref="A223:A226"/>
    <mergeCell ref="B223:B226"/>
    <mergeCell ref="C223:D223"/>
    <mergeCell ref="C224:D224"/>
    <mergeCell ref="C225:D225"/>
    <mergeCell ref="C226:D226"/>
    <mergeCell ref="A227:A230"/>
    <mergeCell ref="B227:B230"/>
    <mergeCell ref="C227:D227"/>
    <mergeCell ref="C228:D228"/>
    <mergeCell ref="C229:D229"/>
    <mergeCell ref="C230:D230"/>
    <mergeCell ref="A231:A234"/>
    <mergeCell ref="B231:B234"/>
    <mergeCell ref="C231:D231"/>
    <mergeCell ref="C232:D232"/>
    <mergeCell ref="C233:D233"/>
    <mergeCell ref="C234:D234"/>
    <mergeCell ref="A235:A238"/>
    <mergeCell ref="B235:B238"/>
    <mergeCell ref="C235:D235"/>
    <mergeCell ref="C236:D236"/>
    <mergeCell ref="C237:D237"/>
    <mergeCell ref="C238:D238"/>
    <mergeCell ref="A239:A242"/>
    <mergeCell ref="B239:B242"/>
    <mergeCell ref="C239:D239"/>
    <mergeCell ref="C240:D240"/>
    <mergeCell ref="C241:D241"/>
    <mergeCell ref="C242:D242"/>
    <mergeCell ref="A243:A246"/>
    <mergeCell ref="B243:B246"/>
    <mergeCell ref="C243:D243"/>
    <mergeCell ref="C244:D244"/>
    <mergeCell ref="C245:D245"/>
    <mergeCell ref="C246:D246"/>
    <mergeCell ref="A247:A250"/>
    <mergeCell ref="B247:B250"/>
    <mergeCell ref="C247:D247"/>
    <mergeCell ref="C248:D248"/>
    <mergeCell ref="C249:D249"/>
    <mergeCell ref="C250:D250"/>
    <mergeCell ref="A251:A254"/>
    <mergeCell ref="B251:B254"/>
    <mergeCell ref="C251:D251"/>
    <mergeCell ref="C252:D252"/>
    <mergeCell ref="C253:D253"/>
    <mergeCell ref="C254:D254"/>
    <mergeCell ref="C255:D255"/>
    <mergeCell ref="C256:D256"/>
    <mergeCell ref="A257:A260"/>
    <mergeCell ref="B257:B260"/>
    <mergeCell ref="C257:D257"/>
    <mergeCell ref="C258:D258"/>
    <mergeCell ref="C259:D259"/>
    <mergeCell ref="C260:D260"/>
    <mergeCell ref="C261:D261"/>
    <mergeCell ref="C262:D262"/>
    <mergeCell ref="A263:A266"/>
    <mergeCell ref="B263:B266"/>
    <mergeCell ref="C263:D263"/>
    <mergeCell ref="C264:D264"/>
    <mergeCell ref="C265:D265"/>
    <mergeCell ref="C266:D266"/>
    <mergeCell ref="C267:D267"/>
    <mergeCell ref="C268:D268"/>
    <mergeCell ref="A269:A272"/>
    <mergeCell ref="B269:B272"/>
    <mergeCell ref="C269:D269"/>
    <mergeCell ref="C270:D270"/>
    <mergeCell ref="C271:D271"/>
    <mergeCell ref="C272:D272"/>
    <mergeCell ref="C273:D273"/>
    <mergeCell ref="C274:D274"/>
    <mergeCell ref="A275:A278"/>
    <mergeCell ref="B275:B278"/>
    <mergeCell ref="C275:D275"/>
    <mergeCell ref="C276:D276"/>
    <mergeCell ref="C277:D277"/>
    <mergeCell ref="C278:D278"/>
    <mergeCell ref="C279:D279"/>
    <mergeCell ref="C280:D280"/>
    <mergeCell ref="A281:A284"/>
    <mergeCell ref="B281:B284"/>
    <mergeCell ref="C281:D281"/>
    <mergeCell ref="C282:D282"/>
    <mergeCell ref="C283:D283"/>
    <mergeCell ref="C284:D284"/>
    <mergeCell ref="C285:D285"/>
    <mergeCell ref="C286:D286"/>
    <mergeCell ref="A287:A290"/>
    <mergeCell ref="B287:B290"/>
    <mergeCell ref="C287:D287"/>
    <mergeCell ref="C288:D288"/>
    <mergeCell ref="C289:D289"/>
    <mergeCell ref="C290:D290"/>
    <mergeCell ref="C291:D291"/>
    <mergeCell ref="C292:D292"/>
    <mergeCell ref="A293:A296"/>
    <mergeCell ref="B293:B296"/>
    <mergeCell ref="C293:D293"/>
    <mergeCell ref="C294:D294"/>
    <mergeCell ref="C295:D295"/>
    <mergeCell ref="C296:D296"/>
    <mergeCell ref="C297:D297"/>
    <mergeCell ref="C298:D298"/>
    <mergeCell ref="A299:A302"/>
    <mergeCell ref="B299:B302"/>
    <mergeCell ref="C299:D299"/>
    <mergeCell ref="C300:D300"/>
    <mergeCell ref="C301:D301"/>
    <mergeCell ref="C302:D302"/>
    <mergeCell ref="C303:D303"/>
    <mergeCell ref="C304:D304"/>
    <mergeCell ref="C305:I305"/>
    <mergeCell ref="A306:A309"/>
    <mergeCell ref="B306:B309"/>
    <mergeCell ref="C306:D306"/>
    <mergeCell ref="C307:D307"/>
    <mergeCell ref="C308:D308"/>
    <mergeCell ref="C309:D309"/>
    <mergeCell ref="C310:D310"/>
    <mergeCell ref="C311:D311"/>
    <mergeCell ref="A312:A315"/>
    <mergeCell ref="B312:B315"/>
    <mergeCell ref="C312:D312"/>
    <mergeCell ref="C313:D313"/>
    <mergeCell ref="C314:D314"/>
    <mergeCell ref="C315:D315"/>
    <mergeCell ref="C316:D316"/>
    <mergeCell ref="C317:D317"/>
    <mergeCell ref="C319:D319"/>
    <mergeCell ref="C320:D320"/>
    <mergeCell ref="C321:D321"/>
    <mergeCell ref="C322:D322"/>
    <mergeCell ref="C324:D324"/>
    <mergeCell ref="C325:D325"/>
    <mergeCell ref="C326:D326"/>
    <mergeCell ref="C327:D327"/>
    <mergeCell ref="A330:A333"/>
    <mergeCell ref="B330:B333"/>
    <mergeCell ref="C330:D330"/>
    <mergeCell ref="C331:D331"/>
    <mergeCell ref="C332:D332"/>
    <mergeCell ref="C333:D333"/>
    <mergeCell ref="A334:A337"/>
    <mergeCell ref="B334:B337"/>
    <mergeCell ref="C334:D334"/>
    <mergeCell ref="C335:D335"/>
    <mergeCell ref="C336:D336"/>
    <mergeCell ref="C337:D337"/>
    <mergeCell ref="A339:A342"/>
    <mergeCell ref="B339:B342"/>
    <mergeCell ref="C339:D339"/>
    <mergeCell ref="C340:D340"/>
    <mergeCell ref="C341:D341"/>
    <mergeCell ref="C342:D342"/>
    <mergeCell ref="A343:A346"/>
    <mergeCell ref="B343:B346"/>
    <mergeCell ref="C343:D343"/>
    <mergeCell ref="C344:D344"/>
    <mergeCell ref="C345:D345"/>
    <mergeCell ref="C346:D346"/>
    <mergeCell ref="A348:A351"/>
    <mergeCell ref="B348:B351"/>
    <mergeCell ref="C348:D348"/>
    <mergeCell ref="C349:D349"/>
    <mergeCell ref="C350:D350"/>
    <mergeCell ref="C351:D351"/>
    <mergeCell ref="A353:A356"/>
    <mergeCell ref="B353:B356"/>
    <mergeCell ref="C353:D353"/>
    <mergeCell ref="C354:D354"/>
    <mergeCell ref="C355:D355"/>
    <mergeCell ref="C356:D356"/>
    <mergeCell ref="C360:D360"/>
    <mergeCell ref="C361:D361"/>
    <mergeCell ref="C362:D362"/>
    <mergeCell ref="C363:D363"/>
    <mergeCell ref="C367:D367"/>
    <mergeCell ref="C368:D368"/>
    <mergeCell ref="C369:D369"/>
    <mergeCell ref="C370:D370"/>
    <mergeCell ref="C374:D374"/>
    <mergeCell ref="C375:D375"/>
    <mergeCell ref="C376:D376"/>
    <mergeCell ref="C377:D377"/>
    <mergeCell ref="A378:A381"/>
    <mergeCell ref="B378:B381"/>
    <mergeCell ref="C378:D378"/>
    <mergeCell ref="C379:D379"/>
    <mergeCell ref="C380:D380"/>
    <mergeCell ref="C381:D381"/>
    <mergeCell ref="A384:A387"/>
    <mergeCell ref="B384:B387"/>
    <mergeCell ref="C384:D384"/>
    <mergeCell ref="C385:D385"/>
    <mergeCell ref="C386:D386"/>
    <mergeCell ref="C387:D387"/>
    <mergeCell ref="A388:A391"/>
    <mergeCell ref="B388:B391"/>
    <mergeCell ref="C388:D388"/>
    <mergeCell ref="C389:D389"/>
    <mergeCell ref="C390:D390"/>
    <mergeCell ref="C391:D391"/>
    <mergeCell ref="C392:D392"/>
    <mergeCell ref="C393:D393"/>
    <mergeCell ref="A394:A397"/>
    <mergeCell ref="B394:B397"/>
    <mergeCell ref="C394:D394"/>
    <mergeCell ref="C395:D395"/>
    <mergeCell ref="C396:D396"/>
    <mergeCell ref="C397:D397"/>
    <mergeCell ref="A398:A401"/>
    <mergeCell ref="B398:B401"/>
    <mergeCell ref="C398:D398"/>
    <mergeCell ref="C399:D399"/>
    <mergeCell ref="C400:D400"/>
    <mergeCell ref="C401:D401"/>
    <mergeCell ref="C404:D404"/>
    <mergeCell ref="C405:D405"/>
    <mergeCell ref="C406:D406"/>
    <mergeCell ref="C407:D407"/>
    <mergeCell ref="C411:D411"/>
    <mergeCell ref="C412:D412"/>
    <mergeCell ref="C413:D413"/>
    <mergeCell ref="C414:D414"/>
    <mergeCell ref="C417:D417"/>
    <mergeCell ref="C418:D418"/>
    <mergeCell ref="C419:D419"/>
    <mergeCell ref="C420:D420"/>
    <mergeCell ref="C423:D423"/>
    <mergeCell ref="C424:D424"/>
    <mergeCell ref="C425:D425"/>
    <mergeCell ref="C426:D426"/>
    <mergeCell ref="A428:A431"/>
    <mergeCell ref="B428:B431"/>
    <mergeCell ref="C428:D428"/>
    <mergeCell ref="C429:D429"/>
    <mergeCell ref="C430:D430"/>
    <mergeCell ref="C431:D431"/>
    <mergeCell ref="A434:A437"/>
    <mergeCell ref="B434:B437"/>
    <mergeCell ref="C434:D434"/>
    <mergeCell ref="C435:D435"/>
    <mergeCell ref="C436:D436"/>
    <mergeCell ref="C437:D437"/>
    <mergeCell ref="A439:A442"/>
    <mergeCell ref="B439:B442"/>
    <mergeCell ref="C439:D439"/>
    <mergeCell ref="C440:D440"/>
    <mergeCell ref="C441:D441"/>
    <mergeCell ref="C442:D442"/>
    <mergeCell ref="A445:A448"/>
    <mergeCell ref="B445:B448"/>
    <mergeCell ref="C445:D445"/>
    <mergeCell ref="C446:D446"/>
    <mergeCell ref="C447:D447"/>
    <mergeCell ref="C448:D448"/>
    <mergeCell ref="A451:A454"/>
    <mergeCell ref="B451:B454"/>
    <mergeCell ref="C451:D451"/>
    <mergeCell ref="C452:D452"/>
    <mergeCell ref="C453:D453"/>
    <mergeCell ref="C454:D454"/>
    <mergeCell ref="A455:A458"/>
    <mergeCell ref="B455:B458"/>
    <mergeCell ref="C455:D455"/>
    <mergeCell ref="C456:D456"/>
    <mergeCell ref="C457:D457"/>
    <mergeCell ref="C458:D458"/>
    <mergeCell ref="A459:A462"/>
    <mergeCell ref="B459:B462"/>
    <mergeCell ref="C459:D459"/>
    <mergeCell ref="C460:D460"/>
    <mergeCell ref="C461:D461"/>
    <mergeCell ref="C462:D462"/>
    <mergeCell ref="A463:A466"/>
    <mergeCell ref="B463:B466"/>
    <mergeCell ref="C463:D463"/>
    <mergeCell ref="C464:D464"/>
    <mergeCell ref="C465:D465"/>
    <mergeCell ref="C466:D466"/>
    <mergeCell ref="A467:A470"/>
    <mergeCell ref="B467:B470"/>
    <mergeCell ref="C467:D467"/>
    <mergeCell ref="C468:D468"/>
    <mergeCell ref="C469:D469"/>
    <mergeCell ref="C470:D470"/>
    <mergeCell ref="A471:A474"/>
    <mergeCell ref="B471:B474"/>
    <mergeCell ref="C471:D471"/>
    <mergeCell ref="C472:D472"/>
    <mergeCell ref="C473:D473"/>
    <mergeCell ref="C474:D474"/>
    <mergeCell ref="C475:D475"/>
    <mergeCell ref="C476:D476"/>
    <mergeCell ref="C478:D478"/>
    <mergeCell ref="C479:D479"/>
    <mergeCell ref="C480:D480"/>
    <mergeCell ref="C481:D481"/>
    <mergeCell ref="A484:A487"/>
    <mergeCell ref="B484:B487"/>
    <mergeCell ref="C484:D484"/>
    <mergeCell ref="C485:D485"/>
    <mergeCell ref="C486:D486"/>
    <mergeCell ref="C487:D487"/>
    <mergeCell ref="C488:D488"/>
    <mergeCell ref="C489:D489"/>
    <mergeCell ref="A490:A493"/>
    <mergeCell ref="B490:B493"/>
    <mergeCell ref="C490:D490"/>
    <mergeCell ref="C491:D491"/>
    <mergeCell ref="C492:D492"/>
    <mergeCell ref="C493:D493"/>
    <mergeCell ref="A494:A497"/>
    <mergeCell ref="B494:B497"/>
    <mergeCell ref="C494:D494"/>
    <mergeCell ref="C495:D495"/>
    <mergeCell ref="C496:D496"/>
    <mergeCell ref="C497:D497"/>
    <mergeCell ref="C499:D499"/>
    <mergeCell ref="C500:D500"/>
    <mergeCell ref="C501:D501"/>
    <mergeCell ref="C502:D502"/>
    <mergeCell ref="C503:D503"/>
    <mergeCell ref="A504:A507"/>
    <mergeCell ref="B504:B507"/>
    <mergeCell ref="C504:D504"/>
    <mergeCell ref="C505:D505"/>
    <mergeCell ref="C506:D506"/>
    <mergeCell ref="C507:D507"/>
    <mergeCell ref="C509:D509"/>
    <mergeCell ref="C510:D510"/>
    <mergeCell ref="C511:D511"/>
    <mergeCell ref="C512:D512"/>
    <mergeCell ref="C515:D515"/>
    <mergeCell ref="C516:D516"/>
    <mergeCell ref="C517:D517"/>
    <mergeCell ref="C518:D518"/>
    <mergeCell ref="C521:D521"/>
    <mergeCell ref="C522:D522"/>
    <mergeCell ref="C523:D523"/>
    <mergeCell ref="C524:D524"/>
    <mergeCell ref="A525:A528"/>
    <mergeCell ref="B525:B528"/>
    <mergeCell ref="C525:D525"/>
    <mergeCell ref="C526:D526"/>
    <mergeCell ref="C527:D527"/>
    <mergeCell ref="C528:D528"/>
    <mergeCell ref="A529:A532"/>
    <mergeCell ref="B529:B532"/>
    <mergeCell ref="C529:D529"/>
    <mergeCell ref="C530:D530"/>
    <mergeCell ref="C531:D531"/>
    <mergeCell ref="C532:D532"/>
    <mergeCell ref="A533:A536"/>
    <mergeCell ref="B533:B536"/>
    <mergeCell ref="C533:D533"/>
    <mergeCell ref="C534:D534"/>
    <mergeCell ref="C535:D535"/>
    <mergeCell ref="C536:D536"/>
    <mergeCell ref="A537:A540"/>
    <mergeCell ref="B537:B540"/>
    <mergeCell ref="C537:D537"/>
    <mergeCell ref="C538:D538"/>
    <mergeCell ref="C539:D539"/>
    <mergeCell ref="C540:D540"/>
    <mergeCell ref="C541:D541"/>
    <mergeCell ref="C542:D542"/>
    <mergeCell ref="A543:A546"/>
    <mergeCell ref="B543:B546"/>
    <mergeCell ref="C543:D543"/>
    <mergeCell ref="C544:D544"/>
    <mergeCell ref="C545:D545"/>
    <mergeCell ref="C546:D546"/>
    <mergeCell ref="C547:D547"/>
    <mergeCell ref="C548:D548"/>
    <mergeCell ref="C550:D550"/>
    <mergeCell ref="C551:D551"/>
    <mergeCell ref="C552:D552"/>
    <mergeCell ref="C553:D553"/>
    <mergeCell ref="C554:D554"/>
    <mergeCell ref="C555:D555"/>
    <mergeCell ref="A556:A559"/>
    <mergeCell ref="B556:B559"/>
    <mergeCell ref="C556:D556"/>
    <mergeCell ref="C557:D557"/>
    <mergeCell ref="C558:D558"/>
    <mergeCell ref="C559:D559"/>
    <mergeCell ref="A560:A563"/>
    <mergeCell ref="B560:B563"/>
    <mergeCell ref="C560:D560"/>
    <mergeCell ref="C561:D561"/>
    <mergeCell ref="C562:D562"/>
    <mergeCell ref="C563:D563"/>
    <mergeCell ref="C564:D564"/>
    <mergeCell ref="C565:D565"/>
    <mergeCell ref="A566:A569"/>
    <mergeCell ref="B566:B569"/>
    <mergeCell ref="C566:D566"/>
    <mergeCell ref="C567:D567"/>
    <mergeCell ref="C568:D568"/>
    <mergeCell ref="C569:D569"/>
    <mergeCell ref="A570:A573"/>
    <mergeCell ref="B570:B573"/>
    <mergeCell ref="C570:D570"/>
    <mergeCell ref="C571:D571"/>
    <mergeCell ref="C572:D572"/>
    <mergeCell ref="C573:D573"/>
    <mergeCell ref="C574:D574"/>
    <mergeCell ref="C575:D575"/>
    <mergeCell ref="A577:A580"/>
    <mergeCell ref="B577:B580"/>
    <mergeCell ref="C577:D577"/>
    <mergeCell ref="C578:D578"/>
    <mergeCell ref="C579:D579"/>
    <mergeCell ref="C580:D580"/>
    <mergeCell ref="C581:D581"/>
    <mergeCell ref="C582:D582"/>
    <mergeCell ref="A583:A586"/>
    <mergeCell ref="B583:B586"/>
    <mergeCell ref="C583:D583"/>
    <mergeCell ref="C584:D584"/>
    <mergeCell ref="C585:D585"/>
    <mergeCell ref="C586:D586"/>
    <mergeCell ref="C587:D587"/>
    <mergeCell ref="C588:D588"/>
    <mergeCell ref="A589:A592"/>
    <mergeCell ref="B589:B592"/>
    <mergeCell ref="C589:D589"/>
    <mergeCell ref="C590:D590"/>
    <mergeCell ref="C591:D591"/>
    <mergeCell ref="C592:D592"/>
    <mergeCell ref="C593:D593"/>
    <mergeCell ref="C594:D594"/>
    <mergeCell ref="A595:A598"/>
    <mergeCell ref="B595:B598"/>
    <mergeCell ref="C595:D595"/>
    <mergeCell ref="C596:D596"/>
    <mergeCell ref="C597:D597"/>
    <mergeCell ref="C598:D598"/>
    <mergeCell ref="C599:D599"/>
    <mergeCell ref="C600:D600"/>
    <mergeCell ref="A601:A604"/>
    <mergeCell ref="B601:B604"/>
    <mergeCell ref="C601:D601"/>
    <mergeCell ref="C602:D602"/>
    <mergeCell ref="C603:D603"/>
    <mergeCell ref="C604:D604"/>
    <mergeCell ref="C605:D605"/>
    <mergeCell ref="C606:D606"/>
    <mergeCell ref="A607:A610"/>
    <mergeCell ref="B607:B610"/>
    <mergeCell ref="C607:D607"/>
    <mergeCell ref="C608:D608"/>
    <mergeCell ref="C609:D609"/>
    <mergeCell ref="C610:D610"/>
    <mergeCell ref="C611:D611"/>
    <mergeCell ref="C612:D612"/>
    <mergeCell ref="A613:A616"/>
    <mergeCell ref="B613:B616"/>
    <mergeCell ref="C613:D613"/>
    <mergeCell ref="C614:D614"/>
    <mergeCell ref="C615:D615"/>
    <mergeCell ref="C616:D616"/>
    <mergeCell ref="C617:D617"/>
    <mergeCell ref="C618:D618"/>
    <mergeCell ref="A619:A622"/>
    <mergeCell ref="B619:B622"/>
    <mergeCell ref="C619:D619"/>
    <mergeCell ref="C620:D620"/>
    <mergeCell ref="C621:D621"/>
    <mergeCell ref="C622:D622"/>
    <mergeCell ref="C623:D623"/>
    <mergeCell ref="C624:D624"/>
    <mergeCell ref="A625:A628"/>
    <mergeCell ref="B625:B628"/>
    <mergeCell ref="C625:D625"/>
    <mergeCell ref="C626:D626"/>
    <mergeCell ref="C627:D627"/>
    <mergeCell ref="C628:D628"/>
    <mergeCell ref="C629:D629"/>
    <mergeCell ref="C630:D630"/>
    <mergeCell ref="A631:A634"/>
    <mergeCell ref="B631:B634"/>
    <mergeCell ref="C631:D631"/>
    <mergeCell ref="C632:D632"/>
    <mergeCell ref="C633:D633"/>
    <mergeCell ref="C634:D634"/>
    <mergeCell ref="C635:D635"/>
    <mergeCell ref="C636:D636"/>
    <mergeCell ref="A637:A640"/>
    <mergeCell ref="B637:B640"/>
    <mergeCell ref="C637:D637"/>
    <mergeCell ref="C638:D638"/>
    <mergeCell ref="C639:D639"/>
    <mergeCell ref="C640:D640"/>
    <mergeCell ref="C641:D641"/>
    <mergeCell ref="C642:D642"/>
    <mergeCell ref="A643:A646"/>
    <mergeCell ref="B643:B646"/>
    <mergeCell ref="C643:D643"/>
    <mergeCell ref="C644:D644"/>
    <mergeCell ref="C645:D645"/>
    <mergeCell ref="C646:D646"/>
    <mergeCell ref="C647:D647"/>
    <mergeCell ref="C648:D648"/>
    <mergeCell ref="A649:A652"/>
    <mergeCell ref="B649:B652"/>
    <mergeCell ref="C649:D649"/>
    <mergeCell ref="C650:D650"/>
    <mergeCell ref="C651:D651"/>
    <mergeCell ref="C652:D652"/>
    <mergeCell ref="C653:D653"/>
    <mergeCell ref="C654:D654"/>
    <mergeCell ref="A655:A658"/>
    <mergeCell ref="B655:B658"/>
    <mergeCell ref="C655:D655"/>
    <mergeCell ref="C656:D656"/>
    <mergeCell ref="C657:D657"/>
    <mergeCell ref="C658:D658"/>
    <mergeCell ref="C659:D659"/>
    <mergeCell ref="C660:D660"/>
    <mergeCell ref="A661:A664"/>
    <mergeCell ref="B661:B664"/>
    <mergeCell ref="C661:D661"/>
    <mergeCell ref="C662:D662"/>
    <mergeCell ref="C663:D663"/>
    <mergeCell ref="C664:D664"/>
    <mergeCell ref="C665:D665"/>
    <mergeCell ref="C666:D666"/>
    <mergeCell ref="A667:A670"/>
    <mergeCell ref="B667:B670"/>
    <mergeCell ref="C667:D667"/>
    <mergeCell ref="C668:D668"/>
    <mergeCell ref="C669:D669"/>
    <mergeCell ref="C670:D670"/>
    <mergeCell ref="C671:D671"/>
    <mergeCell ref="C672:D672"/>
    <mergeCell ref="A673:A676"/>
    <mergeCell ref="B673:B676"/>
    <mergeCell ref="C673:D673"/>
    <mergeCell ref="C674:D674"/>
    <mergeCell ref="C675:D675"/>
    <mergeCell ref="C676:D676"/>
    <mergeCell ref="C677:D677"/>
    <mergeCell ref="C678:D678"/>
    <mergeCell ref="C679:I679"/>
    <mergeCell ref="A680:A683"/>
    <mergeCell ref="B680:B683"/>
    <mergeCell ref="C680:D680"/>
    <mergeCell ref="C681:D681"/>
    <mergeCell ref="C682:D682"/>
    <mergeCell ref="C683:D683"/>
    <mergeCell ref="C684:D684"/>
    <mergeCell ref="C685:D685"/>
    <mergeCell ref="A686:A689"/>
    <mergeCell ref="B686:B689"/>
    <mergeCell ref="C686:D686"/>
    <mergeCell ref="C687:D687"/>
    <mergeCell ref="C688:D688"/>
    <mergeCell ref="C689:D689"/>
    <mergeCell ref="C690:D690"/>
    <mergeCell ref="C691:D691"/>
    <mergeCell ref="A692:A695"/>
    <mergeCell ref="B692:B695"/>
    <mergeCell ref="C692:D692"/>
    <mergeCell ref="C693:D693"/>
    <mergeCell ref="C694:D694"/>
    <mergeCell ref="C695:D695"/>
    <mergeCell ref="C696:D696"/>
    <mergeCell ref="C697:D697"/>
    <mergeCell ref="C698:I698"/>
    <mergeCell ref="A699:A702"/>
    <mergeCell ref="B699:B702"/>
    <mergeCell ref="C699:D699"/>
    <mergeCell ref="C700:D700"/>
    <mergeCell ref="C701:D701"/>
    <mergeCell ref="C702:D702"/>
    <mergeCell ref="C703:D703"/>
    <mergeCell ref="C704:D704"/>
    <mergeCell ref="A705:A708"/>
    <mergeCell ref="B705:B708"/>
    <mergeCell ref="C705:D705"/>
    <mergeCell ref="C706:D706"/>
    <mergeCell ref="C707:D707"/>
    <mergeCell ref="C708:D708"/>
    <mergeCell ref="C709:D709"/>
    <mergeCell ref="C710:D710"/>
    <mergeCell ref="A711:A714"/>
    <mergeCell ref="B711:B714"/>
    <mergeCell ref="C711:D711"/>
    <mergeCell ref="C712:D712"/>
    <mergeCell ref="C713:D713"/>
    <mergeCell ref="C714:D714"/>
    <mergeCell ref="C715:D715"/>
    <mergeCell ref="C716:D716"/>
    <mergeCell ref="A717:A720"/>
    <mergeCell ref="B717:B720"/>
    <mergeCell ref="C717:D717"/>
    <mergeCell ref="C718:D718"/>
    <mergeCell ref="C719:D719"/>
    <mergeCell ref="C720:D720"/>
    <mergeCell ref="C721:D721"/>
    <mergeCell ref="C722:D722"/>
    <mergeCell ref="A723:A726"/>
    <mergeCell ref="B723:B726"/>
    <mergeCell ref="C723:D723"/>
    <mergeCell ref="C724:D724"/>
    <mergeCell ref="C725:D725"/>
    <mergeCell ref="C726:D726"/>
    <mergeCell ref="C727:D727"/>
    <mergeCell ref="C728:D728"/>
    <mergeCell ref="C730:D730"/>
    <mergeCell ref="C731:D731"/>
    <mergeCell ref="C732:D732"/>
    <mergeCell ref="C733:D733"/>
    <mergeCell ref="C736:D736"/>
    <mergeCell ref="C737:D737"/>
    <mergeCell ref="C738:D738"/>
    <mergeCell ref="C739:D739"/>
    <mergeCell ref="C742:D742"/>
    <mergeCell ref="C743:D743"/>
    <mergeCell ref="C744:D744"/>
    <mergeCell ref="C745:D745"/>
    <mergeCell ref="A746:A749"/>
    <mergeCell ref="B746:B749"/>
    <mergeCell ref="C746:D746"/>
    <mergeCell ref="C747:D747"/>
    <mergeCell ref="C748:D748"/>
    <mergeCell ref="C749:D749"/>
    <mergeCell ref="C750:I750"/>
    <mergeCell ref="A751:A754"/>
    <mergeCell ref="B751:B754"/>
    <mergeCell ref="C751:D751"/>
    <mergeCell ref="C752:D752"/>
    <mergeCell ref="C753:D753"/>
    <mergeCell ref="C754:D754"/>
    <mergeCell ref="A755:A758"/>
    <mergeCell ref="B755:B758"/>
    <mergeCell ref="C755:D755"/>
    <mergeCell ref="C756:D756"/>
    <mergeCell ref="C757:D757"/>
    <mergeCell ref="C758:D758"/>
    <mergeCell ref="C759:D759"/>
    <mergeCell ref="C760:D760"/>
    <mergeCell ref="A761:A764"/>
    <mergeCell ref="B761:B764"/>
    <mergeCell ref="C761:D761"/>
    <mergeCell ref="C762:D762"/>
    <mergeCell ref="C763:D763"/>
    <mergeCell ref="C764:D764"/>
    <mergeCell ref="C765:D765"/>
    <mergeCell ref="C766:D766"/>
    <mergeCell ref="A767:A770"/>
    <mergeCell ref="B767:B770"/>
    <mergeCell ref="C767:D767"/>
    <mergeCell ref="C768:D768"/>
    <mergeCell ref="C769:D769"/>
    <mergeCell ref="C770:D770"/>
    <mergeCell ref="C771:D771"/>
    <mergeCell ref="C772:D772"/>
    <mergeCell ref="A773:A776"/>
    <mergeCell ref="B773:B776"/>
    <mergeCell ref="C773:D773"/>
    <mergeCell ref="C774:D774"/>
    <mergeCell ref="C775:D775"/>
    <mergeCell ref="C776:D776"/>
    <mergeCell ref="A777:A780"/>
    <mergeCell ref="B777:B780"/>
    <mergeCell ref="C777:D777"/>
    <mergeCell ref="C778:D778"/>
    <mergeCell ref="C779:D779"/>
    <mergeCell ref="C780:D780"/>
    <mergeCell ref="C781:I781"/>
    <mergeCell ref="A782:A785"/>
    <mergeCell ref="B782:B785"/>
    <mergeCell ref="C782:D782"/>
    <mergeCell ref="C783:D783"/>
    <mergeCell ref="C784:D784"/>
    <mergeCell ref="C785:D785"/>
    <mergeCell ref="C786:D786"/>
    <mergeCell ref="C787:D787"/>
    <mergeCell ref="A789:A792"/>
    <mergeCell ref="B789:B792"/>
    <mergeCell ref="C789:D789"/>
    <mergeCell ref="C790:D790"/>
    <mergeCell ref="C791:D791"/>
    <mergeCell ref="C792:D792"/>
    <mergeCell ref="C793:D793"/>
    <mergeCell ref="C794:D794"/>
    <mergeCell ref="A795:A798"/>
    <mergeCell ref="B795:B798"/>
    <mergeCell ref="C795:D795"/>
    <mergeCell ref="C796:D796"/>
    <mergeCell ref="C797:D797"/>
    <mergeCell ref="C798:D798"/>
    <mergeCell ref="C799:D799"/>
    <mergeCell ref="C800:D800"/>
    <mergeCell ref="A803:A806"/>
    <mergeCell ref="B803:B806"/>
    <mergeCell ref="C803:D803"/>
    <mergeCell ref="C804:D804"/>
    <mergeCell ref="C805:D805"/>
    <mergeCell ref="C806:D806"/>
    <mergeCell ref="C807:D807"/>
    <mergeCell ref="C808:D808"/>
    <mergeCell ref="A809:A812"/>
    <mergeCell ref="B809:B812"/>
    <mergeCell ref="C809:D809"/>
    <mergeCell ref="C810:D810"/>
    <mergeCell ref="C811:D811"/>
    <mergeCell ref="C812:D812"/>
    <mergeCell ref="C813:D813"/>
    <mergeCell ref="C814:D814"/>
    <mergeCell ref="A816:A819"/>
    <mergeCell ref="B816:B819"/>
    <mergeCell ref="C816:D816"/>
    <mergeCell ref="C817:D817"/>
    <mergeCell ref="C818:D818"/>
    <mergeCell ref="C819:D819"/>
    <mergeCell ref="C820:D820"/>
    <mergeCell ref="C821:D821"/>
    <mergeCell ref="A822:A825"/>
    <mergeCell ref="B822:B825"/>
    <mergeCell ref="C822:D822"/>
    <mergeCell ref="C823:D823"/>
    <mergeCell ref="C824:D824"/>
    <mergeCell ref="C825:D825"/>
    <mergeCell ref="C826:D826"/>
    <mergeCell ref="C827:D827"/>
    <mergeCell ref="A828:A831"/>
    <mergeCell ref="B828:B831"/>
    <mergeCell ref="C828:D828"/>
    <mergeCell ref="C829:D829"/>
    <mergeCell ref="C830:D830"/>
    <mergeCell ref="C831:D831"/>
    <mergeCell ref="C832:D832"/>
    <mergeCell ref="C833:D833"/>
    <mergeCell ref="A834:A837"/>
    <mergeCell ref="B834:B837"/>
    <mergeCell ref="C834:D834"/>
    <mergeCell ref="C835:D835"/>
    <mergeCell ref="C836:D836"/>
    <mergeCell ref="C837:D837"/>
    <mergeCell ref="C838:D838"/>
    <mergeCell ref="C839:D839"/>
    <mergeCell ref="A840:A843"/>
    <mergeCell ref="B840:B843"/>
    <mergeCell ref="C840:D840"/>
    <mergeCell ref="C841:D841"/>
    <mergeCell ref="C842:D842"/>
    <mergeCell ref="C843:D843"/>
    <mergeCell ref="A844:A847"/>
    <mergeCell ref="B844:B847"/>
    <mergeCell ref="C844:D844"/>
    <mergeCell ref="C845:D845"/>
    <mergeCell ref="C846:D846"/>
    <mergeCell ref="C847:D847"/>
    <mergeCell ref="A848:A851"/>
    <mergeCell ref="B848:B851"/>
    <mergeCell ref="C848:D848"/>
    <mergeCell ref="C849:D849"/>
    <mergeCell ref="C850:D850"/>
    <mergeCell ref="C851:D851"/>
    <mergeCell ref="C852:D852"/>
    <mergeCell ref="C853:D853"/>
    <mergeCell ref="A854:A857"/>
    <mergeCell ref="B854:B857"/>
    <mergeCell ref="C854:D854"/>
    <mergeCell ref="C855:D855"/>
    <mergeCell ref="C856:D856"/>
    <mergeCell ref="C857:D857"/>
    <mergeCell ref="C858:D858"/>
    <mergeCell ref="C859:D859"/>
    <mergeCell ref="C861:I861"/>
    <mergeCell ref="A862:A865"/>
    <mergeCell ref="B862:B865"/>
    <mergeCell ref="C862:D862"/>
    <mergeCell ref="C863:D863"/>
    <mergeCell ref="C864:D864"/>
    <mergeCell ref="C865:D865"/>
    <mergeCell ref="C866:I866"/>
    <mergeCell ref="A867:A870"/>
    <mergeCell ref="B867:B870"/>
    <mergeCell ref="C867:D867"/>
    <mergeCell ref="C868:D868"/>
    <mergeCell ref="C869:D869"/>
    <mergeCell ref="C870:D870"/>
    <mergeCell ref="C871:D871"/>
    <mergeCell ref="C872:D872"/>
    <mergeCell ref="A873:A876"/>
    <mergeCell ref="B873:B876"/>
    <mergeCell ref="C873:D873"/>
    <mergeCell ref="C874:D874"/>
    <mergeCell ref="C875:D875"/>
    <mergeCell ref="C876:D876"/>
    <mergeCell ref="C877:D877"/>
    <mergeCell ref="C878:D878"/>
    <mergeCell ref="A879:A882"/>
    <mergeCell ref="B879:B882"/>
    <mergeCell ref="C879:D879"/>
    <mergeCell ref="C880:D880"/>
    <mergeCell ref="C881:D881"/>
    <mergeCell ref="C882:D882"/>
    <mergeCell ref="C883:D883"/>
    <mergeCell ref="C884:D884"/>
    <mergeCell ref="C885:I885"/>
    <mergeCell ref="A886:A889"/>
    <mergeCell ref="B886:B889"/>
    <mergeCell ref="C886:D886"/>
    <mergeCell ref="C887:D887"/>
    <mergeCell ref="C888:D888"/>
    <mergeCell ref="C889:D889"/>
    <mergeCell ref="C890:D890"/>
    <mergeCell ref="C891:D891"/>
    <mergeCell ref="A892:A895"/>
    <mergeCell ref="B892:B895"/>
    <mergeCell ref="C892:D892"/>
    <mergeCell ref="C893:D893"/>
    <mergeCell ref="C894:D894"/>
    <mergeCell ref="C895:D895"/>
    <mergeCell ref="C896:D896"/>
    <mergeCell ref="C897:D897"/>
    <mergeCell ref="A898:A901"/>
    <mergeCell ref="B898:B901"/>
    <mergeCell ref="C898:D898"/>
    <mergeCell ref="C899:D899"/>
    <mergeCell ref="C900:D900"/>
    <mergeCell ref="C901:D901"/>
    <mergeCell ref="A902:A905"/>
    <mergeCell ref="B902:B905"/>
    <mergeCell ref="C902:D902"/>
    <mergeCell ref="C903:D903"/>
    <mergeCell ref="C904:D904"/>
    <mergeCell ref="C905:D905"/>
    <mergeCell ref="C906:D906"/>
    <mergeCell ref="C907:D907"/>
    <mergeCell ref="A908:A911"/>
    <mergeCell ref="B908:B911"/>
    <mergeCell ref="C908:D908"/>
    <mergeCell ref="C909:D909"/>
    <mergeCell ref="C910:D910"/>
    <mergeCell ref="C911:D911"/>
    <mergeCell ref="C912:D912"/>
    <mergeCell ref="C913:D913"/>
    <mergeCell ref="A914:A917"/>
    <mergeCell ref="B914:B917"/>
    <mergeCell ref="C914:D914"/>
    <mergeCell ref="C915:D915"/>
    <mergeCell ref="C916:D916"/>
    <mergeCell ref="C917:D917"/>
    <mergeCell ref="C918:D918"/>
    <mergeCell ref="C919:D919"/>
    <mergeCell ref="A920:A923"/>
    <mergeCell ref="B920:B923"/>
    <mergeCell ref="C920:D920"/>
    <mergeCell ref="C921:D921"/>
    <mergeCell ref="C922:D922"/>
    <mergeCell ref="C923:D923"/>
    <mergeCell ref="C924:D924"/>
    <mergeCell ref="C925:D925"/>
    <mergeCell ref="A926:A929"/>
    <mergeCell ref="B926:B929"/>
    <mergeCell ref="C926:D926"/>
    <mergeCell ref="C927:D927"/>
    <mergeCell ref="C928:D928"/>
    <mergeCell ref="C929:D929"/>
    <mergeCell ref="C930:D930"/>
    <mergeCell ref="C931:D931"/>
    <mergeCell ref="A932:A935"/>
    <mergeCell ref="B932:B935"/>
    <mergeCell ref="C932:D932"/>
    <mergeCell ref="C933:D933"/>
    <mergeCell ref="C934:D934"/>
    <mergeCell ref="C935:D935"/>
    <mergeCell ref="A936:A939"/>
    <mergeCell ref="B936:B939"/>
    <mergeCell ref="C936:D936"/>
    <mergeCell ref="C937:D937"/>
    <mergeCell ref="C938:D938"/>
    <mergeCell ref="C939:D939"/>
    <mergeCell ref="C940:D940"/>
    <mergeCell ref="C941:D941"/>
    <mergeCell ref="A942:A945"/>
    <mergeCell ref="B942:B945"/>
    <mergeCell ref="C942:D942"/>
    <mergeCell ref="C943:D943"/>
    <mergeCell ref="C944:D944"/>
    <mergeCell ref="C945:D945"/>
    <mergeCell ref="C946:D946"/>
    <mergeCell ref="C947:D947"/>
    <mergeCell ref="C949:D949"/>
    <mergeCell ref="C950:D950"/>
    <mergeCell ref="C951:D951"/>
    <mergeCell ref="C952:D952"/>
    <mergeCell ref="E962:F962"/>
    <mergeCell ref="G962:H962"/>
    <mergeCell ref="C963:D963"/>
    <mergeCell ref="C953:D953"/>
    <mergeCell ref="C954:D954"/>
    <mergeCell ref="C955:D955"/>
    <mergeCell ref="C956:D956"/>
    <mergeCell ref="C957:D957"/>
    <mergeCell ref="C958:D958"/>
    <mergeCell ref="C964:D964"/>
    <mergeCell ref="C965:D965"/>
    <mergeCell ref="C966:D966"/>
    <mergeCell ref="C959:D959"/>
    <mergeCell ref="C960:D960"/>
    <mergeCell ref="C962:D962"/>
  </mergeCells>
  <printOptions/>
  <pageMargins left="0.07874015748031496" right="0.07874015748031496" top="0.07874015748031496" bottom="0.07874015748031496" header="0.07874015748031496" footer="0.07874015748031496"/>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B8"/>
  <sheetViews>
    <sheetView zoomScalePageLayoutView="0" workbookViewId="0" topLeftCell="A7">
      <selection activeCell="B4" sqref="B4"/>
    </sheetView>
  </sheetViews>
  <sheetFormatPr defaultColWidth="9.00390625" defaultRowHeight="12.75"/>
  <cols>
    <col min="1" max="1" width="53.00390625" style="0" customWidth="1"/>
    <col min="2" max="2" width="58.375" style="0" customWidth="1"/>
  </cols>
  <sheetData>
    <row r="1" spans="1:2" ht="29.25" customHeight="1">
      <c r="A1" s="732" t="s">
        <v>543</v>
      </c>
      <c r="B1" s="732"/>
    </row>
    <row r="3" spans="1:2" ht="42.75" customHeight="1">
      <c r="A3" s="39" t="s">
        <v>544</v>
      </c>
      <c r="B3" s="39" t="s">
        <v>545</v>
      </c>
    </row>
    <row r="4" spans="1:2" ht="41.25" customHeight="1">
      <c r="A4" s="39" t="s">
        <v>546</v>
      </c>
      <c r="B4" s="386" t="s">
        <v>1018</v>
      </c>
    </row>
    <row r="5" spans="1:2" ht="83.25" customHeight="1">
      <c r="A5" s="39" t="s">
        <v>548</v>
      </c>
      <c r="B5" s="39" t="s">
        <v>547</v>
      </c>
    </row>
    <row r="6" spans="1:2" ht="44.25" customHeight="1">
      <c r="A6" s="39" t="s">
        <v>549</v>
      </c>
      <c r="B6" s="40" t="s">
        <v>550</v>
      </c>
    </row>
    <row r="7" spans="1:2" ht="41.25" customHeight="1">
      <c r="A7" s="39" t="s">
        <v>551</v>
      </c>
      <c r="B7" s="40" t="s">
        <v>1016</v>
      </c>
    </row>
    <row r="8" spans="1:2" ht="57" customHeight="1">
      <c r="A8" s="39" t="s">
        <v>552</v>
      </c>
      <c r="B8" s="40" t="s">
        <v>1017</v>
      </c>
    </row>
  </sheetData>
  <sheetProtection/>
  <mergeCells count="1">
    <mergeCell ref="A1:B1"/>
  </mergeCells>
  <printOptions/>
  <pageMargins left="0.7" right="0.7" top="0.75" bottom="0.75" header="0.3" footer="0.3"/>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L965"/>
  <sheetViews>
    <sheetView zoomScalePageLayoutView="0" workbookViewId="0" topLeftCell="A1">
      <selection activeCell="Q14" sqref="Q14"/>
    </sheetView>
  </sheetViews>
  <sheetFormatPr defaultColWidth="9.00390625" defaultRowHeight="12.75"/>
  <cols>
    <col min="1" max="1" width="5.00390625" style="0" customWidth="1"/>
    <col min="2" max="2" width="33.25390625" style="0" customWidth="1"/>
    <col min="3" max="3" width="16.25390625" style="0" customWidth="1"/>
    <col min="4" max="4" width="19.625" style="0" customWidth="1"/>
    <col min="5" max="5" width="0" style="0" hidden="1" customWidth="1"/>
    <col min="6" max="6" width="18.625" style="0" customWidth="1"/>
    <col min="7" max="8" width="0" style="0" hidden="1" customWidth="1"/>
    <col min="10" max="10" width="11.875" style="0" customWidth="1"/>
    <col min="11" max="11" width="15.75390625" style="0" customWidth="1"/>
  </cols>
  <sheetData>
    <row r="1" ht="12.75">
      <c r="J1" t="s">
        <v>1091</v>
      </c>
    </row>
    <row r="2" spans="1:12" ht="14.25">
      <c r="A2" s="734" t="s">
        <v>0</v>
      </c>
      <c r="B2" s="735"/>
      <c r="C2" s="735"/>
      <c r="D2" s="735"/>
      <c r="E2" s="735"/>
      <c r="F2" s="735"/>
      <c r="G2" s="735"/>
      <c r="H2" s="735"/>
      <c r="I2" s="735"/>
      <c r="J2" s="735"/>
      <c r="K2" s="735"/>
      <c r="L2" s="436"/>
    </row>
    <row r="3" spans="1:12" ht="15">
      <c r="A3" s="736" t="s">
        <v>1092</v>
      </c>
      <c r="B3" s="737"/>
      <c r="C3" s="737"/>
      <c r="D3" s="737"/>
      <c r="E3" s="737"/>
      <c r="F3" s="737"/>
      <c r="G3" s="737"/>
      <c r="H3" s="737"/>
      <c r="I3" s="737"/>
      <c r="J3" s="737"/>
      <c r="K3" s="737"/>
      <c r="L3" s="737"/>
    </row>
    <row r="4" spans="1:12" ht="15">
      <c r="A4" s="738" t="s">
        <v>1402</v>
      </c>
      <c r="B4" s="739"/>
      <c r="C4" s="739"/>
      <c r="D4" s="739"/>
      <c r="E4" s="739"/>
      <c r="F4" s="739"/>
      <c r="G4" s="739"/>
      <c r="H4" s="739"/>
      <c r="I4" s="739"/>
      <c r="J4" s="739"/>
      <c r="K4" s="739"/>
      <c r="L4" s="437"/>
    </row>
    <row r="5" spans="1:12" ht="15.75" thickBot="1">
      <c r="A5" s="740" t="s">
        <v>1093</v>
      </c>
      <c r="B5" s="741"/>
      <c r="C5" s="741"/>
      <c r="D5" s="741"/>
      <c r="E5" s="741"/>
      <c r="F5" s="741"/>
      <c r="G5" s="741"/>
      <c r="H5" s="741"/>
      <c r="I5" s="741"/>
      <c r="J5" s="741"/>
      <c r="K5" s="741"/>
      <c r="L5" s="438"/>
    </row>
    <row r="6" spans="1:12" ht="12.75">
      <c r="A6" s="742" t="s">
        <v>1</v>
      </c>
      <c r="B6" s="744" t="s">
        <v>1094</v>
      </c>
      <c r="C6" s="746"/>
      <c r="D6" s="746"/>
      <c r="E6" s="746"/>
      <c r="F6" s="746"/>
      <c r="G6" s="748" t="s">
        <v>2</v>
      </c>
      <c r="H6" s="748" t="s">
        <v>3</v>
      </c>
      <c r="I6" s="748" t="s">
        <v>1095</v>
      </c>
      <c r="J6" s="750" t="s">
        <v>1096</v>
      </c>
      <c r="K6" s="748" t="s">
        <v>1097</v>
      </c>
      <c r="L6" s="752" t="s">
        <v>4</v>
      </c>
    </row>
    <row r="7" spans="1:12" ht="12.75">
      <c r="A7" s="743"/>
      <c r="B7" s="745"/>
      <c r="C7" s="747"/>
      <c r="D7" s="747"/>
      <c r="E7" s="747"/>
      <c r="F7" s="747"/>
      <c r="G7" s="749"/>
      <c r="H7" s="749"/>
      <c r="I7" s="749"/>
      <c r="J7" s="751"/>
      <c r="K7" s="749"/>
      <c r="L7" s="753"/>
    </row>
    <row r="8" spans="1:12" ht="51" customHeight="1">
      <c r="A8" s="743"/>
      <c r="B8" s="745"/>
      <c r="C8" s="442" t="s">
        <v>1098</v>
      </c>
      <c r="D8" s="442" t="s">
        <v>1099</v>
      </c>
      <c r="E8" s="443"/>
      <c r="F8" s="442" t="s">
        <v>8</v>
      </c>
      <c r="G8" s="749"/>
      <c r="H8" s="749"/>
      <c r="I8" s="749"/>
      <c r="J8" s="751"/>
      <c r="K8" s="749"/>
      <c r="L8" s="753"/>
    </row>
    <row r="9" spans="1:12" ht="12.75">
      <c r="A9" s="444">
        <v>1</v>
      </c>
      <c r="B9" s="445">
        <v>2</v>
      </c>
      <c r="C9" s="446">
        <v>3</v>
      </c>
      <c r="D9" s="446">
        <v>4</v>
      </c>
      <c r="E9" s="446" t="s">
        <v>557</v>
      </c>
      <c r="F9" s="446">
        <v>5</v>
      </c>
      <c r="G9" s="445">
        <v>6</v>
      </c>
      <c r="H9" s="445">
        <v>7</v>
      </c>
      <c r="I9" s="445" t="s">
        <v>1100</v>
      </c>
      <c r="J9" s="445" t="s">
        <v>557</v>
      </c>
      <c r="K9" s="445" t="s">
        <v>833</v>
      </c>
      <c r="L9" s="447" t="s">
        <v>1101</v>
      </c>
    </row>
    <row r="10" spans="1:12" ht="12.75">
      <c r="A10" s="754" t="s">
        <v>937</v>
      </c>
      <c r="B10" s="755"/>
      <c r="C10" s="755"/>
      <c r="D10" s="755"/>
      <c r="E10" s="755"/>
      <c r="F10" s="755"/>
      <c r="G10" s="755"/>
      <c r="H10" s="755"/>
      <c r="I10" s="755"/>
      <c r="J10" s="755"/>
      <c r="K10" s="448"/>
      <c r="L10" s="449"/>
    </row>
    <row r="11" spans="1:12" ht="13.5">
      <c r="A11" s="756" t="s">
        <v>558</v>
      </c>
      <c r="B11" s="757"/>
      <c r="C11" s="450">
        <f aca="true" t="shared" si="0" ref="C11:D14">C16+C621+C801+C872+C898</f>
        <v>11636629.309019996</v>
      </c>
      <c r="D11" s="450">
        <f t="shared" si="0"/>
        <v>11598503.694627998</v>
      </c>
      <c r="E11" s="758"/>
      <c r="F11" s="450">
        <f>F16+F621+F801+F872+F898</f>
        <v>11574829.242468</v>
      </c>
      <c r="G11" s="451"/>
      <c r="H11" s="759"/>
      <c r="I11" s="755"/>
      <c r="J11" s="755"/>
      <c r="K11" s="760" t="s">
        <v>1375</v>
      </c>
      <c r="L11" s="733"/>
    </row>
    <row r="12" spans="1:12" ht="13.5">
      <c r="A12" s="761" t="s">
        <v>10</v>
      </c>
      <c r="B12" s="762"/>
      <c r="C12" s="450">
        <f t="shared" si="0"/>
        <v>27936.4</v>
      </c>
      <c r="D12" s="450">
        <f t="shared" si="0"/>
        <v>27936.4</v>
      </c>
      <c r="E12" s="758"/>
      <c r="F12" s="450">
        <f>F17+F622+F802+F873+F899</f>
        <v>27936.4</v>
      </c>
      <c r="G12" s="755"/>
      <c r="H12" s="755"/>
      <c r="I12" s="755"/>
      <c r="J12" s="755"/>
      <c r="K12" s="760"/>
      <c r="L12" s="733"/>
    </row>
    <row r="13" spans="1:12" ht="13.5">
      <c r="A13" s="761" t="s">
        <v>11</v>
      </c>
      <c r="B13" s="762"/>
      <c r="C13" s="450">
        <f t="shared" si="0"/>
        <v>11583982.292769998</v>
      </c>
      <c r="D13" s="450">
        <f t="shared" si="0"/>
        <v>11547752.7347</v>
      </c>
      <c r="E13" s="758"/>
      <c r="F13" s="450">
        <f>F18+F623+F803+F874+F900</f>
        <v>11524078.28254</v>
      </c>
      <c r="G13" s="755"/>
      <c r="H13" s="755"/>
      <c r="I13" s="755"/>
      <c r="J13" s="755"/>
      <c r="K13" s="760"/>
      <c r="L13" s="733"/>
    </row>
    <row r="14" spans="1:12" ht="13.5">
      <c r="A14" s="761" t="s">
        <v>12</v>
      </c>
      <c r="B14" s="762"/>
      <c r="C14" s="450">
        <f t="shared" si="0"/>
        <v>24710.616250000003</v>
      </c>
      <c r="D14" s="450">
        <f t="shared" si="0"/>
        <v>22814.559928000002</v>
      </c>
      <c r="E14" s="758"/>
      <c r="F14" s="450">
        <f>F19+F624+F804+F875+F901</f>
        <v>22814.559928000002</v>
      </c>
      <c r="G14" s="755"/>
      <c r="H14" s="755"/>
      <c r="I14" s="755"/>
      <c r="J14" s="755"/>
      <c r="K14" s="760"/>
      <c r="L14" s="733"/>
    </row>
    <row r="15" spans="1:12" ht="34.5" customHeight="1">
      <c r="A15" s="452" t="s">
        <v>13</v>
      </c>
      <c r="B15" s="453" t="s">
        <v>14</v>
      </c>
      <c r="C15" s="454"/>
      <c r="D15" s="454"/>
      <c r="E15" s="763"/>
      <c r="F15" s="454"/>
      <c r="G15" s="764" t="s">
        <v>938</v>
      </c>
      <c r="H15" s="765"/>
      <c r="I15" s="765"/>
      <c r="J15" s="765"/>
      <c r="K15" s="456"/>
      <c r="L15" s="457"/>
    </row>
    <row r="16" spans="1:12" ht="12.75">
      <c r="A16" s="766" t="s">
        <v>9</v>
      </c>
      <c r="B16" s="767"/>
      <c r="C16" s="454">
        <f>C21+C65+C136+C229+C267+C377+C590+C310+C609</f>
        <v>10243313.101999996</v>
      </c>
      <c r="D16" s="454">
        <f>D21+D65+D136+D229+D267+D377+D590+D310+D609</f>
        <v>10211612.414698</v>
      </c>
      <c r="E16" s="763"/>
      <c r="F16" s="454">
        <f>F21+F65+F136+F229+F267+F377+F590+F310+F609</f>
        <v>10202899.053778</v>
      </c>
      <c r="G16" s="764"/>
      <c r="H16" s="765"/>
      <c r="I16" s="765"/>
      <c r="J16" s="765"/>
      <c r="K16" s="456"/>
      <c r="L16" s="457"/>
    </row>
    <row r="17" spans="1:12" ht="12.75">
      <c r="A17" s="766" t="s">
        <v>10</v>
      </c>
      <c r="B17" s="767"/>
      <c r="C17" s="454">
        <f>C22+C66+C137+C230+C268+C378+C591+C311</f>
        <v>19164.7</v>
      </c>
      <c r="D17" s="454">
        <f>D22+D66+D137+D230+D268+D378+D591+D311</f>
        <v>19164.7</v>
      </c>
      <c r="E17" s="763"/>
      <c r="F17" s="454">
        <f>F22+F66+F137+F230+F268+F378+F591+F311</f>
        <v>19164.7</v>
      </c>
      <c r="G17" s="764"/>
      <c r="H17" s="765"/>
      <c r="I17" s="765"/>
      <c r="J17" s="765"/>
      <c r="K17" s="456"/>
      <c r="L17" s="457"/>
    </row>
    <row r="18" spans="1:12" ht="12.75">
      <c r="A18" s="766" t="s">
        <v>11</v>
      </c>
      <c r="B18" s="767"/>
      <c r="C18" s="454">
        <f>C23+C67+C138+C231+C269+C379+C592+C312+C611</f>
        <v>10199437.785749998</v>
      </c>
      <c r="D18" s="454">
        <f>D23+D67+D138+D231+D269+D379+D592+D312+D611</f>
        <v>10169633.15477</v>
      </c>
      <c r="E18" s="763"/>
      <c r="F18" s="454">
        <f>F23+F67+F138+F231+F269+F379+F592+F312+F611</f>
        <v>10160919.79385</v>
      </c>
      <c r="G18" s="764"/>
      <c r="H18" s="765"/>
      <c r="I18" s="765"/>
      <c r="J18" s="765"/>
      <c r="K18" s="448"/>
      <c r="L18" s="449"/>
    </row>
    <row r="19" spans="1:12" ht="12.75">
      <c r="A19" s="766" t="s">
        <v>12</v>
      </c>
      <c r="B19" s="767"/>
      <c r="C19" s="460">
        <f>C24+C68+C139+C232+C270+C380+C593+C313</f>
        <v>24710.616250000003</v>
      </c>
      <c r="D19" s="460">
        <f>D24+D68+D139+D232+D270+D380+D593+D313</f>
        <v>22814.559928000002</v>
      </c>
      <c r="E19" s="763"/>
      <c r="F19" s="460">
        <f>F24+F68+F139+F232+F270+F380+F593+F313</f>
        <v>22814.559928000002</v>
      </c>
      <c r="G19" s="764"/>
      <c r="H19" s="765"/>
      <c r="I19" s="765"/>
      <c r="J19" s="765"/>
      <c r="K19" s="448"/>
      <c r="L19" s="449"/>
    </row>
    <row r="20" spans="1:12" ht="27" customHeight="1">
      <c r="A20" s="461" t="s">
        <v>16</v>
      </c>
      <c r="B20" s="462" t="s">
        <v>17</v>
      </c>
      <c r="C20" s="463"/>
      <c r="D20" s="463"/>
      <c r="E20" s="464"/>
      <c r="F20" s="463"/>
      <c r="G20" s="768" t="s">
        <v>938</v>
      </c>
      <c r="H20" s="768" t="s">
        <v>19</v>
      </c>
      <c r="I20" s="466"/>
      <c r="J20" s="466"/>
      <c r="K20" s="467"/>
      <c r="L20" s="468"/>
    </row>
    <row r="21" spans="1:12" ht="12.75">
      <c r="A21" s="766" t="s">
        <v>9</v>
      </c>
      <c r="B21" s="767"/>
      <c r="C21" s="463">
        <f>SUM(C22:C24)</f>
        <v>2338217.63979</v>
      </c>
      <c r="D21" s="463">
        <f>SUM(D22:D24)</f>
        <v>2334894.0336800003</v>
      </c>
      <c r="E21" s="464"/>
      <c r="F21" s="463">
        <f>SUM(F22:F24)</f>
        <v>2334894.0336800003</v>
      </c>
      <c r="G21" s="768"/>
      <c r="H21" s="768"/>
      <c r="I21" s="466"/>
      <c r="J21" s="466"/>
      <c r="K21" s="467"/>
      <c r="L21" s="468"/>
    </row>
    <row r="22" spans="1:12" ht="12.75">
      <c r="A22" s="766" t="s">
        <v>10</v>
      </c>
      <c r="B22" s="767"/>
      <c r="C22" s="463">
        <f>C28+C33+C41+C46+C54</f>
        <v>0</v>
      </c>
      <c r="D22" s="463">
        <f>D28+D33+D41+D46+D54</f>
        <v>0</v>
      </c>
      <c r="E22" s="463">
        <f>E28+E33+E41+E46+E54</f>
        <v>0</v>
      </c>
      <c r="F22" s="463">
        <f>F28+F33+F41+F46+F54</f>
        <v>0</v>
      </c>
      <c r="G22" s="768"/>
      <c r="H22" s="768"/>
      <c r="I22" s="466"/>
      <c r="J22" s="466"/>
      <c r="K22" s="467"/>
      <c r="L22" s="468"/>
    </row>
    <row r="23" spans="1:12" ht="12.75">
      <c r="A23" s="766" t="s">
        <v>11</v>
      </c>
      <c r="B23" s="767"/>
      <c r="C23" s="463">
        <f>C29+C34+C42+C47+C55+C60</f>
        <v>2330132.65079</v>
      </c>
      <c r="D23" s="463">
        <f>D29+D34+D42+D47+D55+D60</f>
        <v>2326809.0446800003</v>
      </c>
      <c r="E23" s="463">
        <f>E29+E34+E42+E47+E55+E60</f>
        <v>0</v>
      </c>
      <c r="F23" s="463">
        <f>F29+F34+F42+F47+F55+F60</f>
        <v>2326809.0446800003</v>
      </c>
      <c r="G23" s="768"/>
      <c r="H23" s="768"/>
      <c r="I23" s="466"/>
      <c r="J23" s="466"/>
      <c r="K23" s="467"/>
      <c r="L23" s="468"/>
    </row>
    <row r="24" spans="1:12" ht="12.75">
      <c r="A24" s="766" t="s">
        <v>12</v>
      </c>
      <c r="B24" s="767"/>
      <c r="C24" s="463">
        <f>C30+C35+C43+C48</f>
        <v>8084.989</v>
      </c>
      <c r="D24" s="463">
        <f>D30+D35+D43+D48</f>
        <v>8084.989</v>
      </c>
      <c r="E24" s="463">
        <f>E30+E35+E43+E48</f>
        <v>0</v>
      </c>
      <c r="F24" s="463">
        <f>F30+F35+F43+F48</f>
        <v>8084.989</v>
      </c>
      <c r="G24" s="768"/>
      <c r="H24" s="768"/>
      <c r="I24" s="466"/>
      <c r="J24" s="466"/>
      <c r="K24" s="467"/>
      <c r="L24" s="468"/>
    </row>
    <row r="25" spans="1:12" ht="61.5" customHeight="1">
      <c r="A25" s="469"/>
      <c r="B25" s="470" t="s">
        <v>1102</v>
      </c>
      <c r="C25" s="471" t="s">
        <v>15</v>
      </c>
      <c r="D25" s="471" t="s">
        <v>15</v>
      </c>
      <c r="E25" s="471" t="s">
        <v>15</v>
      </c>
      <c r="F25" s="471" t="s">
        <v>15</v>
      </c>
      <c r="G25" s="465" t="s">
        <v>938</v>
      </c>
      <c r="H25" s="466" t="s">
        <v>15</v>
      </c>
      <c r="I25" s="466" t="s">
        <v>15</v>
      </c>
      <c r="J25" s="441" t="s">
        <v>1103</v>
      </c>
      <c r="K25" s="472"/>
      <c r="L25" s="473"/>
    </row>
    <row r="26" spans="1:12" ht="124.5" customHeight="1">
      <c r="A26" s="474" t="s">
        <v>22</v>
      </c>
      <c r="B26" s="355" t="s">
        <v>23</v>
      </c>
      <c r="C26" s="475"/>
      <c r="D26" s="475"/>
      <c r="E26" s="769" t="s">
        <v>559</v>
      </c>
      <c r="F26" s="475"/>
      <c r="G26" s="749" t="s">
        <v>939</v>
      </c>
      <c r="H26" s="749" t="s">
        <v>25</v>
      </c>
      <c r="I26" s="466" t="s">
        <v>1104</v>
      </c>
      <c r="J26" s="466" t="s">
        <v>27</v>
      </c>
      <c r="K26" s="472"/>
      <c r="L26" s="473"/>
    </row>
    <row r="27" spans="1:12" ht="12.75">
      <c r="A27" s="766" t="s">
        <v>9</v>
      </c>
      <c r="B27" s="767"/>
      <c r="C27" s="475">
        <f>SUM(C28:C30)</f>
        <v>2150333.48979</v>
      </c>
      <c r="D27" s="475">
        <f>SUM(D28:D30)</f>
        <v>2148995.22012</v>
      </c>
      <c r="E27" s="769"/>
      <c r="F27" s="475">
        <f>SUM(F28:F30)</f>
        <v>2148995.22012</v>
      </c>
      <c r="G27" s="749"/>
      <c r="H27" s="749"/>
      <c r="I27" s="466"/>
      <c r="J27" s="466"/>
      <c r="K27" s="467"/>
      <c r="L27" s="468"/>
    </row>
    <row r="28" spans="1:12" ht="12.75">
      <c r="A28" s="766" t="s">
        <v>10</v>
      </c>
      <c r="B28" s="767"/>
      <c r="C28" s="475">
        <v>0</v>
      </c>
      <c r="D28" s="475">
        <v>0</v>
      </c>
      <c r="E28" s="769"/>
      <c r="F28" s="475">
        <v>0</v>
      </c>
      <c r="G28" s="749"/>
      <c r="H28" s="749"/>
      <c r="I28" s="466"/>
      <c r="J28" s="466"/>
      <c r="K28" s="467"/>
      <c r="L28" s="468"/>
    </row>
    <row r="29" spans="1:12" ht="12.75">
      <c r="A29" s="766" t="s">
        <v>11</v>
      </c>
      <c r="B29" s="767"/>
      <c r="C29" s="475">
        <v>2150333.48979</v>
      </c>
      <c r="D29" s="475">
        <v>2148995.22012</v>
      </c>
      <c r="E29" s="769"/>
      <c r="F29" s="475">
        <f>D29</f>
        <v>2148995.22012</v>
      </c>
      <c r="G29" s="749"/>
      <c r="H29" s="749"/>
      <c r="I29" s="466"/>
      <c r="J29" s="466"/>
      <c r="K29" s="467"/>
      <c r="L29" s="468"/>
    </row>
    <row r="30" spans="1:12" ht="12.75">
      <c r="A30" s="766" t="s">
        <v>12</v>
      </c>
      <c r="B30" s="767"/>
      <c r="C30" s="475">
        <v>0</v>
      </c>
      <c r="D30" s="475">
        <v>0</v>
      </c>
      <c r="E30" s="769"/>
      <c r="F30" s="475">
        <v>0</v>
      </c>
      <c r="G30" s="749"/>
      <c r="H30" s="749"/>
      <c r="I30" s="466"/>
      <c r="J30" s="466"/>
      <c r="K30" s="467"/>
      <c r="L30" s="468"/>
    </row>
    <row r="31" spans="1:12" ht="29.25">
      <c r="A31" s="474" t="s">
        <v>28</v>
      </c>
      <c r="B31" s="355" t="s">
        <v>560</v>
      </c>
      <c r="C31" s="475"/>
      <c r="D31" s="475"/>
      <c r="E31" s="769" t="s">
        <v>561</v>
      </c>
      <c r="F31" s="475"/>
      <c r="G31" s="768" t="s">
        <v>1105</v>
      </c>
      <c r="H31" s="768" t="s">
        <v>563</v>
      </c>
      <c r="I31" s="466" t="s">
        <v>1104</v>
      </c>
      <c r="J31" s="466" t="s">
        <v>1106</v>
      </c>
      <c r="K31" s="467"/>
      <c r="L31" s="468"/>
    </row>
    <row r="32" spans="1:12" ht="12.75">
      <c r="A32" s="766" t="s">
        <v>9</v>
      </c>
      <c r="B32" s="767"/>
      <c r="C32" s="475">
        <f>SUM(C33:C35)</f>
        <v>1000</v>
      </c>
      <c r="D32" s="475">
        <f>SUM(D33:D35)</f>
        <v>1000</v>
      </c>
      <c r="E32" s="769"/>
      <c r="F32" s="475">
        <f>SUM(F33:F35)</f>
        <v>1000</v>
      </c>
      <c r="G32" s="768"/>
      <c r="H32" s="768"/>
      <c r="I32" s="466"/>
      <c r="J32" s="466"/>
      <c r="K32" s="467"/>
      <c r="L32" s="468"/>
    </row>
    <row r="33" spans="1:12" ht="12.75">
      <c r="A33" s="766" t="s">
        <v>10</v>
      </c>
      <c r="B33" s="767"/>
      <c r="C33" s="475">
        <v>0</v>
      </c>
      <c r="D33" s="475">
        <v>0</v>
      </c>
      <c r="E33" s="769"/>
      <c r="F33" s="475">
        <v>0</v>
      </c>
      <c r="G33" s="768"/>
      <c r="H33" s="768"/>
      <c r="I33" s="466"/>
      <c r="J33" s="466"/>
      <c r="K33" s="467"/>
      <c r="L33" s="468"/>
    </row>
    <row r="34" spans="1:12" ht="12.75">
      <c r="A34" s="766" t="s">
        <v>11</v>
      </c>
      <c r="B34" s="767"/>
      <c r="C34" s="475">
        <v>1000</v>
      </c>
      <c r="D34" s="475">
        <v>1000</v>
      </c>
      <c r="E34" s="769"/>
      <c r="F34" s="475">
        <v>1000</v>
      </c>
      <c r="G34" s="768"/>
      <c r="H34" s="768"/>
      <c r="I34" s="466"/>
      <c r="J34" s="466"/>
      <c r="K34" s="467"/>
      <c r="L34" s="468"/>
    </row>
    <row r="35" spans="1:12" ht="12.75">
      <c r="A35" s="766" t="s">
        <v>12</v>
      </c>
      <c r="B35" s="767"/>
      <c r="C35" s="475">
        <v>0</v>
      </c>
      <c r="D35" s="475">
        <v>0</v>
      </c>
      <c r="E35" s="769"/>
      <c r="F35" s="475">
        <v>0</v>
      </c>
      <c r="G35" s="768"/>
      <c r="H35" s="768"/>
      <c r="I35" s="466"/>
      <c r="J35" s="466"/>
      <c r="K35" s="467"/>
      <c r="L35" s="468"/>
    </row>
    <row r="36" spans="1:12" ht="54" customHeight="1">
      <c r="A36" s="469"/>
      <c r="B36" s="470" t="s">
        <v>1107</v>
      </c>
      <c r="C36" s="471" t="s">
        <v>15</v>
      </c>
      <c r="D36" s="471" t="s">
        <v>15</v>
      </c>
      <c r="E36" s="471" t="s">
        <v>15</v>
      </c>
      <c r="F36" s="471" t="s">
        <v>15</v>
      </c>
      <c r="G36" s="465" t="s">
        <v>938</v>
      </c>
      <c r="H36" s="466" t="s">
        <v>15</v>
      </c>
      <c r="I36" s="466"/>
      <c r="J36" s="441" t="s">
        <v>1108</v>
      </c>
      <c r="K36" s="472"/>
      <c r="L36" s="473"/>
    </row>
    <row r="37" spans="1:12" ht="53.25" customHeight="1">
      <c r="A37" s="469"/>
      <c r="B37" s="470" t="s">
        <v>1109</v>
      </c>
      <c r="C37" s="471" t="s">
        <v>15</v>
      </c>
      <c r="D37" s="471" t="s">
        <v>15</v>
      </c>
      <c r="E37" s="471" t="s">
        <v>15</v>
      </c>
      <c r="F37" s="471" t="s">
        <v>15</v>
      </c>
      <c r="G37" s="465" t="s">
        <v>938</v>
      </c>
      <c r="H37" s="466" t="s">
        <v>15</v>
      </c>
      <c r="I37" s="466"/>
      <c r="J37" s="441" t="s">
        <v>1110</v>
      </c>
      <c r="K37" s="448"/>
      <c r="L37" s="449"/>
    </row>
    <row r="38" spans="1:12" ht="29.25" hidden="1">
      <c r="A38" s="476"/>
      <c r="B38" s="470" t="s">
        <v>1111</v>
      </c>
      <c r="C38" s="471"/>
      <c r="D38" s="471"/>
      <c r="E38" s="471"/>
      <c r="F38" s="471"/>
      <c r="G38" s="440" t="s">
        <v>15</v>
      </c>
      <c r="H38" s="466" t="s">
        <v>15</v>
      </c>
      <c r="I38" s="466" t="s">
        <v>15</v>
      </c>
      <c r="J38" s="441" t="s">
        <v>15</v>
      </c>
      <c r="K38" s="448"/>
      <c r="L38" s="449"/>
    </row>
    <row r="39" spans="1:12" ht="48.75">
      <c r="A39" s="474" t="s">
        <v>30</v>
      </c>
      <c r="B39" s="355" t="s">
        <v>31</v>
      </c>
      <c r="C39" s="475"/>
      <c r="D39" s="475"/>
      <c r="E39" s="769" t="s">
        <v>564</v>
      </c>
      <c r="F39" s="475"/>
      <c r="G39" s="770" t="s">
        <v>940</v>
      </c>
      <c r="H39" s="768" t="s">
        <v>32</v>
      </c>
      <c r="I39" s="466" t="s">
        <v>1104</v>
      </c>
      <c r="J39" s="466" t="s">
        <v>1106</v>
      </c>
      <c r="K39" s="467"/>
      <c r="L39" s="468"/>
    </row>
    <row r="40" spans="1:12" ht="12.75">
      <c r="A40" s="766" t="s">
        <v>9</v>
      </c>
      <c r="B40" s="767"/>
      <c r="C40" s="475">
        <f>SUM(C41:C43)</f>
        <v>142779.218</v>
      </c>
      <c r="D40" s="475">
        <f>SUM(D41:D43)</f>
        <v>140793.88174</v>
      </c>
      <c r="E40" s="769"/>
      <c r="F40" s="475">
        <f>SUM(F41:F43)</f>
        <v>140793.88174</v>
      </c>
      <c r="G40" s="770"/>
      <c r="H40" s="768"/>
      <c r="I40" s="466"/>
      <c r="J40" s="466"/>
      <c r="K40" s="448"/>
      <c r="L40" s="449"/>
    </row>
    <row r="41" spans="1:12" ht="12.75">
      <c r="A41" s="766" t="s">
        <v>10</v>
      </c>
      <c r="B41" s="767"/>
      <c r="C41" s="475">
        <v>0</v>
      </c>
      <c r="D41" s="475">
        <v>0</v>
      </c>
      <c r="E41" s="769"/>
      <c r="F41" s="475">
        <v>0</v>
      </c>
      <c r="G41" s="770"/>
      <c r="H41" s="768"/>
      <c r="I41" s="466"/>
      <c r="J41" s="466"/>
      <c r="K41" s="448"/>
      <c r="L41" s="449"/>
    </row>
    <row r="42" spans="1:12" ht="12.75">
      <c r="A42" s="766" t="s">
        <v>11</v>
      </c>
      <c r="B42" s="767"/>
      <c r="C42" s="475">
        <v>142779.218</v>
      </c>
      <c r="D42" s="475">
        <v>140793.88174</v>
      </c>
      <c r="E42" s="769"/>
      <c r="F42" s="475">
        <f>D42</f>
        <v>140793.88174</v>
      </c>
      <c r="G42" s="770"/>
      <c r="H42" s="768"/>
      <c r="I42" s="466"/>
      <c r="J42" s="466"/>
      <c r="K42" s="448"/>
      <c r="L42" s="449"/>
    </row>
    <row r="43" spans="1:12" ht="12.75">
      <c r="A43" s="766" t="s">
        <v>12</v>
      </c>
      <c r="B43" s="767"/>
      <c r="C43" s="475">
        <v>0</v>
      </c>
      <c r="D43" s="475">
        <v>0</v>
      </c>
      <c r="E43" s="769"/>
      <c r="F43" s="475">
        <v>0</v>
      </c>
      <c r="G43" s="770"/>
      <c r="H43" s="768"/>
      <c r="I43" s="466"/>
      <c r="J43" s="466"/>
      <c r="K43" s="448"/>
      <c r="L43" s="449"/>
    </row>
    <row r="44" spans="1:12" ht="29.25">
      <c r="A44" s="474" t="s">
        <v>33</v>
      </c>
      <c r="B44" s="355" t="s">
        <v>1112</v>
      </c>
      <c r="C44" s="475"/>
      <c r="D44" s="475"/>
      <c r="E44" s="769" t="s">
        <v>567</v>
      </c>
      <c r="F44" s="475"/>
      <c r="G44" s="770" t="s">
        <v>1113</v>
      </c>
      <c r="H44" s="768" t="s">
        <v>37</v>
      </c>
      <c r="I44" s="466" t="s">
        <v>1104</v>
      </c>
      <c r="J44" s="466" t="s">
        <v>1106</v>
      </c>
      <c r="K44" s="448"/>
      <c r="L44" s="449"/>
    </row>
    <row r="45" spans="1:12" ht="12.75">
      <c r="A45" s="766" t="s">
        <v>9</v>
      </c>
      <c r="B45" s="767"/>
      <c r="C45" s="475">
        <f>SUM(C46:C48)</f>
        <v>35034.95</v>
      </c>
      <c r="D45" s="475">
        <f>SUM(D46:D48)</f>
        <v>35034.94982</v>
      </c>
      <c r="E45" s="769"/>
      <c r="F45" s="475">
        <f>SUM(F46:F48)</f>
        <v>35034.94982</v>
      </c>
      <c r="G45" s="770"/>
      <c r="H45" s="768"/>
      <c r="I45" s="466"/>
      <c r="J45" s="466"/>
      <c r="K45" s="448"/>
      <c r="L45" s="449"/>
    </row>
    <row r="46" spans="1:12" ht="12.75">
      <c r="A46" s="766" t="s">
        <v>10</v>
      </c>
      <c r="B46" s="767"/>
      <c r="C46" s="475">
        <v>0</v>
      </c>
      <c r="D46" s="475">
        <v>0</v>
      </c>
      <c r="E46" s="769"/>
      <c r="F46" s="475">
        <v>0</v>
      </c>
      <c r="G46" s="770"/>
      <c r="H46" s="768"/>
      <c r="I46" s="466"/>
      <c r="J46" s="466"/>
      <c r="K46" s="448"/>
      <c r="L46" s="449"/>
    </row>
    <row r="47" spans="1:12" ht="12.75">
      <c r="A47" s="766" t="s">
        <v>11</v>
      </c>
      <c r="B47" s="767"/>
      <c r="C47" s="475">
        <v>26949.961</v>
      </c>
      <c r="D47" s="475">
        <v>26949.96082</v>
      </c>
      <c r="E47" s="769"/>
      <c r="F47" s="475">
        <v>26949.96082</v>
      </c>
      <c r="G47" s="770"/>
      <c r="H47" s="768"/>
      <c r="I47" s="466"/>
      <c r="J47" s="466"/>
      <c r="K47" s="448"/>
      <c r="L47" s="449"/>
    </row>
    <row r="48" spans="1:12" ht="12.75">
      <c r="A48" s="766" t="s">
        <v>12</v>
      </c>
      <c r="B48" s="767"/>
      <c r="C48" s="475">
        <v>8084.989</v>
      </c>
      <c r="D48" s="475">
        <v>8084.989</v>
      </c>
      <c r="E48" s="769"/>
      <c r="F48" s="475">
        <v>8084.989</v>
      </c>
      <c r="G48" s="770"/>
      <c r="H48" s="768"/>
      <c r="I48" s="466"/>
      <c r="J48" s="466"/>
      <c r="K48" s="448"/>
      <c r="L48" s="449"/>
    </row>
    <row r="49" spans="1:12" ht="51" customHeight="1">
      <c r="A49" s="469"/>
      <c r="B49" s="470" t="s">
        <v>1109</v>
      </c>
      <c r="C49" s="471" t="s">
        <v>15</v>
      </c>
      <c r="D49" s="471" t="s">
        <v>15</v>
      </c>
      <c r="E49" s="471" t="s">
        <v>15</v>
      </c>
      <c r="F49" s="471" t="s">
        <v>15</v>
      </c>
      <c r="G49" s="465" t="s">
        <v>938</v>
      </c>
      <c r="H49" s="466" t="s">
        <v>15</v>
      </c>
      <c r="I49" s="466"/>
      <c r="J49" s="441" t="s">
        <v>1114</v>
      </c>
      <c r="K49" s="448"/>
      <c r="L49" s="449"/>
    </row>
    <row r="50" spans="1:12" ht="29.25" hidden="1">
      <c r="A50" s="771"/>
      <c r="B50" s="470" t="s">
        <v>1115</v>
      </c>
      <c r="C50" s="471"/>
      <c r="D50" s="471"/>
      <c r="E50" s="471"/>
      <c r="F50" s="471"/>
      <c r="G50" s="440" t="s">
        <v>15</v>
      </c>
      <c r="H50" s="772" t="s">
        <v>15</v>
      </c>
      <c r="I50" s="466" t="s">
        <v>15</v>
      </c>
      <c r="J50" s="441" t="s">
        <v>15</v>
      </c>
      <c r="K50" s="448"/>
      <c r="L50" s="449"/>
    </row>
    <row r="51" spans="1:12" ht="12.75" hidden="1">
      <c r="A51" s="771"/>
      <c r="B51" s="478" t="s">
        <v>11</v>
      </c>
      <c r="C51" s="475"/>
      <c r="D51" s="475"/>
      <c r="E51" s="471"/>
      <c r="F51" s="471"/>
      <c r="G51" s="465"/>
      <c r="H51" s="772"/>
      <c r="I51" s="466"/>
      <c r="J51" s="441"/>
      <c r="K51" s="448"/>
      <c r="L51" s="449"/>
    </row>
    <row r="52" spans="1:12" ht="39">
      <c r="A52" s="474" t="s">
        <v>36</v>
      </c>
      <c r="B52" s="355" t="s">
        <v>1116</v>
      </c>
      <c r="C52" s="475"/>
      <c r="D52" s="475"/>
      <c r="E52" s="769" t="s">
        <v>569</v>
      </c>
      <c r="F52" s="475"/>
      <c r="G52" s="770" t="s">
        <v>940</v>
      </c>
      <c r="H52" s="768" t="s">
        <v>1117</v>
      </c>
      <c r="I52" s="466" t="s">
        <v>1104</v>
      </c>
      <c r="J52" s="466" t="s">
        <v>1106</v>
      </c>
      <c r="K52" s="448"/>
      <c r="L52" s="449"/>
    </row>
    <row r="53" spans="1:12" ht="12.75">
      <c r="A53" s="766" t="s">
        <v>9</v>
      </c>
      <c r="B53" s="767"/>
      <c r="C53" s="475">
        <f>SUM(C54:C56)</f>
        <v>0</v>
      </c>
      <c r="D53" s="475">
        <f>SUM(D54:D56)</f>
        <v>0</v>
      </c>
      <c r="E53" s="769"/>
      <c r="F53" s="475">
        <f>SUM(F54:F56)</f>
        <v>0</v>
      </c>
      <c r="G53" s="770"/>
      <c r="H53" s="768"/>
      <c r="I53" s="466"/>
      <c r="J53" s="466"/>
      <c r="K53" s="448"/>
      <c r="L53" s="449"/>
    </row>
    <row r="54" spans="1:12" ht="12.75">
      <c r="A54" s="766" t="s">
        <v>10</v>
      </c>
      <c r="B54" s="767"/>
      <c r="C54" s="475">
        <v>0</v>
      </c>
      <c r="D54" s="475">
        <v>0</v>
      </c>
      <c r="E54" s="769"/>
      <c r="F54" s="475">
        <v>0</v>
      </c>
      <c r="G54" s="770"/>
      <c r="H54" s="768"/>
      <c r="I54" s="466"/>
      <c r="J54" s="466"/>
      <c r="K54" s="448"/>
      <c r="L54" s="449"/>
    </row>
    <row r="55" spans="1:12" ht="12.75">
      <c r="A55" s="766" t="s">
        <v>11</v>
      </c>
      <c r="B55" s="767"/>
      <c r="C55" s="475">
        <v>0</v>
      </c>
      <c r="D55" s="475">
        <v>0</v>
      </c>
      <c r="E55" s="769"/>
      <c r="F55" s="475">
        <v>0</v>
      </c>
      <c r="G55" s="770"/>
      <c r="H55" s="768"/>
      <c r="I55" s="466"/>
      <c r="J55" s="466"/>
      <c r="K55" s="448"/>
      <c r="L55" s="449"/>
    </row>
    <row r="56" spans="1:12" ht="12.75">
      <c r="A56" s="766" t="s">
        <v>12</v>
      </c>
      <c r="B56" s="767"/>
      <c r="C56" s="475">
        <v>0</v>
      </c>
      <c r="D56" s="475">
        <v>0</v>
      </c>
      <c r="E56" s="769"/>
      <c r="F56" s="475">
        <v>0</v>
      </c>
      <c r="G56" s="770"/>
      <c r="H56" s="768"/>
      <c r="I56" s="466"/>
      <c r="J56" s="466"/>
      <c r="K56" s="448"/>
      <c r="L56" s="449"/>
    </row>
    <row r="57" spans="1:12" ht="48.75">
      <c r="A57" s="474" t="s">
        <v>38</v>
      </c>
      <c r="B57" s="355" t="s">
        <v>1118</v>
      </c>
      <c r="C57" s="475"/>
      <c r="D57" s="475"/>
      <c r="E57" s="769" t="s">
        <v>569</v>
      </c>
      <c r="F57" s="475"/>
      <c r="G57" s="770" t="s">
        <v>940</v>
      </c>
      <c r="H57" s="768" t="s">
        <v>1119</v>
      </c>
      <c r="I57" s="466" t="s">
        <v>1104</v>
      </c>
      <c r="J57" s="466" t="s">
        <v>1106</v>
      </c>
      <c r="K57" s="448"/>
      <c r="L57" s="449"/>
    </row>
    <row r="58" spans="1:12" ht="12.75">
      <c r="A58" s="766" t="s">
        <v>9</v>
      </c>
      <c r="B58" s="767"/>
      <c r="C58" s="475">
        <f>SUM(C59:C61)</f>
        <v>9069.982</v>
      </c>
      <c r="D58" s="475">
        <f>SUM(D59:D61)</f>
        <v>9069.982</v>
      </c>
      <c r="E58" s="769"/>
      <c r="F58" s="475">
        <f>SUM(F59:F61)</f>
        <v>9069.982</v>
      </c>
      <c r="G58" s="770"/>
      <c r="H58" s="768"/>
      <c r="I58" s="466"/>
      <c r="J58" s="466"/>
      <c r="K58" s="448"/>
      <c r="L58" s="449"/>
    </row>
    <row r="59" spans="1:12" ht="12.75">
      <c r="A59" s="766" t="s">
        <v>10</v>
      </c>
      <c r="B59" s="767"/>
      <c r="C59" s="475">
        <v>0</v>
      </c>
      <c r="D59" s="475">
        <v>0</v>
      </c>
      <c r="E59" s="769"/>
      <c r="F59" s="475">
        <v>0</v>
      </c>
      <c r="G59" s="770"/>
      <c r="H59" s="768"/>
      <c r="I59" s="466"/>
      <c r="J59" s="466"/>
      <c r="K59" s="448"/>
      <c r="L59" s="449"/>
    </row>
    <row r="60" spans="1:12" ht="12.75">
      <c r="A60" s="766" t="s">
        <v>11</v>
      </c>
      <c r="B60" s="767"/>
      <c r="C60" s="475">
        <v>9069.982</v>
      </c>
      <c r="D60" s="475">
        <v>9069.982</v>
      </c>
      <c r="E60" s="769"/>
      <c r="F60" s="475">
        <v>9069.982</v>
      </c>
      <c r="G60" s="770"/>
      <c r="H60" s="768"/>
      <c r="I60" s="466"/>
      <c r="J60" s="466"/>
      <c r="K60" s="448"/>
      <c r="L60" s="449"/>
    </row>
    <row r="61" spans="1:12" ht="12.75">
      <c r="A61" s="766" t="s">
        <v>12</v>
      </c>
      <c r="B61" s="767"/>
      <c r="C61" s="475">
        <v>0</v>
      </c>
      <c r="D61" s="475">
        <v>0</v>
      </c>
      <c r="E61" s="769"/>
      <c r="F61" s="475">
        <v>0</v>
      </c>
      <c r="G61" s="770"/>
      <c r="H61" s="768"/>
      <c r="I61" s="466"/>
      <c r="J61" s="466"/>
      <c r="K61" s="448"/>
      <c r="L61" s="449"/>
    </row>
    <row r="62" spans="1:12" ht="39">
      <c r="A62" s="771"/>
      <c r="B62" s="455" t="s">
        <v>1119</v>
      </c>
      <c r="C62" s="475"/>
      <c r="D62" s="475"/>
      <c r="E62" s="475"/>
      <c r="F62" s="475"/>
      <c r="G62" s="440" t="s">
        <v>15</v>
      </c>
      <c r="H62" s="440" t="s">
        <v>15</v>
      </c>
      <c r="I62" s="772" t="s">
        <v>15</v>
      </c>
      <c r="J62" s="772" t="s">
        <v>15</v>
      </c>
      <c r="K62" s="448"/>
      <c r="L62" s="449"/>
    </row>
    <row r="63" spans="1:12" ht="12.75">
      <c r="A63" s="771"/>
      <c r="B63" s="478" t="s">
        <v>11</v>
      </c>
      <c r="C63" s="475">
        <v>5204.25</v>
      </c>
      <c r="D63" s="475">
        <v>4315.06</v>
      </c>
      <c r="E63" s="475"/>
      <c r="F63" s="475">
        <v>4160.4</v>
      </c>
      <c r="G63" s="477"/>
      <c r="H63" s="465"/>
      <c r="I63" s="772"/>
      <c r="J63" s="772"/>
      <c r="K63" s="448"/>
      <c r="L63" s="449"/>
    </row>
    <row r="64" spans="1:12" ht="19.5">
      <c r="A64" s="461" t="s">
        <v>41</v>
      </c>
      <c r="B64" s="462" t="s">
        <v>42</v>
      </c>
      <c r="C64" s="463"/>
      <c r="D64" s="463"/>
      <c r="E64" s="475"/>
      <c r="F64" s="463"/>
      <c r="G64" s="768" t="s">
        <v>938</v>
      </c>
      <c r="H64" s="768" t="s">
        <v>43</v>
      </c>
      <c r="I64" s="466"/>
      <c r="J64" s="466"/>
      <c r="K64" s="448"/>
      <c r="L64" s="449"/>
    </row>
    <row r="65" spans="1:12" ht="12.75">
      <c r="A65" s="766" t="s">
        <v>9</v>
      </c>
      <c r="B65" s="767"/>
      <c r="C65" s="463">
        <f>SUM(C66:C68)</f>
        <v>5838128.26902</v>
      </c>
      <c r="D65" s="463">
        <f>SUM(D66:D68)</f>
        <v>5826412.918108</v>
      </c>
      <c r="E65" s="475"/>
      <c r="F65" s="463">
        <f>SUM(F66:F68)</f>
        <v>5823677.314228</v>
      </c>
      <c r="G65" s="768"/>
      <c r="H65" s="768"/>
      <c r="I65" s="466"/>
      <c r="J65" s="466"/>
      <c r="K65" s="448"/>
      <c r="L65" s="449"/>
    </row>
    <row r="66" spans="1:12" ht="12.75">
      <c r="A66" s="766" t="s">
        <v>10</v>
      </c>
      <c r="B66" s="767"/>
      <c r="C66" s="463">
        <f>C79+C84+C89+C94+C103+C72</f>
        <v>0</v>
      </c>
      <c r="D66" s="463">
        <f>D79+D84+D89+D94+D103+D72</f>
        <v>0</v>
      </c>
      <c r="E66" s="475"/>
      <c r="F66" s="463">
        <f>F79+F84+F89+F94+F103+F72</f>
        <v>0</v>
      </c>
      <c r="G66" s="768"/>
      <c r="H66" s="768"/>
      <c r="I66" s="466"/>
      <c r="J66" s="466"/>
      <c r="K66" s="448"/>
      <c r="L66" s="449"/>
    </row>
    <row r="67" spans="1:12" ht="12.75">
      <c r="A67" s="766" t="s">
        <v>11</v>
      </c>
      <c r="B67" s="767"/>
      <c r="C67" s="463">
        <f>C73+C80+C85+C90+C95+C104+C109+C117+C120+C127+C132</f>
        <v>5827149.228569999</v>
      </c>
      <c r="D67" s="463">
        <f>D73+D80+D85+D90+D95+D104+D109+D117+D120+D127+D132</f>
        <v>5817326.56598</v>
      </c>
      <c r="E67" s="475"/>
      <c r="F67" s="463">
        <f>F73+F80+F85+F90+F95+F104+F109+F117+F120+F127+F132</f>
        <v>5814590.9621</v>
      </c>
      <c r="G67" s="768"/>
      <c r="H67" s="768"/>
      <c r="I67" s="466"/>
      <c r="J67" s="466"/>
      <c r="K67" s="448"/>
      <c r="L67" s="449"/>
    </row>
    <row r="68" spans="1:12" ht="12.75">
      <c r="A68" s="766" t="s">
        <v>12</v>
      </c>
      <c r="B68" s="767"/>
      <c r="C68" s="463">
        <f>C74+C81+C86+C91+C96+C105+C110</f>
        <v>10979.04045</v>
      </c>
      <c r="D68" s="463">
        <f>D74+D81+D86+D91+D96+D105+D110</f>
        <v>9086.352128</v>
      </c>
      <c r="E68" s="475"/>
      <c r="F68" s="463">
        <f>F74+F81+F86+F91+F96+F105+F110</f>
        <v>9086.352128</v>
      </c>
      <c r="G68" s="768"/>
      <c r="H68" s="768"/>
      <c r="I68" s="466"/>
      <c r="J68" s="466"/>
      <c r="K68" s="448"/>
      <c r="L68" s="449"/>
    </row>
    <row r="69" spans="1:12" ht="61.5" customHeight="1">
      <c r="A69" s="469"/>
      <c r="B69" s="470" t="s">
        <v>1102</v>
      </c>
      <c r="C69" s="471" t="s">
        <v>15</v>
      </c>
      <c r="D69" s="471" t="s">
        <v>15</v>
      </c>
      <c r="E69" s="471" t="s">
        <v>15</v>
      </c>
      <c r="F69" s="471" t="s">
        <v>15</v>
      </c>
      <c r="G69" s="465" t="s">
        <v>938</v>
      </c>
      <c r="H69" s="466" t="s">
        <v>15</v>
      </c>
      <c r="I69" s="466" t="s">
        <v>15</v>
      </c>
      <c r="J69" s="441" t="s">
        <v>1103</v>
      </c>
      <c r="K69" s="472"/>
      <c r="L69" s="473"/>
    </row>
    <row r="70" spans="1:12" ht="136.5">
      <c r="A70" s="474" t="s">
        <v>44</v>
      </c>
      <c r="B70" s="355" t="s">
        <v>45</v>
      </c>
      <c r="C70" s="475"/>
      <c r="D70" s="475"/>
      <c r="E70" s="769" t="s">
        <v>574</v>
      </c>
      <c r="F70" s="475"/>
      <c r="G70" s="768" t="s">
        <v>940</v>
      </c>
      <c r="H70" s="768" t="s">
        <v>46</v>
      </c>
      <c r="I70" s="466" t="s">
        <v>1104</v>
      </c>
      <c r="J70" s="466" t="s">
        <v>1106</v>
      </c>
      <c r="K70" s="448"/>
      <c r="L70" s="449"/>
    </row>
    <row r="71" spans="1:12" ht="12.75">
      <c r="A71" s="766" t="s">
        <v>9</v>
      </c>
      <c r="B71" s="767"/>
      <c r="C71" s="475">
        <f>SUM(C72:C76)</f>
        <v>5041338.73348</v>
      </c>
      <c r="D71" s="475">
        <f>SUM(D72:D76)</f>
        <v>5033537.54607</v>
      </c>
      <c r="E71" s="769"/>
      <c r="F71" s="475">
        <f>SUM(F72:F76)</f>
        <v>5033537.54607</v>
      </c>
      <c r="G71" s="768"/>
      <c r="H71" s="768"/>
      <c r="I71" s="466"/>
      <c r="J71" s="466"/>
      <c r="K71" s="448"/>
      <c r="L71" s="449"/>
    </row>
    <row r="72" spans="1:12" ht="12.75">
      <c r="A72" s="766" t="s">
        <v>10</v>
      </c>
      <c r="B72" s="767"/>
      <c r="C72" s="475">
        <v>0</v>
      </c>
      <c r="D72" s="475">
        <v>0</v>
      </c>
      <c r="E72" s="769"/>
      <c r="F72" s="475">
        <v>0</v>
      </c>
      <c r="G72" s="768"/>
      <c r="H72" s="768"/>
      <c r="I72" s="466"/>
      <c r="J72" s="466"/>
      <c r="K72" s="448"/>
      <c r="L72" s="449"/>
    </row>
    <row r="73" spans="1:12" ht="12.75">
      <c r="A73" s="766" t="s">
        <v>11</v>
      </c>
      <c r="B73" s="767"/>
      <c r="C73" s="475">
        <v>5041338.73348</v>
      </c>
      <c r="D73" s="475">
        <v>5033537.54607</v>
      </c>
      <c r="E73" s="769"/>
      <c r="F73" s="475">
        <f>D73</f>
        <v>5033537.54607</v>
      </c>
      <c r="G73" s="768"/>
      <c r="H73" s="768"/>
      <c r="I73" s="466"/>
      <c r="J73" s="466"/>
      <c r="K73" s="448"/>
      <c r="L73" s="449"/>
    </row>
    <row r="74" spans="1:12" ht="12.75">
      <c r="A74" s="766" t="s">
        <v>12</v>
      </c>
      <c r="B74" s="767"/>
      <c r="C74" s="475">
        <v>0</v>
      </c>
      <c r="D74" s="475">
        <v>0</v>
      </c>
      <c r="E74" s="769"/>
      <c r="F74" s="475">
        <v>0</v>
      </c>
      <c r="G74" s="768"/>
      <c r="H74" s="768"/>
      <c r="I74" s="466"/>
      <c r="J74" s="466"/>
      <c r="K74" s="448"/>
      <c r="L74" s="449"/>
    </row>
    <row r="75" spans="1:12" ht="12.75">
      <c r="A75" s="766" t="s">
        <v>20</v>
      </c>
      <c r="B75" s="767"/>
      <c r="C75" s="475">
        <v>0</v>
      </c>
      <c r="D75" s="475">
        <v>0</v>
      </c>
      <c r="E75" s="475"/>
      <c r="F75" s="475">
        <v>0</v>
      </c>
      <c r="G75" s="477"/>
      <c r="H75" s="440"/>
      <c r="I75" s="466"/>
      <c r="J75" s="466"/>
      <c r="K75" s="448"/>
      <c r="L75" s="449"/>
    </row>
    <row r="76" spans="1:12" ht="12.75">
      <c r="A76" s="766" t="s">
        <v>21</v>
      </c>
      <c r="B76" s="767"/>
      <c r="C76" s="475">
        <v>0</v>
      </c>
      <c r="D76" s="475">
        <v>0</v>
      </c>
      <c r="E76" s="475"/>
      <c r="F76" s="475">
        <v>0</v>
      </c>
      <c r="G76" s="477"/>
      <c r="H76" s="440"/>
      <c r="I76" s="466"/>
      <c r="J76" s="466"/>
      <c r="K76" s="448"/>
      <c r="L76" s="449"/>
    </row>
    <row r="77" spans="1:12" ht="39">
      <c r="A77" s="474" t="s">
        <v>47</v>
      </c>
      <c r="B77" s="355" t="s">
        <v>48</v>
      </c>
      <c r="C77" s="475"/>
      <c r="D77" s="475"/>
      <c r="E77" s="769" t="s">
        <v>575</v>
      </c>
      <c r="F77" s="475"/>
      <c r="G77" s="770" t="s">
        <v>940</v>
      </c>
      <c r="H77" s="768" t="s">
        <v>49</v>
      </c>
      <c r="I77" s="466" t="s">
        <v>1104</v>
      </c>
      <c r="J77" s="466" t="s">
        <v>1106</v>
      </c>
      <c r="K77" s="448">
        <v>133504.01582</v>
      </c>
      <c r="L77" s="449"/>
    </row>
    <row r="78" spans="1:12" ht="12.75">
      <c r="A78" s="766" t="s">
        <v>9</v>
      </c>
      <c r="B78" s="767"/>
      <c r="C78" s="475">
        <f>SUM(C79:C81)</f>
        <v>679181.60071</v>
      </c>
      <c r="D78" s="475">
        <f>SUM(D79:D81)</f>
        <v>678618.03071</v>
      </c>
      <c r="E78" s="769"/>
      <c r="F78" s="475">
        <f>SUM(F79:F81)</f>
        <v>675882.42683</v>
      </c>
      <c r="G78" s="770"/>
      <c r="H78" s="768"/>
      <c r="I78" s="466"/>
      <c r="J78" s="466"/>
      <c r="K78" s="448"/>
      <c r="L78" s="449"/>
    </row>
    <row r="79" spans="1:12" ht="12.75">
      <c r="A79" s="766" t="s">
        <v>10</v>
      </c>
      <c r="B79" s="767"/>
      <c r="C79" s="475">
        <v>0</v>
      </c>
      <c r="D79" s="475">
        <v>0</v>
      </c>
      <c r="E79" s="769"/>
      <c r="F79" s="475">
        <v>0</v>
      </c>
      <c r="G79" s="770"/>
      <c r="H79" s="768"/>
      <c r="I79" s="466"/>
      <c r="J79" s="466"/>
      <c r="K79" s="448"/>
      <c r="L79" s="449"/>
    </row>
    <row r="80" spans="1:12" ht="12.75">
      <c r="A80" s="766" t="s">
        <v>11</v>
      </c>
      <c r="B80" s="767"/>
      <c r="C80" s="475">
        <v>679181.60071</v>
      </c>
      <c r="D80" s="475">
        <v>678618.03071</v>
      </c>
      <c r="E80" s="769"/>
      <c r="F80" s="475">
        <v>675882.42683</v>
      </c>
      <c r="G80" s="770"/>
      <c r="H80" s="768"/>
      <c r="I80" s="466"/>
      <c r="J80" s="466"/>
      <c r="K80" s="448"/>
      <c r="L80" s="449"/>
    </row>
    <row r="81" spans="1:12" ht="12.75">
      <c r="A81" s="766" t="s">
        <v>12</v>
      </c>
      <c r="B81" s="767"/>
      <c r="C81" s="475">
        <v>0</v>
      </c>
      <c r="D81" s="475">
        <v>0</v>
      </c>
      <c r="E81" s="769"/>
      <c r="F81" s="475">
        <v>0</v>
      </c>
      <c r="G81" s="770"/>
      <c r="H81" s="768"/>
      <c r="I81" s="466"/>
      <c r="J81" s="466"/>
      <c r="K81" s="448"/>
      <c r="L81" s="449"/>
    </row>
    <row r="82" spans="1:12" ht="29.25">
      <c r="A82" s="474" t="s">
        <v>50</v>
      </c>
      <c r="B82" s="355" t="s">
        <v>1120</v>
      </c>
      <c r="C82" s="475"/>
      <c r="D82" s="475"/>
      <c r="E82" s="769" t="s">
        <v>576</v>
      </c>
      <c r="F82" s="475"/>
      <c r="G82" s="770" t="s">
        <v>1121</v>
      </c>
      <c r="H82" s="768" t="s">
        <v>1122</v>
      </c>
      <c r="I82" s="466" t="s">
        <v>1104</v>
      </c>
      <c r="J82" s="466" t="s">
        <v>1106</v>
      </c>
      <c r="K82" s="448" t="s">
        <v>1376</v>
      </c>
      <c r="L82" s="546">
        <v>1</v>
      </c>
    </row>
    <row r="83" spans="1:12" ht="12.75">
      <c r="A83" s="766" t="s">
        <v>9</v>
      </c>
      <c r="B83" s="767"/>
      <c r="C83" s="475">
        <f>SUM(C84:C86)</f>
        <v>1532.078</v>
      </c>
      <c r="D83" s="475">
        <f>SUM(D84:D86)</f>
        <v>1532.078</v>
      </c>
      <c r="E83" s="769"/>
      <c r="F83" s="475">
        <f>SUM(F84:F86)</f>
        <v>1532.078</v>
      </c>
      <c r="G83" s="770"/>
      <c r="H83" s="768"/>
      <c r="I83" s="466"/>
      <c r="J83" s="466"/>
      <c r="K83" s="448"/>
      <c r="L83" s="449"/>
    </row>
    <row r="84" spans="1:12" ht="12.75">
      <c r="A84" s="766" t="s">
        <v>10</v>
      </c>
      <c r="B84" s="767"/>
      <c r="C84" s="475">
        <v>0</v>
      </c>
      <c r="D84" s="475">
        <v>0</v>
      </c>
      <c r="E84" s="769"/>
      <c r="F84" s="475">
        <v>0</v>
      </c>
      <c r="G84" s="770"/>
      <c r="H84" s="768"/>
      <c r="I84" s="466"/>
      <c r="J84" s="466"/>
      <c r="K84" s="448"/>
      <c r="L84" s="449"/>
    </row>
    <row r="85" spans="1:12" ht="12.75">
      <c r="A85" s="766" t="s">
        <v>11</v>
      </c>
      <c r="B85" s="767"/>
      <c r="C85" s="475">
        <v>1532.078</v>
      </c>
      <c r="D85" s="475">
        <v>1532.078</v>
      </c>
      <c r="E85" s="769"/>
      <c r="F85" s="475">
        <v>1532.078</v>
      </c>
      <c r="G85" s="770"/>
      <c r="H85" s="768"/>
      <c r="I85" s="466"/>
      <c r="J85" s="466"/>
      <c r="K85" s="448"/>
      <c r="L85" s="449"/>
    </row>
    <row r="86" spans="1:12" ht="12.75">
      <c r="A86" s="766" t="s">
        <v>12</v>
      </c>
      <c r="B86" s="767"/>
      <c r="C86" s="475">
        <v>0</v>
      </c>
      <c r="D86" s="475">
        <v>0</v>
      </c>
      <c r="E86" s="769"/>
      <c r="F86" s="475">
        <v>0</v>
      </c>
      <c r="G86" s="770"/>
      <c r="H86" s="768"/>
      <c r="I86" s="466"/>
      <c r="J86" s="466"/>
      <c r="K86" s="448"/>
      <c r="L86" s="449"/>
    </row>
    <row r="87" spans="1:12" ht="39">
      <c r="A87" s="474" t="s">
        <v>53</v>
      </c>
      <c r="B87" s="355" t="s">
        <v>54</v>
      </c>
      <c r="C87" s="475"/>
      <c r="D87" s="475"/>
      <c r="E87" s="769" t="s">
        <v>579</v>
      </c>
      <c r="F87" s="475"/>
      <c r="G87" s="770" t="s">
        <v>1121</v>
      </c>
      <c r="H87" s="768" t="s">
        <v>55</v>
      </c>
      <c r="I87" s="466" t="s">
        <v>1104</v>
      </c>
      <c r="J87" s="466" t="s">
        <v>1106</v>
      </c>
      <c r="K87" s="448"/>
      <c r="L87" s="449"/>
    </row>
    <row r="88" spans="1:12" ht="12.75">
      <c r="A88" s="766" t="s">
        <v>9</v>
      </c>
      <c r="B88" s="767"/>
      <c r="C88" s="475">
        <f>SUM(C89:C91)</f>
        <v>1350.4</v>
      </c>
      <c r="D88" s="475">
        <f>SUM(D89:D91)</f>
        <v>1267.55962</v>
      </c>
      <c r="E88" s="769"/>
      <c r="F88" s="475">
        <f>SUM(F89:F91)</f>
        <v>1267.56</v>
      </c>
      <c r="G88" s="770"/>
      <c r="H88" s="768"/>
      <c r="I88" s="466"/>
      <c r="J88" s="466"/>
      <c r="K88" s="448"/>
      <c r="L88" s="449"/>
    </row>
    <row r="89" spans="1:12" ht="12.75">
      <c r="A89" s="766" t="s">
        <v>10</v>
      </c>
      <c r="B89" s="767"/>
      <c r="C89" s="475">
        <v>0</v>
      </c>
      <c r="D89" s="475">
        <v>0</v>
      </c>
      <c r="E89" s="769"/>
      <c r="F89" s="475">
        <v>0</v>
      </c>
      <c r="G89" s="770"/>
      <c r="H89" s="768"/>
      <c r="I89" s="466"/>
      <c r="J89" s="466"/>
      <c r="K89" s="448"/>
      <c r="L89" s="449"/>
    </row>
    <row r="90" spans="1:12" ht="12.75">
      <c r="A90" s="766" t="s">
        <v>11</v>
      </c>
      <c r="B90" s="767"/>
      <c r="C90" s="475">
        <v>1350.4</v>
      </c>
      <c r="D90" s="475">
        <v>1267.55962</v>
      </c>
      <c r="E90" s="769"/>
      <c r="F90" s="475">
        <v>1267.56</v>
      </c>
      <c r="G90" s="770"/>
      <c r="H90" s="768"/>
      <c r="I90" s="466"/>
      <c r="J90" s="466"/>
      <c r="K90" s="448"/>
      <c r="L90" s="449"/>
    </row>
    <row r="91" spans="1:12" ht="12.75">
      <c r="A91" s="766" t="s">
        <v>12</v>
      </c>
      <c r="B91" s="767"/>
      <c r="C91" s="475">
        <v>0</v>
      </c>
      <c r="D91" s="475">
        <v>0</v>
      </c>
      <c r="E91" s="769"/>
      <c r="F91" s="475">
        <v>0</v>
      </c>
      <c r="G91" s="770"/>
      <c r="H91" s="768"/>
      <c r="I91" s="466"/>
      <c r="J91" s="466"/>
      <c r="K91" s="448"/>
      <c r="L91" s="449"/>
    </row>
    <row r="92" spans="1:12" ht="29.25" hidden="1">
      <c r="A92" s="474" t="s">
        <v>56</v>
      </c>
      <c r="B92" s="355" t="s">
        <v>57</v>
      </c>
      <c r="C92" s="475"/>
      <c r="D92" s="475"/>
      <c r="E92" s="769" t="s">
        <v>580</v>
      </c>
      <c r="F92" s="475"/>
      <c r="G92" s="768" t="s">
        <v>1123</v>
      </c>
      <c r="H92" s="768" t="s">
        <v>58</v>
      </c>
      <c r="I92" s="466" t="s">
        <v>444</v>
      </c>
      <c r="J92" s="466" t="s">
        <v>205</v>
      </c>
      <c r="K92" s="448"/>
      <c r="L92" s="449"/>
    </row>
    <row r="93" spans="1:12" ht="12.75" hidden="1">
      <c r="A93" s="766" t="s">
        <v>9</v>
      </c>
      <c r="B93" s="767"/>
      <c r="C93" s="475">
        <f>SUM(C94:C96)</f>
        <v>0</v>
      </c>
      <c r="D93" s="475">
        <f>SUM(D94:D96)</f>
        <v>0</v>
      </c>
      <c r="E93" s="769"/>
      <c r="F93" s="475">
        <f>SUM(F94:F96)</f>
        <v>0</v>
      </c>
      <c r="G93" s="768"/>
      <c r="H93" s="768"/>
      <c r="I93" s="466"/>
      <c r="J93" s="466"/>
      <c r="K93" s="448"/>
      <c r="L93" s="449"/>
    </row>
    <row r="94" spans="1:12" ht="12.75" hidden="1">
      <c r="A94" s="766" t="s">
        <v>10</v>
      </c>
      <c r="B94" s="767"/>
      <c r="C94" s="475">
        <v>0</v>
      </c>
      <c r="D94" s="475">
        <v>0</v>
      </c>
      <c r="E94" s="769"/>
      <c r="F94" s="475">
        <v>0</v>
      </c>
      <c r="G94" s="768"/>
      <c r="H94" s="768"/>
      <c r="I94" s="466"/>
      <c r="J94" s="466"/>
      <c r="K94" s="448"/>
      <c r="L94" s="449"/>
    </row>
    <row r="95" spans="1:12" ht="12.75" hidden="1">
      <c r="A95" s="766" t="s">
        <v>11</v>
      </c>
      <c r="B95" s="767"/>
      <c r="C95" s="475">
        <v>0</v>
      </c>
      <c r="D95" s="475">
        <v>0</v>
      </c>
      <c r="E95" s="769"/>
      <c r="F95" s="475">
        <v>0</v>
      </c>
      <c r="G95" s="768"/>
      <c r="H95" s="768"/>
      <c r="I95" s="466"/>
      <c r="J95" s="466"/>
      <c r="K95" s="448"/>
      <c r="L95" s="449"/>
    </row>
    <row r="96" spans="1:12" ht="12.75" hidden="1">
      <c r="A96" s="766" t="s">
        <v>12</v>
      </c>
      <c r="B96" s="767"/>
      <c r="C96" s="475">
        <v>0</v>
      </c>
      <c r="D96" s="475">
        <v>0</v>
      </c>
      <c r="E96" s="769"/>
      <c r="F96" s="475">
        <v>0</v>
      </c>
      <c r="G96" s="768"/>
      <c r="H96" s="768"/>
      <c r="I96" s="466"/>
      <c r="J96" s="466"/>
      <c r="K96" s="448"/>
      <c r="L96" s="449"/>
    </row>
    <row r="97" spans="1:12" ht="54.75" customHeight="1" hidden="1">
      <c r="A97" s="469"/>
      <c r="B97" s="470" t="s">
        <v>1124</v>
      </c>
      <c r="C97" s="471" t="s">
        <v>15</v>
      </c>
      <c r="D97" s="471" t="s">
        <v>15</v>
      </c>
      <c r="E97" s="471" t="s">
        <v>15</v>
      </c>
      <c r="F97" s="471" t="s">
        <v>15</v>
      </c>
      <c r="G97" s="465" t="s">
        <v>18</v>
      </c>
      <c r="H97" s="466" t="s">
        <v>15</v>
      </c>
      <c r="I97" s="466"/>
      <c r="J97" s="441" t="s">
        <v>1125</v>
      </c>
      <c r="K97" s="448"/>
      <c r="L97" s="449"/>
    </row>
    <row r="98" spans="1:12" ht="32.25" customHeight="1" hidden="1">
      <c r="A98" s="469"/>
      <c r="B98" s="470" t="s">
        <v>1126</v>
      </c>
      <c r="C98" s="471" t="s">
        <v>15</v>
      </c>
      <c r="D98" s="471" t="s">
        <v>15</v>
      </c>
      <c r="E98" s="471" t="s">
        <v>15</v>
      </c>
      <c r="F98" s="471" t="s">
        <v>15</v>
      </c>
      <c r="G98" s="465" t="s">
        <v>18</v>
      </c>
      <c r="H98" s="466" t="s">
        <v>15</v>
      </c>
      <c r="I98" s="466"/>
      <c r="J98" s="441" t="s">
        <v>1127</v>
      </c>
      <c r="K98" s="448"/>
      <c r="L98" s="449"/>
    </row>
    <row r="99" spans="1:12" ht="39" hidden="1">
      <c r="A99" s="771"/>
      <c r="B99" s="470" t="s">
        <v>1128</v>
      </c>
      <c r="C99" s="471"/>
      <c r="D99" s="471"/>
      <c r="E99" s="471"/>
      <c r="F99" s="471"/>
      <c r="G99" s="440" t="s">
        <v>15</v>
      </c>
      <c r="H99" s="466" t="s">
        <v>15</v>
      </c>
      <c r="I99" s="773" t="s">
        <v>15</v>
      </c>
      <c r="J99" s="751" t="s">
        <v>15</v>
      </c>
      <c r="K99" s="448">
        <v>138.59365</v>
      </c>
      <c r="L99" s="449"/>
    </row>
    <row r="100" spans="1:12" ht="12.75" hidden="1">
      <c r="A100" s="771"/>
      <c r="B100" s="479" t="s">
        <v>11</v>
      </c>
      <c r="C100" s="475"/>
      <c r="D100" s="475"/>
      <c r="E100" s="471"/>
      <c r="F100" s="475"/>
      <c r="G100" s="440"/>
      <c r="H100" s="466"/>
      <c r="I100" s="773"/>
      <c r="J100" s="751"/>
      <c r="K100" s="448"/>
      <c r="L100" s="449"/>
    </row>
    <row r="101" spans="1:12" ht="19.5">
      <c r="A101" s="474" t="s">
        <v>56</v>
      </c>
      <c r="B101" s="355" t="s">
        <v>581</v>
      </c>
      <c r="C101" s="475"/>
      <c r="D101" s="475"/>
      <c r="E101" s="769" t="s">
        <v>582</v>
      </c>
      <c r="F101" s="475"/>
      <c r="G101" s="768" t="s">
        <v>1129</v>
      </c>
      <c r="H101" s="768" t="s">
        <v>60</v>
      </c>
      <c r="I101" s="466" t="s">
        <v>1104</v>
      </c>
      <c r="J101" s="466" t="s">
        <v>1106</v>
      </c>
      <c r="K101" s="448"/>
      <c r="L101" s="449"/>
    </row>
    <row r="102" spans="1:12" ht="12.75">
      <c r="A102" s="766" t="s">
        <v>9</v>
      </c>
      <c r="B102" s="767"/>
      <c r="C102" s="475">
        <f>SUM(C103:C105)</f>
        <v>1338.164</v>
      </c>
      <c r="D102" s="475">
        <f>SUM(D103:D105)</f>
        <v>1309.85192</v>
      </c>
      <c r="E102" s="769"/>
      <c r="F102" s="475">
        <f>SUM(F103:F105)</f>
        <v>1309.85192</v>
      </c>
      <c r="G102" s="768"/>
      <c r="H102" s="768"/>
      <c r="I102" s="466"/>
      <c r="J102" s="466"/>
      <c r="K102" s="448"/>
      <c r="L102" s="449"/>
    </row>
    <row r="103" spans="1:12" ht="12.75">
      <c r="A103" s="766" t="s">
        <v>10</v>
      </c>
      <c r="B103" s="767"/>
      <c r="C103" s="475">
        <v>0</v>
      </c>
      <c r="D103" s="475">
        <v>0</v>
      </c>
      <c r="E103" s="769"/>
      <c r="F103" s="475">
        <v>0</v>
      </c>
      <c r="G103" s="768"/>
      <c r="H103" s="768"/>
      <c r="I103" s="466"/>
      <c r="J103" s="466"/>
      <c r="K103" s="448"/>
      <c r="L103" s="449"/>
    </row>
    <row r="104" spans="1:12" ht="12.75">
      <c r="A104" s="766" t="s">
        <v>11</v>
      </c>
      <c r="B104" s="767"/>
      <c r="C104" s="475">
        <v>1338.164</v>
      </c>
      <c r="D104" s="475">
        <v>1309.85192</v>
      </c>
      <c r="E104" s="769"/>
      <c r="F104" s="475">
        <v>1309.85192</v>
      </c>
      <c r="G104" s="768"/>
      <c r="H104" s="768"/>
      <c r="I104" s="466"/>
      <c r="J104" s="466"/>
      <c r="K104" s="448"/>
      <c r="L104" s="449"/>
    </row>
    <row r="105" spans="1:12" ht="12.75">
      <c r="A105" s="766" t="s">
        <v>12</v>
      </c>
      <c r="B105" s="767"/>
      <c r="C105" s="475">
        <v>0</v>
      </c>
      <c r="D105" s="475">
        <v>0</v>
      </c>
      <c r="E105" s="769"/>
      <c r="F105" s="475">
        <v>0</v>
      </c>
      <c r="G105" s="768"/>
      <c r="H105" s="768"/>
      <c r="I105" s="466"/>
      <c r="J105" s="466"/>
      <c r="K105" s="448"/>
      <c r="L105" s="449"/>
    </row>
    <row r="106" spans="1:12" ht="41.25" customHeight="1">
      <c r="A106" s="474" t="s">
        <v>59</v>
      </c>
      <c r="B106" s="355" t="s">
        <v>584</v>
      </c>
      <c r="C106" s="475"/>
      <c r="D106" s="475"/>
      <c r="E106" s="769" t="s">
        <v>585</v>
      </c>
      <c r="F106" s="475"/>
      <c r="G106" s="768" t="s">
        <v>1130</v>
      </c>
      <c r="H106" s="768" t="s">
        <v>62</v>
      </c>
      <c r="I106" s="466" t="s">
        <v>1104</v>
      </c>
      <c r="J106" s="466" t="s">
        <v>1106</v>
      </c>
      <c r="K106" s="448"/>
      <c r="L106" s="449"/>
    </row>
    <row r="107" spans="1:12" ht="12.75">
      <c r="A107" s="766" t="s">
        <v>9</v>
      </c>
      <c r="B107" s="767"/>
      <c r="C107" s="475">
        <f>SUM(C108:C110)</f>
        <v>103189.31145</v>
      </c>
      <c r="D107" s="475">
        <f>SUM(D108:D110)</f>
        <v>99949.873408</v>
      </c>
      <c r="E107" s="769"/>
      <c r="F107" s="475">
        <f>SUM(F108:F110)</f>
        <v>99949.873408</v>
      </c>
      <c r="G107" s="768"/>
      <c r="H107" s="768"/>
      <c r="I107" s="466"/>
      <c r="J107" s="466"/>
      <c r="K107" s="448"/>
      <c r="L107" s="449"/>
    </row>
    <row r="108" spans="1:12" ht="12.75">
      <c r="A108" s="766" t="s">
        <v>10</v>
      </c>
      <c r="B108" s="767"/>
      <c r="C108" s="475">
        <v>0</v>
      </c>
      <c r="D108" s="475">
        <v>0</v>
      </c>
      <c r="E108" s="769"/>
      <c r="F108" s="475">
        <v>0</v>
      </c>
      <c r="G108" s="768"/>
      <c r="H108" s="768"/>
      <c r="I108" s="466"/>
      <c r="J108" s="466"/>
      <c r="K108" s="448"/>
      <c r="L108" s="449"/>
    </row>
    <row r="109" spans="1:12" ht="12.75">
      <c r="A109" s="766" t="s">
        <v>11</v>
      </c>
      <c r="B109" s="767"/>
      <c r="C109" s="475">
        <v>92210.271</v>
      </c>
      <c r="D109" s="475">
        <v>90863.52128</v>
      </c>
      <c r="E109" s="769"/>
      <c r="F109" s="475">
        <v>90863.52128</v>
      </c>
      <c r="G109" s="768"/>
      <c r="H109" s="768"/>
      <c r="I109" s="466"/>
      <c r="J109" s="466"/>
      <c r="K109" s="448"/>
      <c r="L109" s="449"/>
    </row>
    <row r="110" spans="1:12" ht="12.75">
      <c r="A110" s="766" t="s">
        <v>12</v>
      </c>
      <c r="B110" s="767"/>
      <c r="C110" s="475">
        <v>10979.04045</v>
      </c>
      <c r="D110" s="475">
        <f>D109*10%</f>
        <v>9086.352128</v>
      </c>
      <c r="E110" s="769"/>
      <c r="F110" s="475">
        <f>F109*10%</f>
        <v>9086.352128</v>
      </c>
      <c r="G110" s="768"/>
      <c r="H110" s="768"/>
      <c r="I110" s="466"/>
      <c r="J110" s="466"/>
      <c r="K110" s="448"/>
      <c r="L110" s="449"/>
    </row>
    <row r="111" spans="1:12" ht="56.25" customHeight="1">
      <c r="A111" s="469"/>
      <c r="B111" s="470" t="s">
        <v>1131</v>
      </c>
      <c r="C111" s="471" t="s">
        <v>15</v>
      </c>
      <c r="D111" s="471" t="s">
        <v>15</v>
      </c>
      <c r="E111" s="471" t="s">
        <v>15</v>
      </c>
      <c r="F111" s="471" t="s">
        <v>15</v>
      </c>
      <c r="G111" s="465" t="s">
        <v>938</v>
      </c>
      <c r="H111" s="466" t="s">
        <v>15</v>
      </c>
      <c r="I111" s="466"/>
      <c r="J111" s="441" t="s">
        <v>1125</v>
      </c>
      <c r="K111" s="448"/>
      <c r="L111" s="449"/>
    </row>
    <row r="112" spans="1:12" ht="29.25" hidden="1">
      <c r="A112" s="771"/>
      <c r="B112" s="470" t="s">
        <v>1132</v>
      </c>
      <c r="C112" s="471"/>
      <c r="D112" s="471"/>
      <c r="E112" s="471"/>
      <c r="F112" s="471"/>
      <c r="G112" s="772" t="s">
        <v>15</v>
      </c>
      <c r="H112" s="772" t="s">
        <v>15</v>
      </c>
      <c r="I112" s="772" t="s">
        <v>15</v>
      </c>
      <c r="J112" s="772" t="s">
        <v>15</v>
      </c>
      <c r="K112" s="448"/>
      <c r="L112" s="449"/>
    </row>
    <row r="113" spans="1:12" ht="12.75" hidden="1">
      <c r="A113" s="771"/>
      <c r="B113" s="478" t="s">
        <v>11</v>
      </c>
      <c r="C113" s="475"/>
      <c r="D113" s="475"/>
      <c r="E113" s="471"/>
      <c r="F113" s="471"/>
      <c r="G113" s="772"/>
      <c r="H113" s="772"/>
      <c r="I113" s="772"/>
      <c r="J113" s="772"/>
      <c r="K113" s="448"/>
      <c r="L113" s="449"/>
    </row>
    <row r="114" spans="1:12" ht="204.75">
      <c r="A114" s="474" t="s">
        <v>61</v>
      </c>
      <c r="B114" s="355" t="s">
        <v>587</v>
      </c>
      <c r="C114" s="475"/>
      <c r="D114" s="475"/>
      <c r="E114" s="464" t="s">
        <v>588</v>
      </c>
      <c r="F114" s="475"/>
      <c r="G114" s="768" t="s">
        <v>939</v>
      </c>
      <c r="H114" s="768" t="s">
        <v>1133</v>
      </c>
      <c r="I114" s="466" t="s">
        <v>1104</v>
      </c>
      <c r="J114" s="466" t="s">
        <v>1106</v>
      </c>
      <c r="K114" s="448"/>
      <c r="L114" s="449"/>
    </row>
    <row r="115" spans="1:12" ht="12.75">
      <c r="A115" s="766" t="s">
        <v>9</v>
      </c>
      <c r="B115" s="767"/>
      <c r="C115" s="475">
        <f>SUM(C116:C118)</f>
        <v>0</v>
      </c>
      <c r="D115" s="475">
        <f>SUM(D116:D118)</f>
        <v>0</v>
      </c>
      <c r="E115" s="464"/>
      <c r="F115" s="475">
        <f>SUM(F116:F118)</f>
        <v>0</v>
      </c>
      <c r="G115" s="768"/>
      <c r="H115" s="768"/>
      <c r="I115" s="466"/>
      <c r="J115" s="466"/>
      <c r="K115" s="448"/>
      <c r="L115" s="449"/>
    </row>
    <row r="116" spans="1:12" ht="12.75">
      <c r="A116" s="766" t="s">
        <v>10</v>
      </c>
      <c r="B116" s="767"/>
      <c r="C116" s="475">
        <v>0</v>
      </c>
      <c r="D116" s="475">
        <v>0</v>
      </c>
      <c r="E116" s="464"/>
      <c r="F116" s="475">
        <v>0</v>
      </c>
      <c r="G116" s="768"/>
      <c r="H116" s="768"/>
      <c r="I116" s="466"/>
      <c r="J116" s="466"/>
      <c r="K116" s="448"/>
      <c r="L116" s="449"/>
    </row>
    <row r="117" spans="1:12" ht="12.75">
      <c r="A117" s="766" t="s">
        <v>11</v>
      </c>
      <c r="B117" s="767"/>
      <c r="C117" s="475">
        <v>0</v>
      </c>
      <c r="D117" s="475">
        <v>0</v>
      </c>
      <c r="E117" s="464"/>
      <c r="F117" s="475">
        <v>0</v>
      </c>
      <c r="G117" s="768"/>
      <c r="H117" s="768"/>
      <c r="I117" s="466"/>
      <c r="J117" s="466"/>
      <c r="K117" s="448"/>
      <c r="L117" s="449"/>
    </row>
    <row r="118" spans="1:12" ht="12.75">
      <c r="A118" s="766" t="s">
        <v>12</v>
      </c>
      <c r="B118" s="767"/>
      <c r="C118" s="475">
        <v>0</v>
      </c>
      <c r="D118" s="475">
        <v>0</v>
      </c>
      <c r="E118" s="464"/>
      <c r="F118" s="475">
        <v>0</v>
      </c>
      <c r="G118" s="768"/>
      <c r="H118" s="768"/>
      <c r="I118" s="466"/>
      <c r="J118" s="466"/>
      <c r="K118" s="448"/>
      <c r="L118" s="449"/>
    </row>
    <row r="119" spans="1:12" ht="39">
      <c r="A119" s="474" t="s">
        <v>63</v>
      </c>
      <c r="B119" s="355" t="s">
        <v>589</v>
      </c>
      <c r="C119" s="475"/>
      <c r="D119" s="475"/>
      <c r="E119" s="769" t="s">
        <v>588</v>
      </c>
      <c r="F119" s="475"/>
      <c r="G119" s="768" t="s">
        <v>1134</v>
      </c>
      <c r="H119" s="768" t="s">
        <v>442</v>
      </c>
      <c r="I119" s="466" t="s">
        <v>1104</v>
      </c>
      <c r="J119" s="466" t="s">
        <v>1106</v>
      </c>
      <c r="K119" s="448"/>
      <c r="L119" s="449"/>
    </row>
    <row r="120" spans="1:12" ht="12.75">
      <c r="A120" s="766" t="s">
        <v>9</v>
      </c>
      <c r="B120" s="767"/>
      <c r="C120" s="475">
        <f>C121+C122+C123</f>
        <v>5797.98138</v>
      </c>
      <c r="D120" s="475">
        <f>D121+D122+D123</f>
        <v>5797.97838</v>
      </c>
      <c r="E120" s="769"/>
      <c r="F120" s="475">
        <f>F121+F122+F123</f>
        <v>5797.978</v>
      </c>
      <c r="G120" s="768"/>
      <c r="H120" s="768"/>
      <c r="I120" s="466"/>
      <c r="J120" s="466"/>
      <c r="K120" s="448"/>
      <c r="L120" s="449"/>
    </row>
    <row r="121" spans="1:12" ht="12.75">
      <c r="A121" s="766" t="s">
        <v>10</v>
      </c>
      <c r="B121" s="767"/>
      <c r="C121" s="475">
        <v>0</v>
      </c>
      <c r="D121" s="475">
        <v>0</v>
      </c>
      <c r="E121" s="769"/>
      <c r="F121" s="475">
        <v>0</v>
      </c>
      <c r="G121" s="768"/>
      <c r="H121" s="768"/>
      <c r="I121" s="466"/>
      <c r="J121" s="466"/>
      <c r="K121" s="448"/>
      <c r="L121" s="449"/>
    </row>
    <row r="122" spans="1:12" ht="12.75">
      <c r="A122" s="766" t="s">
        <v>11</v>
      </c>
      <c r="B122" s="767"/>
      <c r="C122" s="475">
        <v>5797.98138</v>
      </c>
      <c r="D122" s="475">
        <v>5797.97838</v>
      </c>
      <c r="E122" s="769"/>
      <c r="F122" s="475">
        <v>5797.978</v>
      </c>
      <c r="G122" s="768"/>
      <c r="H122" s="768"/>
      <c r="I122" s="466"/>
      <c r="J122" s="466"/>
      <c r="K122" s="448"/>
      <c r="L122" s="449"/>
    </row>
    <row r="123" spans="1:12" ht="12.75">
      <c r="A123" s="766" t="s">
        <v>12</v>
      </c>
      <c r="B123" s="767"/>
      <c r="C123" s="475">
        <v>0</v>
      </c>
      <c r="D123" s="475">
        <v>0</v>
      </c>
      <c r="E123" s="769"/>
      <c r="F123" s="475">
        <v>0</v>
      </c>
      <c r="G123" s="768"/>
      <c r="H123" s="768"/>
      <c r="I123" s="466"/>
      <c r="J123" s="466"/>
      <c r="K123" s="448"/>
      <c r="L123" s="449"/>
    </row>
    <row r="124" spans="1:12" ht="19.5">
      <c r="A124" s="474" t="s">
        <v>441</v>
      </c>
      <c r="B124" s="355" t="s">
        <v>591</v>
      </c>
      <c r="C124" s="475"/>
      <c r="D124" s="475"/>
      <c r="E124" s="769" t="s">
        <v>585</v>
      </c>
      <c r="F124" s="475"/>
      <c r="G124" s="768" t="s">
        <v>1135</v>
      </c>
      <c r="H124" s="768" t="s">
        <v>593</v>
      </c>
      <c r="I124" s="466" t="s">
        <v>1104</v>
      </c>
      <c r="J124" s="466" t="s">
        <v>1106</v>
      </c>
      <c r="K124" s="448"/>
      <c r="L124" s="449"/>
    </row>
    <row r="125" spans="1:12" ht="12.75">
      <c r="A125" s="766" t="s">
        <v>9</v>
      </c>
      <c r="B125" s="767"/>
      <c r="C125" s="475">
        <f>SUM(C127)</f>
        <v>4400</v>
      </c>
      <c r="D125" s="475">
        <f>SUM(D127)</f>
        <v>4400</v>
      </c>
      <c r="E125" s="769"/>
      <c r="F125" s="475">
        <f>SUM(F127)</f>
        <v>4400</v>
      </c>
      <c r="G125" s="768"/>
      <c r="H125" s="768"/>
      <c r="I125" s="466"/>
      <c r="J125" s="466"/>
      <c r="K125" s="448"/>
      <c r="L125" s="449"/>
    </row>
    <row r="126" spans="1:12" ht="12.75">
      <c r="A126" s="766" t="s">
        <v>10</v>
      </c>
      <c r="B126" s="767"/>
      <c r="C126" s="475">
        <v>0</v>
      </c>
      <c r="D126" s="475">
        <v>0</v>
      </c>
      <c r="E126" s="769"/>
      <c r="F126" s="475">
        <v>0</v>
      </c>
      <c r="G126" s="768"/>
      <c r="H126" s="768"/>
      <c r="I126" s="466"/>
      <c r="J126" s="466"/>
      <c r="K126" s="448"/>
      <c r="L126" s="449"/>
    </row>
    <row r="127" spans="1:12" ht="12.75">
      <c r="A127" s="766" t="s">
        <v>11</v>
      </c>
      <c r="B127" s="767"/>
      <c r="C127" s="475">
        <v>4400</v>
      </c>
      <c r="D127" s="475">
        <v>4400</v>
      </c>
      <c r="E127" s="769"/>
      <c r="F127" s="475">
        <v>4400</v>
      </c>
      <c r="G127" s="768"/>
      <c r="H127" s="768"/>
      <c r="I127" s="466"/>
      <c r="J127" s="466"/>
      <c r="K127" s="448"/>
      <c r="L127" s="449"/>
    </row>
    <row r="128" spans="1:12" ht="12.75">
      <c r="A128" s="766" t="s">
        <v>12</v>
      </c>
      <c r="B128" s="767"/>
      <c r="C128" s="475">
        <v>370</v>
      </c>
      <c r="D128" s="475">
        <v>370</v>
      </c>
      <c r="E128" s="769"/>
      <c r="F128" s="475">
        <v>370</v>
      </c>
      <c r="G128" s="768"/>
      <c r="H128" s="768"/>
      <c r="I128" s="466"/>
      <c r="J128" s="466"/>
      <c r="K128" s="448"/>
      <c r="L128" s="449"/>
    </row>
    <row r="129" spans="1:12" ht="39">
      <c r="A129" s="474" t="s">
        <v>443</v>
      </c>
      <c r="B129" s="355" t="s">
        <v>594</v>
      </c>
      <c r="C129" s="475"/>
      <c r="D129" s="475"/>
      <c r="E129" s="769" t="s">
        <v>585</v>
      </c>
      <c r="F129" s="475"/>
      <c r="G129" s="768" t="s">
        <v>1136</v>
      </c>
      <c r="H129" s="768" t="s">
        <v>596</v>
      </c>
      <c r="I129" s="466" t="s">
        <v>444</v>
      </c>
      <c r="J129" s="466" t="s">
        <v>205</v>
      </c>
      <c r="K129" s="448"/>
      <c r="L129" s="449"/>
    </row>
    <row r="130" spans="1:12" ht="12.75">
      <c r="A130" s="766" t="s">
        <v>9</v>
      </c>
      <c r="B130" s="767"/>
      <c r="C130" s="475">
        <f>SUM(C132)</f>
        <v>0</v>
      </c>
      <c r="D130" s="475">
        <f>SUM(D132)</f>
        <v>0</v>
      </c>
      <c r="E130" s="769"/>
      <c r="F130" s="475">
        <f>SUM(F132)</f>
        <v>0</v>
      </c>
      <c r="G130" s="768"/>
      <c r="H130" s="768"/>
      <c r="I130" s="466"/>
      <c r="J130" s="466"/>
      <c r="K130" s="448"/>
      <c r="L130" s="449"/>
    </row>
    <row r="131" spans="1:12" ht="12.75">
      <c r="A131" s="766" t="s">
        <v>10</v>
      </c>
      <c r="B131" s="767"/>
      <c r="C131" s="475">
        <v>0</v>
      </c>
      <c r="D131" s="475">
        <v>0</v>
      </c>
      <c r="E131" s="769"/>
      <c r="F131" s="475">
        <v>0</v>
      </c>
      <c r="G131" s="768"/>
      <c r="H131" s="768"/>
      <c r="I131" s="466"/>
      <c r="J131" s="466"/>
      <c r="K131" s="448"/>
      <c r="L131" s="449"/>
    </row>
    <row r="132" spans="1:12" ht="12.75">
      <c r="A132" s="766" t="s">
        <v>11</v>
      </c>
      <c r="B132" s="767"/>
      <c r="C132" s="475">
        <v>0</v>
      </c>
      <c r="D132" s="475">
        <v>0</v>
      </c>
      <c r="E132" s="769"/>
      <c r="F132" s="475">
        <v>0</v>
      </c>
      <c r="G132" s="768"/>
      <c r="H132" s="768"/>
      <c r="I132" s="466"/>
      <c r="J132" s="466"/>
      <c r="K132" s="448"/>
      <c r="L132" s="449"/>
    </row>
    <row r="133" spans="1:12" ht="12.75">
      <c r="A133" s="766" t="s">
        <v>12</v>
      </c>
      <c r="B133" s="767"/>
      <c r="C133" s="475">
        <v>0</v>
      </c>
      <c r="D133" s="475">
        <v>0</v>
      </c>
      <c r="E133" s="769"/>
      <c r="F133" s="475">
        <v>0</v>
      </c>
      <c r="G133" s="768"/>
      <c r="H133" s="768"/>
      <c r="I133" s="466"/>
      <c r="J133" s="466"/>
      <c r="K133" s="448"/>
      <c r="L133" s="449"/>
    </row>
    <row r="134" spans="1:12" ht="38.25" customHeight="1">
      <c r="A134" s="469"/>
      <c r="B134" s="470" t="s">
        <v>1137</v>
      </c>
      <c r="C134" s="471" t="s">
        <v>15</v>
      </c>
      <c r="D134" s="471" t="s">
        <v>15</v>
      </c>
      <c r="E134" s="471" t="s">
        <v>15</v>
      </c>
      <c r="F134" s="471" t="s">
        <v>15</v>
      </c>
      <c r="G134" s="465" t="s">
        <v>938</v>
      </c>
      <c r="H134" s="466" t="s">
        <v>15</v>
      </c>
      <c r="I134" s="466"/>
      <c r="J134" s="441" t="s">
        <v>1138</v>
      </c>
      <c r="K134" s="448"/>
      <c r="L134" s="449"/>
    </row>
    <row r="135" spans="1:12" ht="19.5">
      <c r="A135" s="474" t="s">
        <v>67</v>
      </c>
      <c r="B135" s="355" t="s">
        <v>445</v>
      </c>
      <c r="C135" s="475"/>
      <c r="D135" s="475"/>
      <c r="E135" s="475"/>
      <c r="F135" s="475"/>
      <c r="G135" s="768" t="s">
        <v>938</v>
      </c>
      <c r="H135" s="768" t="s">
        <v>69</v>
      </c>
      <c r="I135" s="466"/>
      <c r="J135" s="466"/>
      <c r="K135" s="448"/>
      <c r="L135" s="449"/>
    </row>
    <row r="136" spans="1:12" ht="12.75">
      <c r="A136" s="766" t="s">
        <v>9</v>
      </c>
      <c r="B136" s="767"/>
      <c r="C136" s="463">
        <f>SUM(C137:C139)</f>
        <v>1087943.2650000001</v>
      </c>
      <c r="D136" s="463">
        <f>SUM(D137:D139)</f>
        <v>1084916.0307200002</v>
      </c>
      <c r="E136" s="475"/>
      <c r="F136" s="463">
        <f>SUM(F137:F139)</f>
        <v>1078938.2736800003</v>
      </c>
      <c r="G136" s="768"/>
      <c r="H136" s="768"/>
      <c r="I136" s="466"/>
      <c r="J136" s="466"/>
      <c r="K136" s="448"/>
      <c r="L136" s="449"/>
    </row>
    <row r="137" spans="1:12" ht="12.75">
      <c r="A137" s="766" t="s">
        <v>10</v>
      </c>
      <c r="B137" s="767"/>
      <c r="C137" s="463">
        <f aca="true" t="shared" si="1" ref="C137:F139">C144+C149+C158+C165+C170+C175+C180+C185+C190+C195+C200+C205+C210+C215+C220+C225</f>
        <v>3891.5</v>
      </c>
      <c r="D137" s="463">
        <f t="shared" si="1"/>
        <v>3891.5</v>
      </c>
      <c r="E137" s="463">
        <f t="shared" si="1"/>
        <v>0</v>
      </c>
      <c r="F137" s="463">
        <f t="shared" si="1"/>
        <v>3891.5</v>
      </c>
      <c r="G137" s="768"/>
      <c r="H137" s="768"/>
      <c r="I137" s="466"/>
      <c r="J137" s="466"/>
      <c r="K137" s="448"/>
      <c r="L137" s="449"/>
    </row>
    <row r="138" spans="1:12" ht="12.75">
      <c r="A138" s="766" t="s">
        <v>11</v>
      </c>
      <c r="B138" s="767"/>
      <c r="C138" s="463">
        <f>C145+C150+C159+C166+C171+C176+C181+C186+C191+C196+C201+C206+C211+C216+C221+C226</f>
        <v>1083951.7650000001</v>
      </c>
      <c r="D138" s="463">
        <f>D145+D150+D159+D166+D171+D176+D181+D186+D191+D196+D201+D206+D211+D216+D221+D226</f>
        <v>1080924.5307200002</v>
      </c>
      <c r="E138" s="463">
        <f t="shared" si="1"/>
        <v>0</v>
      </c>
      <c r="F138" s="463">
        <f t="shared" si="1"/>
        <v>1074946.7736800003</v>
      </c>
      <c r="G138" s="768"/>
      <c r="H138" s="768"/>
      <c r="I138" s="466"/>
      <c r="J138" s="466"/>
      <c r="K138" s="448"/>
      <c r="L138" s="449"/>
    </row>
    <row r="139" spans="1:12" ht="12.75">
      <c r="A139" s="766" t="s">
        <v>12</v>
      </c>
      <c r="B139" s="767"/>
      <c r="C139" s="463">
        <f t="shared" si="1"/>
        <v>100</v>
      </c>
      <c r="D139" s="463">
        <f>D146+D151+D160+D167+D172+D177+D182+D187+D192+D197+D202+D207+D212+D217+D222+D227</f>
        <v>100</v>
      </c>
      <c r="E139" s="463">
        <f t="shared" si="1"/>
        <v>0</v>
      </c>
      <c r="F139" s="463">
        <f t="shared" si="1"/>
        <v>100</v>
      </c>
      <c r="G139" s="768"/>
      <c r="H139" s="768"/>
      <c r="I139" s="466"/>
      <c r="J139" s="466"/>
      <c r="K139" s="448"/>
      <c r="L139" s="449"/>
    </row>
    <row r="140" spans="1:12" ht="12.75" hidden="1">
      <c r="A140" s="458"/>
      <c r="B140" s="355"/>
      <c r="C140" s="471"/>
      <c r="D140" s="471"/>
      <c r="E140" s="471"/>
      <c r="F140" s="471"/>
      <c r="G140" s="465"/>
      <c r="H140" s="466"/>
      <c r="I140" s="466"/>
      <c r="J140" s="466"/>
      <c r="K140" s="448"/>
      <c r="L140" s="449"/>
    </row>
    <row r="141" spans="1:12" ht="66" customHeight="1">
      <c r="A141" s="469"/>
      <c r="B141" s="470" t="s">
        <v>1102</v>
      </c>
      <c r="C141" s="471" t="s">
        <v>15</v>
      </c>
      <c r="D141" s="471" t="s">
        <v>15</v>
      </c>
      <c r="E141" s="471" t="s">
        <v>15</v>
      </c>
      <c r="F141" s="471" t="s">
        <v>15</v>
      </c>
      <c r="G141" s="465" t="s">
        <v>938</v>
      </c>
      <c r="H141" s="466" t="s">
        <v>15</v>
      </c>
      <c r="I141" s="466" t="s">
        <v>15</v>
      </c>
      <c r="J141" s="441" t="s">
        <v>1103</v>
      </c>
      <c r="K141" s="472"/>
      <c r="L141" s="473"/>
    </row>
    <row r="142" spans="1:12" ht="65.25" customHeight="1">
      <c r="A142" s="474" t="s">
        <v>71</v>
      </c>
      <c r="B142" s="355" t="s">
        <v>72</v>
      </c>
      <c r="C142" s="475"/>
      <c r="D142" s="475"/>
      <c r="E142" s="769" t="s">
        <v>597</v>
      </c>
      <c r="F142" s="475"/>
      <c r="G142" s="770" t="s">
        <v>1139</v>
      </c>
      <c r="H142" s="768" t="s">
        <v>73</v>
      </c>
      <c r="I142" s="466" t="s">
        <v>1104</v>
      </c>
      <c r="J142" s="466" t="s">
        <v>1106</v>
      </c>
      <c r="K142" s="448">
        <v>3887.676</v>
      </c>
      <c r="L142" s="449"/>
    </row>
    <row r="143" spans="1:12" ht="12.75">
      <c r="A143" s="766" t="s">
        <v>9</v>
      </c>
      <c r="B143" s="767"/>
      <c r="C143" s="475">
        <f>SUM(C144:C146)</f>
        <v>244595.71434</v>
      </c>
      <c r="D143" s="475">
        <f>SUM(D144:D146)</f>
        <v>244595.71434</v>
      </c>
      <c r="E143" s="769"/>
      <c r="F143" s="475">
        <f>SUM(F144:F146)</f>
        <v>238808.12429</v>
      </c>
      <c r="G143" s="770"/>
      <c r="H143" s="768"/>
      <c r="I143" s="466"/>
      <c r="J143" s="466"/>
      <c r="K143" s="448"/>
      <c r="L143" s="449"/>
    </row>
    <row r="144" spans="1:12" ht="12.75">
      <c r="A144" s="766" t="s">
        <v>10</v>
      </c>
      <c r="B144" s="767"/>
      <c r="C144" s="475">
        <v>0</v>
      </c>
      <c r="D144" s="475">
        <v>0</v>
      </c>
      <c r="E144" s="769"/>
      <c r="F144" s="475">
        <v>0</v>
      </c>
      <c r="G144" s="770"/>
      <c r="H144" s="768"/>
      <c r="I144" s="466"/>
      <c r="J144" s="466"/>
      <c r="K144" s="448"/>
      <c r="L144" s="449"/>
    </row>
    <row r="145" spans="1:12" ht="12.75">
      <c r="A145" s="766" t="s">
        <v>11</v>
      </c>
      <c r="B145" s="767"/>
      <c r="C145" s="475">
        <v>244595.71434</v>
      </c>
      <c r="D145" s="475">
        <v>244595.71434</v>
      </c>
      <c r="E145" s="769"/>
      <c r="F145" s="475">
        <v>238808.12429</v>
      </c>
      <c r="G145" s="770"/>
      <c r="H145" s="768"/>
      <c r="I145" s="466"/>
      <c r="J145" s="466"/>
      <c r="K145" s="448"/>
      <c r="L145" s="449"/>
    </row>
    <row r="146" spans="1:12" ht="12.75">
      <c r="A146" s="766" t="s">
        <v>12</v>
      </c>
      <c r="B146" s="767"/>
      <c r="C146" s="475">
        <v>0</v>
      </c>
      <c r="D146" s="475">
        <v>0</v>
      </c>
      <c r="E146" s="769"/>
      <c r="F146" s="475">
        <v>0</v>
      </c>
      <c r="G146" s="770"/>
      <c r="H146" s="768"/>
      <c r="I146" s="466"/>
      <c r="J146" s="466"/>
      <c r="K146" s="448"/>
      <c r="L146" s="449"/>
    </row>
    <row r="147" spans="1:12" ht="19.5">
      <c r="A147" s="474" t="s">
        <v>74</v>
      </c>
      <c r="B147" s="355" t="s">
        <v>598</v>
      </c>
      <c r="C147" s="475"/>
      <c r="D147" s="475"/>
      <c r="E147" s="769" t="s">
        <v>599</v>
      </c>
      <c r="F147" s="475"/>
      <c r="G147" s="770" t="s">
        <v>1140</v>
      </c>
      <c r="H147" s="768" t="s">
        <v>600</v>
      </c>
      <c r="I147" s="466" t="s">
        <v>1104</v>
      </c>
      <c r="J147" s="466" t="s">
        <v>1106</v>
      </c>
      <c r="K147" s="448"/>
      <c r="L147" s="449"/>
    </row>
    <row r="148" spans="1:12" ht="12.75">
      <c r="A148" s="766" t="s">
        <v>9</v>
      </c>
      <c r="B148" s="767"/>
      <c r="C148" s="475">
        <f>SUM(C149:C151)</f>
        <v>1163</v>
      </c>
      <c r="D148" s="475">
        <f>SUM(D149:D151)</f>
        <v>1163</v>
      </c>
      <c r="E148" s="769"/>
      <c r="F148" s="475">
        <f>SUM(F149:F151)</f>
        <v>1163</v>
      </c>
      <c r="G148" s="770"/>
      <c r="H148" s="768"/>
      <c r="I148" s="466"/>
      <c r="J148" s="466"/>
      <c r="K148" s="448"/>
      <c r="L148" s="449"/>
    </row>
    <row r="149" spans="1:12" ht="12.75">
      <c r="A149" s="766" t="s">
        <v>10</v>
      </c>
      <c r="B149" s="767"/>
      <c r="C149" s="475">
        <v>0</v>
      </c>
      <c r="D149" s="475">
        <v>0</v>
      </c>
      <c r="E149" s="769"/>
      <c r="F149" s="475">
        <v>0</v>
      </c>
      <c r="G149" s="770"/>
      <c r="H149" s="768"/>
      <c r="I149" s="466"/>
      <c r="J149" s="466"/>
      <c r="K149" s="448"/>
      <c r="L149" s="449"/>
    </row>
    <row r="150" spans="1:12" ht="12.75">
      <c r="A150" s="766" t="s">
        <v>11</v>
      </c>
      <c r="B150" s="767"/>
      <c r="C150" s="475">
        <f>1050+13</f>
        <v>1063</v>
      </c>
      <c r="D150" s="475">
        <v>1063</v>
      </c>
      <c r="E150" s="769"/>
      <c r="F150" s="475">
        <v>1063</v>
      </c>
      <c r="G150" s="770"/>
      <c r="H150" s="768"/>
      <c r="I150" s="466"/>
      <c r="J150" s="466"/>
      <c r="K150" s="448"/>
      <c r="L150" s="449"/>
    </row>
    <row r="151" spans="1:12" ht="12.75">
      <c r="A151" s="766" t="s">
        <v>12</v>
      </c>
      <c r="B151" s="767"/>
      <c r="C151" s="475">
        <v>100</v>
      </c>
      <c r="D151" s="475">
        <v>100</v>
      </c>
      <c r="E151" s="769"/>
      <c r="F151" s="475">
        <v>100</v>
      </c>
      <c r="G151" s="770"/>
      <c r="H151" s="768"/>
      <c r="I151" s="466"/>
      <c r="J151" s="466"/>
      <c r="K151" s="448"/>
      <c r="L151" s="449"/>
    </row>
    <row r="152" spans="1:12" ht="36.75" customHeight="1">
      <c r="A152" s="469"/>
      <c r="B152" s="470" t="s">
        <v>1141</v>
      </c>
      <c r="C152" s="471" t="s">
        <v>15</v>
      </c>
      <c r="D152" s="471" t="s">
        <v>15</v>
      </c>
      <c r="E152" s="471" t="s">
        <v>15</v>
      </c>
      <c r="F152" s="471" t="s">
        <v>15</v>
      </c>
      <c r="G152" s="465" t="s">
        <v>938</v>
      </c>
      <c r="H152" s="466" t="s">
        <v>15</v>
      </c>
      <c r="I152" s="466"/>
      <c r="J152" s="441" t="s">
        <v>1142</v>
      </c>
      <c r="K152" s="448"/>
      <c r="L152" s="449"/>
    </row>
    <row r="153" spans="1:12" ht="54.75" customHeight="1">
      <c r="A153" s="469"/>
      <c r="B153" s="470" t="s">
        <v>1143</v>
      </c>
      <c r="C153" s="471" t="s">
        <v>15</v>
      </c>
      <c r="D153" s="471" t="s">
        <v>15</v>
      </c>
      <c r="E153" s="471" t="s">
        <v>15</v>
      </c>
      <c r="F153" s="471" t="s">
        <v>15</v>
      </c>
      <c r="G153" s="465" t="s">
        <v>938</v>
      </c>
      <c r="H153" s="466" t="s">
        <v>15</v>
      </c>
      <c r="I153" s="466"/>
      <c r="J153" s="441" t="s">
        <v>1144</v>
      </c>
      <c r="K153" s="448"/>
      <c r="L153" s="449"/>
    </row>
    <row r="154" spans="1:12" ht="19.5" hidden="1">
      <c r="A154" s="771"/>
      <c r="B154" s="470" t="s">
        <v>1145</v>
      </c>
      <c r="C154" s="471"/>
      <c r="D154" s="471"/>
      <c r="E154" s="471"/>
      <c r="F154" s="471"/>
      <c r="G154" s="749" t="s">
        <v>15</v>
      </c>
      <c r="H154" s="772" t="s">
        <v>15</v>
      </c>
      <c r="I154" s="772" t="s">
        <v>15</v>
      </c>
      <c r="J154" s="751" t="s">
        <v>15</v>
      </c>
      <c r="K154" s="448"/>
      <c r="L154" s="449"/>
    </row>
    <row r="155" spans="1:12" ht="12.75" hidden="1">
      <c r="A155" s="771"/>
      <c r="B155" s="478" t="s">
        <v>11</v>
      </c>
      <c r="C155" s="475"/>
      <c r="D155" s="475"/>
      <c r="E155" s="471"/>
      <c r="F155" s="475"/>
      <c r="G155" s="749"/>
      <c r="H155" s="772"/>
      <c r="I155" s="772"/>
      <c r="J155" s="751"/>
      <c r="K155" s="448"/>
      <c r="L155" s="449"/>
    </row>
    <row r="156" spans="1:12" ht="29.25">
      <c r="A156" s="474" t="s">
        <v>76</v>
      </c>
      <c r="B156" s="355" t="s">
        <v>77</v>
      </c>
      <c r="C156" s="475"/>
      <c r="D156" s="475"/>
      <c r="E156" s="769" t="s">
        <v>601</v>
      </c>
      <c r="F156" s="475"/>
      <c r="G156" s="770" t="s">
        <v>1146</v>
      </c>
      <c r="H156" s="768" t="s">
        <v>79</v>
      </c>
      <c r="I156" s="466" t="s">
        <v>1104</v>
      </c>
      <c r="J156" s="466" t="s">
        <v>1106</v>
      </c>
      <c r="K156" s="448"/>
      <c r="L156" s="449"/>
    </row>
    <row r="157" spans="1:12" ht="12.75">
      <c r="A157" s="766" t="s">
        <v>9</v>
      </c>
      <c r="B157" s="767"/>
      <c r="C157" s="475">
        <f>SUM(C158:C160)</f>
        <v>212.6</v>
      </c>
      <c r="D157" s="475">
        <f>SUM(D158:D160)</f>
        <v>212.6</v>
      </c>
      <c r="E157" s="769"/>
      <c r="F157" s="475">
        <f>SUM(F158:F160)</f>
        <v>212.6</v>
      </c>
      <c r="G157" s="770"/>
      <c r="H157" s="768"/>
      <c r="I157" s="466"/>
      <c r="J157" s="466"/>
      <c r="K157" s="448"/>
      <c r="L157" s="449"/>
    </row>
    <row r="158" spans="1:12" ht="12.75">
      <c r="A158" s="766" t="s">
        <v>10</v>
      </c>
      <c r="B158" s="767"/>
      <c r="C158" s="475">
        <v>0</v>
      </c>
      <c r="D158" s="475">
        <v>0</v>
      </c>
      <c r="E158" s="769"/>
      <c r="F158" s="475">
        <v>0</v>
      </c>
      <c r="G158" s="770"/>
      <c r="H158" s="768"/>
      <c r="I158" s="466"/>
      <c r="J158" s="466"/>
      <c r="K158" s="448"/>
      <c r="L158" s="449"/>
    </row>
    <row r="159" spans="1:12" ht="12.75">
      <c r="A159" s="766" t="s">
        <v>11</v>
      </c>
      <c r="B159" s="767"/>
      <c r="C159" s="475">
        <v>212.6</v>
      </c>
      <c r="D159" s="475">
        <v>212.6</v>
      </c>
      <c r="E159" s="769"/>
      <c r="F159" s="475">
        <v>212.6</v>
      </c>
      <c r="G159" s="770"/>
      <c r="H159" s="768"/>
      <c r="I159" s="466"/>
      <c r="J159" s="466"/>
      <c r="K159" s="448"/>
      <c r="L159" s="449"/>
    </row>
    <row r="160" spans="1:12" ht="12.75">
      <c r="A160" s="766" t="s">
        <v>12</v>
      </c>
      <c r="B160" s="767"/>
      <c r="C160" s="475">
        <v>0</v>
      </c>
      <c r="D160" s="475">
        <v>0</v>
      </c>
      <c r="E160" s="769"/>
      <c r="F160" s="475">
        <v>0</v>
      </c>
      <c r="G160" s="770"/>
      <c r="H160" s="768"/>
      <c r="I160" s="466"/>
      <c r="J160" s="466"/>
      <c r="K160" s="448"/>
      <c r="L160" s="449"/>
    </row>
    <row r="161" spans="1:12" ht="35.25" customHeight="1">
      <c r="A161" s="469"/>
      <c r="B161" s="470" t="s">
        <v>1147</v>
      </c>
      <c r="C161" s="471" t="s">
        <v>15</v>
      </c>
      <c r="D161" s="471" t="s">
        <v>15</v>
      </c>
      <c r="E161" s="471" t="s">
        <v>15</v>
      </c>
      <c r="F161" s="471" t="s">
        <v>15</v>
      </c>
      <c r="G161" s="465" t="s">
        <v>938</v>
      </c>
      <c r="H161" s="466" t="s">
        <v>15</v>
      </c>
      <c r="I161" s="466"/>
      <c r="J161" s="441" t="s">
        <v>1148</v>
      </c>
      <c r="K161" s="448"/>
      <c r="L161" s="449"/>
    </row>
    <row r="162" spans="1:12" ht="35.25" customHeight="1">
      <c r="A162" s="469"/>
      <c r="B162" s="470" t="s">
        <v>1149</v>
      </c>
      <c r="C162" s="471" t="s">
        <v>15</v>
      </c>
      <c r="D162" s="471" t="s">
        <v>15</v>
      </c>
      <c r="E162" s="471" t="s">
        <v>15</v>
      </c>
      <c r="F162" s="471" t="s">
        <v>15</v>
      </c>
      <c r="G162" s="465" t="s">
        <v>938</v>
      </c>
      <c r="H162" s="466" t="s">
        <v>15</v>
      </c>
      <c r="I162" s="466"/>
      <c r="J162" s="441" t="s">
        <v>1150</v>
      </c>
      <c r="K162" s="448"/>
      <c r="L162" s="449"/>
    </row>
    <row r="163" spans="1:12" ht="97.5">
      <c r="A163" s="474" t="s">
        <v>80</v>
      </c>
      <c r="B163" s="355" t="s">
        <v>1151</v>
      </c>
      <c r="C163" s="475"/>
      <c r="D163" s="475"/>
      <c r="E163" s="769" t="s">
        <v>603</v>
      </c>
      <c r="F163" s="475"/>
      <c r="G163" s="770" t="s">
        <v>1146</v>
      </c>
      <c r="H163" s="768" t="s">
        <v>1152</v>
      </c>
      <c r="I163" s="466" t="s">
        <v>1104</v>
      </c>
      <c r="J163" s="466" t="s">
        <v>1106</v>
      </c>
      <c r="K163" s="448">
        <v>12156.1293</v>
      </c>
      <c r="L163" s="449"/>
    </row>
    <row r="164" spans="1:12" ht="12.75">
      <c r="A164" s="766" t="s">
        <v>9</v>
      </c>
      <c r="B164" s="767"/>
      <c r="C164" s="475">
        <f>SUM(C165:C167)</f>
        <v>14423.44728</v>
      </c>
      <c r="D164" s="475">
        <f>SUM(D165:D167)</f>
        <v>14296.4802</v>
      </c>
      <c r="E164" s="769"/>
      <c r="F164" s="475">
        <f>SUM(F165:F167)</f>
        <v>14296.4802</v>
      </c>
      <c r="G164" s="770"/>
      <c r="H164" s="768"/>
      <c r="I164" s="466"/>
      <c r="J164" s="466"/>
      <c r="K164" s="448"/>
      <c r="L164" s="449"/>
    </row>
    <row r="165" spans="1:12" ht="12.75">
      <c r="A165" s="766" t="s">
        <v>10</v>
      </c>
      <c r="B165" s="767"/>
      <c r="C165" s="475">
        <v>0</v>
      </c>
      <c r="D165" s="475">
        <v>0</v>
      </c>
      <c r="E165" s="769"/>
      <c r="F165" s="475">
        <v>0</v>
      </c>
      <c r="G165" s="770"/>
      <c r="H165" s="768"/>
      <c r="I165" s="466"/>
      <c r="J165" s="466"/>
      <c r="K165" s="448"/>
      <c r="L165" s="449"/>
    </row>
    <row r="166" spans="1:12" ht="12.75">
      <c r="A166" s="766" t="s">
        <v>11</v>
      </c>
      <c r="B166" s="767"/>
      <c r="C166" s="475">
        <v>14423.44728</v>
      </c>
      <c r="D166" s="475">
        <v>14296.4802</v>
      </c>
      <c r="E166" s="769"/>
      <c r="F166" s="475">
        <v>14296.4802</v>
      </c>
      <c r="G166" s="770"/>
      <c r="H166" s="768"/>
      <c r="I166" s="466"/>
      <c r="J166" s="466"/>
      <c r="K166" s="448"/>
      <c r="L166" s="449"/>
    </row>
    <row r="167" spans="1:12" ht="12.75">
      <c r="A167" s="766" t="s">
        <v>12</v>
      </c>
      <c r="B167" s="767"/>
      <c r="C167" s="475">
        <v>0</v>
      </c>
      <c r="D167" s="475">
        <v>0</v>
      </c>
      <c r="E167" s="769"/>
      <c r="F167" s="475">
        <v>0</v>
      </c>
      <c r="G167" s="770"/>
      <c r="H167" s="768"/>
      <c r="I167" s="466"/>
      <c r="J167" s="466"/>
      <c r="K167" s="448"/>
      <c r="L167" s="449"/>
    </row>
    <row r="168" spans="1:12" ht="58.5">
      <c r="A168" s="474" t="s">
        <v>83</v>
      </c>
      <c r="B168" s="355" t="s">
        <v>450</v>
      </c>
      <c r="C168" s="475"/>
      <c r="D168" s="475"/>
      <c r="E168" s="769" t="s">
        <v>605</v>
      </c>
      <c r="F168" s="475"/>
      <c r="G168" s="768" t="s">
        <v>939</v>
      </c>
      <c r="H168" s="768" t="s">
        <v>1153</v>
      </c>
      <c r="I168" s="466" t="s">
        <v>1104</v>
      </c>
      <c r="J168" s="466" t="s">
        <v>1106</v>
      </c>
      <c r="K168" s="448">
        <v>23562.80423</v>
      </c>
      <c r="L168" s="449"/>
    </row>
    <row r="169" spans="1:12" ht="12.75">
      <c r="A169" s="766" t="s">
        <v>9</v>
      </c>
      <c r="B169" s="767"/>
      <c r="C169" s="475">
        <f>SUM(C170:C172)</f>
        <v>193797.87628</v>
      </c>
      <c r="D169" s="475">
        <f>SUM(D170:D172)</f>
        <v>193797.87628</v>
      </c>
      <c r="E169" s="769"/>
      <c r="F169" s="475">
        <f>SUM(F170:F172)</f>
        <v>193607.70929</v>
      </c>
      <c r="G169" s="768"/>
      <c r="H169" s="768"/>
      <c r="I169" s="466"/>
      <c r="J169" s="466"/>
      <c r="K169" s="448"/>
      <c r="L169" s="449"/>
    </row>
    <row r="170" spans="1:12" ht="12.75">
      <c r="A170" s="766" t="s">
        <v>10</v>
      </c>
      <c r="B170" s="767"/>
      <c r="C170" s="475">
        <v>0</v>
      </c>
      <c r="D170" s="475">
        <v>0</v>
      </c>
      <c r="E170" s="769"/>
      <c r="F170" s="475">
        <v>0</v>
      </c>
      <c r="G170" s="768"/>
      <c r="H170" s="768"/>
      <c r="I170" s="466"/>
      <c r="J170" s="466"/>
      <c r="K170" s="448"/>
      <c r="L170" s="449"/>
    </row>
    <row r="171" spans="1:12" ht="12.75">
      <c r="A171" s="766" t="s">
        <v>11</v>
      </c>
      <c r="B171" s="767"/>
      <c r="C171" s="475">
        <v>193797.87628</v>
      </c>
      <c r="D171" s="475">
        <v>193797.87628</v>
      </c>
      <c r="E171" s="769"/>
      <c r="F171" s="475">
        <v>193607.70929</v>
      </c>
      <c r="G171" s="768"/>
      <c r="H171" s="768"/>
      <c r="I171" s="466"/>
      <c r="J171" s="466"/>
      <c r="K171" s="448"/>
      <c r="L171" s="449"/>
    </row>
    <row r="172" spans="1:12" ht="12.75">
      <c r="A172" s="766" t="s">
        <v>12</v>
      </c>
      <c r="B172" s="767"/>
      <c r="C172" s="475">
        <v>0</v>
      </c>
      <c r="D172" s="475">
        <v>0</v>
      </c>
      <c r="E172" s="769"/>
      <c r="F172" s="475">
        <v>0</v>
      </c>
      <c r="G172" s="768"/>
      <c r="H172" s="768"/>
      <c r="I172" s="466"/>
      <c r="J172" s="466"/>
      <c r="K172" s="448"/>
      <c r="L172" s="449"/>
    </row>
    <row r="173" spans="1:12" ht="188.25" customHeight="1">
      <c r="A173" s="474" t="s">
        <v>85</v>
      </c>
      <c r="B173" s="355" t="s">
        <v>1154</v>
      </c>
      <c r="C173" s="475"/>
      <c r="D173" s="475"/>
      <c r="E173" s="769" t="s">
        <v>606</v>
      </c>
      <c r="F173" s="475"/>
      <c r="G173" s="768" t="s">
        <v>1059</v>
      </c>
      <c r="H173" s="768" t="s">
        <v>87</v>
      </c>
      <c r="I173" s="466" t="s">
        <v>1104</v>
      </c>
      <c r="J173" s="466" t="s">
        <v>1106</v>
      </c>
      <c r="K173" s="448"/>
      <c r="L173" s="449"/>
    </row>
    <row r="174" spans="1:12" ht="12.75">
      <c r="A174" s="766" t="s">
        <v>9</v>
      </c>
      <c r="B174" s="767"/>
      <c r="C174" s="475">
        <f>SUM(C175:C177)</f>
        <v>540675.90707</v>
      </c>
      <c r="D174" s="475">
        <f>SUM(D175:D177)</f>
        <v>538661.99395</v>
      </c>
      <c r="E174" s="769"/>
      <c r="F174" s="475">
        <f>SUM(F175:F177)</f>
        <v>538661.99395</v>
      </c>
      <c r="G174" s="768"/>
      <c r="H174" s="768"/>
      <c r="I174" s="466"/>
      <c r="J174" s="466"/>
      <c r="K174" s="448"/>
      <c r="L174" s="449"/>
    </row>
    <row r="175" spans="1:12" ht="12.75">
      <c r="A175" s="766" t="s">
        <v>10</v>
      </c>
      <c r="B175" s="767"/>
      <c r="C175" s="475">
        <v>3891.5</v>
      </c>
      <c r="D175" s="475">
        <v>3891.5</v>
      </c>
      <c r="E175" s="769"/>
      <c r="F175" s="475">
        <f>D175</f>
        <v>3891.5</v>
      </c>
      <c r="G175" s="768"/>
      <c r="H175" s="768"/>
      <c r="I175" s="466"/>
      <c r="J175" s="466"/>
      <c r="K175" s="448"/>
      <c r="L175" s="449"/>
    </row>
    <row r="176" spans="1:12" ht="12.75">
      <c r="A176" s="766" t="s">
        <v>11</v>
      </c>
      <c r="B176" s="767"/>
      <c r="C176" s="475">
        <v>536784.40707</v>
      </c>
      <c r="D176" s="475">
        <v>534770.49395</v>
      </c>
      <c r="E176" s="769"/>
      <c r="F176" s="475">
        <f>D176</f>
        <v>534770.49395</v>
      </c>
      <c r="G176" s="768"/>
      <c r="H176" s="768"/>
      <c r="I176" s="466"/>
      <c r="J176" s="466"/>
      <c r="K176" s="448"/>
      <c r="L176" s="449"/>
    </row>
    <row r="177" spans="1:12" ht="12.75">
      <c r="A177" s="766" t="s">
        <v>12</v>
      </c>
      <c r="B177" s="767"/>
      <c r="C177" s="475">
        <v>0</v>
      </c>
      <c r="D177" s="475">
        <v>0</v>
      </c>
      <c r="E177" s="769"/>
      <c r="F177" s="475">
        <v>0</v>
      </c>
      <c r="G177" s="768"/>
      <c r="H177" s="768"/>
      <c r="I177" s="466"/>
      <c r="J177" s="466"/>
      <c r="K177" s="448"/>
      <c r="L177" s="449"/>
    </row>
    <row r="178" spans="1:12" ht="68.25">
      <c r="A178" s="474" t="s">
        <v>88</v>
      </c>
      <c r="B178" s="355" t="s">
        <v>89</v>
      </c>
      <c r="C178" s="475"/>
      <c r="D178" s="475"/>
      <c r="E178" s="769" t="s">
        <v>607</v>
      </c>
      <c r="F178" s="475"/>
      <c r="G178" s="768" t="s">
        <v>939</v>
      </c>
      <c r="H178" s="768" t="s">
        <v>90</v>
      </c>
      <c r="I178" s="466" t="s">
        <v>1104</v>
      </c>
      <c r="J178" s="466" t="s">
        <v>1106</v>
      </c>
      <c r="K178" s="448"/>
      <c r="L178" s="449"/>
    </row>
    <row r="179" spans="1:12" ht="12.75">
      <c r="A179" s="766" t="s">
        <v>9</v>
      </c>
      <c r="B179" s="767"/>
      <c r="C179" s="475">
        <f>SUM(C180:C182)</f>
        <v>44987.307</v>
      </c>
      <c r="D179" s="475">
        <f>SUM(D180:D182)</f>
        <v>44726.05478</v>
      </c>
      <c r="E179" s="769"/>
      <c r="F179" s="475">
        <f>SUM(F180:F182)</f>
        <v>44726.05478</v>
      </c>
      <c r="G179" s="768"/>
      <c r="H179" s="768"/>
      <c r="I179" s="466"/>
      <c r="J179" s="466"/>
      <c r="K179" s="448"/>
      <c r="L179" s="449"/>
    </row>
    <row r="180" spans="1:12" ht="12.75">
      <c r="A180" s="766" t="s">
        <v>10</v>
      </c>
      <c r="B180" s="767"/>
      <c r="C180" s="475">
        <v>0</v>
      </c>
      <c r="D180" s="475">
        <v>0</v>
      </c>
      <c r="E180" s="769"/>
      <c r="F180" s="475">
        <v>0</v>
      </c>
      <c r="G180" s="768"/>
      <c r="H180" s="768"/>
      <c r="I180" s="466"/>
      <c r="J180" s="466"/>
      <c r="K180" s="448"/>
      <c r="L180" s="449"/>
    </row>
    <row r="181" spans="1:12" ht="12.75">
      <c r="A181" s="766" t="s">
        <v>11</v>
      </c>
      <c r="B181" s="767"/>
      <c r="C181" s="475">
        <v>44987.307</v>
      </c>
      <c r="D181" s="475">
        <v>44726.05478</v>
      </c>
      <c r="E181" s="769"/>
      <c r="F181" s="475">
        <f>D181</f>
        <v>44726.05478</v>
      </c>
      <c r="G181" s="768"/>
      <c r="H181" s="768"/>
      <c r="I181" s="466"/>
      <c r="J181" s="466"/>
      <c r="K181" s="448"/>
      <c r="L181" s="449"/>
    </row>
    <row r="182" spans="1:12" ht="12.75">
      <c r="A182" s="766" t="s">
        <v>12</v>
      </c>
      <c r="B182" s="767"/>
      <c r="C182" s="475">
        <v>0</v>
      </c>
      <c r="D182" s="475">
        <v>0</v>
      </c>
      <c r="E182" s="769"/>
      <c r="F182" s="475">
        <v>0</v>
      </c>
      <c r="G182" s="768"/>
      <c r="H182" s="768"/>
      <c r="I182" s="466"/>
      <c r="J182" s="466"/>
      <c r="K182" s="448"/>
      <c r="L182" s="449"/>
    </row>
    <row r="183" spans="1:12" ht="119.25" customHeight="1">
      <c r="A183" s="474" t="s">
        <v>91</v>
      </c>
      <c r="B183" s="355" t="s">
        <v>1155</v>
      </c>
      <c r="C183" s="475"/>
      <c r="D183" s="475"/>
      <c r="E183" s="769" t="s">
        <v>608</v>
      </c>
      <c r="F183" s="475"/>
      <c r="G183" s="770" t="s">
        <v>939</v>
      </c>
      <c r="H183" s="768" t="s">
        <v>1156</v>
      </c>
      <c r="I183" s="466" t="s">
        <v>1104</v>
      </c>
      <c r="J183" s="466" t="s">
        <v>1106</v>
      </c>
      <c r="K183" s="448"/>
      <c r="L183" s="449"/>
    </row>
    <row r="184" spans="1:12" ht="12.75">
      <c r="A184" s="766" t="s">
        <v>9</v>
      </c>
      <c r="B184" s="767"/>
      <c r="C184" s="475">
        <f>SUM(C185:C187)</f>
        <v>260.13254</v>
      </c>
      <c r="D184" s="475">
        <f>SUM(D185:D187)</f>
        <v>259.25204</v>
      </c>
      <c r="E184" s="769"/>
      <c r="F184" s="475">
        <f>SUM(F185:F187)</f>
        <v>259.25204</v>
      </c>
      <c r="G184" s="770"/>
      <c r="H184" s="768"/>
      <c r="I184" s="466"/>
      <c r="J184" s="466"/>
      <c r="K184" s="448"/>
      <c r="L184" s="449"/>
    </row>
    <row r="185" spans="1:12" ht="12.75">
      <c r="A185" s="766" t="s">
        <v>10</v>
      </c>
      <c r="B185" s="767"/>
      <c r="C185" s="475">
        <v>0</v>
      </c>
      <c r="D185" s="475">
        <v>0</v>
      </c>
      <c r="E185" s="769"/>
      <c r="F185" s="475">
        <v>0</v>
      </c>
      <c r="G185" s="770"/>
      <c r="H185" s="768"/>
      <c r="I185" s="466"/>
      <c r="J185" s="466"/>
      <c r="K185" s="448"/>
      <c r="L185" s="449"/>
    </row>
    <row r="186" spans="1:12" ht="12.75">
      <c r="A186" s="766" t="s">
        <v>11</v>
      </c>
      <c r="B186" s="767"/>
      <c r="C186" s="475">
        <v>260.13254</v>
      </c>
      <c r="D186" s="475">
        <v>259.25204</v>
      </c>
      <c r="E186" s="769"/>
      <c r="F186" s="475">
        <f>D186</f>
        <v>259.25204</v>
      </c>
      <c r="G186" s="770"/>
      <c r="H186" s="768"/>
      <c r="I186" s="466"/>
      <c r="J186" s="466"/>
      <c r="K186" s="448"/>
      <c r="L186" s="449"/>
    </row>
    <row r="187" spans="1:12" ht="12.75">
      <c r="A187" s="766" t="s">
        <v>12</v>
      </c>
      <c r="B187" s="767"/>
      <c r="C187" s="475">
        <v>0</v>
      </c>
      <c r="D187" s="475">
        <v>0</v>
      </c>
      <c r="E187" s="769"/>
      <c r="F187" s="475">
        <v>0</v>
      </c>
      <c r="G187" s="770"/>
      <c r="H187" s="768"/>
      <c r="I187" s="466"/>
      <c r="J187" s="466"/>
      <c r="K187" s="448"/>
      <c r="L187" s="449"/>
    </row>
    <row r="188" spans="1:12" ht="39">
      <c r="A188" s="474" t="s">
        <v>94</v>
      </c>
      <c r="B188" s="355" t="s">
        <v>1157</v>
      </c>
      <c r="C188" s="475"/>
      <c r="D188" s="475"/>
      <c r="E188" s="769" t="s">
        <v>609</v>
      </c>
      <c r="F188" s="475"/>
      <c r="G188" s="768" t="s">
        <v>1052</v>
      </c>
      <c r="H188" s="768" t="s">
        <v>96</v>
      </c>
      <c r="I188" s="466" t="s">
        <v>1104</v>
      </c>
      <c r="J188" s="466" t="s">
        <v>1106</v>
      </c>
      <c r="K188" s="448"/>
      <c r="L188" s="449"/>
    </row>
    <row r="189" spans="1:12" ht="12.75">
      <c r="A189" s="766" t="s">
        <v>9</v>
      </c>
      <c r="B189" s="767"/>
      <c r="C189" s="475">
        <f>SUM(C190:C192)</f>
        <v>8908.81627</v>
      </c>
      <c r="D189" s="475">
        <f>SUM(D190:D192)</f>
        <v>8648.94017</v>
      </c>
      <c r="E189" s="769"/>
      <c r="F189" s="475">
        <f>SUM(F190:F192)</f>
        <v>8648.94017</v>
      </c>
      <c r="G189" s="768"/>
      <c r="H189" s="768"/>
      <c r="I189" s="466"/>
      <c r="J189" s="466"/>
      <c r="K189" s="448"/>
      <c r="L189" s="449"/>
    </row>
    <row r="190" spans="1:12" ht="12.75">
      <c r="A190" s="766" t="s">
        <v>10</v>
      </c>
      <c r="B190" s="767"/>
      <c r="C190" s="475">
        <v>0</v>
      </c>
      <c r="D190" s="475">
        <v>0</v>
      </c>
      <c r="E190" s="769"/>
      <c r="F190" s="475">
        <v>0</v>
      </c>
      <c r="G190" s="768"/>
      <c r="H190" s="768"/>
      <c r="I190" s="466"/>
      <c r="J190" s="466"/>
      <c r="K190" s="448"/>
      <c r="L190" s="449"/>
    </row>
    <row r="191" spans="1:12" ht="12.75">
      <c r="A191" s="766" t="s">
        <v>11</v>
      </c>
      <c r="B191" s="767"/>
      <c r="C191" s="475">
        <f>4851.5+4057.31627</f>
        <v>8908.81627</v>
      </c>
      <c r="D191" s="475">
        <f>4851.5+3797.44017</f>
        <v>8648.94017</v>
      </c>
      <c r="E191" s="769"/>
      <c r="F191" s="475">
        <v>8648.94017</v>
      </c>
      <c r="G191" s="768"/>
      <c r="H191" s="768"/>
      <c r="I191" s="466"/>
      <c r="J191" s="466"/>
      <c r="K191" s="448"/>
      <c r="L191" s="449"/>
    </row>
    <row r="192" spans="1:12" ht="12.75">
      <c r="A192" s="766" t="s">
        <v>12</v>
      </c>
      <c r="B192" s="767"/>
      <c r="C192" s="475">
        <v>0</v>
      </c>
      <c r="D192" s="475">
        <v>0</v>
      </c>
      <c r="E192" s="769"/>
      <c r="F192" s="475">
        <v>0</v>
      </c>
      <c r="G192" s="768"/>
      <c r="H192" s="768"/>
      <c r="I192" s="466"/>
      <c r="J192" s="466"/>
      <c r="K192" s="448"/>
      <c r="L192" s="449"/>
    </row>
    <row r="193" spans="1:12" ht="39">
      <c r="A193" s="474" t="s">
        <v>97</v>
      </c>
      <c r="B193" s="355" t="s">
        <v>98</v>
      </c>
      <c r="C193" s="475"/>
      <c r="D193" s="475"/>
      <c r="E193" s="769" t="s">
        <v>601</v>
      </c>
      <c r="F193" s="475"/>
      <c r="G193" s="770" t="s">
        <v>1140</v>
      </c>
      <c r="H193" s="768" t="s">
        <v>1158</v>
      </c>
      <c r="I193" s="466" t="s">
        <v>1104</v>
      </c>
      <c r="J193" s="466" t="s">
        <v>1106</v>
      </c>
      <c r="K193" s="448">
        <v>166.045</v>
      </c>
      <c r="L193" s="449"/>
    </row>
    <row r="194" spans="1:12" ht="12.75">
      <c r="A194" s="766" t="s">
        <v>9</v>
      </c>
      <c r="B194" s="767"/>
      <c r="C194" s="475">
        <f>SUM(C195:C197)</f>
        <v>13742.37207</v>
      </c>
      <c r="D194" s="475">
        <f>SUM(D195:D197)</f>
        <v>13378.02681</v>
      </c>
      <c r="E194" s="769"/>
      <c r="F194" s="475">
        <f>SUM(F195:F197)</f>
        <v>13378.02681</v>
      </c>
      <c r="G194" s="770"/>
      <c r="H194" s="768"/>
      <c r="I194" s="466"/>
      <c r="J194" s="466"/>
      <c r="K194" s="448"/>
      <c r="L194" s="449"/>
    </row>
    <row r="195" spans="1:12" ht="12.75">
      <c r="A195" s="766" t="s">
        <v>10</v>
      </c>
      <c r="B195" s="767"/>
      <c r="C195" s="475">
        <v>0</v>
      </c>
      <c r="D195" s="475">
        <v>0</v>
      </c>
      <c r="E195" s="769"/>
      <c r="F195" s="475">
        <v>0</v>
      </c>
      <c r="G195" s="770"/>
      <c r="H195" s="768"/>
      <c r="I195" s="466"/>
      <c r="J195" s="466"/>
      <c r="K195" s="448"/>
      <c r="L195" s="449"/>
    </row>
    <row r="196" spans="1:12" ht="12.75">
      <c r="A196" s="766" t="s">
        <v>11</v>
      </c>
      <c r="B196" s="767"/>
      <c r="C196" s="475">
        <v>13742.37207</v>
      </c>
      <c r="D196" s="475">
        <v>13378.02681</v>
      </c>
      <c r="E196" s="769"/>
      <c r="F196" s="475">
        <v>13378.02681</v>
      </c>
      <c r="G196" s="770"/>
      <c r="H196" s="768"/>
      <c r="I196" s="466"/>
      <c r="J196" s="466"/>
      <c r="K196" s="448"/>
      <c r="L196" s="449"/>
    </row>
    <row r="197" spans="1:12" ht="12.75">
      <c r="A197" s="766" t="s">
        <v>12</v>
      </c>
      <c r="B197" s="767"/>
      <c r="C197" s="475">
        <v>0</v>
      </c>
      <c r="D197" s="475">
        <v>0</v>
      </c>
      <c r="E197" s="769"/>
      <c r="F197" s="475">
        <v>0</v>
      </c>
      <c r="G197" s="770"/>
      <c r="H197" s="768"/>
      <c r="I197" s="466"/>
      <c r="J197" s="466"/>
      <c r="K197" s="448"/>
      <c r="L197" s="449"/>
    </row>
    <row r="198" spans="1:12" ht="29.25">
      <c r="A198" s="474" t="s">
        <v>100</v>
      </c>
      <c r="B198" s="355" t="s">
        <v>101</v>
      </c>
      <c r="C198" s="475"/>
      <c r="D198" s="475"/>
      <c r="E198" s="769" t="s">
        <v>611</v>
      </c>
      <c r="F198" s="475"/>
      <c r="G198" s="768" t="s">
        <v>1159</v>
      </c>
      <c r="H198" s="768" t="s">
        <v>102</v>
      </c>
      <c r="I198" s="466" t="s">
        <v>1104</v>
      </c>
      <c r="J198" s="466"/>
      <c r="K198" s="448"/>
      <c r="L198" s="449"/>
    </row>
    <row r="199" spans="1:12" ht="12.75">
      <c r="A199" s="766" t="s">
        <v>9</v>
      </c>
      <c r="B199" s="767"/>
      <c r="C199" s="475">
        <f>SUM(C200:C202)</f>
        <v>0</v>
      </c>
      <c r="D199" s="475">
        <f>SUM(D200:D202)</f>
        <v>0</v>
      </c>
      <c r="E199" s="769"/>
      <c r="F199" s="475">
        <f>SUM(F200:F202)</f>
        <v>0</v>
      </c>
      <c r="G199" s="768"/>
      <c r="H199" s="768"/>
      <c r="I199" s="466"/>
      <c r="J199" s="466"/>
      <c r="K199" s="448"/>
      <c r="L199" s="449"/>
    </row>
    <row r="200" spans="1:12" ht="12.75">
      <c r="A200" s="766" t="s">
        <v>10</v>
      </c>
      <c r="B200" s="767"/>
      <c r="C200" s="475">
        <v>0</v>
      </c>
      <c r="D200" s="475">
        <v>0</v>
      </c>
      <c r="E200" s="769"/>
      <c r="F200" s="475">
        <v>0</v>
      </c>
      <c r="G200" s="768"/>
      <c r="H200" s="768"/>
      <c r="I200" s="466"/>
      <c r="J200" s="466"/>
      <c r="K200" s="448"/>
      <c r="L200" s="449"/>
    </row>
    <row r="201" spans="1:12" ht="12.75">
      <c r="A201" s="766" t="s">
        <v>11</v>
      </c>
      <c r="B201" s="767"/>
      <c r="C201" s="475">
        <v>0</v>
      </c>
      <c r="D201" s="475">
        <v>0</v>
      </c>
      <c r="E201" s="769"/>
      <c r="F201" s="475">
        <v>0</v>
      </c>
      <c r="G201" s="768"/>
      <c r="H201" s="768"/>
      <c r="I201" s="466"/>
      <c r="J201" s="466"/>
      <c r="K201" s="448"/>
      <c r="L201" s="449"/>
    </row>
    <row r="202" spans="1:12" ht="12.75">
      <c r="A202" s="766" t="s">
        <v>12</v>
      </c>
      <c r="B202" s="767"/>
      <c r="C202" s="475">
        <v>0</v>
      </c>
      <c r="D202" s="475">
        <v>0</v>
      </c>
      <c r="E202" s="769"/>
      <c r="F202" s="475">
        <v>0</v>
      </c>
      <c r="G202" s="768"/>
      <c r="H202" s="768"/>
      <c r="I202" s="466"/>
      <c r="J202" s="466"/>
      <c r="K202" s="448"/>
      <c r="L202" s="449"/>
    </row>
    <row r="203" spans="1:12" ht="48.75">
      <c r="A203" s="474" t="s">
        <v>103</v>
      </c>
      <c r="B203" s="355" t="s">
        <v>452</v>
      </c>
      <c r="C203" s="475"/>
      <c r="D203" s="475"/>
      <c r="E203" s="769" t="s">
        <v>611</v>
      </c>
      <c r="F203" s="475"/>
      <c r="G203" s="768" t="s">
        <v>1159</v>
      </c>
      <c r="H203" s="768" t="s">
        <v>104</v>
      </c>
      <c r="I203" s="466" t="s">
        <v>1104</v>
      </c>
      <c r="J203" s="466" t="s">
        <v>1106</v>
      </c>
      <c r="K203" s="480"/>
      <c r="L203" s="481"/>
    </row>
    <row r="204" spans="1:12" ht="12.75">
      <c r="A204" s="766" t="s">
        <v>9</v>
      </c>
      <c r="B204" s="767"/>
      <c r="C204" s="475">
        <f>SUM(C205:C207)</f>
        <v>368.1</v>
      </c>
      <c r="D204" s="475">
        <f>SUM(D205:D207)</f>
        <v>368.1</v>
      </c>
      <c r="E204" s="769"/>
      <c r="F204" s="475">
        <f>SUM(F205:F207)</f>
        <v>368.1</v>
      </c>
      <c r="G204" s="768"/>
      <c r="H204" s="768"/>
      <c r="I204" s="466"/>
      <c r="J204" s="466"/>
      <c r="K204" s="480"/>
      <c r="L204" s="481"/>
    </row>
    <row r="205" spans="1:12" ht="12.75">
      <c r="A205" s="766" t="s">
        <v>10</v>
      </c>
      <c r="B205" s="767"/>
      <c r="C205" s="475">
        <v>0</v>
      </c>
      <c r="D205" s="475">
        <v>0</v>
      </c>
      <c r="E205" s="769"/>
      <c r="F205" s="475">
        <v>0</v>
      </c>
      <c r="G205" s="768"/>
      <c r="H205" s="768"/>
      <c r="I205" s="466"/>
      <c r="J205" s="466"/>
      <c r="K205" s="480"/>
      <c r="L205" s="481"/>
    </row>
    <row r="206" spans="1:12" ht="12.75">
      <c r="A206" s="766" t="s">
        <v>11</v>
      </c>
      <c r="B206" s="767"/>
      <c r="C206" s="475">
        <v>368.1</v>
      </c>
      <c r="D206" s="475">
        <v>368.1</v>
      </c>
      <c r="E206" s="769"/>
      <c r="F206" s="475">
        <v>368.1</v>
      </c>
      <c r="G206" s="768"/>
      <c r="H206" s="768"/>
      <c r="I206" s="466"/>
      <c r="J206" s="466"/>
      <c r="K206" s="480"/>
      <c r="L206" s="481"/>
    </row>
    <row r="207" spans="1:12" ht="12.75">
      <c r="A207" s="766" t="s">
        <v>12</v>
      </c>
      <c r="B207" s="767"/>
      <c r="C207" s="475">
        <v>0</v>
      </c>
      <c r="D207" s="475">
        <v>0</v>
      </c>
      <c r="E207" s="769"/>
      <c r="F207" s="475">
        <v>0</v>
      </c>
      <c r="G207" s="768"/>
      <c r="H207" s="768"/>
      <c r="I207" s="466"/>
      <c r="J207" s="466"/>
      <c r="K207" s="480"/>
      <c r="L207" s="481"/>
    </row>
    <row r="208" spans="1:12" ht="68.25">
      <c r="A208" s="474" t="s">
        <v>613</v>
      </c>
      <c r="B208" s="355" t="s">
        <v>1160</v>
      </c>
      <c r="C208" s="475"/>
      <c r="D208" s="475"/>
      <c r="E208" s="769" t="s">
        <v>611</v>
      </c>
      <c r="F208" s="475"/>
      <c r="G208" s="768" t="s">
        <v>1040</v>
      </c>
      <c r="H208" s="768" t="s">
        <v>108</v>
      </c>
      <c r="I208" s="466" t="s">
        <v>1104</v>
      </c>
      <c r="J208" s="466" t="s">
        <v>1106</v>
      </c>
      <c r="K208" s="448">
        <v>1827.445</v>
      </c>
      <c r="L208" s="449"/>
    </row>
    <row r="209" spans="1:12" ht="12.75">
      <c r="A209" s="766" t="s">
        <v>9</v>
      </c>
      <c r="B209" s="767"/>
      <c r="C209" s="475">
        <f>SUM(C210:C212)</f>
        <v>24807.99215</v>
      </c>
      <c r="D209" s="475">
        <f>SUM(D210:D212)</f>
        <v>24807.99215</v>
      </c>
      <c r="E209" s="769"/>
      <c r="F209" s="475">
        <f>SUM(F210:F212)</f>
        <v>24807.99215</v>
      </c>
      <c r="G209" s="768"/>
      <c r="H209" s="768"/>
      <c r="I209" s="466"/>
      <c r="J209" s="466"/>
      <c r="K209" s="480"/>
      <c r="L209" s="481"/>
    </row>
    <row r="210" spans="1:12" ht="12.75">
      <c r="A210" s="766" t="s">
        <v>10</v>
      </c>
      <c r="B210" s="767"/>
      <c r="C210" s="475">
        <v>0</v>
      </c>
      <c r="D210" s="475">
        <v>0</v>
      </c>
      <c r="E210" s="769"/>
      <c r="F210" s="475">
        <v>0</v>
      </c>
      <c r="G210" s="768"/>
      <c r="H210" s="768"/>
      <c r="I210" s="466"/>
      <c r="J210" s="466"/>
      <c r="K210" s="480"/>
      <c r="L210" s="481"/>
    </row>
    <row r="211" spans="1:12" ht="12.75">
      <c r="A211" s="766" t="s">
        <v>11</v>
      </c>
      <c r="B211" s="767"/>
      <c r="C211" s="475">
        <v>24807.99215</v>
      </c>
      <c r="D211" s="475">
        <v>24807.99215</v>
      </c>
      <c r="E211" s="769"/>
      <c r="F211" s="475">
        <v>24807.99215</v>
      </c>
      <c r="G211" s="768"/>
      <c r="H211" s="768"/>
      <c r="I211" s="466"/>
      <c r="J211" s="466"/>
      <c r="K211" s="480"/>
      <c r="L211" s="481"/>
    </row>
    <row r="212" spans="1:12" ht="12.75">
      <c r="A212" s="766" t="s">
        <v>12</v>
      </c>
      <c r="B212" s="767"/>
      <c r="C212" s="475">
        <v>0</v>
      </c>
      <c r="D212" s="475">
        <v>0</v>
      </c>
      <c r="E212" s="769"/>
      <c r="F212" s="475">
        <v>0</v>
      </c>
      <c r="G212" s="768"/>
      <c r="H212" s="768"/>
      <c r="I212" s="466"/>
      <c r="J212" s="466"/>
      <c r="K212" s="480"/>
      <c r="L212" s="481"/>
    </row>
    <row r="213" spans="1:12" ht="29.25" hidden="1">
      <c r="A213" s="482" t="s">
        <v>615</v>
      </c>
      <c r="B213" s="455" t="s">
        <v>616</v>
      </c>
      <c r="C213" s="483"/>
      <c r="D213" s="483"/>
      <c r="E213" s="483"/>
      <c r="F213" s="483"/>
      <c r="G213" s="768" t="s">
        <v>939</v>
      </c>
      <c r="H213" s="768" t="s">
        <v>109</v>
      </c>
      <c r="I213" s="466" t="s">
        <v>1104</v>
      </c>
      <c r="J213" s="466"/>
      <c r="K213" s="480"/>
      <c r="L213" s="481"/>
    </row>
    <row r="214" spans="1:12" ht="12.75" hidden="1">
      <c r="A214" s="766" t="s">
        <v>9</v>
      </c>
      <c r="B214" s="767"/>
      <c r="C214" s="475">
        <f>C215+C216+C217</f>
        <v>0</v>
      </c>
      <c r="D214" s="475">
        <f>D215+D216+D217</f>
        <v>0</v>
      </c>
      <c r="E214" s="475"/>
      <c r="F214" s="475">
        <f>F215+F216+F217</f>
        <v>0</v>
      </c>
      <c r="G214" s="768"/>
      <c r="H214" s="768"/>
      <c r="I214" s="466"/>
      <c r="J214" s="466"/>
      <c r="K214" s="480"/>
      <c r="L214" s="481"/>
    </row>
    <row r="215" spans="1:12" ht="12.75" hidden="1">
      <c r="A215" s="766" t="s">
        <v>10</v>
      </c>
      <c r="B215" s="767"/>
      <c r="C215" s="475">
        <v>0</v>
      </c>
      <c r="D215" s="475">
        <v>0</v>
      </c>
      <c r="E215" s="475"/>
      <c r="F215" s="475">
        <v>0</v>
      </c>
      <c r="G215" s="768"/>
      <c r="H215" s="768"/>
      <c r="I215" s="466"/>
      <c r="J215" s="466"/>
      <c r="K215" s="480"/>
      <c r="L215" s="481"/>
    </row>
    <row r="216" spans="1:12" ht="12.75" hidden="1">
      <c r="A216" s="766" t="s">
        <v>11</v>
      </c>
      <c r="B216" s="767"/>
      <c r="C216" s="475">
        <v>0</v>
      </c>
      <c r="D216" s="475">
        <v>0</v>
      </c>
      <c r="E216" s="475"/>
      <c r="F216" s="475">
        <v>0</v>
      </c>
      <c r="G216" s="768"/>
      <c r="H216" s="768"/>
      <c r="I216" s="466"/>
      <c r="J216" s="466"/>
      <c r="K216" s="480"/>
      <c r="L216" s="481"/>
    </row>
    <row r="217" spans="1:12" ht="12.75" hidden="1">
      <c r="A217" s="766" t="s">
        <v>12</v>
      </c>
      <c r="B217" s="767"/>
      <c r="C217" s="475">
        <v>0</v>
      </c>
      <c r="D217" s="475">
        <v>0</v>
      </c>
      <c r="E217" s="475"/>
      <c r="F217" s="475">
        <v>0</v>
      </c>
      <c r="G217" s="768"/>
      <c r="H217" s="768"/>
      <c r="I217" s="466"/>
      <c r="J217" s="466"/>
      <c r="K217" s="480"/>
      <c r="L217" s="481"/>
    </row>
    <row r="218" spans="1:12" ht="19.5" hidden="1">
      <c r="A218" s="482" t="s">
        <v>618</v>
      </c>
      <c r="B218" s="455" t="s">
        <v>619</v>
      </c>
      <c r="C218" s="475">
        <f>SUM(C219:C222)</f>
        <v>0</v>
      </c>
      <c r="D218" s="475">
        <f>SUM(D219:D222)</f>
        <v>0</v>
      </c>
      <c r="E218" s="475"/>
      <c r="F218" s="475">
        <f>SUM(F219:F222)</f>
        <v>0</v>
      </c>
      <c r="G218" s="768" t="s">
        <v>1161</v>
      </c>
      <c r="H218" s="768" t="s">
        <v>621</v>
      </c>
      <c r="I218" s="772" t="s">
        <v>444</v>
      </c>
      <c r="J218" s="772" t="s">
        <v>205</v>
      </c>
      <c r="K218" s="480"/>
      <c r="L218" s="481"/>
    </row>
    <row r="219" spans="1:12" ht="12.75" hidden="1">
      <c r="A219" s="766" t="s">
        <v>9</v>
      </c>
      <c r="B219" s="767"/>
      <c r="C219" s="475">
        <f>C220+C221+C222</f>
        <v>0</v>
      </c>
      <c r="D219" s="475">
        <f>D220+D221+D222</f>
        <v>0</v>
      </c>
      <c r="E219" s="475"/>
      <c r="F219" s="475">
        <f>F220+F221+F222</f>
        <v>0</v>
      </c>
      <c r="G219" s="768"/>
      <c r="H219" s="768"/>
      <c r="I219" s="772"/>
      <c r="J219" s="772"/>
      <c r="K219" s="480"/>
      <c r="L219" s="481"/>
    </row>
    <row r="220" spans="1:12" ht="12.75" hidden="1">
      <c r="A220" s="766" t="s">
        <v>10</v>
      </c>
      <c r="B220" s="767"/>
      <c r="C220" s="475">
        <v>0</v>
      </c>
      <c r="D220" s="475">
        <v>0</v>
      </c>
      <c r="E220" s="475"/>
      <c r="F220" s="475">
        <v>0</v>
      </c>
      <c r="G220" s="768"/>
      <c r="H220" s="768"/>
      <c r="I220" s="772"/>
      <c r="J220" s="772"/>
      <c r="K220" s="480"/>
      <c r="L220" s="481"/>
    </row>
    <row r="221" spans="1:12" ht="12.75" hidden="1">
      <c r="A221" s="766" t="s">
        <v>11</v>
      </c>
      <c r="B221" s="767"/>
      <c r="C221" s="475">
        <v>0</v>
      </c>
      <c r="D221" s="475">
        <v>0</v>
      </c>
      <c r="E221" s="475"/>
      <c r="F221" s="475">
        <v>0</v>
      </c>
      <c r="G221" s="768"/>
      <c r="H221" s="768"/>
      <c r="I221" s="772"/>
      <c r="J221" s="772"/>
      <c r="K221" s="480"/>
      <c r="L221" s="481"/>
    </row>
    <row r="222" spans="1:12" ht="12.75" hidden="1">
      <c r="A222" s="766" t="s">
        <v>12</v>
      </c>
      <c r="B222" s="767"/>
      <c r="C222" s="475">
        <v>0</v>
      </c>
      <c r="D222" s="475">
        <v>0</v>
      </c>
      <c r="E222" s="475"/>
      <c r="F222" s="475">
        <v>0</v>
      </c>
      <c r="G222" s="768"/>
      <c r="H222" s="768"/>
      <c r="I222" s="772"/>
      <c r="J222" s="772"/>
      <c r="K222" s="480"/>
      <c r="L222" s="481"/>
    </row>
    <row r="223" spans="1:12" ht="48.75" hidden="1">
      <c r="A223" s="474" t="s">
        <v>1162</v>
      </c>
      <c r="B223" s="355" t="s">
        <v>1163</v>
      </c>
      <c r="C223" s="475"/>
      <c r="D223" s="475"/>
      <c r="E223" s="769" t="s">
        <v>603</v>
      </c>
      <c r="F223" s="475"/>
      <c r="G223" s="770" t="s">
        <v>1164</v>
      </c>
      <c r="H223" s="768" t="s">
        <v>1165</v>
      </c>
      <c r="I223" s="466" t="s">
        <v>1104</v>
      </c>
      <c r="J223" s="466"/>
      <c r="K223" s="448"/>
      <c r="L223" s="449"/>
    </row>
    <row r="224" spans="1:12" ht="12.75" hidden="1">
      <c r="A224" s="766" t="s">
        <v>9</v>
      </c>
      <c r="B224" s="767"/>
      <c r="C224" s="475">
        <f>SUM(C225:C227)</f>
        <v>0</v>
      </c>
      <c r="D224" s="475">
        <f>SUM(D225:D227)</f>
        <v>0</v>
      </c>
      <c r="E224" s="769"/>
      <c r="F224" s="475">
        <f>SUM(F225:F227)</f>
        <v>0</v>
      </c>
      <c r="G224" s="770"/>
      <c r="H224" s="768"/>
      <c r="I224" s="466"/>
      <c r="J224" s="466"/>
      <c r="K224" s="448"/>
      <c r="L224" s="449"/>
    </row>
    <row r="225" spans="1:12" ht="12.75" hidden="1">
      <c r="A225" s="766" t="s">
        <v>10</v>
      </c>
      <c r="B225" s="767"/>
      <c r="C225" s="475">
        <v>0</v>
      </c>
      <c r="D225" s="475">
        <v>0</v>
      </c>
      <c r="E225" s="769"/>
      <c r="F225" s="475">
        <v>0</v>
      </c>
      <c r="G225" s="770"/>
      <c r="H225" s="768"/>
      <c r="I225" s="466"/>
      <c r="J225" s="466"/>
      <c r="K225" s="448"/>
      <c r="L225" s="449"/>
    </row>
    <row r="226" spans="1:12" ht="12.75" hidden="1">
      <c r="A226" s="766" t="s">
        <v>11</v>
      </c>
      <c r="B226" s="767"/>
      <c r="C226" s="475">
        <v>0</v>
      </c>
      <c r="D226" s="475">
        <v>0</v>
      </c>
      <c r="E226" s="769"/>
      <c r="F226" s="475">
        <v>0</v>
      </c>
      <c r="G226" s="770"/>
      <c r="H226" s="768"/>
      <c r="I226" s="466"/>
      <c r="J226" s="466"/>
      <c r="K226" s="448"/>
      <c r="L226" s="449"/>
    </row>
    <row r="227" spans="1:12" ht="12.75" hidden="1">
      <c r="A227" s="766" t="s">
        <v>12</v>
      </c>
      <c r="B227" s="767"/>
      <c r="C227" s="475">
        <v>0</v>
      </c>
      <c r="D227" s="475">
        <v>0</v>
      </c>
      <c r="E227" s="769"/>
      <c r="F227" s="475">
        <v>0</v>
      </c>
      <c r="G227" s="770"/>
      <c r="H227" s="768"/>
      <c r="I227" s="466"/>
      <c r="J227" s="466"/>
      <c r="K227" s="448"/>
      <c r="L227" s="449"/>
    </row>
    <row r="228" spans="1:12" ht="19.5">
      <c r="A228" s="474" t="s">
        <v>110</v>
      </c>
      <c r="B228" s="355" t="s">
        <v>111</v>
      </c>
      <c r="C228" s="475"/>
      <c r="D228" s="475"/>
      <c r="E228" s="475"/>
      <c r="F228" s="475"/>
      <c r="G228" s="768" t="s">
        <v>1041</v>
      </c>
      <c r="H228" s="768" t="s">
        <v>112</v>
      </c>
      <c r="I228" s="466"/>
      <c r="J228" s="466"/>
      <c r="K228" s="480"/>
      <c r="L228" s="481"/>
    </row>
    <row r="229" spans="1:12" ht="12.75">
      <c r="A229" s="766" t="s">
        <v>9</v>
      </c>
      <c r="B229" s="767"/>
      <c r="C229" s="463">
        <f>SUM(C230:C232)</f>
        <v>7239.9400000000005</v>
      </c>
      <c r="D229" s="463">
        <f>SUM(D230:D232)</f>
        <v>7116.0100999999995</v>
      </c>
      <c r="E229" s="475"/>
      <c r="F229" s="463">
        <f>SUM(F230:F232)</f>
        <v>7116.0100999999995</v>
      </c>
      <c r="G229" s="768"/>
      <c r="H229" s="768"/>
      <c r="I229" s="466"/>
      <c r="J229" s="466"/>
      <c r="K229" s="480"/>
      <c r="L229" s="481"/>
    </row>
    <row r="230" spans="1:12" ht="12.75">
      <c r="A230" s="766" t="s">
        <v>10</v>
      </c>
      <c r="B230" s="767"/>
      <c r="C230" s="463">
        <f aca="true" t="shared" si="2" ref="C230:F232">C235+C243+C248+C253+C263+C258</f>
        <v>0</v>
      </c>
      <c r="D230" s="463">
        <f t="shared" si="2"/>
        <v>0</v>
      </c>
      <c r="E230" s="463">
        <f t="shared" si="2"/>
        <v>0</v>
      </c>
      <c r="F230" s="463">
        <f t="shared" si="2"/>
        <v>0</v>
      </c>
      <c r="G230" s="768"/>
      <c r="H230" s="768"/>
      <c r="I230" s="466"/>
      <c r="J230" s="466"/>
      <c r="K230" s="480"/>
      <c r="L230" s="481"/>
    </row>
    <row r="231" spans="1:12" ht="12.75">
      <c r="A231" s="766" t="s">
        <v>11</v>
      </c>
      <c r="B231" s="767"/>
      <c r="C231" s="463">
        <f t="shared" si="2"/>
        <v>7239.9400000000005</v>
      </c>
      <c r="D231" s="463">
        <f t="shared" si="2"/>
        <v>7116.0100999999995</v>
      </c>
      <c r="E231" s="463">
        <f t="shared" si="2"/>
        <v>0</v>
      </c>
      <c r="F231" s="463">
        <f t="shared" si="2"/>
        <v>7116.0100999999995</v>
      </c>
      <c r="G231" s="768"/>
      <c r="H231" s="768"/>
      <c r="I231" s="466"/>
      <c r="J231" s="466"/>
      <c r="K231" s="480"/>
      <c r="L231" s="481"/>
    </row>
    <row r="232" spans="1:12" ht="12.75">
      <c r="A232" s="766" t="s">
        <v>12</v>
      </c>
      <c r="B232" s="767"/>
      <c r="C232" s="463">
        <f t="shared" si="2"/>
        <v>0</v>
      </c>
      <c r="D232" s="463">
        <f t="shared" si="2"/>
        <v>0</v>
      </c>
      <c r="E232" s="463">
        <f t="shared" si="2"/>
        <v>0</v>
      </c>
      <c r="F232" s="463">
        <f t="shared" si="2"/>
        <v>0</v>
      </c>
      <c r="G232" s="768"/>
      <c r="H232" s="768"/>
      <c r="I232" s="466"/>
      <c r="J232" s="466"/>
      <c r="K232" s="480"/>
      <c r="L232" s="481"/>
    </row>
    <row r="233" spans="1:12" ht="63" customHeight="1">
      <c r="A233" s="474" t="s">
        <v>113</v>
      </c>
      <c r="B233" s="355" t="s">
        <v>624</v>
      </c>
      <c r="C233" s="475"/>
      <c r="D233" s="475"/>
      <c r="E233" s="769" t="s">
        <v>625</v>
      </c>
      <c r="F233" s="475"/>
      <c r="G233" s="770" t="s">
        <v>1121</v>
      </c>
      <c r="H233" s="768" t="s">
        <v>626</v>
      </c>
      <c r="I233" s="466" t="s">
        <v>1104</v>
      </c>
      <c r="J233" s="466" t="s">
        <v>1106</v>
      </c>
      <c r="K233" s="448">
        <v>1907.38782</v>
      </c>
      <c r="L233" s="449"/>
    </row>
    <row r="234" spans="1:12" ht="12.75">
      <c r="A234" s="766" t="s">
        <v>9</v>
      </c>
      <c r="B234" s="767"/>
      <c r="C234" s="475">
        <f>SUM(C235:C237)</f>
        <v>2979</v>
      </c>
      <c r="D234" s="475">
        <f>SUM(D235:D237)</f>
        <v>2855.0701</v>
      </c>
      <c r="E234" s="769"/>
      <c r="F234" s="475">
        <f>SUM(F235:F237)</f>
        <v>2855.0701</v>
      </c>
      <c r="G234" s="770"/>
      <c r="H234" s="774"/>
      <c r="I234" s="466"/>
      <c r="J234" s="466"/>
      <c r="K234" s="480"/>
      <c r="L234" s="481"/>
    </row>
    <row r="235" spans="1:12" ht="12.75">
      <c r="A235" s="766" t="s">
        <v>10</v>
      </c>
      <c r="B235" s="767"/>
      <c r="C235" s="475">
        <v>0</v>
      </c>
      <c r="D235" s="475">
        <v>0</v>
      </c>
      <c r="E235" s="769"/>
      <c r="F235" s="475">
        <v>0</v>
      </c>
      <c r="G235" s="770"/>
      <c r="H235" s="774"/>
      <c r="I235" s="466"/>
      <c r="J235" s="466"/>
      <c r="K235" s="480"/>
      <c r="L235" s="481"/>
    </row>
    <row r="236" spans="1:12" ht="12.75">
      <c r="A236" s="766" t="s">
        <v>11</v>
      </c>
      <c r="B236" s="767"/>
      <c r="C236" s="475">
        <v>2979</v>
      </c>
      <c r="D236" s="475">
        <v>2855.0701</v>
      </c>
      <c r="E236" s="769"/>
      <c r="F236" s="475">
        <v>2855.0701</v>
      </c>
      <c r="G236" s="770"/>
      <c r="H236" s="774"/>
      <c r="I236" s="466"/>
      <c r="J236" s="466"/>
      <c r="K236" s="480"/>
      <c r="L236" s="481"/>
    </row>
    <row r="237" spans="1:12" ht="12.75">
      <c r="A237" s="766" t="s">
        <v>12</v>
      </c>
      <c r="B237" s="767"/>
      <c r="C237" s="475">
        <v>0</v>
      </c>
      <c r="D237" s="475">
        <v>0</v>
      </c>
      <c r="E237" s="769"/>
      <c r="F237" s="475">
        <v>0</v>
      </c>
      <c r="G237" s="770"/>
      <c r="H237" s="774"/>
      <c r="I237" s="466"/>
      <c r="J237" s="466"/>
      <c r="K237" s="480"/>
      <c r="L237" s="481"/>
    </row>
    <row r="238" spans="1:12" ht="33" customHeight="1">
      <c r="A238" s="469"/>
      <c r="B238" s="470" t="s">
        <v>1166</v>
      </c>
      <c r="C238" s="471" t="s">
        <v>15</v>
      </c>
      <c r="D238" s="471" t="s">
        <v>15</v>
      </c>
      <c r="E238" s="471" t="s">
        <v>15</v>
      </c>
      <c r="F238" s="471" t="s">
        <v>15</v>
      </c>
      <c r="G238" s="465" t="s">
        <v>938</v>
      </c>
      <c r="H238" s="466" t="s">
        <v>15</v>
      </c>
      <c r="I238" s="466"/>
      <c r="J238" s="441" t="s">
        <v>1167</v>
      </c>
      <c r="K238" s="448"/>
      <c r="L238" s="449"/>
    </row>
    <row r="239" spans="1:12" ht="34.5" customHeight="1">
      <c r="A239" s="469"/>
      <c r="B239" s="470" t="s">
        <v>1168</v>
      </c>
      <c r="C239" s="471" t="s">
        <v>15</v>
      </c>
      <c r="D239" s="471" t="s">
        <v>15</v>
      </c>
      <c r="E239" s="471" t="s">
        <v>15</v>
      </c>
      <c r="F239" s="471" t="s">
        <v>15</v>
      </c>
      <c r="G239" s="465" t="s">
        <v>938</v>
      </c>
      <c r="H239" s="466" t="s">
        <v>15</v>
      </c>
      <c r="I239" s="466"/>
      <c r="J239" s="441" t="s">
        <v>1169</v>
      </c>
      <c r="K239" s="448"/>
      <c r="L239" s="449"/>
    </row>
    <row r="240" spans="1:12" ht="36.75" customHeight="1">
      <c r="A240" s="469"/>
      <c r="B240" s="470" t="s">
        <v>1170</v>
      </c>
      <c r="C240" s="471" t="s">
        <v>15</v>
      </c>
      <c r="D240" s="471" t="s">
        <v>15</v>
      </c>
      <c r="E240" s="471" t="s">
        <v>15</v>
      </c>
      <c r="F240" s="471" t="s">
        <v>15</v>
      </c>
      <c r="G240" s="465" t="s">
        <v>938</v>
      </c>
      <c r="H240" s="466" t="s">
        <v>15</v>
      </c>
      <c r="I240" s="466"/>
      <c r="J240" s="441" t="s">
        <v>1171</v>
      </c>
      <c r="K240" s="448"/>
      <c r="L240" s="449"/>
    </row>
    <row r="241" spans="1:12" ht="39">
      <c r="A241" s="474" t="s">
        <v>114</v>
      </c>
      <c r="B241" s="355" t="s">
        <v>1172</v>
      </c>
      <c r="C241" s="475"/>
      <c r="D241" s="475"/>
      <c r="E241" s="769" t="s">
        <v>629</v>
      </c>
      <c r="F241" s="475"/>
      <c r="G241" s="770" t="s">
        <v>1173</v>
      </c>
      <c r="H241" s="768" t="s">
        <v>631</v>
      </c>
      <c r="I241" s="466" t="s">
        <v>1104</v>
      </c>
      <c r="J241" s="466" t="s">
        <v>1106</v>
      </c>
      <c r="K241" s="448">
        <v>792.208</v>
      </c>
      <c r="L241" s="449"/>
    </row>
    <row r="242" spans="1:12" ht="12.75">
      <c r="A242" s="766" t="s">
        <v>9</v>
      </c>
      <c r="B242" s="767"/>
      <c r="C242" s="475">
        <f>SUM(C243:C245)</f>
        <v>1311.5272</v>
      </c>
      <c r="D242" s="475">
        <f>SUM(D243:D245)</f>
        <v>1311.5272</v>
      </c>
      <c r="E242" s="769"/>
      <c r="F242" s="475">
        <f>SUM(F243:F245)</f>
        <v>1311.5272</v>
      </c>
      <c r="G242" s="770"/>
      <c r="H242" s="768"/>
      <c r="I242" s="466"/>
      <c r="J242" s="466"/>
      <c r="K242" s="480"/>
      <c r="L242" s="481"/>
    </row>
    <row r="243" spans="1:12" ht="12.75">
      <c r="A243" s="766" t="s">
        <v>10</v>
      </c>
      <c r="B243" s="767"/>
      <c r="C243" s="475">
        <v>0</v>
      </c>
      <c r="D243" s="475">
        <v>0</v>
      </c>
      <c r="E243" s="769"/>
      <c r="F243" s="475">
        <v>0</v>
      </c>
      <c r="G243" s="770"/>
      <c r="H243" s="768"/>
      <c r="I243" s="466"/>
      <c r="J243" s="466"/>
      <c r="K243" s="480"/>
      <c r="L243" s="481"/>
    </row>
    <row r="244" spans="1:12" ht="12.75">
      <c r="A244" s="766" t="s">
        <v>11</v>
      </c>
      <c r="B244" s="767"/>
      <c r="C244" s="475">
        <v>1311.5272</v>
      </c>
      <c r="D244" s="475">
        <v>1311.5272</v>
      </c>
      <c r="E244" s="769"/>
      <c r="F244" s="475">
        <v>1311.5272</v>
      </c>
      <c r="G244" s="770"/>
      <c r="H244" s="768"/>
      <c r="I244" s="466"/>
      <c r="J244" s="466"/>
      <c r="K244" s="480"/>
      <c r="L244" s="481"/>
    </row>
    <row r="245" spans="1:12" ht="12.75">
      <c r="A245" s="766" t="s">
        <v>12</v>
      </c>
      <c r="B245" s="767"/>
      <c r="C245" s="475">
        <v>0</v>
      </c>
      <c r="D245" s="475">
        <v>0</v>
      </c>
      <c r="E245" s="769"/>
      <c r="F245" s="475">
        <v>0</v>
      </c>
      <c r="G245" s="770"/>
      <c r="H245" s="768"/>
      <c r="I245" s="466"/>
      <c r="J245" s="466"/>
      <c r="K245" s="480"/>
      <c r="L245" s="481"/>
    </row>
    <row r="246" spans="1:12" ht="48.75">
      <c r="A246" s="474" t="s">
        <v>115</v>
      </c>
      <c r="B246" s="355" t="s">
        <v>116</v>
      </c>
      <c r="C246" s="475"/>
      <c r="D246" s="475"/>
      <c r="E246" s="769" t="s">
        <v>629</v>
      </c>
      <c r="F246" s="475"/>
      <c r="G246" s="770" t="s">
        <v>1174</v>
      </c>
      <c r="H246" s="768" t="s">
        <v>633</v>
      </c>
      <c r="I246" s="466" t="s">
        <v>1104</v>
      </c>
      <c r="J246" s="466" t="s">
        <v>1106</v>
      </c>
      <c r="K246" s="480"/>
      <c r="L246" s="481"/>
    </row>
    <row r="247" spans="1:12" ht="12.75">
      <c r="A247" s="766" t="s">
        <v>9</v>
      </c>
      <c r="B247" s="767"/>
      <c r="C247" s="475">
        <f>SUM(C248:C250)</f>
        <v>1578.09</v>
      </c>
      <c r="D247" s="475">
        <f>SUM(D248:D250)</f>
        <v>1578.09</v>
      </c>
      <c r="E247" s="769"/>
      <c r="F247" s="475">
        <f>SUM(F248:F250)</f>
        <v>1578.09</v>
      </c>
      <c r="G247" s="770"/>
      <c r="H247" s="768"/>
      <c r="I247" s="466"/>
      <c r="J247" s="466"/>
      <c r="K247" s="480"/>
      <c r="L247" s="481"/>
    </row>
    <row r="248" spans="1:12" ht="12.75">
      <c r="A248" s="766" t="s">
        <v>10</v>
      </c>
      <c r="B248" s="767"/>
      <c r="C248" s="475">
        <v>0</v>
      </c>
      <c r="D248" s="475">
        <v>0</v>
      </c>
      <c r="E248" s="769"/>
      <c r="F248" s="475">
        <v>0</v>
      </c>
      <c r="G248" s="770"/>
      <c r="H248" s="768"/>
      <c r="I248" s="466"/>
      <c r="J248" s="466"/>
      <c r="K248" s="480"/>
      <c r="L248" s="481"/>
    </row>
    <row r="249" spans="1:12" ht="12.75">
      <c r="A249" s="766" t="s">
        <v>11</v>
      </c>
      <c r="B249" s="767"/>
      <c r="C249" s="475">
        <v>1578.09</v>
      </c>
      <c r="D249" s="475">
        <v>1578.09</v>
      </c>
      <c r="E249" s="769"/>
      <c r="F249" s="475">
        <v>1578.09</v>
      </c>
      <c r="G249" s="770"/>
      <c r="H249" s="768"/>
      <c r="I249" s="466"/>
      <c r="J249" s="466"/>
      <c r="K249" s="480"/>
      <c r="L249" s="481"/>
    </row>
    <row r="250" spans="1:12" ht="12.75">
      <c r="A250" s="766" t="s">
        <v>12</v>
      </c>
      <c r="B250" s="767"/>
      <c r="C250" s="475">
        <v>0</v>
      </c>
      <c r="D250" s="475">
        <v>0</v>
      </c>
      <c r="E250" s="769"/>
      <c r="F250" s="475">
        <v>0</v>
      </c>
      <c r="G250" s="770"/>
      <c r="H250" s="768"/>
      <c r="I250" s="466"/>
      <c r="J250" s="466"/>
      <c r="K250" s="480"/>
      <c r="L250" s="481"/>
    </row>
    <row r="251" spans="1:12" ht="19.5">
      <c r="A251" s="474" t="s">
        <v>117</v>
      </c>
      <c r="B251" s="355" t="s">
        <v>634</v>
      </c>
      <c r="C251" s="475"/>
      <c r="D251" s="475"/>
      <c r="E251" s="769" t="s">
        <v>629</v>
      </c>
      <c r="F251" s="475"/>
      <c r="G251" s="768" t="s">
        <v>1175</v>
      </c>
      <c r="H251" s="768" t="s">
        <v>118</v>
      </c>
      <c r="I251" s="466" t="s">
        <v>1104</v>
      </c>
      <c r="J251" s="466" t="s">
        <v>1106</v>
      </c>
      <c r="K251" s="448">
        <v>418.84</v>
      </c>
      <c r="L251" s="449"/>
    </row>
    <row r="252" spans="1:12" ht="12.75">
      <c r="A252" s="766" t="s">
        <v>9</v>
      </c>
      <c r="B252" s="767"/>
      <c r="C252" s="475">
        <f>SUM(C253:C255)</f>
        <v>913</v>
      </c>
      <c r="D252" s="475">
        <f>SUM(D253:D255)</f>
        <v>913</v>
      </c>
      <c r="E252" s="769"/>
      <c r="F252" s="475">
        <f>SUM(F253:F255)</f>
        <v>913</v>
      </c>
      <c r="G252" s="768"/>
      <c r="H252" s="768"/>
      <c r="I252" s="466"/>
      <c r="J252" s="466"/>
      <c r="K252" s="480"/>
      <c r="L252" s="481"/>
    </row>
    <row r="253" spans="1:12" ht="12.75">
      <c r="A253" s="766" t="s">
        <v>10</v>
      </c>
      <c r="B253" s="767"/>
      <c r="C253" s="475">
        <v>0</v>
      </c>
      <c r="D253" s="475">
        <v>0</v>
      </c>
      <c r="E253" s="769"/>
      <c r="F253" s="475">
        <v>0</v>
      </c>
      <c r="G253" s="768"/>
      <c r="H253" s="768"/>
      <c r="I253" s="466"/>
      <c r="J253" s="466"/>
      <c r="K253" s="480"/>
      <c r="L253" s="481"/>
    </row>
    <row r="254" spans="1:12" ht="12.75">
      <c r="A254" s="766" t="s">
        <v>11</v>
      </c>
      <c r="B254" s="767"/>
      <c r="C254" s="475">
        <v>913</v>
      </c>
      <c r="D254" s="475">
        <v>913</v>
      </c>
      <c r="E254" s="769"/>
      <c r="F254" s="475">
        <v>913</v>
      </c>
      <c r="G254" s="768"/>
      <c r="H254" s="768"/>
      <c r="I254" s="466"/>
      <c r="J254" s="466"/>
      <c r="K254" s="480"/>
      <c r="L254" s="481"/>
    </row>
    <row r="255" spans="1:12" ht="12.75">
      <c r="A255" s="766" t="s">
        <v>12</v>
      </c>
      <c r="B255" s="767"/>
      <c r="C255" s="475">
        <v>0</v>
      </c>
      <c r="D255" s="475">
        <v>0</v>
      </c>
      <c r="E255" s="769"/>
      <c r="F255" s="475">
        <v>0</v>
      </c>
      <c r="G255" s="768"/>
      <c r="H255" s="768"/>
      <c r="I255" s="466"/>
      <c r="J255" s="466"/>
      <c r="K255" s="480"/>
      <c r="L255" s="481"/>
    </row>
    <row r="256" spans="1:12" ht="43.5" customHeight="1">
      <c r="A256" s="474" t="s">
        <v>1176</v>
      </c>
      <c r="B256" s="355" t="s">
        <v>1177</v>
      </c>
      <c r="C256" s="475"/>
      <c r="D256" s="475"/>
      <c r="E256" s="475"/>
      <c r="F256" s="475"/>
      <c r="G256" s="768" t="s">
        <v>1175</v>
      </c>
      <c r="H256" s="768" t="s">
        <v>1178</v>
      </c>
      <c r="I256" s="466" t="s">
        <v>1104</v>
      </c>
      <c r="J256" s="466" t="s">
        <v>1106</v>
      </c>
      <c r="K256" s="448">
        <v>150</v>
      </c>
      <c r="L256" s="449"/>
    </row>
    <row r="257" spans="1:12" ht="12.75">
      <c r="A257" s="766" t="s">
        <v>9</v>
      </c>
      <c r="B257" s="767"/>
      <c r="C257" s="475">
        <f>SUM(C258:C260)</f>
        <v>248.3228</v>
      </c>
      <c r="D257" s="475">
        <f>SUM(D258:D260)</f>
        <v>248.3228</v>
      </c>
      <c r="E257" s="769"/>
      <c r="F257" s="475">
        <f>SUM(F258:F260)</f>
        <v>248.3228</v>
      </c>
      <c r="G257" s="768"/>
      <c r="H257" s="768"/>
      <c r="I257" s="466"/>
      <c r="J257" s="466"/>
      <c r="K257" s="480"/>
      <c r="L257" s="481"/>
    </row>
    <row r="258" spans="1:12" ht="12.75">
      <c r="A258" s="766" t="s">
        <v>10</v>
      </c>
      <c r="B258" s="767"/>
      <c r="C258" s="475">
        <v>0</v>
      </c>
      <c r="D258" s="475">
        <v>0</v>
      </c>
      <c r="E258" s="769"/>
      <c r="F258" s="475">
        <v>0</v>
      </c>
      <c r="G258" s="768"/>
      <c r="H258" s="768"/>
      <c r="I258" s="466"/>
      <c r="J258" s="466"/>
      <c r="K258" s="480"/>
      <c r="L258" s="481"/>
    </row>
    <row r="259" spans="1:12" ht="12.75">
      <c r="A259" s="766" t="s">
        <v>11</v>
      </c>
      <c r="B259" s="767"/>
      <c r="C259" s="475">
        <v>248.3228</v>
      </c>
      <c r="D259" s="475">
        <v>248.3228</v>
      </c>
      <c r="E259" s="769"/>
      <c r="F259" s="475">
        <v>248.3228</v>
      </c>
      <c r="G259" s="768"/>
      <c r="H259" s="768"/>
      <c r="I259" s="466"/>
      <c r="J259" s="466"/>
      <c r="K259" s="480"/>
      <c r="L259" s="481"/>
    </row>
    <row r="260" spans="1:12" ht="12.75">
      <c r="A260" s="766" t="s">
        <v>12</v>
      </c>
      <c r="B260" s="767"/>
      <c r="C260" s="475">
        <v>0</v>
      </c>
      <c r="D260" s="475">
        <v>0</v>
      </c>
      <c r="E260" s="769"/>
      <c r="F260" s="475">
        <v>0</v>
      </c>
      <c r="G260" s="768"/>
      <c r="H260" s="768"/>
      <c r="I260" s="466"/>
      <c r="J260" s="466"/>
      <c r="K260" s="480"/>
      <c r="L260" s="481"/>
    </row>
    <row r="261" spans="1:12" ht="48.75">
      <c r="A261" s="474" t="s">
        <v>121</v>
      </c>
      <c r="B261" s="355" t="s">
        <v>1179</v>
      </c>
      <c r="C261" s="475"/>
      <c r="D261" s="475"/>
      <c r="E261" s="769" t="s">
        <v>638</v>
      </c>
      <c r="F261" s="475"/>
      <c r="G261" s="770" t="s">
        <v>1175</v>
      </c>
      <c r="H261" s="768" t="s">
        <v>124</v>
      </c>
      <c r="I261" s="466" t="s">
        <v>1104</v>
      </c>
      <c r="J261" s="466" t="s">
        <v>1106</v>
      </c>
      <c r="K261" s="480"/>
      <c r="L261" s="481"/>
    </row>
    <row r="262" spans="1:12" ht="12.75">
      <c r="A262" s="766" t="s">
        <v>9</v>
      </c>
      <c r="B262" s="767"/>
      <c r="C262" s="475">
        <f>SUM(C263:C265)</f>
        <v>210</v>
      </c>
      <c r="D262" s="475">
        <f>SUM(D263:D265)</f>
        <v>210</v>
      </c>
      <c r="E262" s="769"/>
      <c r="F262" s="475">
        <f>SUM(F263:F265)</f>
        <v>210</v>
      </c>
      <c r="G262" s="770"/>
      <c r="H262" s="768"/>
      <c r="I262" s="466"/>
      <c r="J262" s="466"/>
      <c r="K262" s="480"/>
      <c r="L262" s="481"/>
    </row>
    <row r="263" spans="1:12" ht="12.75">
      <c r="A263" s="766" t="s">
        <v>10</v>
      </c>
      <c r="B263" s="767"/>
      <c r="C263" s="475">
        <v>0</v>
      </c>
      <c r="D263" s="475">
        <v>0</v>
      </c>
      <c r="E263" s="769"/>
      <c r="F263" s="475">
        <v>0</v>
      </c>
      <c r="G263" s="770"/>
      <c r="H263" s="768"/>
      <c r="I263" s="466"/>
      <c r="J263" s="466"/>
      <c r="K263" s="480"/>
      <c r="L263" s="481"/>
    </row>
    <row r="264" spans="1:12" ht="12.75">
      <c r="A264" s="766" t="s">
        <v>11</v>
      </c>
      <c r="B264" s="767"/>
      <c r="C264" s="475">
        <v>210</v>
      </c>
      <c r="D264" s="475">
        <v>210</v>
      </c>
      <c r="E264" s="769"/>
      <c r="F264" s="475">
        <v>210</v>
      </c>
      <c r="G264" s="770"/>
      <c r="H264" s="768"/>
      <c r="I264" s="466"/>
      <c r="J264" s="466"/>
      <c r="K264" s="480"/>
      <c r="L264" s="481"/>
    </row>
    <row r="265" spans="1:12" ht="12.75">
      <c r="A265" s="766" t="s">
        <v>12</v>
      </c>
      <c r="B265" s="767"/>
      <c r="C265" s="475">
        <v>0</v>
      </c>
      <c r="D265" s="475">
        <v>0</v>
      </c>
      <c r="E265" s="769"/>
      <c r="F265" s="475">
        <v>0</v>
      </c>
      <c r="G265" s="770"/>
      <c r="H265" s="768"/>
      <c r="I265" s="466"/>
      <c r="J265" s="466"/>
      <c r="K265" s="480"/>
      <c r="L265" s="481"/>
    </row>
    <row r="266" spans="1:12" ht="48.75">
      <c r="A266" s="474" t="s">
        <v>125</v>
      </c>
      <c r="B266" s="355" t="s">
        <v>126</v>
      </c>
      <c r="C266" s="475"/>
      <c r="D266" s="475"/>
      <c r="E266" s="475"/>
      <c r="F266" s="475"/>
      <c r="G266" s="768" t="s">
        <v>938</v>
      </c>
      <c r="H266" s="768" t="s">
        <v>127</v>
      </c>
      <c r="I266" s="466"/>
      <c r="J266" s="466"/>
      <c r="K266" s="480"/>
      <c r="L266" s="481"/>
    </row>
    <row r="267" spans="1:12" ht="12.75">
      <c r="A267" s="766" t="s">
        <v>9</v>
      </c>
      <c r="B267" s="767"/>
      <c r="C267" s="463">
        <f>SUM(C268:C270)</f>
        <v>72109.24239</v>
      </c>
      <c r="D267" s="463">
        <f>SUM(D268:D270)</f>
        <v>70767.32418</v>
      </c>
      <c r="E267" s="475"/>
      <c r="F267" s="463">
        <f>SUM(F268:F270)</f>
        <v>70767.32418</v>
      </c>
      <c r="G267" s="768"/>
      <c r="H267" s="768"/>
      <c r="I267" s="466"/>
      <c r="J267" s="466"/>
      <c r="K267" s="448"/>
      <c r="L267" s="449"/>
    </row>
    <row r="268" spans="1:12" ht="12.75">
      <c r="A268" s="766" t="s">
        <v>10</v>
      </c>
      <c r="B268" s="767"/>
      <c r="C268" s="463">
        <f aca="true" t="shared" si="3" ref="C268:D270">C274+C285+C290+C296+C301+C306</f>
        <v>0</v>
      </c>
      <c r="D268" s="463">
        <f t="shared" si="3"/>
        <v>0</v>
      </c>
      <c r="E268" s="475"/>
      <c r="F268" s="463">
        <f>F274+F285+F290+F296+F301+F306</f>
        <v>0</v>
      </c>
      <c r="G268" s="768"/>
      <c r="H268" s="768"/>
      <c r="I268" s="466"/>
      <c r="J268" s="466"/>
      <c r="K268" s="448"/>
      <c r="L268" s="449"/>
    </row>
    <row r="269" spans="1:12" ht="12.75">
      <c r="A269" s="766" t="s">
        <v>11</v>
      </c>
      <c r="B269" s="767"/>
      <c r="C269" s="463">
        <f t="shared" si="3"/>
        <v>72109.24239</v>
      </c>
      <c r="D269" s="463">
        <f t="shared" si="3"/>
        <v>70767.32418</v>
      </c>
      <c r="E269" s="475"/>
      <c r="F269" s="463">
        <f>F275+F286+F291+F297+F302+F307</f>
        <v>70767.32418</v>
      </c>
      <c r="G269" s="768"/>
      <c r="H269" s="768"/>
      <c r="I269" s="466"/>
      <c r="J269" s="466"/>
      <c r="K269" s="448"/>
      <c r="L269" s="449"/>
    </row>
    <row r="270" spans="1:12" ht="12.75">
      <c r="A270" s="766" t="s">
        <v>12</v>
      </c>
      <c r="B270" s="767"/>
      <c r="C270" s="463">
        <f t="shared" si="3"/>
        <v>0</v>
      </c>
      <c r="D270" s="463">
        <f t="shared" si="3"/>
        <v>0</v>
      </c>
      <c r="E270" s="475"/>
      <c r="F270" s="463">
        <f>F276+F287+F292+F298+F303+F308</f>
        <v>0</v>
      </c>
      <c r="G270" s="768"/>
      <c r="H270" s="768"/>
      <c r="I270" s="466"/>
      <c r="J270" s="466"/>
      <c r="K270" s="448"/>
      <c r="L270" s="449"/>
    </row>
    <row r="271" spans="1:12" ht="64.5" customHeight="1">
      <c r="A271" s="469"/>
      <c r="B271" s="470" t="s">
        <v>1102</v>
      </c>
      <c r="C271" s="471" t="s">
        <v>15</v>
      </c>
      <c r="D271" s="471" t="s">
        <v>15</v>
      </c>
      <c r="E271" s="471" t="s">
        <v>15</v>
      </c>
      <c r="F271" s="471" t="s">
        <v>15</v>
      </c>
      <c r="G271" s="465" t="s">
        <v>938</v>
      </c>
      <c r="H271" s="466" t="s">
        <v>15</v>
      </c>
      <c r="I271" s="466" t="s">
        <v>15</v>
      </c>
      <c r="J271" s="441" t="s">
        <v>1148</v>
      </c>
      <c r="K271" s="472"/>
      <c r="L271" s="473"/>
    </row>
    <row r="272" spans="1:12" ht="48.75">
      <c r="A272" s="474" t="s">
        <v>128</v>
      </c>
      <c r="B272" s="355" t="s">
        <v>1180</v>
      </c>
      <c r="C272" s="475"/>
      <c r="D272" s="475"/>
      <c r="E272" s="769" t="s">
        <v>641</v>
      </c>
      <c r="F272" s="475"/>
      <c r="G272" s="770" t="s">
        <v>1181</v>
      </c>
      <c r="H272" s="768" t="s">
        <v>457</v>
      </c>
      <c r="I272" s="466" t="s">
        <v>1104</v>
      </c>
      <c r="J272" s="466" t="s">
        <v>1106</v>
      </c>
      <c r="K272" s="448">
        <v>1302.75</v>
      </c>
      <c r="L272" s="449"/>
    </row>
    <row r="273" spans="1:12" ht="12.75">
      <c r="A273" s="766" t="s">
        <v>9</v>
      </c>
      <c r="B273" s="767"/>
      <c r="C273" s="475">
        <f>SUM(C274:C276)</f>
        <v>3088</v>
      </c>
      <c r="D273" s="475">
        <f>SUM(D274:D276)</f>
        <v>3088</v>
      </c>
      <c r="E273" s="769"/>
      <c r="F273" s="475">
        <f>SUM(F274:F276)</f>
        <v>3088</v>
      </c>
      <c r="G273" s="770"/>
      <c r="H273" s="768"/>
      <c r="I273" s="466"/>
      <c r="J273" s="466"/>
      <c r="K273" s="448"/>
      <c r="L273" s="449"/>
    </row>
    <row r="274" spans="1:12" ht="12.75">
      <c r="A274" s="766" t="s">
        <v>10</v>
      </c>
      <c r="B274" s="767"/>
      <c r="C274" s="475">
        <v>0</v>
      </c>
      <c r="D274" s="475">
        <v>0</v>
      </c>
      <c r="E274" s="769"/>
      <c r="F274" s="475">
        <v>0</v>
      </c>
      <c r="G274" s="770"/>
      <c r="H274" s="768"/>
      <c r="I274" s="466"/>
      <c r="J274" s="466"/>
      <c r="K274" s="448"/>
      <c r="L274" s="449"/>
    </row>
    <row r="275" spans="1:12" ht="12.75">
      <c r="A275" s="766" t="s">
        <v>11</v>
      </c>
      <c r="B275" s="767"/>
      <c r="C275" s="475">
        <v>3088</v>
      </c>
      <c r="D275" s="475">
        <v>3088</v>
      </c>
      <c r="E275" s="769"/>
      <c r="F275" s="475">
        <v>3088</v>
      </c>
      <c r="G275" s="770"/>
      <c r="H275" s="768"/>
      <c r="I275" s="466"/>
      <c r="J275" s="466"/>
      <c r="K275" s="448"/>
      <c r="L275" s="449"/>
    </row>
    <row r="276" spans="1:12" ht="12.75">
      <c r="A276" s="766" t="s">
        <v>12</v>
      </c>
      <c r="B276" s="767"/>
      <c r="C276" s="475">
        <v>0</v>
      </c>
      <c r="D276" s="475">
        <v>0</v>
      </c>
      <c r="E276" s="769"/>
      <c r="F276" s="475">
        <v>0</v>
      </c>
      <c r="G276" s="770"/>
      <c r="H276" s="768"/>
      <c r="I276" s="466"/>
      <c r="J276" s="466"/>
      <c r="K276" s="448"/>
      <c r="L276" s="449"/>
    </row>
    <row r="277" spans="1:12" ht="36" customHeight="1">
      <c r="A277" s="484"/>
      <c r="B277" s="355" t="s">
        <v>1182</v>
      </c>
      <c r="C277" s="471" t="s">
        <v>15</v>
      </c>
      <c r="D277" s="471" t="s">
        <v>15</v>
      </c>
      <c r="E277" s="471" t="s">
        <v>15</v>
      </c>
      <c r="F277" s="471" t="s">
        <v>15</v>
      </c>
      <c r="G277" s="465" t="s">
        <v>938</v>
      </c>
      <c r="H277" s="466" t="s">
        <v>15</v>
      </c>
      <c r="I277" s="466"/>
      <c r="J277" s="441" t="s">
        <v>1183</v>
      </c>
      <c r="K277" s="448"/>
      <c r="L277" s="449"/>
    </row>
    <row r="278" spans="1:12" ht="35.25" customHeight="1">
      <c r="A278" s="484"/>
      <c r="B278" s="355" t="s">
        <v>1184</v>
      </c>
      <c r="C278" s="471" t="s">
        <v>15</v>
      </c>
      <c r="D278" s="471" t="s">
        <v>15</v>
      </c>
      <c r="E278" s="471" t="s">
        <v>15</v>
      </c>
      <c r="F278" s="471" t="s">
        <v>15</v>
      </c>
      <c r="G278" s="465" t="s">
        <v>938</v>
      </c>
      <c r="H278" s="466" t="s">
        <v>15</v>
      </c>
      <c r="I278" s="466"/>
      <c r="J278" s="441" t="s">
        <v>1185</v>
      </c>
      <c r="K278" s="448"/>
      <c r="L278" s="449"/>
    </row>
    <row r="279" spans="1:12" ht="41.25" customHeight="1">
      <c r="A279" s="484"/>
      <c r="B279" s="355" t="s">
        <v>1186</v>
      </c>
      <c r="C279" s="471" t="s">
        <v>15</v>
      </c>
      <c r="D279" s="471" t="s">
        <v>15</v>
      </c>
      <c r="E279" s="471" t="s">
        <v>15</v>
      </c>
      <c r="F279" s="471" t="s">
        <v>15</v>
      </c>
      <c r="G279" s="465" t="s">
        <v>938</v>
      </c>
      <c r="H279" s="466" t="s">
        <v>15</v>
      </c>
      <c r="I279" s="466"/>
      <c r="J279" s="441" t="s">
        <v>1185</v>
      </c>
      <c r="K279" s="448"/>
      <c r="L279" s="449"/>
    </row>
    <row r="280" spans="1:12" ht="32.25" customHeight="1">
      <c r="A280" s="484"/>
      <c r="B280" s="355" t="s">
        <v>1187</v>
      </c>
      <c r="C280" s="471" t="s">
        <v>15</v>
      </c>
      <c r="D280" s="471" t="s">
        <v>15</v>
      </c>
      <c r="E280" s="471" t="s">
        <v>15</v>
      </c>
      <c r="F280" s="471" t="s">
        <v>15</v>
      </c>
      <c r="G280" s="465" t="s">
        <v>938</v>
      </c>
      <c r="H280" s="466" t="s">
        <v>15</v>
      </c>
      <c r="I280" s="466"/>
      <c r="J280" s="441" t="s">
        <v>1188</v>
      </c>
      <c r="K280" s="448"/>
      <c r="L280" s="449"/>
    </row>
    <row r="281" spans="1:12" ht="48" customHeight="1">
      <c r="A281" s="484"/>
      <c r="B281" s="355" t="s">
        <v>1189</v>
      </c>
      <c r="C281" s="471" t="s">
        <v>15</v>
      </c>
      <c r="D281" s="471" t="s">
        <v>15</v>
      </c>
      <c r="E281" s="471" t="s">
        <v>15</v>
      </c>
      <c r="F281" s="471" t="s">
        <v>15</v>
      </c>
      <c r="G281" s="465" t="s">
        <v>938</v>
      </c>
      <c r="H281" s="466" t="s">
        <v>15</v>
      </c>
      <c r="I281" s="466"/>
      <c r="J281" s="441" t="s">
        <v>1190</v>
      </c>
      <c r="K281" s="448"/>
      <c r="L281" s="449"/>
    </row>
    <row r="282" spans="1:12" ht="46.5" customHeight="1">
      <c r="A282" s="484"/>
      <c r="B282" s="355" t="s">
        <v>1191</v>
      </c>
      <c r="C282" s="471" t="s">
        <v>15</v>
      </c>
      <c r="D282" s="471" t="s">
        <v>15</v>
      </c>
      <c r="E282" s="471" t="s">
        <v>15</v>
      </c>
      <c r="F282" s="471" t="s">
        <v>15</v>
      </c>
      <c r="G282" s="465" t="s">
        <v>938</v>
      </c>
      <c r="H282" s="466" t="s">
        <v>15</v>
      </c>
      <c r="I282" s="466"/>
      <c r="J282" s="466" t="s">
        <v>1192</v>
      </c>
      <c r="K282" s="448"/>
      <c r="L282" s="449"/>
    </row>
    <row r="283" spans="1:12" ht="29.25">
      <c r="A283" s="474" t="s">
        <v>130</v>
      </c>
      <c r="B283" s="355" t="s">
        <v>131</v>
      </c>
      <c r="C283" s="475"/>
      <c r="D283" s="475"/>
      <c r="E283" s="769" t="s">
        <v>642</v>
      </c>
      <c r="F283" s="475"/>
      <c r="G283" s="768" t="s">
        <v>1175</v>
      </c>
      <c r="H283" s="768" t="s">
        <v>132</v>
      </c>
      <c r="I283" s="466" t="s">
        <v>1104</v>
      </c>
      <c r="J283" s="466" t="s">
        <v>1106</v>
      </c>
      <c r="K283" s="448"/>
      <c r="L283" s="449"/>
    </row>
    <row r="284" spans="1:12" ht="12.75">
      <c r="A284" s="766" t="s">
        <v>9</v>
      </c>
      <c r="B284" s="767"/>
      <c r="C284" s="475">
        <f>SUM(C285:C287)</f>
        <v>500</v>
      </c>
      <c r="D284" s="475">
        <f>SUM(D285:D287)</f>
        <v>500</v>
      </c>
      <c r="E284" s="769"/>
      <c r="F284" s="475">
        <f>SUM(F285:F287)</f>
        <v>500</v>
      </c>
      <c r="G284" s="768"/>
      <c r="H284" s="768"/>
      <c r="I284" s="466"/>
      <c r="J284" s="466"/>
      <c r="K284" s="448"/>
      <c r="L284" s="449"/>
    </row>
    <row r="285" spans="1:12" ht="12.75">
      <c r="A285" s="766" t="s">
        <v>10</v>
      </c>
      <c r="B285" s="767"/>
      <c r="C285" s="475">
        <v>0</v>
      </c>
      <c r="D285" s="475">
        <v>0</v>
      </c>
      <c r="E285" s="769"/>
      <c r="F285" s="475">
        <v>0</v>
      </c>
      <c r="G285" s="768"/>
      <c r="H285" s="768"/>
      <c r="I285" s="466"/>
      <c r="J285" s="466"/>
      <c r="K285" s="448"/>
      <c r="L285" s="449"/>
    </row>
    <row r="286" spans="1:12" ht="12.75">
      <c r="A286" s="766" t="s">
        <v>11</v>
      </c>
      <c r="B286" s="767"/>
      <c r="C286" s="475">
        <v>500</v>
      </c>
      <c r="D286" s="475">
        <v>500</v>
      </c>
      <c r="E286" s="769"/>
      <c r="F286" s="475">
        <v>500</v>
      </c>
      <c r="G286" s="768"/>
      <c r="H286" s="768"/>
      <c r="I286" s="466"/>
      <c r="J286" s="466"/>
      <c r="K286" s="448"/>
      <c r="L286" s="449"/>
    </row>
    <row r="287" spans="1:12" ht="12.75">
      <c r="A287" s="766" t="s">
        <v>12</v>
      </c>
      <c r="B287" s="767"/>
      <c r="C287" s="475">
        <v>0</v>
      </c>
      <c r="D287" s="475">
        <v>0</v>
      </c>
      <c r="E287" s="769"/>
      <c r="F287" s="475">
        <v>0</v>
      </c>
      <c r="G287" s="768"/>
      <c r="H287" s="768"/>
      <c r="I287" s="466"/>
      <c r="J287" s="466"/>
      <c r="K287" s="448"/>
      <c r="L287" s="449"/>
    </row>
    <row r="288" spans="1:12" ht="29.25">
      <c r="A288" s="474" t="s">
        <v>133</v>
      </c>
      <c r="B288" s="355" t="s">
        <v>1193</v>
      </c>
      <c r="C288" s="475"/>
      <c r="D288" s="475"/>
      <c r="E288" s="769" t="s">
        <v>642</v>
      </c>
      <c r="F288" s="475"/>
      <c r="G288" s="768" t="s">
        <v>1175</v>
      </c>
      <c r="H288" s="768" t="s">
        <v>135</v>
      </c>
      <c r="I288" s="466" t="s">
        <v>1104</v>
      </c>
      <c r="J288" s="466" t="s">
        <v>1106</v>
      </c>
      <c r="K288" s="448"/>
      <c r="L288" s="449"/>
    </row>
    <row r="289" spans="1:12" ht="12.75">
      <c r="A289" s="766" t="s">
        <v>9</v>
      </c>
      <c r="B289" s="767"/>
      <c r="C289" s="475">
        <f>SUM(C290:C292)</f>
        <v>400</v>
      </c>
      <c r="D289" s="475">
        <f>SUM(D290:D292)</f>
        <v>400</v>
      </c>
      <c r="E289" s="769"/>
      <c r="F289" s="475">
        <f>SUM(F290:F292)</f>
        <v>400</v>
      </c>
      <c r="G289" s="768"/>
      <c r="H289" s="768"/>
      <c r="I289" s="466"/>
      <c r="J289" s="466"/>
      <c r="K289" s="448"/>
      <c r="L289" s="449"/>
    </row>
    <row r="290" spans="1:12" ht="12.75">
      <c r="A290" s="766" t="s">
        <v>10</v>
      </c>
      <c r="B290" s="767"/>
      <c r="C290" s="475">
        <v>0</v>
      </c>
      <c r="D290" s="475">
        <v>0</v>
      </c>
      <c r="E290" s="769"/>
      <c r="F290" s="475">
        <v>0</v>
      </c>
      <c r="G290" s="768"/>
      <c r="H290" s="768"/>
      <c r="I290" s="466"/>
      <c r="J290" s="466"/>
      <c r="K290" s="448"/>
      <c r="L290" s="449"/>
    </row>
    <row r="291" spans="1:12" ht="12.75">
      <c r="A291" s="766" t="s">
        <v>11</v>
      </c>
      <c r="B291" s="767"/>
      <c r="C291" s="475">
        <v>400</v>
      </c>
      <c r="D291" s="475">
        <v>400</v>
      </c>
      <c r="E291" s="769"/>
      <c r="F291" s="475">
        <v>400</v>
      </c>
      <c r="G291" s="768"/>
      <c r="H291" s="768"/>
      <c r="I291" s="466"/>
      <c r="J291" s="466"/>
      <c r="K291" s="448"/>
      <c r="L291" s="449"/>
    </row>
    <row r="292" spans="1:12" ht="12.75">
      <c r="A292" s="766" t="s">
        <v>12</v>
      </c>
      <c r="B292" s="767"/>
      <c r="C292" s="475">
        <v>0</v>
      </c>
      <c r="D292" s="475">
        <v>0</v>
      </c>
      <c r="E292" s="769"/>
      <c r="F292" s="475">
        <v>0</v>
      </c>
      <c r="G292" s="768"/>
      <c r="H292" s="768"/>
      <c r="I292" s="466"/>
      <c r="J292" s="466"/>
      <c r="K292" s="448"/>
      <c r="L292" s="449"/>
    </row>
    <row r="293" spans="1:12" ht="73.5" customHeight="1">
      <c r="A293" s="484"/>
      <c r="B293" s="355" t="s">
        <v>1194</v>
      </c>
      <c r="C293" s="471" t="s">
        <v>15</v>
      </c>
      <c r="D293" s="471" t="s">
        <v>15</v>
      </c>
      <c r="E293" s="471" t="s">
        <v>15</v>
      </c>
      <c r="F293" s="471" t="s">
        <v>15</v>
      </c>
      <c r="G293" s="465" t="s">
        <v>938</v>
      </c>
      <c r="H293" s="466" t="s">
        <v>15</v>
      </c>
      <c r="I293" s="466"/>
      <c r="J293" s="441" t="s">
        <v>1195</v>
      </c>
      <c r="K293" s="448"/>
      <c r="L293" s="449"/>
    </row>
    <row r="294" spans="1:12" ht="39">
      <c r="A294" s="474" t="s">
        <v>136</v>
      </c>
      <c r="B294" s="355" t="s">
        <v>1196</v>
      </c>
      <c r="C294" s="475"/>
      <c r="D294" s="475"/>
      <c r="E294" s="769" t="s">
        <v>645</v>
      </c>
      <c r="F294" s="475"/>
      <c r="G294" s="768" t="s">
        <v>1175</v>
      </c>
      <c r="H294" s="768" t="s">
        <v>1197</v>
      </c>
      <c r="I294" s="466" t="s">
        <v>1104</v>
      </c>
      <c r="J294" s="466" t="s">
        <v>1106</v>
      </c>
      <c r="K294" s="448">
        <v>655.87</v>
      </c>
      <c r="L294" s="449"/>
    </row>
    <row r="295" spans="1:12" ht="12.75">
      <c r="A295" s="766" t="s">
        <v>9</v>
      </c>
      <c r="B295" s="767"/>
      <c r="C295" s="475">
        <f>SUM(C296:C298)</f>
        <v>1063</v>
      </c>
      <c r="D295" s="475">
        <f>SUM(D296:D298)</f>
        <v>1063</v>
      </c>
      <c r="E295" s="769"/>
      <c r="F295" s="475">
        <f>SUM(F296:F298)</f>
        <v>1063</v>
      </c>
      <c r="G295" s="768"/>
      <c r="H295" s="768"/>
      <c r="I295" s="466"/>
      <c r="J295" s="466"/>
      <c r="K295" s="448"/>
      <c r="L295" s="449"/>
    </row>
    <row r="296" spans="1:12" ht="12.75">
      <c r="A296" s="766" t="s">
        <v>10</v>
      </c>
      <c r="B296" s="767"/>
      <c r="C296" s="475">
        <v>0</v>
      </c>
      <c r="D296" s="475">
        <v>0</v>
      </c>
      <c r="E296" s="769"/>
      <c r="F296" s="475">
        <v>0</v>
      </c>
      <c r="G296" s="768"/>
      <c r="H296" s="768"/>
      <c r="I296" s="466"/>
      <c r="J296" s="466"/>
      <c r="K296" s="448"/>
      <c r="L296" s="449"/>
    </row>
    <row r="297" spans="1:12" ht="12.75">
      <c r="A297" s="766" t="s">
        <v>11</v>
      </c>
      <c r="B297" s="767"/>
      <c r="C297" s="475">
        <v>1063</v>
      </c>
      <c r="D297" s="475">
        <v>1063</v>
      </c>
      <c r="E297" s="769"/>
      <c r="F297" s="475">
        <v>1063</v>
      </c>
      <c r="G297" s="768"/>
      <c r="H297" s="768"/>
      <c r="I297" s="466"/>
      <c r="J297" s="466"/>
      <c r="K297" s="448"/>
      <c r="L297" s="449"/>
    </row>
    <row r="298" spans="1:12" ht="12.75">
      <c r="A298" s="766" t="s">
        <v>12</v>
      </c>
      <c r="B298" s="767"/>
      <c r="C298" s="475">
        <v>0</v>
      </c>
      <c r="D298" s="475">
        <v>0</v>
      </c>
      <c r="E298" s="769"/>
      <c r="F298" s="475">
        <v>0</v>
      </c>
      <c r="G298" s="768"/>
      <c r="H298" s="768"/>
      <c r="I298" s="466"/>
      <c r="J298" s="466"/>
      <c r="K298" s="448"/>
      <c r="L298" s="449"/>
    </row>
    <row r="299" spans="1:12" ht="39">
      <c r="A299" s="474" t="s">
        <v>137</v>
      </c>
      <c r="B299" s="355" t="s">
        <v>1198</v>
      </c>
      <c r="C299" s="475"/>
      <c r="D299" s="475"/>
      <c r="E299" s="769" t="s">
        <v>645</v>
      </c>
      <c r="F299" s="475"/>
      <c r="G299" s="768" t="s">
        <v>1175</v>
      </c>
      <c r="H299" s="768" t="s">
        <v>1199</v>
      </c>
      <c r="I299" s="466" t="s">
        <v>1104</v>
      </c>
      <c r="J299" s="466" t="s">
        <v>1106</v>
      </c>
      <c r="K299" s="448"/>
      <c r="L299" s="449"/>
    </row>
    <row r="300" spans="1:12" ht="12.75">
      <c r="A300" s="766" t="s">
        <v>9</v>
      </c>
      <c r="B300" s="767"/>
      <c r="C300" s="475">
        <f>SUM(C301:C303)</f>
        <v>1032.35</v>
      </c>
      <c r="D300" s="475">
        <f>SUM(D301:D303)</f>
        <v>1019.8145</v>
      </c>
      <c r="E300" s="769"/>
      <c r="F300" s="475">
        <f>SUM(F301:F303)</f>
        <v>1019.8145</v>
      </c>
      <c r="G300" s="768"/>
      <c r="H300" s="768"/>
      <c r="I300" s="466"/>
      <c r="J300" s="466"/>
      <c r="K300" s="448"/>
      <c r="L300" s="449"/>
    </row>
    <row r="301" spans="1:12" ht="12.75">
      <c r="A301" s="766" t="s">
        <v>10</v>
      </c>
      <c r="B301" s="767"/>
      <c r="C301" s="475">
        <v>0</v>
      </c>
      <c r="D301" s="475">
        <v>0</v>
      </c>
      <c r="E301" s="769"/>
      <c r="F301" s="475">
        <v>0</v>
      </c>
      <c r="G301" s="768"/>
      <c r="H301" s="768"/>
      <c r="I301" s="466"/>
      <c r="J301" s="466"/>
      <c r="K301" s="448"/>
      <c r="L301" s="449"/>
    </row>
    <row r="302" spans="1:12" ht="12.75">
      <c r="A302" s="766" t="s">
        <v>11</v>
      </c>
      <c r="B302" s="767"/>
      <c r="C302" s="475">
        <v>1032.35</v>
      </c>
      <c r="D302" s="475">
        <v>1019.8145</v>
      </c>
      <c r="E302" s="769"/>
      <c r="F302" s="475">
        <v>1019.8145</v>
      </c>
      <c r="G302" s="768"/>
      <c r="H302" s="768"/>
      <c r="I302" s="466"/>
      <c r="J302" s="466"/>
      <c r="K302" s="448"/>
      <c r="L302" s="449"/>
    </row>
    <row r="303" spans="1:12" ht="12.75">
      <c r="A303" s="766" t="s">
        <v>12</v>
      </c>
      <c r="B303" s="767"/>
      <c r="C303" s="475">
        <v>0</v>
      </c>
      <c r="D303" s="475">
        <v>0</v>
      </c>
      <c r="E303" s="769"/>
      <c r="F303" s="475">
        <v>0</v>
      </c>
      <c r="G303" s="768"/>
      <c r="H303" s="768"/>
      <c r="I303" s="466"/>
      <c r="J303" s="466"/>
      <c r="K303" s="448"/>
      <c r="L303" s="449"/>
    </row>
    <row r="304" spans="1:12" ht="29.25">
      <c r="A304" s="474" t="s">
        <v>140</v>
      </c>
      <c r="B304" s="355" t="s">
        <v>141</v>
      </c>
      <c r="C304" s="475"/>
      <c r="D304" s="475"/>
      <c r="E304" s="769" t="s">
        <v>646</v>
      </c>
      <c r="F304" s="475"/>
      <c r="G304" s="770" t="s">
        <v>939</v>
      </c>
      <c r="H304" s="768" t="s">
        <v>1200</v>
      </c>
      <c r="I304" s="466" t="s">
        <v>1104</v>
      </c>
      <c r="J304" s="466" t="s">
        <v>1106</v>
      </c>
      <c r="K304" s="448"/>
      <c r="L304" s="449"/>
    </row>
    <row r="305" spans="1:12" ht="12.75">
      <c r="A305" s="766" t="s">
        <v>9</v>
      </c>
      <c r="B305" s="767"/>
      <c r="C305" s="475">
        <f>SUM(C306:C308)</f>
        <v>66025.89239</v>
      </c>
      <c r="D305" s="475">
        <f>SUM(D306:D308)</f>
        <v>64696.50968</v>
      </c>
      <c r="E305" s="769"/>
      <c r="F305" s="475">
        <f>SUM(F306:F308)</f>
        <v>64696.50968</v>
      </c>
      <c r="G305" s="770"/>
      <c r="H305" s="768"/>
      <c r="I305" s="466"/>
      <c r="J305" s="466"/>
      <c r="K305" s="448"/>
      <c r="L305" s="449"/>
    </row>
    <row r="306" spans="1:12" ht="12.75">
      <c r="A306" s="766" t="s">
        <v>10</v>
      </c>
      <c r="B306" s="767"/>
      <c r="C306" s="475">
        <v>0</v>
      </c>
      <c r="D306" s="475">
        <v>0</v>
      </c>
      <c r="E306" s="769"/>
      <c r="F306" s="475">
        <v>0</v>
      </c>
      <c r="G306" s="770"/>
      <c r="H306" s="768"/>
      <c r="I306" s="466"/>
      <c r="J306" s="466"/>
      <c r="K306" s="448"/>
      <c r="L306" s="449"/>
    </row>
    <row r="307" spans="1:12" ht="12.75">
      <c r="A307" s="766" t="s">
        <v>11</v>
      </c>
      <c r="B307" s="767"/>
      <c r="C307" s="475">
        <v>66025.89239</v>
      </c>
      <c r="D307" s="475">
        <v>64696.50968</v>
      </c>
      <c r="E307" s="769"/>
      <c r="F307" s="475">
        <f>D307</f>
        <v>64696.50968</v>
      </c>
      <c r="G307" s="770"/>
      <c r="H307" s="768"/>
      <c r="I307" s="466"/>
      <c r="J307" s="466"/>
      <c r="K307" s="448"/>
      <c r="L307" s="449"/>
    </row>
    <row r="308" spans="1:12" ht="12.75">
      <c r="A308" s="766" t="s">
        <v>12</v>
      </c>
      <c r="B308" s="767"/>
      <c r="C308" s="475">
        <v>0</v>
      </c>
      <c r="D308" s="475">
        <v>0</v>
      </c>
      <c r="E308" s="769"/>
      <c r="F308" s="475">
        <v>0</v>
      </c>
      <c r="G308" s="770"/>
      <c r="H308" s="768"/>
      <c r="I308" s="466"/>
      <c r="J308" s="466"/>
      <c r="K308" s="448"/>
      <c r="L308" s="449"/>
    </row>
    <row r="309" spans="1:12" ht="19.5">
      <c r="A309" s="474" t="s">
        <v>143</v>
      </c>
      <c r="B309" s="355" t="s">
        <v>144</v>
      </c>
      <c r="C309" s="463"/>
      <c r="D309" s="463"/>
      <c r="E309" s="475"/>
      <c r="F309" s="463"/>
      <c r="G309" s="768" t="s">
        <v>938</v>
      </c>
      <c r="H309" s="768" t="s">
        <v>145</v>
      </c>
      <c r="I309" s="466"/>
      <c r="J309" s="466"/>
      <c r="K309" s="448"/>
      <c r="L309" s="449"/>
    </row>
    <row r="310" spans="1:12" ht="12.75">
      <c r="A310" s="766" t="s">
        <v>9</v>
      </c>
      <c r="B310" s="767"/>
      <c r="C310" s="463">
        <f>SUM(C311:C315)</f>
        <v>282465.67573</v>
      </c>
      <c r="D310" s="463">
        <f>SUM(D311:D315)</f>
        <v>281049.63932</v>
      </c>
      <c r="E310" s="475"/>
      <c r="F310" s="463">
        <f>SUM(F311:F315)</f>
        <v>281049.63932</v>
      </c>
      <c r="G310" s="768"/>
      <c r="H310" s="768"/>
      <c r="I310" s="466"/>
      <c r="J310" s="466"/>
      <c r="K310" s="448"/>
      <c r="L310" s="449"/>
    </row>
    <row r="311" spans="1:12" ht="12.75">
      <c r="A311" s="766" t="s">
        <v>10</v>
      </c>
      <c r="B311" s="767"/>
      <c r="C311" s="463">
        <f>C319+C326+C331+C341+C349+C356+C361+C368</f>
        <v>15273.2</v>
      </c>
      <c r="D311" s="463">
        <f>D319+D326+D331+D341+D349+D356+D361+D368</f>
        <v>15273.2</v>
      </c>
      <c r="E311" s="463">
        <f>E319+E326+E331+E341+E349+E356+E361+E368</f>
        <v>0</v>
      </c>
      <c r="F311" s="463">
        <f>F319+F326+F331+F341+F349+F356+F361+F368</f>
        <v>15273.2</v>
      </c>
      <c r="G311" s="768"/>
      <c r="H311" s="768"/>
      <c r="I311" s="466"/>
      <c r="J311" s="466"/>
      <c r="K311" s="448"/>
      <c r="L311" s="449"/>
    </row>
    <row r="312" spans="1:12" ht="12.75">
      <c r="A312" s="766" t="s">
        <v>11</v>
      </c>
      <c r="B312" s="767"/>
      <c r="C312" s="463">
        <f>C320+C327+C332+C342+C350+C362+C357+C369</f>
        <v>262063.043</v>
      </c>
      <c r="D312" s="463">
        <f>D320+D327+D332+D342+D350+D362+D357+D369</f>
        <v>260650.37459000002</v>
      </c>
      <c r="E312" s="475"/>
      <c r="F312" s="463">
        <f>F320+F327+F332+F342+F350+F362+F357+F369</f>
        <v>260650.37459000002</v>
      </c>
      <c r="G312" s="768"/>
      <c r="H312" s="768"/>
      <c r="I312" s="466"/>
      <c r="J312" s="466"/>
      <c r="K312" s="448"/>
      <c r="L312" s="449"/>
    </row>
    <row r="313" spans="1:12" ht="12.75">
      <c r="A313" s="766" t="s">
        <v>12</v>
      </c>
      <c r="B313" s="767"/>
      <c r="C313" s="463">
        <f>C321+C328+C333+C343+C351+C358+C363</f>
        <v>5129.43273</v>
      </c>
      <c r="D313" s="463">
        <f>D321+D328+D333+D343+D351+D358+D363</f>
        <v>5126.06473</v>
      </c>
      <c r="E313" s="475"/>
      <c r="F313" s="463">
        <f>F321+F328+F333+F343+F351+F358+F363</f>
        <v>5126.06473</v>
      </c>
      <c r="G313" s="768"/>
      <c r="H313" s="768"/>
      <c r="I313" s="466"/>
      <c r="J313" s="466"/>
      <c r="K313" s="448"/>
      <c r="L313" s="449"/>
    </row>
    <row r="314" spans="1:12" ht="12.75">
      <c r="A314" s="766" t="s">
        <v>20</v>
      </c>
      <c r="B314" s="767"/>
      <c r="C314" s="475"/>
      <c r="D314" s="475"/>
      <c r="E314" s="475"/>
      <c r="F314" s="475"/>
      <c r="G314" s="477"/>
      <c r="H314" s="477"/>
      <c r="I314" s="466"/>
      <c r="J314" s="466"/>
      <c r="K314" s="448"/>
      <c r="L314" s="449"/>
    </row>
    <row r="315" spans="1:12" ht="12.75">
      <c r="A315" s="766" t="s">
        <v>21</v>
      </c>
      <c r="B315" s="767"/>
      <c r="C315" s="475"/>
      <c r="D315" s="475"/>
      <c r="E315" s="475"/>
      <c r="F315" s="475"/>
      <c r="G315" s="477"/>
      <c r="H315" s="477"/>
      <c r="I315" s="466"/>
      <c r="J315" s="466"/>
      <c r="K315" s="448"/>
      <c r="L315" s="449"/>
    </row>
    <row r="316" spans="1:12" ht="67.5" customHeight="1">
      <c r="A316" s="469"/>
      <c r="B316" s="470" t="s">
        <v>1102</v>
      </c>
      <c r="C316" s="471" t="s">
        <v>15</v>
      </c>
      <c r="D316" s="471" t="s">
        <v>15</v>
      </c>
      <c r="E316" s="471" t="s">
        <v>15</v>
      </c>
      <c r="F316" s="471" t="s">
        <v>15</v>
      </c>
      <c r="G316" s="465" t="s">
        <v>938</v>
      </c>
      <c r="H316" s="466" t="s">
        <v>15</v>
      </c>
      <c r="I316" s="466" t="s">
        <v>15</v>
      </c>
      <c r="J316" s="441" t="s">
        <v>1103</v>
      </c>
      <c r="K316" s="472"/>
      <c r="L316" s="473"/>
    </row>
    <row r="317" spans="1:12" ht="48.75">
      <c r="A317" s="474" t="s">
        <v>146</v>
      </c>
      <c r="B317" s="355" t="s">
        <v>1201</v>
      </c>
      <c r="C317" s="475"/>
      <c r="D317" s="475"/>
      <c r="E317" s="769" t="s">
        <v>647</v>
      </c>
      <c r="F317" s="475"/>
      <c r="G317" s="770" t="s">
        <v>1175</v>
      </c>
      <c r="H317" s="768" t="s">
        <v>1202</v>
      </c>
      <c r="I317" s="466" t="s">
        <v>1104</v>
      </c>
      <c r="J317" s="466" t="s">
        <v>1106</v>
      </c>
      <c r="K317" s="448">
        <v>96</v>
      </c>
      <c r="L317" s="449"/>
    </row>
    <row r="318" spans="1:12" ht="12.75">
      <c r="A318" s="766" t="s">
        <v>9</v>
      </c>
      <c r="B318" s="767"/>
      <c r="C318" s="475">
        <f>SUM(C319:C323)</f>
        <v>318.9</v>
      </c>
      <c r="D318" s="475">
        <f>SUM(D319:D323)</f>
        <v>318.9</v>
      </c>
      <c r="E318" s="769"/>
      <c r="F318" s="475">
        <f>SUM(F319:F323)</f>
        <v>318.9</v>
      </c>
      <c r="G318" s="770"/>
      <c r="H318" s="768"/>
      <c r="I318" s="466"/>
      <c r="J318" s="466"/>
      <c r="K318" s="448"/>
      <c r="L318" s="449"/>
    </row>
    <row r="319" spans="1:12" ht="12.75">
      <c r="A319" s="766" t="s">
        <v>10</v>
      </c>
      <c r="B319" s="767"/>
      <c r="C319" s="475">
        <v>0</v>
      </c>
      <c r="D319" s="475">
        <v>0</v>
      </c>
      <c r="E319" s="769"/>
      <c r="F319" s="475">
        <v>0</v>
      </c>
      <c r="G319" s="770"/>
      <c r="H319" s="768"/>
      <c r="I319" s="466"/>
      <c r="J319" s="466"/>
      <c r="K319" s="448"/>
      <c r="L319" s="449"/>
    </row>
    <row r="320" spans="1:12" ht="12.75">
      <c r="A320" s="766" t="s">
        <v>11</v>
      </c>
      <c r="B320" s="767"/>
      <c r="C320" s="475">
        <v>318.9</v>
      </c>
      <c r="D320" s="475">
        <v>318.9</v>
      </c>
      <c r="E320" s="769"/>
      <c r="F320" s="485">
        <v>318.9</v>
      </c>
      <c r="G320" s="770"/>
      <c r="H320" s="768"/>
      <c r="I320" s="466"/>
      <c r="J320" s="466"/>
      <c r="K320" s="448"/>
      <c r="L320" s="449"/>
    </row>
    <row r="321" spans="1:12" ht="12.75">
      <c r="A321" s="766" t="s">
        <v>12</v>
      </c>
      <c r="B321" s="767"/>
      <c r="C321" s="475">
        <v>0</v>
      </c>
      <c r="D321" s="475">
        <v>0</v>
      </c>
      <c r="E321" s="769"/>
      <c r="F321" s="475">
        <v>0</v>
      </c>
      <c r="G321" s="770"/>
      <c r="H321" s="768"/>
      <c r="I321" s="466"/>
      <c r="J321" s="466"/>
      <c r="K321" s="448"/>
      <c r="L321" s="449"/>
    </row>
    <row r="322" spans="1:12" ht="12.75">
      <c r="A322" s="766" t="s">
        <v>20</v>
      </c>
      <c r="B322" s="767"/>
      <c r="C322" s="475"/>
      <c r="D322" s="475"/>
      <c r="E322" s="475"/>
      <c r="F322" s="475"/>
      <c r="G322" s="770"/>
      <c r="H322" s="440"/>
      <c r="I322" s="466"/>
      <c r="J322" s="466"/>
      <c r="K322" s="448"/>
      <c r="L322" s="449"/>
    </row>
    <row r="323" spans="1:12" ht="12.75">
      <c r="A323" s="766" t="s">
        <v>21</v>
      </c>
      <c r="B323" s="767"/>
      <c r="C323" s="475"/>
      <c r="D323" s="475"/>
      <c r="E323" s="475"/>
      <c r="F323" s="475"/>
      <c r="G323" s="770"/>
      <c r="H323" s="440"/>
      <c r="I323" s="466"/>
      <c r="J323" s="466"/>
      <c r="K323" s="448"/>
      <c r="L323" s="449"/>
    </row>
    <row r="324" spans="1:12" ht="58.5">
      <c r="A324" s="474" t="s">
        <v>149</v>
      </c>
      <c r="B324" s="355" t="s">
        <v>1203</v>
      </c>
      <c r="C324" s="475"/>
      <c r="D324" s="475"/>
      <c r="E324" s="769" t="s">
        <v>647</v>
      </c>
      <c r="F324" s="475"/>
      <c r="G324" s="770" t="s">
        <v>1175</v>
      </c>
      <c r="H324" s="768" t="s">
        <v>151</v>
      </c>
      <c r="I324" s="466" t="s">
        <v>1104</v>
      </c>
      <c r="J324" s="466" t="s">
        <v>1106</v>
      </c>
      <c r="K324" s="448"/>
      <c r="L324" s="449"/>
    </row>
    <row r="325" spans="1:12" ht="12.75">
      <c r="A325" s="766" t="s">
        <v>9</v>
      </c>
      <c r="B325" s="767"/>
      <c r="C325" s="475">
        <f>SUM(C326:C328)</f>
        <v>1150</v>
      </c>
      <c r="D325" s="475">
        <f>SUM(D326:D328)</f>
        <v>1150</v>
      </c>
      <c r="E325" s="769"/>
      <c r="F325" s="475">
        <f>SUM(F326:F328)</f>
        <v>1150</v>
      </c>
      <c r="G325" s="770"/>
      <c r="H325" s="768"/>
      <c r="I325" s="466"/>
      <c r="J325" s="466"/>
      <c r="K325" s="448"/>
      <c r="L325" s="449"/>
    </row>
    <row r="326" spans="1:12" ht="12.75">
      <c r="A326" s="766" t="s">
        <v>10</v>
      </c>
      <c r="B326" s="767"/>
      <c r="C326" s="475">
        <v>0</v>
      </c>
      <c r="D326" s="475">
        <v>0</v>
      </c>
      <c r="E326" s="769"/>
      <c r="F326" s="475">
        <v>0</v>
      </c>
      <c r="G326" s="770"/>
      <c r="H326" s="768"/>
      <c r="I326" s="466"/>
      <c r="J326" s="466"/>
      <c r="K326" s="448"/>
      <c r="L326" s="449"/>
    </row>
    <row r="327" spans="1:12" ht="12.75">
      <c r="A327" s="766" t="s">
        <v>11</v>
      </c>
      <c r="B327" s="767"/>
      <c r="C327" s="475">
        <v>1150</v>
      </c>
      <c r="D327" s="475">
        <v>1150</v>
      </c>
      <c r="E327" s="769"/>
      <c r="F327" s="475">
        <v>1150</v>
      </c>
      <c r="G327" s="770"/>
      <c r="H327" s="768"/>
      <c r="I327" s="466"/>
      <c r="J327" s="466"/>
      <c r="K327" s="448"/>
      <c r="L327" s="449"/>
    </row>
    <row r="328" spans="1:12" ht="12.75">
      <c r="A328" s="766" t="s">
        <v>12</v>
      </c>
      <c r="B328" s="767"/>
      <c r="C328" s="475">
        <v>0</v>
      </c>
      <c r="D328" s="475">
        <v>0</v>
      </c>
      <c r="E328" s="769"/>
      <c r="F328" s="475">
        <v>0</v>
      </c>
      <c r="G328" s="770"/>
      <c r="H328" s="768"/>
      <c r="I328" s="466"/>
      <c r="J328" s="466"/>
      <c r="K328" s="448"/>
      <c r="L328" s="449"/>
    </row>
    <row r="329" spans="1:12" ht="48.75">
      <c r="A329" s="474" t="s">
        <v>152</v>
      </c>
      <c r="B329" s="355" t="s">
        <v>153</v>
      </c>
      <c r="C329" s="475"/>
      <c r="D329" s="475"/>
      <c r="E329" s="769" t="s">
        <v>648</v>
      </c>
      <c r="F329" s="475"/>
      <c r="G329" s="770" t="s">
        <v>1129</v>
      </c>
      <c r="H329" s="768" t="s">
        <v>154</v>
      </c>
      <c r="I329" s="466" t="s">
        <v>1104</v>
      </c>
      <c r="J329" s="466" t="s">
        <v>1106</v>
      </c>
      <c r="K329" s="448"/>
      <c r="L329" s="449"/>
    </row>
    <row r="330" spans="1:12" ht="12.75">
      <c r="A330" s="766" t="s">
        <v>9</v>
      </c>
      <c r="B330" s="767"/>
      <c r="C330" s="475">
        <f>SUM(C331:C335)</f>
        <v>17373.725</v>
      </c>
      <c r="D330" s="475">
        <f>SUM(D331:D335)</f>
        <v>17359.127</v>
      </c>
      <c r="E330" s="769"/>
      <c r="F330" s="475">
        <f>SUM(F331:F335)</f>
        <v>17359.127</v>
      </c>
      <c r="G330" s="770"/>
      <c r="H330" s="768"/>
      <c r="I330" s="466"/>
      <c r="J330" s="466"/>
      <c r="K330" s="448"/>
      <c r="L330" s="449"/>
    </row>
    <row r="331" spans="1:12" ht="12.75">
      <c r="A331" s="766" t="s">
        <v>10</v>
      </c>
      <c r="B331" s="767"/>
      <c r="C331" s="475">
        <v>0</v>
      </c>
      <c r="D331" s="475">
        <v>0</v>
      </c>
      <c r="E331" s="769"/>
      <c r="F331" s="475">
        <v>0</v>
      </c>
      <c r="G331" s="770"/>
      <c r="H331" s="768"/>
      <c r="I331" s="466"/>
      <c r="J331" s="466"/>
      <c r="K331" s="448"/>
      <c r="L331" s="449"/>
    </row>
    <row r="332" spans="1:12" ht="12.75">
      <c r="A332" s="766" t="s">
        <v>11</v>
      </c>
      <c r="B332" s="767"/>
      <c r="C332" s="475">
        <v>13364.404</v>
      </c>
      <c r="D332" s="475">
        <v>13353.174</v>
      </c>
      <c r="E332" s="769"/>
      <c r="F332" s="475">
        <v>13353.174</v>
      </c>
      <c r="G332" s="770"/>
      <c r="H332" s="768"/>
      <c r="I332" s="466"/>
      <c r="J332" s="466"/>
      <c r="K332" s="448"/>
      <c r="L332" s="449"/>
    </row>
    <row r="333" spans="1:12" ht="12.75">
      <c r="A333" s="766" t="s">
        <v>12</v>
      </c>
      <c r="B333" s="767"/>
      <c r="C333" s="475">
        <v>4009.321</v>
      </c>
      <c r="D333" s="475">
        <v>4005.953</v>
      </c>
      <c r="E333" s="769"/>
      <c r="F333" s="475">
        <v>4005.953</v>
      </c>
      <c r="G333" s="770"/>
      <c r="H333" s="768"/>
      <c r="I333" s="466"/>
      <c r="J333" s="466"/>
      <c r="K333" s="448"/>
      <c r="L333" s="449"/>
    </row>
    <row r="334" spans="1:12" ht="12.75">
      <c r="A334" s="766" t="s">
        <v>20</v>
      </c>
      <c r="B334" s="767"/>
      <c r="C334" s="475"/>
      <c r="D334" s="475"/>
      <c r="E334" s="475"/>
      <c r="F334" s="475"/>
      <c r="G334" s="770"/>
      <c r="H334" s="440"/>
      <c r="I334" s="466"/>
      <c r="J334" s="466"/>
      <c r="K334" s="448"/>
      <c r="L334" s="449"/>
    </row>
    <row r="335" spans="1:12" ht="12.75">
      <c r="A335" s="766" t="s">
        <v>21</v>
      </c>
      <c r="B335" s="767"/>
      <c r="C335" s="475"/>
      <c r="D335" s="475"/>
      <c r="E335" s="475"/>
      <c r="F335" s="475"/>
      <c r="G335" s="770"/>
      <c r="H335" s="440"/>
      <c r="I335" s="466"/>
      <c r="J335" s="466"/>
      <c r="K335" s="448"/>
      <c r="L335" s="449"/>
    </row>
    <row r="336" spans="1:12" ht="57" customHeight="1">
      <c r="A336" s="469"/>
      <c r="B336" s="470" t="s">
        <v>1109</v>
      </c>
      <c r="C336" s="471" t="s">
        <v>15</v>
      </c>
      <c r="D336" s="471" t="s">
        <v>15</v>
      </c>
      <c r="E336" s="471" t="s">
        <v>15</v>
      </c>
      <c r="F336" s="471" t="s">
        <v>15</v>
      </c>
      <c r="G336" s="465" t="s">
        <v>938</v>
      </c>
      <c r="H336" s="466" t="s">
        <v>15</v>
      </c>
      <c r="I336" s="466"/>
      <c r="J336" s="441" t="s">
        <v>1204</v>
      </c>
      <c r="K336" s="448"/>
      <c r="L336" s="449"/>
    </row>
    <row r="337" spans="1:12" ht="54.75" customHeight="1" hidden="1">
      <c r="A337" s="771"/>
      <c r="B337" s="470" t="s">
        <v>1205</v>
      </c>
      <c r="C337" s="471"/>
      <c r="D337" s="471"/>
      <c r="E337" s="471"/>
      <c r="F337" s="471"/>
      <c r="G337" s="749" t="s">
        <v>15</v>
      </c>
      <c r="H337" s="772" t="s">
        <v>15</v>
      </c>
      <c r="I337" s="772" t="s">
        <v>15</v>
      </c>
      <c r="J337" s="751" t="s">
        <v>15</v>
      </c>
      <c r="K337" s="448"/>
      <c r="L337" s="449"/>
    </row>
    <row r="338" spans="1:12" ht="12.75" hidden="1">
      <c r="A338" s="771"/>
      <c r="B338" s="478" t="s">
        <v>11</v>
      </c>
      <c r="C338" s="475"/>
      <c r="D338" s="475"/>
      <c r="E338" s="471"/>
      <c r="F338" s="475"/>
      <c r="G338" s="749"/>
      <c r="H338" s="772"/>
      <c r="I338" s="772"/>
      <c r="J338" s="751"/>
      <c r="K338" s="448"/>
      <c r="L338" s="449"/>
    </row>
    <row r="339" spans="1:12" ht="66" customHeight="1">
      <c r="A339" s="474" t="s">
        <v>155</v>
      </c>
      <c r="B339" s="355" t="s">
        <v>1206</v>
      </c>
      <c r="C339" s="475"/>
      <c r="D339" s="475"/>
      <c r="E339" s="769" t="s">
        <v>648</v>
      </c>
      <c r="F339" s="475"/>
      <c r="G339" s="768" t="s">
        <v>1140</v>
      </c>
      <c r="H339" s="768" t="s">
        <v>1207</v>
      </c>
      <c r="I339" s="466" t="s">
        <v>1104</v>
      </c>
      <c r="J339" s="466" t="s">
        <v>1106</v>
      </c>
      <c r="K339" s="448"/>
      <c r="L339" s="449"/>
    </row>
    <row r="340" spans="1:12" ht="12.75">
      <c r="A340" s="766" t="s">
        <v>9</v>
      </c>
      <c r="B340" s="767"/>
      <c r="C340" s="475">
        <f>SUM(C341:C343)</f>
        <v>12321.23273</v>
      </c>
      <c r="D340" s="475">
        <f>SUM(D341:D343)</f>
        <v>12321.23273</v>
      </c>
      <c r="E340" s="769"/>
      <c r="F340" s="475">
        <f>SUM(F341:F343)</f>
        <v>12321.23273</v>
      </c>
      <c r="G340" s="768"/>
      <c r="H340" s="768"/>
      <c r="I340" s="466"/>
      <c r="J340" s="466"/>
      <c r="K340" s="448"/>
      <c r="L340" s="449"/>
    </row>
    <row r="341" spans="1:12" ht="12.75">
      <c r="A341" s="766" t="s">
        <v>10</v>
      </c>
      <c r="B341" s="767"/>
      <c r="C341" s="475">
        <v>0</v>
      </c>
      <c r="D341" s="475">
        <v>0</v>
      </c>
      <c r="E341" s="769"/>
      <c r="F341" s="475">
        <v>0</v>
      </c>
      <c r="G341" s="768"/>
      <c r="H341" s="768"/>
      <c r="I341" s="466"/>
      <c r="J341" s="466"/>
      <c r="K341" s="448"/>
      <c r="L341" s="449"/>
    </row>
    <row r="342" spans="1:12" ht="12.75">
      <c r="A342" s="766" t="s">
        <v>11</v>
      </c>
      <c r="B342" s="767"/>
      <c r="C342" s="475">
        <v>11201.121</v>
      </c>
      <c r="D342" s="475">
        <v>11201.121</v>
      </c>
      <c r="E342" s="769"/>
      <c r="F342" s="475">
        <v>11201.121</v>
      </c>
      <c r="G342" s="768"/>
      <c r="H342" s="768"/>
      <c r="I342" s="466"/>
      <c r="J342" s="466"/>
      <c r="K342" s="448"/>
      <c r="L342" s="449"/>
    </row>
    <row r="343" spans="1:12" ht="12.75">
      <c r="A343" s="766" t="s">
        <v>12</v>
      </c>
      <c r="B343" s="767"/>
      <c r="C343" s="475">
        <v>1120.11173</v>
      </c>
      <c r="D343" s="475">
        <v>1120.11173</v>
      </c>
      <c r="E343" s="769"/>
      <c r="F343" s="475">
        <v>1120.11173</v>
      </c>
      <c r="G343" s="768"/>
      <c r="H343" s="768"/>
      <c r="I343" s="466"/>
      <c r="J343" s="466"/>
      <c r="K343" s="448"/>
      <c r="L343" s="449"/>
    </row>
    <row r="344" spans="1:12" ht="54.75" customHeight="1">
      <c r="A344" s="469"/>
      <c r="B344" s="470" t="s">
        <v>1208</v>
      </c>
      <c r="C344" s="471" t="s">
        <v>15</v>
      </c>
      <c r="D344" s="471" t="s">
        <v>15</v>
      </c>
      <c r="E344" s="471" t="s">
        <v>15</v>
      </c>
      <c r="F344" s="471" t="s">
        <v>15</v>
      </c>
      <c r="G344" s="465" t="s">
        <v>938</v>
      </c>
      <c r="H344" s="466" t="s">
        <v>15</v>
      </c>
      <c r="I344" s="466"/>
      <c r="J344" s="441" t="s">
        <v>1209</v>
      </c>
      <c r="K344" s="448"/>
      <c r="L344" s="449"/>
    </row>
    <row r="345" spans="1:12" ht="64.5" customHeight="1" hidden="1">
      <c r="A345" s="771"/>
      <c r="B345" s="470" t="s">
        <v>1210</v>
      </c>
      <c r="C345" s="471"/>
      <c r="D345" s="471"/>
      <c r="E345" s="471"/>
      <c r="F345" s="471"/>
      <c r="G345" s="749"/>
      <c r="H345" s="772"/>
      <c r="I345" s="772"/>
      <c r="J345" s="751"/>
      <c r="K345" s="448"/>
      <c r="L345" s="449"/>
    </row>
    <row r="346" spans="1:12" ht="12.75" hidden="1">
      <c r="A346" s="771"/>
      <c r="B346" s="478" t="s">
        <v>11</v>
      </c>
      <c r="C346" s="475"/>
      <c r="D346" s="475"/>
      <c r="E346" s="471"/>
      <c r="F346" s="475"/>
      <c r="G346" s="749"/>
      <c r="H346" s="772"/>
      <c r="I346" s="772"/>
      <c r="J346" s="751"/>
      <c r="K346" s="448"/>
      <c r="L346" s="449"/>
    </row>
    <row r="347" spans="1:12" ht="54" customHeight="1">
      <c r="A347" s="474" t="s">
        <v>158</v>
      </c>
      <c r="B347" s="355" t="s">
        <v>1211</v>
      </c>
      <c r="C347" s="475"/>
      <c r="D347" s="475"/>
      <c r="E347" s="769" t="s">
        <v>647</v>
      </c>
      <c r="F347" s="475"/>
      <c r="G347" s="768" t="s">
        <v>1175</v>
      </c>
      <c r="H347" s="768" t="s">
        <v>160</v>
      </c>
      <c r="I347" s="466" t="s">
        <v>1104</v>
      </c>
      <c r="J347" s="466" t="s">
        <v>1106</v>
      </c>
      <c r="K347" s="448">
        <v>80</v>
      </c>
      <c r="L347" s="449"/>
    </row>
    <row r="348" spans="1:12" ht="12.75">
      <c r="A348" s="766" t="s">
        <v>9</v>
      </c>
      <c r="B348" s="767"/>
      <c r="C348" s="475">
        <f>SUM(C349:C353)</f>
        <v>159.45</v>
      </c>
      <c r="D348" s="475">
        <f>SUM(D349:D353)</f>
        <v>159.45</v>
      </c>
      <c r="E348" s="769"/>
      <c r="F348" s="475">
        <f>SUM(F349:F353)</f>
        <v>159.45</v>
      </c>
      <c r="G348" s="768"/>
      <c r="H348" s="768"/>
      <c r="I348" s="466"/>
      <c r="J348" s="466"/>
      <c r="K348" s="448"/>
      <c r="L348" s="449"/>
    </row>
    <row r="349" spans="1:12" ht="12.75">
      <c r="A349" s="766" t="s">
        <v>10</v>
      </c>
      <c r="B349" s="767"/>
      <c r="C349" s="475">
        <v>0</v>
      </c>
      <c r="D349" s="475">
        <v>0</v>
      </c>
      <c r="E349" s="769"/>
      <c r="F349" s="475">
        <v>0</v>
      </c>
      <c r="G349" s="768"/>
      <c r="H349" s="768"/>
      <c r="I349" s="466"/>
      <c r="J349" s="466"/>
      <c r="K349" s="448"/>
      <c r="L349" s="449"/>
    </row>
    <row r="350" spans="1:12" ht="12.75">
      <c r="A350" s="766" t="s">
        <v>11</v>
      </c>
      <c r="B350" s="767"/>
      <c r="C350" s="475">
        <v>159.45</v>
      </c>
      <c r="D350" s="475">
        <v>159.45</v>
      </c>
      <c r="E350" s="769"/>
      <c r="F350" s="475">
        <v>159.45</v>
      </c>
      <c r="G350" s="768"/>
      <c r="H350" s="768"/>
      <c r="I350" s="466"/>
      <c r="J350" s="466"/>
      <c r="K350" s="448"/>
      <c r="L350" s="449"/>
    </row>
    <row r="351" spans="1:12" ht="12.75">
      <c r="A351" s="766" t="s">
        <v>12</v>
      </c>
      <c r="B351" s="767"/>
      <c r="C351" s="475">
        <v>0</v>
      </c>
      <c r="D351" s="475">
        <v>0</v>
      </c>
      <c r="E351" s="769"/>
      <c r="F351" s="475">
        <v>0</v>
      </c>
      <c r="G351" s="768"/>
      <c r="H351" s="768"/>
      <c r="I351" s="466"/>
      <c r="J351" s="466"/>
      <c r="K351" s="448"/>
      <c r="L351" s="449"/>
    </row>
    <row r="352" spans="1:12" ht="12.75">
      <c r="A352" s="766" t="s">
        <v>20</v>
      </c>
      <c r="B352" s="767"/>
      <c r="C352" s="475"/>
      <c r="D352" s="475"/>
      <c r="E352" s="475"/>
      <c r="F352" s="475"/>
      <c r="G352" s="768"/>
      <c r="H352" s="440"/>
      <c r="I352" s="466"/>
      <c r="J352" s="466"/>
      <c r="K352" s="448"/>
      <c r="L352" s="449"/>
    </row>
    <row r="353" spans="1:12" ht="12.75">
      <c r="A353" s="766" t="s">
        <v>21</v>
      </c>
      <c r="B353" s="767"/>
      <c r="C353" s="475"/>
      <c r="D353" s="475"/>
      <c r="E353" s="475"/>
      <c r="F353" s="475"/>
      <c r="G353" s="768"/>
      <c r="H353" s="440"/>
      <c r="I353" s="466"/>
      <c r="J353" s="466"/>
      <c r="K353" s="448"/>
      <c r="L353" s="449"/>
    </row>
    <row r="354" spans="1:12" ht="72.75" customHeight="1">
      <c r="A354" s="474" t="s">
        <v>161</v>
      </c>
      <c r="B354" s="355" t="s">
        <v>1212</v>
      </c>
      <c r="C354" s="475"/>
      <c r="D354" s="475"/>
      <c r="E354" s="769" t="s">
        <v>649</v>
      </c>
      <c r="F354" s="475"/>
      <c r="G354" s="768" t="s">
        <v>939</v>
      </c>
      <c r="H354" s="768" t="s">
        <v>163</v>
      </c>
      <c r="I354" s="466" t="s">
        <v>1104</v>
      </c>
      <c r="J354" s="466" t="s">
        <v>1106</v>
      </c>
      <c r="K354" s="448"/>
      <c r="L354" s="449"/>
    </row>
    <row r="355" spans="1:12" ht="12.75">
      <c r="A355" s="766" t="s">
        <v>9</v>
      </c>
      <c r="B355" s="767"/>
      <c r="C355" s="475">
        <f>SUM(C356:C358)</f>
        <v>235012.165</v>
      </c>
      <c r="D355" s="475">
        <f>SUM(D356:D358)</f>
        <v>233610.72659</v>
      </c>
      <c r="E355" s="769"/>
      <c r="F355" s="475">
        <f>SUM(F356:F358)</f>
        <v>233610.72659</v>
      </c>
      <c r="G355" s="768"/>
      <c r="H355" s="768"/>
      <c r="I355" s="466"/>
      <c r="J355" s="466"/>
      <c r="K355" s="448"/>
      <c r="L355" s="449"/>
    </row>
    <row r="356" spans="1:12" ht="12.75">
      <c r="A356" s="766" t="s">
        <v>10</v>
      </c>
      <c r="B356" s="767"/>
      <c r="C356" s="475">
        <v>0</v>
      </c>
      <c r="D356" s="475">
        <v>0</v>
      </c>
      <c r="E356" s="769"/>
      <c r="F356" s="475">
        <v>0</v>
      </c>
      <c r="G356" s="768"/>
      <c r="H356" s="768"/>
      <c r="I356" s="466"/>
      <c r="J356" s="466"/>
      <c r="K356" s="448"/>
      <c r="L356" s="449"/>
    </row>
    <row r="357" spans="1:12" ht="12.75">
      <c r="A357" s="766" t="s">
        <v>11</v>
      </c>
      <c r="B357" s="767"/>
      <c r="C357" s="486">
        <v>235012.165</v>
      </c>
      <c r="D357" s="486">
        <v>233610.72659</v>
      </c>
      <c r="E357" s="769"/>
      <c r="F357" s="486">
        <f>D357</f>
        <v>233610.72659</v>
      </c>
      <c r="G357" s="768"/>
      <c r="H357" s="768"/>
      <c r="I357" s="466"/>
      <c r="J357" s="466"/>
      <c r="K357" s="448"/>
      <c r="L357" s="449"/>
    </row>
    <row r="358" spans="1:12" ht="12.75">
      <c r="A358" s="766" t="s">
        <v>12</v>
      </c>
      <c r="B358" s="767"/>
      <c r="C358" s="475">
        <v>0</v>
      </c>
      <c r="D358" s="475">
        <v>0</v>
      </c>
      <c r="E358" s="769"/>
      <c r="F358" s="475">
        <v>0</v>
      </c>
      <c r="G358" s="768"/>
      <c r="H358" s="768"/>
      <c r="I358" s="466"/>
      <c r="J358" s="466"/>
      <c r="K358" s="448"/>
      <c r="L358" s="449"/>
    </row>
    <row r="359" spans="1:12" ht="33" customHeight="1">
      <c r="A359" s="474" t="s">
        <v>164</v>
      </c>
      <c r="B359" s="355" t="s">
        <v>165</v>
      </c>
      <c r="C359" s="475"/>
      <c r="D359" s="475"/>
      <c r="E359" s="769" t="s">
        <v>650</v>
      </c>
      <c r="F359" s="475"/>
      <c r="G359" s="770" t="s">
        <v>1146</v>
      </c>
      <c r="H359" s="768" t="s">
        <v>166</v>
      </c>
      <c r="I359" s="466" t="s">
        <v>1104</v>
      </c>
      <c r="J359" s="466" t="s">
        <v>1106</v>
      </c>
      <c r="K359" s="448"/>
      <c r="L359" s="449"/>
    </row>
    <row r="360" spans="1:12" ht="12.75">
      <c r="A360" s="766" t="s">
        <v>9</v>
      </c>
      <c r="B360" s="767"/>
      <c r="C360" s="475">
        <f>SUM(C361:C365)</f>
        <v>53.15</v>
      </c>
      <c r="D360" s="475">
        <f>SUM(D361:D365)</f>
        <v>53.15</v>
      </c>
      <c r="E360" s="769"/>
      <c r="F360" s="475">
        <f>SUM(F361:F365)</f>
        <v>53.15</v>
      </c>
      <c r="G360" s="770"/>
      <c r="H360" s="768"/>
      <c r="I360" s="466"/>
      <c r="J360" s="466"/>
      <c r="K360" s="448"/>
      <c r="L360" s="449"/>
    </row>
    <row r="361" spans="1:12" ht="12.75">
      <c r="A361" s="766" t="s">
        <v>10</v>
      </c>
      <c r="B361" s="767"/>
      <c r="C361" s="475">
        <v>0</v>
      </c>
      <c r="D361" s="475">
        <v>0</v>
      </c>
      <c r="E361" s="769"/>
      <c r="F361" s="475">
        <v>0</v>
      </c>
      <c r="G361" s="770"/>
      <c r="H361" s="768"/>
      <c r="I361" s="466"/>
      <c r="J361" s="466"/>
      <c r="K361" s="448"/>
      <c r="L361" s="449"/>
    </row>
    <row r="362" spans="1:12" ht="12.75">
      <c r="A362" s="766" t="s">
        <v>11</v>
      </c>
      <c r="B362" s="767"/>
      <c r="C362" s="475">
        <v>53.15</v>
      </c>
      <c r="D362" s="475">
        <v>53.15</v>
      </c>
      <c r="E362" s="769"/>
      <c r="F362" s="475">
        <v>53.15</v>
      </c>
      <c r="G362" s="770"/>
      <c r="H362" s="768"/>
      <c r="I362" s="466"/>
      <c r="J362" s="466"/>
      <c r="K362" s="448"/>
      <c r="L362" s="449"/>
    </row>
    <row r="363" spans="1:12" ht="12.75">
      <c r="A363" s="766" t="s">
        <v>12</v>
      </c>
      <c r="B363" s="767"/>
      <c r="C363" s="475">
        <v>0</v>
      </c>
      <c r="D363" s="475">
        <v>0</v>
      </c>
      <c r="E363" s="769"/>
      <c r="F363" s="475">
        <v>0</v>
      </c>
      <c r="G363" s="770"/>
      <c r="H363" s="768"/>
      <c r="I363" s="466"/>
      <c r="J363" s="466"/>
      <c r="K363" s="448"/>
      <c r="L363" s="449"/>
    </row>
    <row r="364" spans="1:12" ht="12.75">
      <c r="A364" s="766" t="s">
        <v>20</v>
      </c>
      <c r="B364" s="767"/>
      <c r="C364" s="475"/>
      <c r="D364" s="475"/>
      <c r="E364" s="475"/>
      <c r="F364" s="475"/>
      <c r="G364" s="770"/>
      <c r="H364" s="440"/>
      <c r="I364" s="466"/>
      <c r="J364" s="466"/>
      <c r="K364" s="448"/>
      <c r="L364" s="449"/>
    </row>
    <row r="365" spans="1:12" ht="12.75">
      <c r="A365" s="766" t="s">
        <v>21</v>
      </c>
      <c r="B365" s="767"/>
      <c r="C365" s="475"/>
      <c r="D365" s="475"/>
      <c r="E365" s="475"/>
      <c r="F365" s="475"/>
      <c r="G365" s="770"/>
      <c r="H365" s="440"/>
      <c r="I365" s="466"/>
      <c r="J365" s="466"/>
      <c r="K365" s="448"/>
      <c r="L365" s="449"/>
    </row>
    <row r="366" spans="1:12" ht="58.5">
      <c r="A366" s="474" t="s">
        <v>167</v>
      </c>
      <c r="B366" s="355" t="s">
        <v>652</v>
      </c>
      <c r="C366" s="475"/>
      <c r="D366" s="475"/>
      <c r="E366" s="769" t="s">
        <v>168</v>
      </c>
      <c r="F366" s="475"/>
      <c r="G366" s="770" t="s">
        <v>1213</v>
      </c>
      <c r="H366" s="768" t="s">
        <v>541</v>
      </c>
      <c r="I366" s="466" t="s">
        <v>1104</v>
      </c>
      <c r="J366" s="466" t="s">
        <v>1106</v>
      </c>
      <c r="K366" s="448"/>
      <c r="L366" s="449"/>
    </row>
    <row r="367" spans="1:12" ht="12.75">
      <c r="A367" s="766" t="s">
        <v>9</v>
      </c>
      <c r="B367" s="767"/>
      <c r="C367" s="475">
        <f>SUM(C368:C372)</f>
        <v>16157.438</v>
      </c>
      <c r="D367" s="475">
        <f>SUM(D368:D372)</f>
        <v>16157.438</v>
      </c>
      <c r="E367" s="769"/>
      <c r="F367" s="475">
        <f>SUM(F368:F372)</f>
        <v>16157.438</v>
      </c>
      <c r="G367" s="770"/>
      <c r="H367" s="768"/>
      <c r="I367" s="466"/>
      <c r="J367" s="466"/>
      <c r="K367" s="448"/>
      <c r="L367" s="449"/>
    </row>
    <row r="368" spans="1:12" ht="12.75">
      <c r="A368" s="766" t="s">
        <v>10</v>
      </c>
      <c r="B368" s="767"/>
      <c r="C368" s="475">
        <v>15273.2</v>
      </c>
      <c r="D368" s="475">
        <f>C368</f>
        <v>15273.2</v>
      </c>
      <c r="E368" s="769"/>
      <c r="F368" s="475">
        <v>15273.2</v>
      </c>
      <c r="G368" s="770"/>
      <c r="H368" s="768"/>
      <c r="I368" s="466"/>
      <c r="J368" s="466"/>
      <c r="K368" s="448"/>
      <c r="L368" s="449"/>
    </row>
    <row r="369" spans="1:12" ht="12.75">
      <c r="A369" s="766" t="s">
        <v>11</v>
      </c>
      <c r="B369" s="767"/>
      <c r="C369" s="475">
        <v>803.853</v>
      </c>
      <c r="D369" s="475">
        <f>C369</f>
        <v>803.853</v>
      </c>
      <c r="E369" s="769"/>
      <c r="F369" s="475">
        <v>803.853</v>
      </c>
      <c r="G369" s="770"/>
      <c r="H369" s="768"/>
      <c r="I369" s="466"/>
      <c r="J369" s="466"/>
      <c r="K369" s="448"/>
      <c r="L369" s="449"/>
    </row>
    <row r="370" spans="1:12" ht="12.75">
      <c r="A370" s="766" t="s">
        <v>12</v>
      </c>
      <c r="B370" s="767"/>
      <c r="C370" s="475">
        <v>80.385</v>
      </c>
      <c r="D370" s="475">
        <f>C370</f>
        <v>80.385</v>
      </c>
      <c r="E370" s="769"/>
      <c r="F370" s="475">
        <v>80.385</v>
      </c>
      <c r="G370" s="770"/>
      <c r="H370" s="768"/>
      <c r="I370" s="466"/>
      <c r="J370" s="466"/>
      <c r="K370" s="448"/>
      <c r="L370" s="449"/>
    </row>
    <row r="371" spans="1:12" ht="12.75">
      <c r="A371" s="766" t="s">
        <v>20</v>
      </c>
      <c r="B371" s="767"/>
      <c r="C371" s="475"/>
      <c r="D371" s="475"/>
      <c r="E371" s="475"/>
      <c r="F371" s="475"/>
      <c r="G371" s="770"/>
      <c r="H371" s="440"/>
      <c r="I371" s="466"/>
      <c r="J371" s="466"/>
      <c r="K371" s="448"/>
      <c r="L371" s="449"/>
    </row>
    <row r="372" spans="1:12" ht="12.75">
      <c r="A372" s="766" t="s">
        <v>21</v>
      </c>
      <c r="B372" s="767"/>
      <c r="C372" s="475"/>
      <c r="D372" s="475"/>
      <c r="E372" s="475"/>
      <c r="F372" s="475"/>
      <c r="G372" s="770"/>
      <c r="H372" s="440"/>
      <c r="I372" s="466"/>
      <c r="J372" s="466"/>
      <c r="K372" s="448"/>
      <c r="L372" s="449"/>
    </row>
    <row r="373" spans="1:12" ht="54" customHeight="1">
      <c r="A373" s="469"/>
      <c r="B373" s="470" t="s">
        <v>1109</v>
      </c>
      <c r="C373" s="471" t="s">
        <v>15</v>
      </c>
      <c r="D373" s="471" t="s">
        <v>15</v>
      </c>
      <c r="E373" s="471" t="s">
        <v>15</v>
      </c>
      <c r="F373" s="471" t="s">
        <v>15</v>
      </c>
      <c r="G373" s="465" t="s">
        <v>938</v>
      </c>
      <c r="H373" s="466" t="s">
        <v>15</v>
      </c>
      <c r="I373" s="466"/>
      <c r="J373" s="441" t="s">
        <v>1214</v>
      </c>
      <c r="K373" s="448"/>
      <c r="L373" s="449"/>
    </row>
    <row r="374" spans="1:12" ht="58.5" hidden="1">
      <c r="A374" s="771"/>
      <c r="B374" s="470" t="s">
        <v>1215</v>
      </c>
      <c r="C374" s="471"/>
      <c r="D374" s="471"/>
      <c r="E374" s="471"/>
      <c r="F374" s="471"/>
      <c r="G374" s="440" t="s">
        <v>15</v>
      </c>
      <c r="H374" s="466" t="s">
        <v>15</v>
      </c>
      <c r="I374" s="466" t="s">
        <v>15</v>
      </c>
      <c r="J374" s="441" t="s">
        <v>15</v>
      </c>
      <c r="K374" s="448"/>
      <c r="L374" s="449"/>
    </row>
    <row r="375" spans="1:12" ht="12.75" hidden="1">
      <c r="A375" s="771"/>
      <c r="B375" s="478" t="s">
        <v>11</v>
      </c>
      <c r="C375" s="475"/>
      <c r="D375" s="475"/>
      <c r="E375" s="471"/>
      <c r="F375" s="475"/>
      <c r="G375" s="465"/>
      <c r="H375" s="466"/>
      <c r="I375" s="466"/>
      <c r="J375" s="441"/>
      <c r="K375" s="448"/>
      <c r="L375" s="449"/>
    </row>
    <row r="376" spans="1:12" ht="36.75" customHeight="1">
      <c r="A376" s="474" t="s">
        <v>169</v>
      </c>
      <c r="B376" s="355" t="s">
        <v>170</v>
      </c>
      <c r="C376" s="475"/>
      <c r="D376" s="475"/>
      <c r="E376" s="487"/>
      <c r="F376" s="475"/>
      <c r="G376" s="768" t="s">
        <v>938</v>
      </c>
      <c r="H376" s="768" t="s">
        <v>171</v>
      </c>
      <c r="I376" s="466"/>
      <c r="J376" s="466"/>
      <c r="K376" s="448"/>
      <c r="L376" s="449"/>
    </row>
    <row r="377" spans="1:12" ht="12.75">
      <c r="A377" s="766" t="s">
        <v>9</v>
      </c>
      <c r="B377" s="767"/>
      <c r="C377" s="463">
        <f>C378+C379+C380</f>
        <v>501127.80730000004</v>
      </c>
      <c r="D377" s="463">
        <f>D378+D379+D380</f>
        <v>500800.5573500001</v>
      </c>
      <c r="E377" s="487"/>
      <c r="F377" s="463">
        <f>F378+F379+F380</f>
        <v>500800.5573500001</v>
      </c>
      <c r="G377" s="768"/>
      <c r="H377" s="768"/>
      <c r="I377" s="466"/>
      <c r="J377" s="466"/>
      <c r="K377" s="448"/>
      <c r="L377" s="449"/>
    </row>
    <row r="378" spans="1:12" ht="12.75">
      <c r="A378" s="766" t="s">
        <v>10</v>
      </c>
      <c r="B378" s="767"/>
      <c r="C378" s="463">
        <f>C383+C472+C508+C537+C544+C549+C554+C576+C581</f>
        <v>0</v>
      </c>
      <c r="D378" s="463">
        <f>D383+D472+D508+D537+D544+D549+D554+D576+D581</f>
        <v>0</v>
      </c>
      <c r="E378" s="487"/>
      <c r="F378" s="463">
        <f>F383+F472+F508+F537+F544+F549+F554+F576+F581</f>
        <v>0</v>
      </c>
      <c r="G378" s="768"/>
      <c r="H378" s="768"/>
      <c r="I378" s="466"/>
      <c r="J378" s="466"/>
      <c r="K378" s="448"/>
      <c r="L378" s="449"/>
    </row>
    <row r="379" spans="1:12" ht="12.75">
      <c r="A379" s="766" t="s">
        <v>11</v>
      </c>
      <c r="B379" s="767"/>
      <c r="C379" s="463">
        <f>C384+C473+C538+C545+C555+C560</f>
        <v>500710.65323000005</v>
      </c>
      <c r="D379" s="463">
        <f>D384+D473+D538+D545+D555+D560</f>
        <v>500383.4032800001</v>
      </c>
      <c r="E379" s="463">
        <f>E384+E473+E538+E545+E555+E560</f>
        <v>0</v>
      </c>
      <c r="F379" s="463">
        <f>F384+F473+F538+F545+F555+F560</f>
        <v>500383.4032800001</v>
      </c>
      <c r="G379" s="768"/>
      <c r="H379" s="768"/>
      <c r="I379" s="466"/>
      <c r="J379" s="466"/>
      <c r="K379" s="448"/>
      <c r="L379" s="449"/>
    </row>
    <row r="380" spans="1:12" ht="12.75">
      <c r="A380" s="766" t="s">
        <v>12</v>
      </c>
      <c r="B380" s="767"/>
      <c r="C380" s="463">
        <f>C385+C474+C510+C539+C546</f>
        <v>417.15406999999993</v>
      </c>
      <c r="D380" s="463">
        <f>D385+D474+D510+D539+D546</f>
        <v>417.15406999999993</v>
      </c>
      <c r="E380" s="487"/>
      <c r="F380" s="463">
        <f>F385+F474+F510+F539+F546</f>
        <v>417.15406999999993</v>
      </c>
      <c r="G380" s="768"/>
      <c r="H380" s="768"/>
      <c r="I380" s="466"/>
      <c r="J380" s="466"/>
      <c r="K380" s="448"/>
      <c r="L380" s="449"/>
    </row>
    <row r="381" spans="1:12" ht="19.5">
      <c r="A381" s="474" t="s">
        <v>172</v>
      </c>
      <c r="B381" s="355" t="s">
        <v>173</v>
      </c>
      <c r="C381" s="475"/>
      <c r="D381" s="475"/>
      <c r="E381" s="769" t="s">
        <v>654</v>
      </c>
      <c r="F381" s="475"/>
      <c r="G381" s="768" t="s">
        <v>174</v>
      </c>
      <c r="H381" s="768" t="s">
        <v>175</v>
      </c>
      <c r="I381" s="466"/>
      <c r="J381" s="466"/>
      <c r="K381" s="448"/>
      <c r="L381" s="449"/>
    </row>
    <row r="382" spans="1:12" ht="12.75">
      <c r="A382" s="766" t="s">
        <v>9</v>
      </c>
      <c r="B382" s="767"/>
      <c r="C382" s="475">
        <f>SUM(C383:C387)</f>
        <v>225100.5143</v>
      </c>
      <c r="D382" s="475">
        <f>SUM(D383:D387)</f>
        <v>224992.28430000003</v>
      </c>
      <c r="E382" s="769"/>
      <c r="F382" s="475">
        <f>SUM(F383:F387)</f>
        <v>224992.28430000003</v>
      </c>
      <c r="G382" s="768"/>
      <c r="H382" s="768"/>
      <c r="I382" s="466"/>
      <c r="J382" s="466"/>
      <c r="K382" s="448"/>
      <c r="L382" s="449"/>
    </row>
    <row r="383" spans="1:12" ht="12.75">
      <c r="A383" s="766" t="s">
        <v>10</v>
      </c>
      <c r="B383" s="767"/>
      <c r="C383" s="475">
        <f>C390+C395+C402+C408+C415+C421+C428+C437</f>
        <v>0</v>
      </c>
      <c r="D383" s="475">
        <f>D390+D395+D402+D408+D415+D421+D428+D437+D444+D451+D456</f>
        <v>0</v>
      </c>
      <c r="E383" s="769"/>
      <c r="F383" s="475">
        <f>F390+F395+F402+F408+F415+F421+F428+F437+F444+F451+F456</f>
        <v>0</v>
      </c>
      <c r="G383" s="768"/>
      <c r="H383" s="768"/>
      <c r="I383" s="466"/>
      <c r="J383" s="466"/>
      <c r="K383" s="448"/>
      <c r="L383" s="449"/>
    </row>
    <row r="384" spans="1:12" ht="12.75">
      <c r="A384" s="766" t="s">
        <v>11</v>
      </c>
      <c r="B384" s="767"/>
      <c r="C384" s="475">
        <f>C391+C396+C403+C409+C416+C422+C429+C438+C445+C452+C457</f>
        <v>225100.5143</v>
      </c>
      <c r="D384" s="475">
        <f>D391+D396+D403+D409+D416+D422+D429+D438+D445+D452+D457</f>
        <v>224992.28430000003</v>
      </c>
      <c r="E384" s="769"/>
      <c r="F384" s="475">
        <f>F391+F396+F403+F409+F416+F422+F429+F438+F445+F452+F457</f>
        <v>224992.28430000003</v>
      </c>
      <c r="G384" s="768"/>
      <c r="H384" s="768"/>
      <c r="I384" s="466"/>
      <c r="J384" s="466"/>
      <c r="K384" s="448"/>
      <c r="L384" s="449"/>
    </row>
    <row r="385" spans="1:12" ht="12.75">
      <c r="A385" s="766" t="s">
        <v>12</v>
      </c>
      <c r="B385" s="767"/>
      <c r="C385" s="475">
        <f>SUM(C392+C404+C410+C417+C423+C430+C439+C446)</f>
        <v>0</v>
      </c>
      <c r="D385" s="475">
        <f>SUM(D392+D404+D410+D417+D423+D430+D439+D446)</f>
        <v>0</v>
      </c>
      <c r="E385" s="769"/>
      <c r="F385" s="475">
        <f>F392+F397+F404+F410+F417+F423+F430+F439+F446+F453+F458</f>
        <v>0</v>
      </c>
      <c r="G385" s="768"/>
      <c r="H385" s="768"/>
      <c r="I385" s="466"/>
      <c r="J385" s="466"/>
      <c r="K385" s="448"/>
      <c r="L385" s="449"/>
    </row>
    <row r="386" spans="1:12" ht="12.75">
      <c r="A386" s="766" t="s">
        <v>20</v>
      </c>
      <c r="B386" s="767"/>
      <c r="C386" s="475"/>
      <c r="D386" s="475"/>
      <c r="E386" s="475"/>
      <c r="F386" s="475"/>
      <c r="G386" s="477"/>
      <c r="H386" s="440"/>
      <c r="I386" s="466"/>
      <c r="J386" s="466"/>
      <c r="K386" s="448"/>
      <c r="L386" s="449"/>
    </row>
    <row r="387" spans="1:12" ht="12.75">
      <c r="A387" s="766" t="s">
        <v>21</v>
      </c>
      <c r="B387" s="767"/>
      <c r="C387" s="475"/>
      <c r="D387" s="475"/>
      <c r="E387" s="475"/>
      <c r="F387" s="475"/>
      <c r="G387" s="477"/>
      <c r="H387" s="440"/>
      <c r="I387" s="466"/>
      <c r="J387" s="466"/>
      <c r="K387" s="448"/>
      <c r="L387" s="449"/>
    </row>
    <row r="388" spans="1:12" ht="35.25" customHeight="1" hidden="1">
      <c r="A388" s="474"/>
      <c r="B388" s="355"/>
      <c r="C388" s="475"/>
      <c r="D388" s="475"/>
      <c r="E388" s="769" t="s">
        <v>656</v>
      </c>
      <c r="F388" s="475"/>
      <c r="G388" s="768" t="s">
        <v>174</v>
      </c>
      <c r="H388" s="768" t="s">
        <v>175</v>
      </c>
      <c r="I388" s="466" t="s">
        <v>177</v>
      </c>
      <c r="J388" s="466" t="s">
        <v>70</v>
      </c>
      <c r="K388" s="448"/>
      <c r="L388" s="449"/>
    </row>
    <row r="389" spans="1:12" ht="12.75" hidden="1">
      <c r="A389" s="766"/>
      <c r="B389" s="767"/>
      <c r="C389" s="475">
        <f>SUM(C390:C392)</f>
        <v>0</v>
      </c>
      <c r="D389" s="475">
        <f>SUM(D390:D392)</f>
        <v>0</v>
      </c>
      <c r="E389" s="769"/>
      <c r="F389" s="475">
        <f>SUM(F390:F392)</f>
        <v>0</v>
      </c>
      <c r="G389" s="768"/>
      <c r="H389" s="768"/>
      <c r="I389" s="466"/>
      <c r="J389" s="466"/>
      <c r="K389" s="448"/>
      <c r="L389" s="449"/>
    </row>
    <row r="390" spans="1:12" ht="12.75" hidden="1">
      <c r="A390" s="766"/>
      <c r="B390" s="767"/>
      <c r="C390" s="475">
        <v>0</v>
      </c>
      <c r="D390" s="475">
        <v>0</v>
      </c>
      <c r="E390" s="769"/>
      <c r="F390" s="475">
        <v>0</v>
      </c>
      <c r="G390" s="768"/>
      <c r="H390" s="768"/>
      <c r="I390" s="466"/>
      <c r="J390" s="466"/>
      <c r="K390" s="448"/>
      <c r="L390" s="449"/>
    </row>
    <row r="391" spans="1:12" ht="12.75" hidden="1">
      <c r="A391" s="766"/>
      <c r="B391" s="767"/>
      <c r="C391" s="475">
        <v>0</v>
      </c>
      <c r="D391" s="475">
        <v>0</v>
      </c>
      <c r="E391" s="769"/>
      <c r="F391" s="475">
        <v>0</v>
      </c>
      <c r="G391" s="768"/>
      <c r="H391" s="768"/>
      <c r="I391" s="466"/>
      <c r="J391" s="466"/>
      <c r="K391" s="448"/>
      <c r="L391" s="449"/>
    </row>
    <row r="392" spans="1:12" ht="12.75" hidden="1">
      <c r="A392" s="766"/>
      <c r="B392" s="767"/>
      <c r="C392" s="475">
        <v>0</v>
      </c>
      <c r="D392" s="475">
        <v>0</v>
      </c>
      <c r="E392" s="769"/>
      <c r="F392" s="475">
        <v>0</v>
      </c>
      <c r="G392" s="768"/>
      <c r="H392" s="768"/>
      <c r="I392" s="466"/>
      <c r="J392" s="466"/>
      <c r="K392" s="448"/>
      <c r="L392" s="449"/>
    </row>
    <row r="393" spans="1:12" ht="12.75" hidden="1">
      <c r="A393" s="474"/>
      <c r="B393" s="355"/>
      <c r="C393" s="475"/>
      <c r="D393" s="475"/>
      <c r="E393" s="769" t="s">
        <v>659</v>
      </c>
      <c r="F393" s="475"/>
      <c r="G393" s="768" t="s">
        <v>174</v>
      </c>
      <c r="H393" s="768"/>
      <c r="I393" s="466" t="s">
        <v>198</v>
      </c>
      <c r="J393" s="466" t="s">
        <v>660</v>
      </c>
      <c r="K393" s="448"/>
      <c r="L393" s="449"/>
    </row>
    <row r="394" spans="1:12" ht="12.75" hidden="1">
      <c r="A394" s="766"/>
      <c r="B394" s="767"/>
      <c r="C394" s="475">
        <f>SUM(C395:C397)</f>
        <v>0</v>
      </c>
      <c r="D394" s="475">
        <f>SUM(D395:D397)</f>
        <v>0</v>
      </c>
      <c r="E394" s="769"/>
      <c r="F394" s="475">
        <f>SUM(F395:F397)</f>
        <v>0</v>
      </c>
      <c r="G394" s="768"/>
      <c r="H394" s="768"/>
      <c r="I394" s="466"/>
      <c r="J394" s="466"/>
      <c r="K394" s="448"/>
      <c r="L394" s="449"/>
    </row>
    <row r="395" spans="1:12" ht="12.75" hidden="1">
      <c r="A395" s="766"/>
      <c r="B395" s="767"/>
      <c r="C395" s="475">
        <v>0</v>
      </c>
      <c r="D395" s="475">
        <v>0</v>
      </c>
      <c r="E395" s="769"/>
      <c r="F395" s="475">
        <v>0</v>
      </c>
      <c r="G395" s="768"/>
      <c r="H395" s="768"/>
      <c r="I395" s="466"/>
      <c r="J395" s="466"/>
      <c r="K395" s="448"/>
      <c r="L395" s="449"/>
    </row>
    <row r="396" spans="1:12" ht="12.75" hidden="1">
      <c r="A396" s="766"/>
      <c r="B396" s="767"/>
      <c r="C396" s="475">
        <v>0</v>
      </c>
      <c r="D396" s="475">
        <v>0</v>
      </c>
      <c r="E396" s="769"/>
      <c r="F396" s="475">
        <v>0</v>
      </c>
      <c r="G396" s="768"/>
      <c r="H396" s="768"/>
      <c r="I396" s="466"/>
      <c r="J396" s="466"/>
      <c r="K396" s="448"/>
      <c r="L396" s="449"/>
    </row>
    <row r="397" spans="1:12" ht="12.75" hidden="1">
      <c r="A397" s="766"/>
      <c r="B397" s="767"/>
      <c r="C397" s="475">
        <v>0</v>
      </c>
      <c r="D397" s="475">
        <v>0</v>
      </c>
      <c r="E397" s="769"/>
      <c r="F397" s="475">
        <v>0</v>
      </c>
      <c r="G397" s="768"/>
      <c r="H397" s="768"/>
      <c r="I397" s="466"/>
      <c r="J397" s="466"/>
      <c r="K397" s="448"/>
      <c r="L397" s="449"/>
    </row>
    <row r="398" spans="1:12" ht="58.5" hidden="1">
      <c r="A398" s="488"/>
      <c r="B398" s="470"/>
      <c r="C398" s="439" t="s">
        <v>15</v>
      </c>
      <c r="D398" s="439" t="s">
        <v>15</v>
      </c>
      <c r="E398" s="489"/>
      <c r="F398" s="439" t="s">
        <v>15</v>
      </c>
      <c r="G398" s="490" t="s">
        <v>174</v>
      </c>
      <c r="H398" s="491" t="s">
        <v>15</v>
      </c>
      <c r="I398" s="491" t="s">
        <v>15</v>
      </c>
      <c r="J398" s="441" t="s">
        <v>179</v>
      </c>
      <c r="K398" s="448"/>
      <c r="L398" s="449"/>
    </row>
    <row r="399" spans="1:12" ht="12.75" hidden="1">
      <c r="A399" s="488"/>
      <c r="B399" s="470"/>
      <c r="C399" s="439"/>
      <c r="D399" s="439"/>
      <c r="E399" s="489"/>
      <c r="F399" s="439"/>
      <c r="G399" s="490"/>
      <c r="H399" s="491"/>
      <c r="I399" s="491"/>
      <c r="J399" s="441"/>
      <c r="K399" s="448"/>
      <c r="L399" s="449"/>
    </row>
    <row r="400" spans="1:12" ht="39">
      <c r="A400" s="474" t="s">
        <v>655</v>
      </c>
      <c r="B400" s="355" t="s">
        <v>1216</v>
      </c>
      <c r="C400" s="475"/>
      <c r="D400" s="475"/>
      <c r="E400" s="769" t="s">
        <v>662</v>
      </c>
      <c r="F400" s="475"/>
      <c r="G400" s="768" t="s">
        <v>174</v>
      </c>
      <c r="H400" s="768" t="s">
        <v>175</v>
      </c>
      <c r="I400" s="466" t="s">
        <v>1104</v>
      </c>
      <c r="J400" s="466" t="s">
        <v>723</v>
      </c>
      <c r="K400" s="448"/>
      <c r="L400" s="449"/>
    </row>
    <row r="401" spans="1:12" ht="12.75">
      <c r="A401" s="766" t="s">
        <v>9</v>
      </c>
      <c r="B401" s="767"/>
      <c r="C401" s="475">
        <f>SUM(C402:C404)</f>
        <v>207227.29586</v>
      </c>
      <c r="D401" s="475">
        <f>SUM(D402:D404)</f>
        <v>207127.79586</v>
      </c>
      <c r="E401" s="769"/>
      <c r="F401" s="475">
        <f>SUM(F402:F404)</f>
        <v>207127.79586</v>
      </c>
      <c r="G401" s="768"/>
      <c r="H401" s="768"/>
      <c r="I401" s="466"/>
      <c r="J401" s="466"/>
      <c r="K401" s="448"/>
      <c r="L401" s="449"/>
    </row>
    <row r="402" spans="1:12" ht="12.75">
      <c r="A402" s="766" t="s">
        <v>10</v>
      </c>
      <c r="B402" s="767"/>
      <c r="C402" s="475">
        <v>0</v>
      </c>
      <c r="D402" s="475">
        <v>0</v>
      </c>
      <c r="E402" s="769"/>
      <c r="F402" s="475">
        <v>0</v>
      </c>
      <c r="G402" s="768"/>
      <c r="H402" s="768"/>
      <c r="I402" s="466"/>
      <c r="J402" s="466"/>
      <c r="K402" s="448"/>
      <c r="L402" s="449"/>
    </row>
    <row r="403" spans="1:12" ht="12.75">
      <c r="A403" s="766" t="s">
        <v>11</v>
      </c>
      <c r="B403" s="767"/>
      <c r="C403" s="475">
        <v>207227.29586</v>
      </c>
      <c r="D403" s="475">
        <v>207127.79586</v>
      </c>
      <c r="E403" s="769"/>
      <c r="F403" s="475">
        <v>207127.79586</v>
      </c>
      <c r="G403" s="768"/>
      <c r="H403" s="768"/>
      <c r="I403" s="466"/>
      <c r="J403" s="466"/>
      <c r="K403" s="448"/>
      <c r="L403" s="449"/>
    </row>
    <row r="404" spans="1:12" ht="12.75">
      <c r="A404" s="766" t="s">
        <v>12</v>
      </c>
      <c r="B404" s="767"/>
      <c r="C404" s="475">
        <v>0</v>
      </c>
      <c r="D404" s="475">
        <v>0</v>
      </c>
      <c r="E404" s="769"/>
      <c r="F404" s="475">
        <v>0</v>
      </c>
      <c r="G404" s="768"/>
      <c r="H404" s="768"/>
      <c r="I404" s="466"/>
      <c r="J404" s="466"/>
      <c r="K404" s="448"/>
      <c r="L404" s="449"/>
    </row>
    <row r="405" spans="1:12" ht="409.5">
      <c r="A405" s="488"/>
      <c r="B405" s="470" t="s">
        <v>1217</v>
      </c>
      <c r="C405" s="439" t="s">
        <v>15</v>
      </c>
      <c r="D405" s="439" t="s">
        <v>15</v>
      </c>
      <c r="E405" s="489"/>
      <c r="F405" s="439" t="s">
        <v>15</v>
      </c>
      <c r="G405" s="490" t="s">
        <v>174</v>
      </c>
      <c r="H405" s="491" t="s">
        <v>15</v>
      </c>
      <c r="I405" s="491" t="s">
        <v>15</v>
      </c>
      <c r="J405" s="441" t="s">
        <v>1218</v>
      </c>
      <c r="K405" s="448"/>
      <c r="L405" s="449"/>
    </row>
    <row r="406" spans="1:12" ht="34.5" customHeight="1" hidden="1">
      <c r="A406" s="474"/>
      <c r="B406" s="355"/>
      <c r="C406" s="475"/>
      <c r="D406" s="475"/>
      <c r="E406" s="769"/>
      <c r="F406" s="475"/>
      <c r="G406" s="768"/>
      <c r="H406" s="768"/>
      <c r="I406" s="466"/>
      <c r="J406" s="466"/>
      <c r="K406" s="448"/>
      <c r="L406" s="449"/>
    </row>
    <row r="407" spans="1:12" ht="12.75" hidden="1">
      <c r="A407" s="766"/>
      <c r="B407" s="767"/>
      <c r="C407" s="475"/>
      <c r="D407" s="475"/>
      <c r="E407" s="769"/>
      <c r="F407" s="475"/>
      <c r="G407" s="768"/>
      <c r="H407" s="768"/>
      <c r="I407" s="466"/>
      <c r="J407" s="466"/>
      <c r="K407" s="448"/>
      <c r="L407" s="449"/>
    </row>
    <row r="408" spans="1:12" ht="12.75" hidden="1">
      <c r="A408" s="766"/>
      <c r="B408" s="767"/>
      <c r="C408" s="475"/>
      <c r="D408" s="475"/>
      <c r="E408" s="769"/>
      <c r="F408" s="475"/>
      <c r="G408" s="768"/>
      <c r="H408" s="768"/>
      <c r="I408" s="466"/>
      <c r="J408" s="466"/>
      <c r="K408" s="448"/>
      <c r="L408" s="449"/>
    </row>
    <row r="409" spans="1:12" ht="12.75" hidden="1">
      <c r="A409" s="766"/>
      <c r="B409" s="767"/>
      <c r="C409" s="475"/>
      <c r="D409" s="475"/>
      <c r="E409" s="769"/>
      <c r="F409" s="475"/>
      <c r="G409" s="768"/>
      <c r="H409" s="768"/>
      <c r="I409" s="466"/>
      <c r="J409" s="466"/>
      <c r="K409" s="448"/>
      <c r="L409" s="449"/>
    </row>
    <row r="410" spans="1:12" ht="12.75" hidden="1">
      <c r="A410" s="766"/>
      <c r="B410" s="767"/>
      <c r="C410" s="475"/>
      <c r="D410" s="475"/>
      <c r="E410" s="769"/>
      <c r="F410" s="475"/>
      <c r="G410" s="768"/>
      <c r="H410" s="768"/>
      <c r="I410" s="466"/>
      <c r="J410" s="466"/>
      <c r="K410" s="448"/>
      <c r="L410" s="449"/>
    </row>
    <row r="411" spans="1:12" ht="55.5" customHeight="1" hidden="1">
      <c r="A411" s="488"/>
      <c r="B411" s="470"/>
      <c r="C411" s="439"/>
      <c r="D411" s="439"/>
      <c r="E411" s="489"/>
      <c r="F411" s="439"/>
      <c r="G411" s="490"/>
      <c r="H411" s="491"/>
      <c r="I411" s="491"/>
      <c r="J411" s="441"/>
      <c r="K411" s="448"/>
      <c r="L411" s="449"/>
    </row>
    <row r="412" spans="1:12" ht="42" customHeight="1" hidden="1">
      <c r="A412" s="488"/>
      <c r="B412" s="470"/>
      <c r="C412" s="439"/>
      <c r="D412" s="439"/>
      <c r="E412" s="489"/>
      <c r="F412" s="439"/>
      <c r="G412" s="490"/>
      <c r="H412" s="491"/>
      <c r="I412" s="491"/>
      <c r="J412" s="441"/>
      <c r="K412" s="448"/>
      <c r="L412" s="449"/>
    </row>
    <row r="413" spans="1:12" ht="12.75" hidden="1">
      <c r="A413" s="474"/>
      <c r="B413" s="355"/>
      <c r="C413" s="475"/>
      <c r="D413" s="475"/>
      <c r="E413" s="769"/>
      <c r="F413" s="475"/>
      <c r="G413" s="768"/>
      <c r="H413" s="768"/>
      <c r="I413" s="466"/>
      <c r="J413" s="466"/>
      <c r="K413" s="448"/>
      <c r="L413" s="449"/>
    </row>
    <row r="414" spans="1:12" ht="12.75" hidden="1">
      <c r="A414" s="766"/>
      <c r="B414" s="767"/>
      <c r="C414" s="475"/>
      <c r="D414" s="475"/>
      <c r="E414" s="769"/>
      <c r="F414" s="475"/>
      <c r="G414" s="768"/>
      <c r="H414" s="768"/>
      <c r="I414" s="466"/>
      <c r="J414" s="466"/>
      <c r="K414" s="448"/>
      <c r="L414" s="449"/>
    </row>
    <row r="415" spans="1:12" ht="12.75" hidden="1">
      <c r="A415" s="766"/>
      <c r="B415" s="767"/>
      <c r="C415" s="475"/>
      <c r="D415" s="475"/>
      <c r="E415" s="769"/>
      <c r="F415" s="475"/>
      <c r="G415" s="768"/>
      <c r="H415" s="768"/>
      <c r="I415" s="466"/>
      <c r="J415" s="466"/>
      <c r="K415" s="448"/>
      <c r="L415" s="449"/>
    </row>
    <row r="416" spans="1:12" ht="12.75" hidden="1">
      <c r="A416" s="766"/>
      <c r="B416" s="767"/>
      <c r="C416" s="475"/>
      <c r="D416" s="475"/>
      <c r="E416" s="769"/>
      <c r="F416" s="475"/>
      <c r="G416" s="768"/>
      <c r="H416" s="768"/>
      <c r="I416" s="466"/>
      <c r="J416" s="466"/>
      <c r="K416" s="448"/>
      <c r="L416" s="449"/>
    </row>
    <row r="417" spans="1:12" ht="12.75" hidden="1">
      <c r="A417" s="766"/>
      <c r="B417" s="767"/>
      <c r="C417" s="475"/>
      <c r="D417" s="475"/>
      <c r="E417" s="769"/>
      <c r="F417" s="475"/>
      <c r="G417" s="768"/>
      <c r="H417" s="768"/>
      <c r="I417" s="466"/>
      <c r="J417" s="466"/>
      <c r="K417" s="448"/>
      <c r="L417" s="449"/>
    </row>
    <row r="418" spans="1:12" ht="33" customHeight="1" hidden="1">
      <c r="A418" s="488"/>
      <c r="B418" s="470"/>
      <c r="C418" s="439"/>
      <c r="D418" s="439"/>
      <c r="E418" s="489"/>
      <c r="F418" s="439"/>
      <c r="G418" s="490"/>
      <c r="H418" s="491"/>
      <c r="I418" s="491"/>
      <c r="J418" s="441"/>
      <c r="K418" s="448"/>
      <c r="L418" s="449"/>
    </row>
    <row r="419" spans="1:12" ht="34.5" customHeight="1" hidden="1">
      <c r="A419" s="474"/>
      <c r="B419" s="355"/>
      <c r="C419" s="475"/>
      <c r="D419" s="475"/>
      <c r="E419" s="769"/>
      <c r="F419" s="475"/>
      <c r="G419" s="768"/>
      <c r="H419" s="768"/>
      <c r="I419" s="466"/>
      <c r="J419" s="466"/>
      <c r="K419" s="448"/>
      <c r="L419" s="449"/>
    </row>
    <row r="420" spans="1:12" ht="12.75" hidden="1">
      <c r="A420" s="766"/>
      <c r="B420" s="767"/>
      <c r="C420" s="475"/>
      <c r="D420" s="475"/>
      <c r="E420" s="769"/>
      <c r="F420" s="475"/>
      <c r="G420" s="768"/>
      <c r="H420" s="768"/>
      <c r="I420" s="466"/>
      <c r="J420" s="466"/>
      <c r="K420" s="448"/>
      <c r="L420" s="449"/>
    </row>
    <row r="421" spans="1:12" ht="12.75" hidden="1">
      <c r="A421" s="766"/>
      <c r="B421" s="767"/>
      <c r="C421" s="475"/>
      <c r="D421" s="475"/>
      <c r="E421" s="769"/>
      <c r="F421" s="475"/>
      <c r="G421" s="768"/>
      <c r="H421" s="768"/>
      <c r="I421" s="466"/>
      <c r="J421" s="466"/>
      <c r="K421" s="448"/>
      <c r="L421" s="449"/>
    </row>
    <row r="422" spans="1:12" ht="12.75" hidden="1">
      <c r="A422" s="766"/>
      <c r="B422" s="767"/>
      <c r="C422" s="475"/>
      <c r="D422" s="475"/>
      <c r="E422" s="769"/>
      <c r="F422" s="475"/>
      <c r="G422" s="768"/>
      <c r="H422" s="768"/>
      <c r="I422" s="466"/>
      <c r="J422" s="466"/>
      <c r="K422" s="448"/>
      <c r="L422" s="449"/>
    </row>
    <row r="423" spans="1:12" ht="12.75" hidden="1">
      <c r="A423" s="766"/>
      <c r="B423" s="767"/>
      <c r="C423" s="475"/>
      <c r="D423" s="475"/>
      <c r="E423" s="769"/>
      <c r="F423" s="475"/>
      <c r="G423" s="768"/>
      <c r="H423" s="768"/>
      <c r="I423" s="466"/>
      <c r="J423" s="466"/>
      <c r="K423" s="448"/>
      <c r="L423" s="449"/>
    </row>
    <row r="424" spans="1:12" ht="45" customHeight="1" hidden="1">
      <c r="A424" s="488"/>
      <c r="B424" s="470"/>
      <c r="C424" s="439"/>
      <c r="D424" s="439"/>
      <c r="E424" s="489"/>
      <c r="F424" s="439"/>
      <c r="G424" s="490"/>
      <c r="H424" s="491"/>
      <c r="I424" s="491"/>
      <c r="J424" s="441"/>
      <c r="K424" s="448"/>
      <c r="L424" s="449"/>
    </row>
    <row r="425" spans="1:12" ht="50.25" customHeight="1" hidden="1">
      <c r="A425" s="488"/>
      <c r="B425" s="470"/>
      <c r="C425" s="439"/>
      <c r="D425" s="439"/>
      <c r="E425" s="489"/>
      <c r="F425" s="439"/>
      <c r="G425" s="490"/>
      <c r="H425" s="491"/>
      <c r="I425" s="491"/>
      <c r="J425" s="441"/>
      <c r="K425" s="448"/>
      <c r="L425" s="449"/>
    </row>
    <row r="426" spans="1:12" ht="12.75" hidden="1">
      <c r="A426" s="474"/>
      <c r="B426" s="355"/>
      <c r="C426" s="475"/>
      <c r="D426" s="475"/>
      <c r="E426" s="769"/>
      <c r="F426" s="475"/>
      <c r="G426" s="768"/>
      <c r="H426" s="768"/>
      <c r="I426" s="466"/>
      <c r="J426" s="466"/>
      <c r="K426" s="448"/>
      <c r="L426" s="449"/>
    </row>
    <row r="427" spans="1:12" ht="12.75" hidden="1">
      <c r="A427" s="766"/>
      <c r="B427" s="767"/>
      <c r="C427" s="475"/>
      <c r="D427" s="475"/>
      <c r="E427" s="769"/>
      <c r="F427" s="475"/>
      <c r="G427" s="768"/>
      <c r="H427" s="768"/>
      <c r="I427" s="466"/>
      <c r="J427" s="466"/>
      <c r="K427" s="448"/>
      <c r="L427" s="449"/>
    </row>
    <row r="428" spans="1:12" ht="12.75" hidden="1">
      <c r="A428" s="766"/>
      <c r="B428" s="767"/>
      <c r="C428" s="475"/>
      <c r="D428" s="475"/>
      <c r="E428" s="769"/>
      <c r="F428" s="475"/>
      <c r="G428" s="768"/>
      <c r="H428" s="768"/>
      <c r="I428" s="466"/>
      <c r="J428" s="466"/>
      <c r="K428" s="448"/>
      <c r="L428" s="449"/>
    </row>
    <row r="429" spans="1:12" ht="12.75" hidden="1">
      <c r="A429" s="766"/>
      <c r="B429" s="767"/>
      <c r="C429" s="475"/>
      <c r="D429" s="475"/>
      <c r="E429" s="769"/>
      <c r="F429" s="475"/>
      <c r="G429" s="768"/>
      <c r="H429" s="768"/>
      <c r="I429" s="466"/>
      <c r="J429" s="466"/>
      <c r="K429" s="448"/>
      <c r="L429" s="449"/>
    </row>
    <row r="430" spans="1:12" ht="12.75" hidden="1">
      <c r="A430" s="766"/>
      <c r="B430" s="767"/>
      <c r="C430" s="475"/>
      <c r="D430" s="475"/>
      <c r="E430" s="769"/>
      <c r="F430" s="475"/>
      <c r="G430" s="768"/>
      <c r="H430" s="768"/>
      <c r="I430" s="466"/>
      <c r="J430" s="466"/>
      <c r="K430" s="448"/>
      <c r="L430" s="449"/>
    </row>
    <row r="431" spans="1:12" ht="12.75" hidden="1">
      <c r="A431" s="488"/>
      <c r="B431" s="470"/>
      <c r="C431" s="439"/>
      <c r="D431" s="439"/>
      <c r="E431" s="489"/>
      <c r="F431" s="439"/>
      <c r="G431" s="441"/>
      <c r="H431" s="491"/>
      <c r="I431" s="491"/>
      <c r="J431" s="441"/>
      <c r="K431" s="448"/>
      <c r="L431" s="449"/>
    </row>
    <row r="432" spans="1:12" ht="12.75" hidden="1">
      <c r="A432" s="488"/>
      <c r="B432" s="470"/>
      <c r="C432" s="439"/>
      <c r="D432" s="439"/>
      <c r="E432" s="489"/>
      <c r="F432" s="439"/>
      <c r="G432" s="441"/>
      <c r="H432" s="491"/>
      <c r="I432" s="491"/>
      <c r="J432" s="441"/>
      <c r="K432" s="448"/>
      <c r="L432" s="449"/>
    </row>
    <row r="433" spans="1:12" ht="12.75" hidden="1">
      <c r="A433" s="488"/>
      <c r="B433" s="470"/>
      <c r="C433" s="439"/>
      <c r="D433" s="439"/>
      <c r="E433" s="489"/>
      <c r="F433" s="439"/>
      <c r="G433" s="490"/>
      <c r="H433" s="491"/>
      <c r="I433" s="491"/>
      <c r="J433" s="441"/>
      <c r="K433" s="448"/>
      <c r="L433" s="449"/>
    </row>
    <row r="434" spans="1:12" ht="12.75" hidden="1">
      <c r="A434" s="488"/>
      <c r="B434" s="470"/>
      <c r="C434" s="439"/>
      <c r="D434" s="439"/>
      <c r="E434" s="489"/>
      <c r="F434" s="439"/>
      <c r="G434" s="490"/>
      <c r="H434" s="491"/>
      <c r="I434" s="491"/>
      <c r="J434" s="441"/>
      <c r="K434" s="448"/>
      <c r="L434" s="449"/>
    </row>
    <row r="435" spans="1:12" ht="29.25">
      <c r="A435" s="474" t="s">
        <v>657</v>
      </c>
      <c r="B435" s="355" t="s">
        <v>187</v>
      </c>
      <c r="C435" s="475"/>
      <c r="D435" s="475"/>
      <c r="E435" s="769" t="s">
        <v>662</v>
      </c>
      <c r="F435" s="475"/>
      <c r="G435" s="768" t="s">
        <v>174</v>
      </c>
      <c r="H435" s="768" t="s">
        <v>460</v>
      </c>
      <c r="I435" s="466" t="s">
        <v>1104</v>
      </c>
      <c r="J435" s="466" t="s">
        <v>205</v>
      </c>
      <c r="K435" s="448"/>
      <c r="L435" s="449"/>
    </row>
    <row r="436" spans="1:12" ht="12.75">
      <c r="A436" s="766" t="s">
        <v>9</v>
      </c>
      <c r="B436" s="767"/>
      <c r="C436" s="475">
        <f>SUM(C437:C439)</f>
        <v>16128.24584</v>
      </c>
      <c r="D436" s="475">
        <f>SUM(D437:D439)</f>
        <v>16119.51584</v>
      </c>
      <c r="E436" s="769"/>
      <c r="F436" s="475">
        <f>SUM(F437:F439)</f>
        <v>16119.51584</v>
      </c>
      <c r="G436" s="768"/>
      <c r="H436" s="768"/>
      <c r="I436" s="466"/>
      <c r="J436" s="466"/>
      <c r="K436" s="448"/>
      <c r="L436" s="449"/>
    </row>
    <row r="437" spans="1:12" ht="12.75">
      <c r="A437" s="766" t="s">
        <v>10</v>
      </c>
      <c r="B437" s="767"/>
      <c r="C437" s="475">
        <v>0</v>
      </c>
      <c r="D437" s="475">
        <v>0</v>
      </c>
      <c r="E437" s="769"/>
      <c r="F437" s="475">
        <v>0</v>
      </c>
      <c r="G437" s="768"/>
      <c r="H437" s="768"/>
      <c r="I437" s="466"/>
      <c r="J437" s="466"/>
      <c r="K437" s="448"/>
      <c r="L437" s="449"/>
    </row>
    <row r="438" spans="1:12" ht="12.75">
      <c r="A438" s="766" t="s">
        <v>11</v>
      </c>
      <c r="B438" s="767"/>
      <c r="C438" s="475">
        <v>16128.24584</v>
      </c>
      <c r="D438" s="475">
        <v>16119.51584</v>
      </c>
      <c r="E438" s="769"/>
      <c r="F438" s="475">
        <v>16119.51584</v>
      </c>
      <c r="G438" s="768"/>
      <c r="H438" s="768"/>
      <c r="I438" s="466"/>
      <c r="J438" s="466"/>
      <c r="K438" s="448"/>
      <c r="L438" s="449"/>
    </row>
    <row r="439" spans="1:12" ht="12.75">
      <c r="A439" s="766" t="s">
        <v>12</v>
      </c>
      <c r="B439" s="767"/>
      <c r="C439" s="475">
        <v>0</v>
      </c>
      <c r="D439" s="475">
        <v>0</v>
      </c>
      <c r="E439" s="769"/>
      <c r="F439" s="475">
        <v>0</v>
      </c>
      <c r="G439" s="768"/>
      <c r="H439" s="768"/>
      <c r="I439" s="466"/>
      <c r="J439" s="466"/>
      <c r="K439" s="448"/>
      <c r="L439" s="449"/>
    </row>
    <row r="440" spans="1:12" ht="57" customHeight="1">
      <c r="A440" s="488"/>
      <c r="B440" s="470" t="s">
        <v>1219</v>
      </c>
      <c r="C440" s="439" t="s">
        <v>15</v>
      </c>
      <c r="D440" s="439" t="s">
        <v>15</v>
      </c>
      <c r="E440" s="489"/>
      <c r="F440" s="439" t="s">
        <v>15</v>
      </c>
      <c r="G440" s="490" t="s">
        <v>174</v>
      </c>
      <c r="H440" s="491" t="s">
        <v>15</v>
      </c>
      <c r="I440" s="491" t="s">
        <v>15</v>
      </c>
      <c r="J440" s="441" t="s">
        <v>1220</v>
      </c>
      <c r="K440" s="448"/>
      <c r="L440" s="449"/>
    </row>
    <row r="441" spans="1:12" ht="33.75" customHeight="1" hidden="1">
      <c r="A441" s="488"/>
      <c r="B441" s="470" t="s">
        <v>691</v>
      </c>
      <c r="C441" s="439" t="s">
        <v>15</v>
      </c>
      <c r="D441" s="439" t="s">
        <v>15</v>
      </c>
      <c r="E441" s="489"/>
      <c r="F441" s="439" t="s">
        <v>15</v>
      </c>
      <c r="G441" s="490" t="s">
        <v>174</v>
      </c>
      <c r="H441" s="491" t="s">
        <v>15</v>
      </c>
      <c r="I441" s="491" t="s">
        <v>15</v>
      </c>
      <c r="J441" s="441" t="s">
        <v>205</v>
      </c>
      <c r="K441" s="448"/>
      <c r="L441" s="449"/>
    </row>
    <row r="442" spans="1:12" ht="31.5" customHeight="1">
      <c r="A442" s="474" t="s">
        <v>672</v>
      </c>
      <c r="B442" s="355" t="s">
        <v>695</v>
      </c>
      <c r="C442" s="475"/>
      <c r="D442" s="475"/>
      <c r="E442" s="769" t="s">
        <v>692</v>
      </c>
      <c r="F442" s="475"/>
      <c r="G442" s="768" t="s">
        <v>174</v>
      </c>
      <c r="H442" s="768"/>
      <c r="I442" s="466" t="s">
        <v>444</v>
      </c>
      <c r="J442" s="466" t="s">
        <v>1221</v>
      </c>
      <c r="K442" s="448"/>
      <c r="L442" s="449"/>
    </row>
    <row r="443" spans="1:12" ht="12.75">
      <c r="A443" s="766" t="s">
        <v>9</v>
      </c>
      <c r="B443" s="767"/>
      <c r="C443" s="475">
        <f>SUM(C444:C446)</f>
        <v>697.1476</v>
      </c>
      <c r="D443" s="475">
        <f>SUM(D444:D446)</f>
        <v>697.1476</v>
      </c>
      <c r="E443" s="769"/>
      <c r="F443" s="475">
        <f>SUM(F444:F446)</f>
        <v>697.1476</v>
      </c>
      <c r="G443" s="768"/>
      <c r="H443" s="768"/>
      <c r="I443" s="466"/>
      <c r="J443" s="466"/>
      <c r="K443" s="448"/>
      <c r="L443" s="449"/>
    </row>
    <row r="444" spans="1:12" ht="12.75">
      <c r="A444" s="766" t="s">
        <v>10</v>
      </c>
      <c r="B444" s="767"/>
      <c r="C444" s="475">
        <v>0</v>
      </c>
      <c r="D444" s="475">
        <v>0</v>
      </c>
      <c r="E444" s="769"/>
      <c r="F444" s="475">
        <v>0</v>
      </c>
      <c r="G444" s="768"/>
      <c r="H444" s="768"/>
      <c r="I444" s="466"/>
      <c r="J444" s="466"/>
      <c r="K444" s="448"/>
      <c r="L444" s="449"/>
    </row>
    <row r="445" spans="1:12" ht="12.75">
      <c r="A445" s="766" t="s">
        <v>11</v>
      </c>
      <c r="B445" s="767"/>
      <c r="C445" s="475">
        <v>697.1476</v>
      </c>
      <c r="D445" s="475">
        <v>697.1476</v>
      </c>
      <c r="E445" s="769"/>
      <c r="F445" s="475">
        <v>697.1476</v>
      </c>
      <c r="G445" s="768"/>
      <c r="H445" s="768"/>
      <c r="I445" s="466"/>
      <c r="J445" s="466"/>
      <c r="K445" s="448"/>
      <c r="L445" s="449"/>
    </row>
    <row r="446" spans="1:12" ht="12.75">
      <c r="A446" s="766" t="s">
        <v>12</v>
      </c>
      <c r="B446" s="767"/>
      <c r="C446" s="475">
        <v>0</v>
      </c>
      <c r="D446" s="475">
        <v>0</v>
      </c>
      <c r="E446" s="769"/>
      <c r="F446" s="475">
        <v>0</v>
      </c>
      <c r="G446" s="768"/>
      <c r="H446" s="768"/>
      <c r="I446" s="466"/>
      <c r="J446" s="466"/>
      <c r="K446" s="448"/>
      <c r="L446" s="449"/>
    </row>
    <row r="447" spans="1:12" ht="36" customHeight="1" hidden="1">
      <c r="A447" s="488"/>
      <c r="B447" s="470" t="s">
        <v>462</v>
      </c>
      <c r="C447" s="439" t="s">
        <v>15</v>
      </c>
      <c r="D447" s="439" t="s">
        <v>15</v>
      </c>
      <c r="E447" s="489"/>
      <c r="F447" s="439" t="s">
        <v>15</v>
      </c>
      <c r="G447" s="490" t="s">
        <v>174</v>
      </c>
      <c r="H447" s="491" t="s">
        <v>15</v>
      </c>
      <c r="I447" s="491" t="s">
        <v>15</v>
      </c>
      <c r="J447" s="441" t="s">
        <v>693</v>
      </c>
      <c r="K447" s="448"/>
      <c r="L447" s="449"/>
    </row>
    <row r="448" spans="1:12" ht="34.5" customHeight="1" hidden="1">
      <c r="A448" s="488"/>
      <c r="B448" s="470" t="s">
        <v>463</v>
      </c>
      <c r="C448" s="439" t="s">
        <v>15</v>
      </c>
      <c r="D448" s="439" t="s">
        <v>15</v>
      </c>
      <c r="E448" s="489"/>
      <c r="F448" s="439" t="s">
        <v>15</v>
      </c>
      <c r="G448" s="490" t="s">
        <v>174</v>
      </c>
      <c r="H448" s="491" t="s">
        <v>15</v>
      </c>
      <c r="I448" s="491" t="s">
        <v>15</v>
      </c>
      <c r="J448" s="441" t="s">
        <v>205</v>
      </c>
      <c r="K448" s="448"/>
      <c r="L448" s="449"/>
    </row>
    <row r="449" spans="1:12" ht="29.25" hidden="1">
      <c r="A449" s="474" t="s">
        <v>190</v>
      </c>
      <c r="B449" s="355" t="s">
        <v>191</v>
      </c>
      <c r="C449" s="475"/>
      <c r="D449" s="475"/>
      <c r="E449" s="769" t="s">
        <v>694</v>
      </c>
      <c r="F449" s="475"/>
      <c r="G449" s="768" t="s">
        <v>192</v>
      </c>
      <c r="H449" s="768" t="s">
        <v>191</v>
      </c>
      <c r="I449" s="466" t="s">
        <v>307</v>
      </c>
      <c r="J449" s="466" t="s">
        <v>70</v>
      </c>
      <c r="K449" s="448"/>
      <c r="L449" s="449"/>
    </row>
    <row r="450" spans="1:12" ht="12.75" hidden="1">
      <c r="A450" s="766" t="s">
        <v>9</v>
      </c>
      <c r="B450" s="767"/>
      <c r="C450" s="475">
        <f>SUM(C451:C453)</f>
        <v>0</v>
      </c>
      <c r="D450" s="475">
        <f>SUM(D451:D453)</f>
        <v>0</v>
      </c>
      <c r="E450" s="769"/>
      <c r="F450" s="475">
        <f>SUM(F451:F453)</f>
        <v>0</v>
      </c>
      <c r="G450" s="768"/>
      <c r="H450" s="768"/>
      <c r="I450" s="466"/>
      <c r="J450" s="466"/>
      <c r="K450" s="448"/>
      <c r="L450" s="449"/>
    </row>
    <row r="451" spans="1:12" ht="12.75" hidden="1">
      <c r="A451" s="766" t="s">
        <v>10</v>
      </c>
      <c r="B451" s="767"/>
      <c r="C451" s="475">
        <v>0</v>
      </c>
      <c r="D451" s="475">
        <v>0</v>
      </c>
      <c r="E451" s="769"/>
      <c r="F451" s="475">
        <v>0</v>
      </c>
      <c r="G451" s="768"/>
      <c r="H451" s="768"/>
      <c r="I451" s="466"/>
      <c r="J451" s="466"/>
      <c r="K451" s="448"/>
      <c r="L451" s="449"/>
    </row>
    <row r="452" spans="1:12" ht="12.75" hidden="1">
      <c r="A452" s="766" t="s">
        <v>11</v>
      </c>
      <c r="B452" s="767"/>
      <c r="C452" s="475">
        <v>0</v>
      </c>
      <c r="D452" s="475">
        <v>0</v>
      </c>
      <c r="E452" s="769"/>
      <c r="F452" s="475">
        <v>0</v>
      </c>
      <c r="G452" s="768"/>
      <c r="H452" s="768"/>
      <c r="I452" s="466"/>
      <c r="J452" s="466"/>
      <c r="K452" s="448"/>
      <c r="L452" s="449"/>
    </row>
    <row r="453" spans="1:12" ht="12.75" hidden="1">
      <c r="A453" s="766" t="s">
        <v>12</v>
      </c>
      <c r="B453" s="767"/>
      <c r="C453" s="475"/>
      <c r="D453" s="475"/>
      <c r="E453" s="769"/>
      <c r="F453" s="475"/>
      <c r="G453" s="768"/>
      <c r="H453" s="768"/>
      <c r="I453" s="466"/>
      <c r="J453" s="466"/>
      <c r="K453" s="448"/>
      <c r="L453" s="449"/>
    </row>
    <row r="454" spans="1:12" ht="19.5">
      <c r="A454" s="474" t="s">
        <v>181</v>
      </c>
      <c r="B454" s="355" t="s">
        <v>1222</v>
      </c>
      <c r="C454" s="475"/>
      <c r="D454" s="475"/>
      <c r="E454" s="769" t="s">
        <v>696</v>
      </c>
      <c r="F454" s="475"/>
      <c r="G454" s="768" t="s">
        <v>174</v>
      </c>
      <c r="H454" s="768"/>
      <c r="I454" s="466" t="s">
        <v>26</v>
      </c>
      <c r="J454" s="466" t="s">
        <v>1221</v>
      </c>
      <c r="K454" s="448"/>
      <c r="L454" s="449"/>
    </row>
    <row r="455" spans="1:12" ht="12.75">
      <c r="A455" s="766" t="s">
        <v>9</v>
      </c>
      <c r="B455" s="767"/>
      <c r="C455" s="475">
        <f>SUM(C456:C458)</f>
        <v>1047.825</v>
      </c>
      <c r="D455" s="475">
        <f>SUM(D456:D458)</f>
        <v>1047.825</v>
      </c>
      <c r="E455" s="769"/>
      <c r="F455" s="475">
        <f>SUM(F456:F458)</f>
        <v>1047.825</v>
      </c>
      <c r="G455" s="768"/>
      <c r="H455" s="768"/>
      <c r="I455" s="466"/>
      <c r="J455" s="466"/>
      <c r="K455" s="448"/>
      <c r="L455" s="449"/>
    </row>
    <row r="456" spans="1:12" ht="12.75">
      <c r="A456" s="766" t="s">
        <v>10</v>
      </c>
      <c r="B456" s="767"/>
      <c r="C456" s="475">
        <v>0</v>
      </c>
      <c r="D456" s="475">
        <v>0</v>
      </c>
      <c r="E456" s="769"/>
      <c r="F456" s="475">
        <v>0</v>
      </c>
      <c r="G456" s="768"/>
      <c r="H456" s="768"/>
      <c r="I456" s="466"/>
      <c r="J456" s="466"/>
      <c r="K456" s="448"/>
      <c r="L456" s="449"/>
    </row>
    <row r="457" spans="1:12" ht="12.75">
      <c r="A457" s="766" t="s">
        <v>11</v>
      </c>
      <c r="B457" s="767"/>
      <c r="C457" s="475">
        <v>1047.825</v>
      </c>
      <c r="D457" s="475">
        <v>1047.825</v>
      </c>
      <c r="E457" s="769"/>
      <c r="F457" s="475">
        <v>1047.825</v>
      </c>
      <c r="G457" s="768"/>
      <c r="H457" s="768"/>
      <c r="I457" s="466"/>
      <c r="J457" s="466"/>
      <c r="K457" s="448"/>
      <c r="L457" s="449"/>
    </row>
    <row r="458" spans="1:12" ht="12.75">
      <c r="A458" s="766" t="s">
        <v>12</v>
      </c>
      <c r="B458" s="767"/>
      <c r="C458" s="475">
        <v>0</v>
      </c>
      <c r="D458" s="475">
        <v>0</v>
      </c>
      <c r="E458" s="769"/>
      <c r="F458" s="475">
        <v>0</v>
      </c>
      <c r="G458" s="768"/>
      <c r="H458" s="768"/>
      <c r="I458" s="466"/>
      <c r="J458" s="466"/>
      <c r="K458" s="448"/>
      <c r="L458" s="449"/>
    </row>
    <row r="459" spans="1:12" ht="58.5" hidden="1">
      <c r="A459" s="458"/>
      <c r="B459" s="455" t="s">
        <v>698</v>
      </c>
      <c r="C459" s="439" t="s">
        <v>15</v>
      </c>
      <c r="D459" s="439" t="s">
        <v>15</v>
      </c>
      <c r="E459" s="475"/>
      <c r="F459" s="439" t="s">
        <v>15</v>
      </c>
      <c r="G459" s="465" t="s">
        <v>174</v>
      </c>
      <c r="H459" s="440" t="s">
        <v>15</v>
      </c>
      <c r="I459" s="466" t="s">
        <v>15</v>
      </c>
      <c r="J459" s="466" t="s">
        <v>670</v>
      </c>
      <c r="K459" s="448"/>
      <c r="L459" s="449"/>
    </row>
    <row r="460" spans="1:12" ht="58.5" hidden="1">
      <c r="A460" s="458"/>
      <c r="B460" s="455" t="s">
        <v>699</v>
      </c>
      <c r="C460" s="439" t="s">
        <v>15</v>
      </c>
      <c r="D460" s="439" t="s">
        <v>15</v>
      </c>
      <c r="E460" s="475"/>
      <c r="F460" s="439" t="s">
        <v>15</v>
      </c>
      <c r="G460" s="465" t="s">
        <v>174</v>
      </c>
      <c r="H460" s="440" t="s">
        <v>15</v>
      </c>
      <c r="I460" s="466" t="s">
        <v>15</v>
      </c>
      <c r="J460" s="466" t="s">
        <v>27</v>
      </c>
      <c r="K460" s="448"/>
      <c r="L460" s="449"/>
    </row>
    <row r="461" spans="1:12" ht="58.5" hidden="1">
      <c r="A461" s="458"/>
      <c r="B461" s="455" t="s">
        <v>700</v>
      </c>
      <c r="C461" s="439" t="s">
        <v>15</v>
      </c>
      <c r="D461" s="439" t="s">
        <v>15</v>
      </c>
      <c r="E461" s="475"/>
      <c r="F461" s="439" t="s">
        <v>15</v>
      </c>
      <c r="G461" s="465" t="s">
        <v>174</v>
      </c>
      <c r="H461" s="440" t="s">
        <v>15</v>
      </c>
      <c r="I461" s="466" t="s">
        <v>15</v>
      </c>
      <c r="J461" s="466" t="s">
        <v>681</v>
      </c>
      <c r="K461" s="448"/>
      <c r="L461" s="449"/>
    </row>
    <row r="462" spans="1:12" ht="19.5" hidden="1">
      <c r="A462" s="484" t="s">
        <v>189</v>
      </c>
      <c r="B462" s="455" t="s">
        <v>701</v>
      </c>
      <c r="C462" s="439"/>
      <c r="D462" s="439"/>
      <c r="E462" s="475"/>
      <c r="F462" s="439"/>
      <c r="G462" s="768" t="s">
        <v>174</v>
      </c>
      <c r="H462" s="768" t="s">
        <v>1223</v>
      </c>
      <c r="I462" s="466" t="s">
        <v>604</v>
      </c>
      <c r="J462" s="466" t="s">
        <v>205</v>
      </c>
      <c r="K462" s="448"/>
      <c r="L462" s="449"/>
    </row>
    <row r="463" spans="1:12" ht="12.75" hidden="1">
      <c r="A463" s="766" t="s">
        <v>9</v>
      </c>
      <c r="B463" s="767"/>
      <c r="C463" s="475">
        <f>C464+C465+C466</f>
        <v>0</v>
      </c>
      <c r="D463" s="475">
        <f>D464+D465+D466</f>
        <v>0</v>
      </c>
      <c r="E463" s="475"/>
      <c r="F463" s="475">
        <f>F464+F465+F466</f>
        <v>0</v>
      </c>
      <c r="G463" s="768"/>
      <c r="H463" s="768"/>
      <c r="I463" s="466"/>
      <c r="J463" s="466"/>
      <c r="K463" s="448"/>
      <c r="L463" s="449"/>
    </row>
    <row r="464" spans="1:12" ht="12.75" hidden="1">
      <c r="A464" s="766" t="s">
        <v>10</v>
      </c>
      <c r="B464" s="767"/>
      <c r="C464" s="475">
        <v>0</v>
      </c>
      <c r="D464" s="475">
        <v>0</v>
      </c>
      <c r="E464" s="475"/>
      <c r="F464" s="475">
        <v>0</v>
      </c>
      <c r="G464" s="768"/>
      <c r="H464" s="768"/>
      <c r="I464" s="466"/>
      <c r="J464" s="466"/>
      <c r="K464" s="448"/>
      <c r="L464" s="449"/>
    </row>
    <row r="465" spans="1:12" ht="12.75" hidden="1">
      <c r="A465" s="766" t="s">
        <v>11</v>
      </c>
      <c r="B465" s="767"/>
      <c r="C465" s="475">
        <v>0</v>
      </c>
      <c r="D465" s="475">
        <v>0</v>
      </c>
      <c r="E465" s="475"/>
      <c r="F465" s="475">
        <v>0</v>
      </c>
      <c r="G465" s="768"/>
      <c r="H465" s="768"/>
      <c r="I465" s="466"/>
      <c r="J465" s="466"/>
      <c r="K465" s="448"/>
      <c r="L465" s="449"/>
    </row>
    <row r="466" spans="1:12" ht="12.75" hidden="1">
      <c r="A466" s="766" t="s">
        <v>12</v>
      </c>
      <c r="B466" s="767"/>
      <c r="C466" s="475">
        <v>0</v>
      </c>
      <c r="D466" s="475">
        <v>0</v>
      </c>
      <c r="E466" s="475"/>
      <c r="F466" s="475">
        <v>0</v>
      </c>
      <c r="G466" s="768"/>
      <c r="H466" s="768"/>
      <c r="I466" s="466"/>
      <c r="J466" s="466"/>
      <c r="K466" s="448"/>
      <c r="L466" s="449"/>
    </row>
    <row r="467" spans="1:12" ht="58.5" hidden="1">
      <c r="A467" s="488"/>
      <c r="B467" s="470" t="s">
        <v>1224</v>
      </c>
      <c r="C467" s="439" t="s">
        <v>15</v>
      </c>
      <c r="D467" s="439" t="s">
        <v>15</v>
      </c>
      <c r="E467" s="489"/>
      <c r="F467" s="439" t="s">
        <v>15</v>
      </c>
      <c r="G467" s="490" t="s">
        <v>174</v>
      </c>
      <c r="H467" s="491" t="s">
        <v>15</v>
      </c>
      <c r="I467" s="491" t="s">
        <v>15</v>
      </c>
      <c r="J467" s="441" t="s">
        <v>1192</v>
      </c>
      <c r="K467" s="448"/>
      <c r="L467" s="449"/>
    </row>
    <row r="468" spans="1:12" ht="58.5" hidden="1">
      <c r="A468" s="488"/>
      <c r="B468" s="470" t="s">
        <v>1225</v>
      </c>
      <c r="C468" s="439" t="s">
        <v>1226</v>
      </c>
      <c r="D468" s="439" t="s">
        <v>1227</v>
      </c>
      <c r="E468" s="489"/>
      <c r="F468" s="439" t="s">
        <v>1227</v>
      </c>
      <c r="G468" s="490" t="s">
        <v>174</v>
      </c>
      <c r="H468" s="491" t="s">
        <v>15</v>
      </c>
      <c r="I468" s="491" t="s">
        <v>15</v>
      </c>
      <c r="J468" s="441" t="s">
        <v>15</v>
      </c>
      <c r="K468" s="448"/>
      <c r="L468" s="449"/>
    </row>
    <row r="469" spans="1:12" ht="58.5" hidden="1">
      <c r="A469" s="488"/>
      <c r="B469" s="470" t="s">
        <v>1228</v>
      </c>
      <c r="C469" s="439">
        <v>1669.37645</v>
      </c>
      <c r="D469" s="439">
        <v>0</v>
      </c>
      <c r="E469" s="489"/>
      <c r="F469" s="439">
        <v>0</v>
      </c>
      <c r="G469" s="490" t="s">
        <v>174</v>
      </c>
      <c r="H469" s="491" t="s">
        <v>15</v>
      </c>
      <c r="I469" s="491" t="s">
        <v>15</v>
      </c>
      <c r="J469" s="441" t="s">
        <v>15</v>
      </c>
      <c r="K469" s="448"/>
      <c r="L469" s="449"/>
    </row>
    <row r="470" spans="1:12" ht="19.5">
      <c r="A470" s="474" t="s">
        <v>193</v>
      </c>
      <c r="B470" s="355" t="s">
        <v>194</v>
      </c>
      <c r="C470" s="475"/>
      <c r="D470" s="475"/>
      <c r="E470" s="464"/>
      <c r="F470" s="475"/>
      <c r="G470" s="768" t="s">
        <v>174</v>
      </c>
      <c r="H470" s="768" t="s">
        <v>871</v>
      </c>
      <c r="I470" s="466"/>
      <c r="J470" s="466"/>
      <c r="K470" s="448"/>
      <c r="L470" s="449"/>
    </row>
    <row r="471" spans="1:12" ht="12.75">
      <c r="A471" s="766" t="s">
        <v>9</v>
      </c>
      <c r="B471" s="767"/>
      <c r="C471" s="475">
        <f>SUM(C472:C476)</f>
        <v>110112.81826000003</v>
      </c>
      <c r="D471" s="475">
        <f>SUM(D472:D476)</f>
        <v>110112.81826000003</v>
      </c>
      <c r="E471" s="475">
        <f>SUM(E472:E476)</f>
        <v>0</v>
      </c>
      <c r="F471" s="475">
        <f>SUM(F472:F476)</f>
        <v>110112.81826000003</v>
      </c>
      <c r="G471" s="768"/>
      <c r="H471" s="768"/>
      <c r="I471" s="466"/>
      <c r="J471" s="466"/>
      <c r="K471" s="448"/>
      <c r="L471" s="449"/>
    </row>
    <row r="472" spans="1:12" ht="12.75">
      <c r="A472" s="766" t="s">
        <v>10</v>
      </c>
      <c r="B472" s="767"/>
      <c r="C472" s="475">
        <f>C479+C486</f>
        <v>0</v>
      </c>
      <c r="D472" s="475">
        <f>D479+D486</f>
        <v>0</v>
      </c>
      <c r="E472" s="464"/>
      <c r="F472" s="475">
        <f>F479+F486</f>
        <v>0</v>
      </c>
      <c r="G472" s="768"/>
      <c r="H472" s="768"/>
      <c r="I472" s="466"/>
      <c r="J472" s="466"/>
      <c r="K472" s="448"/>
      <c r="L472" s="449"/>
    </row>
    <row r="473" spans="1:12" ht="12.75">
      <c r="A473" s="766" t="s">
        <v>11</v>
      </c>
      <c r="B473" s="767"/>
      <c r="C473" s="475">
        <f>C480+C487+C494+C499+C504+C521+C528+C516+C533</f>
        <v>109695.66419000002</v>
      </c>
      <c r="D473" s="475">
        <f>D480+D487+D494+D499+D504+D521+D528+D516+D533</f>
        <v>109695.66419000002</v>
      </c>
      <c r="E473" s="475">
        <f>E480+E487+E494+E499+E504+E521+E528+E516+E533</f>
        <v>0</v>
      </c>
      <c r="F473" s="475">
        <f>F480+F487+F494+F499+F504+F521+F528+F516+F533</f>
        <v>109695.66419000002</v>
      </c>
      <c r="G473" s="768"/>
      <c r="H473" s="768"/>
      <c r="I473" s="466"/>
      <c r="J473" s="466"/>
      <c r="K473" s="448"/>
      <c r="L473" s="449"/>
    </row>
    <row r="474" spans="1:12" ht="12.75">
      <c r="A474" s="766" t="s">
        <v>12</v>
      </c>
      <c r="B474" s="767"/>
      <c r="C474" s="475">
        <f>C481+C488+C495+C500+C505+C522+C529</f>
        <v>417.15406999999993</v>
      </c>
      <c r="D474" s="475">
        <f>D481+D488+D495+D500+D505+D522+D529</f>
        <v>417.15406999999993</v>
      </c>
      <c r="E474" s="475">
        <f>E481+E488+E495+E500+E505+E522+E529</f>
        <v>0</v>
      </c>
      <c r="F474" s="475">
        <f>F481+F488+F495+F500+F505+F522+F529</f>
        <v>417.15406999999993</v>
      </c>
      <c r="G474" s="768"/>
      <c r="H474" s="768"/>
      <c r="I474" s="466"/>
      <c r="J474" s="466"/>
      <c r="K474" s="448"/>
      <c r="L474" s="449"/>
    </row>
    <row r="475" spans="1:12" ht="12.75">
      <c r="A475" s="766" t="s">
        <v>20</v>
      </c>
      <c r="B475" s="767"/>
      <c r="C475" s="475"/>
      <c r="D475" s="475"/>
      <c r="E475" s="475"/>
      <c r="F475" s="475"/>
      <c r="G475" s="477"/>
      <c r="H475" s="440"/>
      <c r="I475" s="466"/>
      <c r="J475" s="466"/>
      <c r="K475" s="448"/>
      <c r="L475" s="449"/>
    </row>
    <row r="476" spans="1:12" ht="12.75">
      <c r="A476" s="766" t="s">
        <v>21</v>
      </c>
      <c r="B476" s="767"/>
      <c r="C476" s="475"/>
      <c r="D476" s="475"/>
      <c r="E476" s="475"/>
      <c r="F476" s="475"/>
      <c r="G476" s="477"/>
      <c r="H476" s="440"/>
      <c r="I476" s="466"/>
      <c r="J476" s="466"/>
      <c r="K476" s="448"/>
      <c r="L476" s="449"/>
    </row>
    <row r="477" spans="1:12" ht="39">
      <c r="A477" s="474" t="s">
        <v>197</v>
      </c>
      <c r="B477" s="355" t="s">
        <v>1229</v>
      </c>
      <c r="C477" s="475"/>
      <c r="D477" s="475"/>
      <c r="E477" s="769" t="s">
        <v>703</v>
      </c>
      <c r="F477" s="475"/>
      <c r="G477" s="768" t="s">
        <v>174</v>
      </c>
      <c r="H477" s="768" t="s">
        <v>465</v>
      </c>
      <c r="I477" s="466" t="s">
        <v>26</v>
      </c>
      <c r="J477" s="466" t="s">
        <v>1106</v>
      </c>
      <c r="K477" s="448"/>
      <c r="L477" s="449"/>
    </row>
    <row r="478" spans="1:12" ht="12.75">
      <c r="A478" s="766" t="s">
        <v>9</v>
      </c>
      <c r="B478" s="767"/>
      <c r="C478" s="475">
        <f>SUM(C479:C481)</f>
        <v>2060.736</v>
      </c>
      <c r="D478" s="475">
        <f>SUM(D479:D481)</f>
        <v>2060.736</v>
      </c>
      <c r="E478" s="769"/>
      <c r="F478" s="475">
        <f>SUM(F479:F481)</f>
        <v>2060.736</v>
      </c>
      <c r="G478" s="768"/>
      <c r="H478" s="768"/>
      <c r="I478" s="466"/>
      <c r="J478" s="466"/>
      <c r="K478" s="448"/>
      <c r="L478" s="449"/>
    </row>
    <row r="479" spans="1:12" ht="12.75">
      <c r="A479" s="766" t="s">
        <v>10</v>
      </c>
      <c r="B479" s="767"/>
      <c r="C479" s="475">
        <v>0</v>
      </c>
      <c r="D479" s="475">
        <v>0</v>
      </c>
      <c r="E479" s="769"/>
      <c r="F479" s="475">
        <v>0</v>
      </c>
      <c r="G479" s="768"/>
      <c r="H479" s="768"/>
      <c r="I479" s="466"/>
      <c r="J479" s="466"/>
      <c r="K479" s="448"/>
      <c r="L479" s="449"/>
    </row>
    <row r="480" spans="1:12" ht="12.75">
      <c r="A480" s="766" t="s">
        <v>11</v>
      </c>
      <c r="B480" s="767"/>
      <c r="C480" s="475">
        <v>2060.736</v>
      </c>
      <c r="D480" s="475">
        <v>2060.736</v>
      </c>
      <c r="E480" s="769"/>
      <c r="F480" s="475">
        <v>2060.736</v>
      </c>
      <c r="G480" s="768"/>
      <c r="H480" s="768"/>
      <c r="I480" s="466"/>
      <c r="J480" s="466"/>
      <c r="K480" s="448"/>
      <c r="L480" s="449"/>
    </row>
    <row r="481" spans="1:12" ht="12.75">
      <c r="A481" s="766" t="s">
        <v>12</v>
      </c>
      <c r="B481" s="767"/>
      <c r="C481" s="475">
        <v>0</v>
      </c>
      <c r="D481" s="475">
        <v>0</v>
      </c>
      <c r="E481" s="769"/>
      <c r="F481" s="475">
        <v>0</v>
      </c>
      <c r="G481" s="768"/>
      <c r="H481" s="768"/>
      <c r="I481" s="466"/>
      <c r="J481" s="466"/>
      <c r="K481" s="448"/>
      <c r="L481" s="449"/>
    </row>
    <row r="482" spans="1:12" ht="409.5">
      <c r="A482" s="488"/>
      <c r="B482" s="470" t="s">
        <v>1230</v>
      </c>
      <c r="C482" s="439" t="s">
        <v>15</v>
      </c>
      <c r="D482" s="439" t="s">
        <v>15</v>
      </c>
      <c r="E482" s="489"/>
      <c r="F482" s="439" t="s">
        <v>15</v>
      </c>
      <c r="G482" s="490" t="s">
        <v>174</v>
      </c>
      <c r="H482" s="491" t="s">
        <v>15</v>
      </c>
      <c r="I482" s="491" t="s">
        <v>15</v>
      </c>
      <c r="J482" s="441" t="s">
        <v>1231</v>
      </c>
      <c r="K482" s="448"/>
      <c r="L482" s="449"/>
    </row>
    <row r="483" spans="1:12" ht="58.5" hidden="1">
      <c r="A483" s="488"/>
      <c r="B483" s="470" t="s">
        <v>1232</v>
      </c>
      <c r="C483" s="439">
        <v>19000</v>
      </c>
      <c r="D483" s="439">
        <v>0</v>
      </c>
      <c r="E483" s="489"/>
      <c r="F483" s="439">
        <v>0</v>
      </c>
      <c r="G483" s="490" t="s">
        <v>174</v>
      </c>
      <c r="H483" s="491" t="s">
        <v>15</v>
      </c>
      <c r="I483" s="491" t="s">
        <v>15</v>
      </c>
      <c r="J483" s="491" t="s">
        <v>15</v>
      </c>
      <c r="K483" s="448"/>
      <c r="L483" s="449"/>
    </row>
    <row r="484" spans="1:12" ht="35.25" customHeight="1">
      <c r="A484" s="474" t="s">
        <v>199</v>
      </c>
      <c r="B484" s="355" t="s">
        <v>1233</v>
      </c>
      <c r="C484" s="475"/>
      <c r="D484" s="475"/>
      <c r="E484" s="769" t="s">
        <v>703</v>
      </c>
      <c r="F484" s="475"/>
      <c r="G484" s="768" t="s">
        <v>174</v>
      </c>
      <c r="H484" s="768" t="s">
        <v>705</v>
      </c>
      <c r="I484" s="466" t="s">
        <v>26</v>
      </c>
      <c r="J484" s="466" t="s">
        <v>1106</v>
      </c>
      <c r="K484" s="448"/>
      <c r="L484" s="449"/>
    </row>
    <row r="485" spans="1:12" ht="12.75">
      <c r="A485" s="766" t="s">
        <v>9</v>
      </c>
      <c r="B485" s="767"/>
      <c r="C485" s="475">
        <f>SUM(C486:C488)</f>
        <v>0</v>
      </c>
      <c r="D485" s="475">
        <f>SUM(D486:D488)</f>
        <v>0</v>
      </c>
      <c r="E485" s="769"/>
      <c r="F485" s="475">
        <f>SUM(F486:F488)</f>
        <v>0</v>
      </c>
      <c r="G485" s="768"/>
      <c r="H485" s="768"/>
      <c r="I485" s="466"/>
      <c r="J485" s="466"/>
      <c r="K485" s="448"/>
      <c r="L485" s="449"/>
    </row>
    <row r="486" spans="1:12" ht="12.75">
      <c r="A486" s="766" t="s">
        <v>10</v>
      </c>
      <c r="B486" s="767"/>
      <c r="C486" s="475">
        <v>0</v>
      </c>
      <c r="D486" s="475">
        <v>0</v>
      </c>
      <c r="E486" s="769"/>
      <c r="F486" s="475">
        <v>0</v>
      </c>
      <c r="G486" s="768"/>
      <c r="H486" s="768"/>
      <c r="I486" s="466"/>
      <c r="J486" s="466"/>
      <c r="K486" s="448"/>
      <c r="L486" s="449"/>
    </row>
    <row r="487" spans="1:12" ht="12.75">
      <c r="A487" s="766" t="s">
        <v>11</v>
      </c>
      <c r="B487" s="767"/>
      <c r="C487" s="475">
        <v>0</v>
      </c>
      <c r="D487" s="475">
        <v>0</v>
      </c>
      <c r="E487" s="769"/>
      <c r="F487" s="475">
        <v>0</v>
      </c>
      <c r="G487" s="768"/>
      <c r="H487" s="768"/>
      <c r="I487" s="466"/>
      <c r="J487" s="466"/>
      <c r="K487" s="448"/>
      <c r="L487" s="449"/>
    </row>
    <row r="488" spans="1:12" ht="12.75">
      <c r="A488" s="766" t="s">
        <v>12</v>
      </c>
      <c r="B488" s="767"/>
      <c r="C488" s="475">
        <v>0</v>
      </c>
      <c r="D488" s="475">
        <v>0</v>
      </c>
      <c r="E488" s="769"/>
      <c r="F488" s="475">
        <v>0</v>
      </c>
      <c r="G488" s="768"/>
      <c r="H488" s="768"/>
      <c r="I488" s="466"/>
      <c r="J488" s="466"/>
      <c r="K488" s="448"/>
      <c r="L488" s="449"/>
    </row>
    <row r="489" spans="1:12" ht="409.5">
      <c r="A489" s="488"/>
      <c r="B489" s="470" t="s">
        <v>1234</v>
      </c>
      <c r="C489" s="439" t="s">
        <v>15</v>
      </c>
      <c r="D489" s="439" t="s">
        <v>15</v>
      </c>
      <c r="E489" s="489"/>
      <c r="F489" s="439" t="s">
        <v>15</v>
      </c>
      <c r="G489" s="490" t="s">
        <v>174</v>
      </c>
      <c r="H489" s="491" t="s">
        <v>15</v>
      </c>
      <c r="I489" s="491" t="s">
        <v>15</v>
      </c>
      <c r="J489" s="441" t="s">
        <v>1235</v>
      </c>
      <c r="K489" s="448"/>
      <c r="L489" s="449"/>
    </row>
    <row r="490" spans="1:12" ht="409.5">
      <c r="A490" s="488"/>
      <c r="B490" s="470" t="s">
        <v>1236</v>
      </c>
      <c r="C490" s="439" t="s">
        <v>15</v>
      </c>
      <c r="D490" s="439" t="s">
        <v>15</v>
      </c>
      <c r="E490" s="489"/>
      <c r="F490" s="439" t="s">
        <v>15</v>
      </c>
      <c r="G490" s="490" t="s">
        <v>174</v>
      </c>
      <c r="H490" s="491" t="s">
        <v>15</v>
      </c>
      <c r="I490" s="491" t="s">
        <v>15</v>
      </c>
      <c r="J490" s="441" t="s">
        <v>1192</v>
      </c>
      <c r="K490" s="448"/>
      <c r="L490" s="449"/>
    </row>
    <row r="491" spans="1:12" ht="19.5">
      <c r="A491" s="474" t="s">
        <v>201</v>
      </c>
      <c r="B491" s="355" t="s">
        <v>717</v>
      </c>
      <c r="C491" s="475"/>
      <c r="D491" s="475"/>
      <c r="E491" s="769" t="s">
        <v>703</v>
      </c>
      <c r="F491" s="475"/>
      <c r="G491" s="768" t="s">
        <v>174</v>
      </c>
      <c r="H491" s="768"/>
      <c r="I491" s="466" t="s">
        <v>444</v>
      </c>
      <c r="J491" s="466" t="s">
        <v>1106</v>
      </c>
      <c r="K491" s="448"/>
      <c r="L491" s="449"/>
    </row>
    <row r="492" spans="1:12" ht="12.75">
      <c r="A492" s="766" t="s">
        <v>9</v>
      </c>
      <c r="B492" s="767"/>
      <c r="C492" s="475">
        <f>SUM(C493:C495)</f>
        <v>65313.68603</v>
      </c>
      <c r="D492" s="475">
        <f>SUM(D493:D495)</f>
        <v>65313.68603</v>
      </c>
      <c r="E492" s="769"/>
      <c r="F492" s="475">
        <f>SUM(F493:F495)</f>
        <v>65313.68603</v>
      </c>
      <c r="G492" s="768"/>
      <c r="H492" s="768"/>
      <c r="I492" s="466"/>
      <c r="J492" s="466"/>
      <c r="K492" s="448"/>
      <c r="L492" s="449"/>
    </row>
    <row r="493" spans="1:12" ht="12.75">
      <c r="A493" s="766" t="s">
        <v>10</v>
      </c>
      <c r="B493" s="767"/>
      <c r="C493" s="475">
        <v>0</v>
      </c>
      <c r="D493" s="475">
        <v>0</v>
      </c>
      <c r="E493" s="769"/>
      <c r="F493" s="475">
        <v>0</v>
      </c>
      <c r="G493" s="768"/>
      <c r="H493" s="768"/>
      <c r="I493" s="466"/>
      <c r="J493" s="466"/>
      <c r="K493" s="448"/>
      <c r="L493" s="449"/>
    </row>
    <row r="494" spans="1:12" ht="12.75">
      <c r="A494" s="766" t="s">
        <v>11</v>
      </c>
      <c r="B494" s="767"/>
      <c r="C494" s="475">
        <v>64987.1176</v>
      </c>
      <c r="D494" s="475">
        <v>64987.1176</v>
      </c>
      <c r="E494" s="769"/>
      <c r="F494" s="475">
        <f>D494</f>
        <v>64987.1176</v>
      </c>
      <c r="G494" s="768"/>
      <c r="H494" s="768"/>
      <c r="I494" s="466"/>
      <c r="J494" s="466"/>
      <c r="K494" s="448"/>
      <c r="L494" s="449"/>
    </row>
    <row r="495" spans="1:12" ht="12.75">
      <c r="A495" s="766" t="s">
        <v>12</v>
      </c>
      <c r="B495" s="767"/>
      <c r="C495" s="475">
        <v>326.56843</v>
      </c>
      <c r="D495" s="475">
        <v>326.56843</v>
      </c>
      <c r="E495" s="769"/>
      <c r="F495" s="475">
        <v>326.56843</v>
      </c>
      <c r="G495" s="768"/>
      <c r="H495" s="768"/>
      <c r="I495" s="466"/>
      <c r="J495" s="466"/>
      <c r="K495" s="448"/>
      <c r="L495" s="449"/>
    </row>
    <row r="496" spans="1:12" ht="29.25">
      <c r="A496" s="474" t="s">
        <v>203</v>
      </c>
      <c r="B496" s="355" t="s">
        <v>1237</v>
      </c>
      <c r="C496" s="475"/>
      <c r="D496" s="475"/>
      <c r="E496" s="769" t="s">
        <v>703</v>
      </c>
      <c r="F496" s="475"/>
      <c r="G496" s="768" t="s">
        <v>174</v>
      </c>
      <c r="H496" s="768"/>
      <c r="I496" s="466" t="s">
        <v>444</v>
      </c>
      <c r="J496" s="466" t="s">
        <v>205</v>
      </c>
      <c r="K496" s="448"/>
      <c r="L496" s="449"/>
    </row>
    <row r="497" spans="1:12" ht="12.75">
      <c r="A497" s="766" t="s">
        <v>9</v>
      </c>
      <c r="B497" s="767"/>
      <c r="C497" s="475">
        <f>SUM(C498:C500)</f>
        <v>9312.92965</v>
      </c>
      <c r="D497" s="475">
        <f>SUM(D498:D500)</f>
        <v>9312.92965</v>
      </c>
      <c r="E497" s="769"/>
      <c r="F497" s="475">
        <f>SUM(F498:F500)</f>
        <v>9312.92965</v>
      </c>
      <c r="G497" s="768"/>
      <c r="H497" s="768"/>
      <c r="I497" s="466"/>
      <c r="J497" s="466"/>
      <c r="K497" s="448"/>
      <c r="L497" s="449"/>
    </row>
    <row r="498" spans="1:12" ht="12.75">
      <c r="A498" s="766" t="s">
        <v>10</v>
      </c>
      <c r="B498" s="767"/>
      <c r="C498" s="475">
        <v>0</v>
      </c>
      <c r="D498" s="475">
        <v>0</v>
      </c>
      <c r="E498" s="769"/>
      <c r="F498" s="475">
        <v>0</v>
      </c>
      <c r="G498" s="768"/>
      <c r="H498" s="768"/>
      <c r="I498" s="466"/>
      <c r="J498" s="466"/>
      <c r="K498" s="448"/>
      <c r="L498" s="449"/>
    </row>
    <row r="499" spans="1:12" ht="12.75">
      <c r="A499" s="766" t="s">
        <v>11</v>
      </c>
      <c r="B499" s="767"/>
      <c r="C499" s="475">
        <v>9266.365</v>
      </c>
      <c r="D499" s="475">
        <v>9266.365</v>
      </c>
      <c r="E499" s="769"/>
      <c r="F499" s="475">
        <v>9266.365</v>
      </c>
      <c r="G499" s="768"/>
      <c r="H499" s="768"/>
      <c r="I499" s="466"/>
      <c r="J499" s="466"/>
      <c r="K499" s="448"/>
      <c r="L499" s="449"/>
    </row>
    <row r="500" spans="1:12" ht="12.75">
      <c r="A500" s="766" t="s">
        <v>12</v>
      </c>
      <c r="B500" s="767"/>
      <c r="C500" s="475">
        <v>46.56465</v>
      </c>
      <c r="D500" s="475">
        <v>46.56465</v>
      </c>
      <c r="E500" s="769"/>
      <c r="F500" s="475">
        <v>46.56465</v>
      </c>
      <c r="G500" s="768"/>
      <c r="H500" s="768"/>
      <c r="I500" s="466"/>
      <c r="J500" s="466"/>
      <c r="K500" s="448"/>
      <c r="L500" s="449"/>
    </row>
    <row r="501" spans="1:12" ht="29.25">
      <c r="A501" s="474" t="s">
        <v>206</v>
      </c>
      <c r="B501" s="355" t="s">
        <v>1238</v>
      </c>
      <c r="C501" s="475"/>
      <c r="D501" s="475"/>
      <c r="E501" s="769" t="s">
        <v>703</v>
      </c>
      <c r="F501" s="475"/>
      <c r="G501" s="768" t="s">
        <v>174</v>
      </c>
      <c r="H501" s="768"/>
      <c r="I501" s="466" t="s">
        <v>444</v>
      </c>
      <c r="J501" s="466" t="s">
        <v>205</v>
      </c>
      <c r="K501" s="448"/>
      <c r="L501" s="449"/>
    </row>
    <row r="502" spans="1:12" ht="12.75">
      <c r="A502" s="766" t="s">
        <v>9</v>
      </c>
      <c r="B502" s="767"/>
      <c r="C502" s="475">
        <f>SUM(C503:C505)</f>
        <v>8804.197320000001</v>
      </c>
      <c r="D502" s="475">
        <f>SUM(D503:D505)</f>
        <v>8804.197320000001</v>
      </c>
      <c r="E502" s="769"/>
      <c r="F502" s="475">
        <f>SUM(F503:F505)</f>
        <v>8804.197320000001</v>
      </c>
      <c r="G502" s="768"/>
      <c r="H502" s="768"/>
      <c r="I502" s="466"/>
      <c r="J502" s="466"/>
      <c r="K502" s="448"/>
      <c r="L502" s="449"/>
    </row>
    <row r="503" spans="1:12" ht="12.75">
      <c r="A503" s="766" t="s">
        <v>10</v>
      </c>
      <c r="B503" s="767"/>
      <c r="C503" s="475">
        <v>0</v>
      </c>
      <c r="D503" s="475">
        <v>0</v>
      </c>
      <c r="E503" s="769"/>
      <c r="F503" s="475">
        <v>0</v>
      </c>
      <c r="G503" s="768"/>
      <c r="H503" s="768"/>
      <c r="I503" s="466"/>
      <c r="J503" s="466"/>
      <c r="K503" s="448"/>
      <c r="L503" s="449"/>
    </row>
    <row r="504" spans="1:12" ht="12.75">
      <c r="A504" s="766" t="s">
        <v>11</v>
      </c>
      <c r="B504" s="767"/>
      <c r="C504" s="475">
        <v>8760.17633</v>
      </c>
      <c r="D504" s="475">
        <v>8760.17633</v>
      </c>
      <c r="E504" s="769"/>
      <c r="F504" s="475">
        <f>D504</f>
        <v>8760.17633</v>
      </c>
      <c r="G504" s="768"/>
      <c r="H504" s="768"/>
      <c r="I504" s="466"/>
      <c r="J504" s="466"/>
      <c r="K504" s="448"/>
      <c r="L504" s="449"/>
    </row>
    <row r="505" spans="1:12" ht="12.75">
      <c r="A505" s="766" t="s">
        <v>12</v>
      </c>
      <c r="B505" s="767"/>
      <c r="C505" s="475">
        <v>44.02099</v>
      </c>
      <c r="D505" s="475">
        <v>44.02099</v>
      </c>
      <c r="E505" s="769"/>
      <c r="F505" s="475">
        <f>D505</f>
        <v>44.02099</v>
      </c>
      <c r="G505" s="768"/>
      <c r="H505" s="768"/>
      <c r="I505" s="466"/>
      <c r="J505" s="466"/>
      <c r="K505" s="448"/>
      <c r="L505" s="449"/>
    </row>
    <row r="506" spans="1:12" ht="29.25" hidden="1">
      <c r="A506" s="474" t="s">
        <v>209</v>
      </c>
      <c r="B506" s="355" t="s">
        <v>210</v>
      </c>
      <c r="C506" s="475"/>
      <c r="D506" s="475"/>
      <c r="E506" s="769"/>
      <c r="F506" s="475"/>
      <c r="G506" s="768" t="s">
        <v>174</v>
      </c>
      <c r="H506" s="768" t="s">
        <v>211</v>
      </c>
      <c r="I506" s="466"/>
      <c r="J506" s="466"/>
      <c r="K506" s="448"/>
      <c r="L506" s="449"/>
    </row>
    <row r="507" spans="1:12" ht="12.75" hidden="1">
      <c r="A507" s="766" t="s">
        <v>9</v>
      </c>
      <c r="B507" s="767"/>
      <c r="C507" s="475"/>
      <c r="D507" s="475"/>
      <c r="E507" s="769"/>
      <c r="F507" s="475"/>
      <c r="G507" s="768"/>
      <c r="H507" s="768"/>
      <c r="I507" s="466"/>
      <c r="J507" s="466"/>
      <c r="K507" s="448"/>
      <c r="L507" s="449"/>
    </row>
    <row r="508" spans="1:12" ht="12.75" hidden="1">
      <c r="A508" s="766" t="s">
        <v>10</v>
      </c>
      <c r="B508" s="767"/>
      <c r="C508" s="475"/>
      <c r="D508" s="475"/>
      <c r="E508" s="769"/>
      <c r="F508" s="475"/>
      <c r="G508" s="768"/>
      <c r="H508" s="768"/>
      <c r="I508" s="466"/>
      <c r="J508" s="466"/>
      <c r="K508" s="448"/>
      <c r="L508" s="449"/>
    </row>
    <row r="509" spans="1:12" ht="12.75" hidden="1">
      <c r="A509" s="766" t="s">
        <v>11</v>
      </c>
      <c r="B509" s="767"/>
      <c r="C509" s="475"/>
      <c r="D509" s="475"/>
      <c r="E509" s="769"/>
      <c r="F509" s="475"/>
      <c r="G509" s="768"/>
      <c r="H509" s="768"/>
      <c r="I509" s="466"/>
      <c r="J509" s="466"/>
      <c r="K509" s="448"/>
      <c r="L509" s="449"/>
    </row>
    <row r="510" spans="1:12" ht="12.75" hidden="1">
      <c r="A510" s="766" t="s">
        <v>12</v>
      </c>
      <c r="B510" s="767"/>
      <c r="C510" s="475"/>
      <c r="D510" s="475"/>
      <c r="E510" s="769"/>
      <c r="F510" s="475"/>
      <c r="G510" s="768"/>
      <c r="H510" s="768"/>
      <c r="I510" s="466"/>
      <c r="J510" s="466"/>
      <c r="K510" s="448"/>
      <c r="L510" s="449"/>
    </row>
    <row r="511" spans="1:12" ht="12.75" hidden="1">
      <c r="A511" s="766" t="s">
        <v>20</v>
      </c>
      <c r="B511" s="767"/>
      <c r="C511" s="475"/>
      <c r="D511" s="475"/>
      <c r="E511" s="475"/>
      <c r="F511" s="475"/>
      <c r="G511" s="477"/>
      <c r="H511" s="440"/>
      <c r="I511" s="466"/>
      <c r="J511" s="466"/>
      <c r="K511" s="448"/>
      <c r="L511" s="449"/>
    </row>
    <row r="512" spans="1:12" ht="12.75" hidden="1">
      <c r="A512" s="766" t="s">
        <v>21</v>
      </c>
      <c r="B512" s="767"/>
      <c r="C512" s="475"/>
      <c r="D512" s="475"/>
      <c r="E512" s="475"/>
      <c r="F512" s="475"/>
      <c r="G512" s="477"/>
      <c r="H512" s="440"/>
      <c r="I512" s="466"/>
      <c r="J512" s="466"/>
      <c r="K512" s="448"/>
      <c r="L512" s="449"/>
    </row>
    <row r="513" spans="1:12" ht="29.25">
      <c r="A513" s="474" t="s">
        <v>207</v>
      </c>
      <c r="B513" s="355" t="s">
        <v>711</v>
      </c>
      <c r="C513" s="475"/>
      <c r="D513" s="475"/>
      <c r="E513" s="769" t="s">
        <v>662</v>
      </c>
      <c r="F513" s="475"/>
      <c r="G513" s="768" t="s">
        <v>174</v>
      </c>
      <c r="H513" s="768"/>
      <c r="I513" s="466"/>
      <c r="J513" s="466" t="s">
        <v>205</v>
      </c>
      <c r="K513" s="448"/>
      <c r="L513" s="449"/>
    </row>
    <row r="514" spans="1:12" ht="12.75">
      <c r="A514" s="766" t="s">
        <v>9</v>
      </c>
      <c r="B514" s="767"/>
      <c r="C514" s="475">
        <f>SUM(C515:C517)</f>
        <v>989.729</v>
      </c>
      <c r="D514" s="475">
        <f>SUM(D515:D517)</f>
        <v>989.729</v>
      </c>
      <c r="E514" s="769"/>
      <c r="F514" s="475">
        <f>SUM(F515:F517)</f>
        <v>989.729</v>
      </c>
      <c r="G514" s="768"/>
      <c r="H514" s="768"/>
      <c r="I514" s="466"/>
      <c r="J514" s="466"/>
      <c r="K514" s="448"/>
      <c r="L514" s="449"/>
    </row>
    <row r="515" spans="1:12" ht="12.75">
      <c r="A515" s="766" t="s">
        <v>10</v>
      </c>
      <c r="B515" s="767"/>
      <c r="C515" s="475">
        <v>0</v>
      </c>
      <c r="D515" s="475">
        <v>0</v>
      </c>
      <c r="E515" s="769"/>
      <c r="F515" s="475">
        <v>0</v>
      </c>
      <c r="G515" s="768"/>
      <c r="H515" s="768"/>
      <c r="I515" s="466"/>
      <c r="J515" s="466"/>
      <c r="K515" s="448"/>
      <c r="L515" s="449"/>
    </row>
    <row r="516" spans="1:12" ht="12.75">
      <c r="A516" s="766" t="s">
        <v>11</v>
      </c>
      <c r="B516" s="767"/>
      <c r="C516" s="475">
        <v>989.729</v>
      </c>
      <c r="D516" s="475">
        <v>989.729</v>
      </c>
      <c r="E516" s="769"/>
      <c r="F516" s="475">
        <v>989.729</v>
      </c>
      <c r="G516" s="768"/>
      <c r="H516" s="768"/>
      <c r="I516" s="466"/>
      <c r="J516" s="466"/>
      <c r="K516" s="448"/>
      <c r="L516" s="449"/>
    </row>
    <row r="517" spans="1:12" ht="12.75">
      <c r="A517" s="766" t="s">
        <v>12</v>
      </c>
      <c r="B517" s="767"/>
      <c r="C517" s="475">
        <v>0</v>
      </c>
      <c r="D517" s="475">
        <v>0</v>
      </c>
      <c r="E517" s="769"/>
      <c r="F517" s="475">
        <v>0</v>
      </c>
      <c r="G517" s="768"/>
      <c r="H517" s="768"/>
      <c r="I517" s="466"/>
      <c r="J517" s="466"/>
      <c r="K517" s="448"/>
      <c r="L517" s="449"/>
    </row>
    <row r="518" spans="1:12" ht="19.5">
      <c r="A518" s="474" t="s">
        <v>732</v>
      </c>
      <c r="B518" s="355" t="s">
        <v>1239</v>
      </c>
      <c r="C518" s="475"/>
      <c r="D518" s="475"/>
      <c r="E518" s="769" t="s">
        <v>662</v>
      </c>
      <c r="F518" s="475"/>
      <c r="G518" s="768" t="s">
        <v>174</v>
      </c>
      <c r="H518" s="768"/>
      <c r="I518" s="466"/>
      <c r="J518" s="466" t="s">
        <v>27</v>
      </c>
      <c r="K518" s="448"/>
      <c r="L518" s="449"/>
    </row>
    <row r="519" spans="1:12" ht="12.75">
      <c r="A519" s="766" t="s">
        <v>9</v>
      </c>
      <c r="B519" s="767"/>
      <c r="C519" s="475">
        <f>SUM(C520:C522)</f>
        <v>18204.24064</v>
      </c>
      <c r="D519" s="475">
        <f>SUM(D520:D522)</f>
        <v>18204.24064</v>
      </c>
      <c r="E519" s="769"/>
      <c r="F519" s="475">
        <f>SUM(F520:F522)</f>
        <v>18204.24064</v>
      </c>
      <c r="G519" s="768"/>
      <c r="H519" s="768"/>
      <c r="I519" s="466"/>
      <c r="J519" s="466"/>
      <c r="K519" s="448"/>
      <c r="L519" s="449"/>
    </row>
    <row r="520" spans="1:12" ht="12.75">
      <c r="A520" s="766" t="s">
        <v>10</v>
      </c>
      <c r="B520" s="767"/>
      <c r="C520" s="475">
        <v>0</v>
      </c>
      <c r="D520" s="475">
        <v>0</v>
      </c>
      <c r="E520" s="769"/>
      <c r="F520" s="475">
        <v>0</v>
      </c>
      <c r="G520" s="768"/>
      <c r="H520" s="768"/>
      <c r="I520" s="466"/>
      <c r="J520" s="466"/>
      <c r="K520" s="448"/>
      <c r="L520" s="449"/>
    </row>
    <row r="521" spans="1:12" ht="12.75">
      <c r="A521" s="766" t="s">
        <v>11</v>
      </c>
      <c r="B521" s="767"/>
      <c r="C521" s="475">
        <v>18204.24064</v>
      </c>
      <c r="D521" s="475">
        <v>18204.24064</v>
      </c>
      <c r="E521" s="769"/>
      <c r="F521" s="475">
        <f>D521</f>
        <v>18204.24064</v>
      </c>
      <c r="G521" s="768"/>
      <c r="H521" s="768"/>
      <c r="I521" s="466"/>
      <c r="J521" s="466"/>
      <c r="K521" s="448"/>
      <c r="L521" s="449"/>
    </row>
    <row r="522" spans="1:12" ht="12.75">
      <c r="A522" s="766" t="s">
        <v>12</v>
      </c>
      <c r="B522" s="767"/>
      <c r="C522" s="475">
        <v>0</v>
      </c>
      <c r="D522" s="475">
        <v>0</v>
      </c>
      <c r="E522" s="769"/>
      <c r="F522" s="475">
        <v>0</v>
      </c>
      <c r="G522" s="768"/>
      <c r="H522" s="768"/>
      <c r="I522" s="466"/>
      <c r="J522" s="466"/>
      <c r="K522" s="448"/>
      <c r="L522" s="449"/>
    </row>
    <row r="523" spans="1:12" ht="39" hidden="1">
      <c r="A523" s="474"/>
      <c r="B523" s="355" t="s">
        <v>214</v>
      </c>
      <c r="C523" s="475"/>
      <c r="D523" s="475"/>
      <c r="E523" s="475"/>
      <c r="F523" s="475"/>
      <c r="G523" s="465"/>
      <c r="H523" s="465"/>
      <c r="I523" s="466"/>
      <c r="J523" s="466" t="s">
        <v>70</v>
      </c>
      <c r="K523" s="448"/>
      <c r="L523" s="449"/>
    </row>
    <row r="524" spans="1:12" ht="29.25" hidden="1">
      <c r="A524" s="474"/>
      <c r="B524" s="355" t="s">
        <v>215</v>
      </c>
      <c r="C524" s="475"/>
      <c r="D524" s="475"/>
      <c r="E524" s="475"/>
      <c r="F524" s="475"/>
      <c r="G524" s="465"/>
      <c r="H524" s="465"/>
      <c r="I524" s="466"/>
      <c r="J524" s="466" t="s">
        <v>27</v>
      </c>
      <c r="K524" s="448"/>
      <c r="L524" s="449"/>
    </row>
    <row r="525" spans="1:12" ht="29.25">
      <c r="A525" s="474" t="s">
        <v>734</v>
      </c>
      <c r="B525" s="455" t="s">
        <v>1240</v>
      </c>
      <c r="C525" s="475"/>
      <c r="D525" s="475"/>
      <c r="E525" s="769" t="s">
        <v>662</v>
      </c>
      <c r="F525" s="475"/>
      <c r="G525" s="768" t="s">
        <v>174</v>
      </c>
      <c r="H525" s="768" t="s">
        <v>742</v>
      </c>
      <c r="I525" s="466" t="s">
        <v>26</v>
      </c>
      <c r="J525" s="466" t="s">
        <v>1221</v>
      </c>
      <c r="K525" s="448"/>
      <c r="L525" s="449"/>
    </row>
    <row r="526" spans="1:12" ht="12.75">
      <c r="A526" s="766" t="s">
        <v>9</v>
      </c>
      <c r="B526" s="767"/>
      <c r="C526" s="475">
        <f>SUM(C527:C529)</f>
        <v>671.71794</v>
      </c>
      <c r="D526" s="475">
        <f>SUM(D527:D529)</f>
        <v>671.71794</v>
      </c>
      <c r="E526" s="769"/>
      <c r="F526" s="475">
        <f>SUM(F527:F529)</f>
        <v>671.71794</v>
      </c>
      <c r="G526" s="768"/>
      <c r="H526" s="768"/>
      <c r="I526" s="466"/>
      <c r="J526" s="466"/>
      <c r="K526" s="448"/>
      <c r="L526" s="449"/>
    </row>
    <row r="527" spans="1:12" ht="12.75">
      <c r="A527" s="766" t="s">
        <v>10</v>
      </c>
      <c r="B527" s="767"/>
      <c r="C527" s="475">
        <v>0</v>
      </c>
      <c r="D527" s="475">
        <v>0</v>
      </c>
      <c r="E527" s="769"/>
      <c r="F527" s="475">
        <v>0</v>
      </c>
      <c r="G527" s="768"/>
      <c r="H527" s="768"/>
      <c r="I527" s="466"/>
      <c r="J527" s="466"/>
      <c r="K527" s="448"/>
      <c r="L527" s="449"/>
    </row>
    <row r="528" spans="1:12" ht="12.75">
      <c r="A528" s="766" t="s">
        <v>11</v>
      </c>
      <c r="B528" s="767"/>
      <c r="C528" s="475">
        <v>671.71794</v>
      </c>
      <c r="D528" s="475">
        <v>671.71794</v>
      </c>
      <c r="E528" s="769"/>
      <c r="F528" s="475">
        <v>671.71794</v>
      </c>
      <c r="G528" s="768"/>
      <c r="H528" s="768"/>
      <c r="I528" s="466"/>
      <c r="J528" s="466"/>
      <c r="K528" s="448"/>
      <c r="L528" s="449"/>
    </row>
    <row r="529" spans="1:12" ht="12.75">
      <c r="A529" s="766" t="s">
        <v>12</v>
      </c>
      <c r="B529" s="767"/>
      <c r="C529" s="475">
        <v>0</v>
      </c>
      <c r="D529" s="475">
        <v>0</v>
      </c>
      <c r="E529" s="769"/>
      <c r="F529" s="475">
        <v>0</v>
      </c>
      <c r="G529" s="768"/>
      <c r="H529" s="768"/>
      <c r="I529" s="466"/>
      <c r="J529" s="466"/>
      <c r="K529" s="448"/>
      <c r="L529" s="449"/>
    </row>
    <row r="530" spans="1:12" ht="19.5">
      <c r="A530" s="474" t="s">
        <v>1241</v>
      </c>
      <c r="B530" s="355" t="s">
        <v>1242</v>
      </c>
      <c r="C530" s="475"/>
      <c r="D530" s="475"/>
      <c r="E530" s="769" t="s">
        <v>744</v>
      </c>
      <c r="F530" s="475"/>
      <c r="G530" s="768" t="s">
        <v>174</v>
      </c>
      <c r="H530" s="768"/>
      <c r="I530" s="466" t="s">
        <v>1104</v>
      </c>
      <c r="J530" s="466" t="s">
        <v>1106</v>
      </c>
      <c r="K530" s="448"/>
      <c r="L530" s="449"/>
    </row>
    <row r="531" spans="1:12" ht="12.75">
      <c r="A531" s="766" t="s">
        <v>9</v>
      </c>
      <c r="B531" s="767"/>
      <c r="C531" s="475">
        <f>SUM(C532:C534)</f>
        <v>4755.58168</v>
      </c>
      <c r="D531" s="475">
        <f>SUM(D532:D534)</f>
        <v>4755.58168</v>
      </c>
      <c r="E531" s="769"/>
      <c r="F531" s="475">
        <f>SUM(F532:F534)</f>
        <v>4755.58168</v>
      </c>
      <c r="G531" s="768"/>
      <c r="H531" s="768"/>
      <c r="I531" s="466"/>
      <c r="J531" s="466"/>
      <c r="K531" s="448"/>
      <c r="L531" s="449"/>
    </row>
    <row r="532" spans="1:12" ht="12.75">
      <c r="A532" s="766" t="s">
        <v>10</v>
      </c>
      <c r="B532" s="767"/>
      <c r="C532" s="475">
        <v>0</v>
      </c>
      <c r="D532" s="475">
        <v>0</v>
      </c>
      <c r="E532" s="769"/>
      <c r="F532" s="475">
        <v>0</v>
      </c>
      <c r="G532" s="768"/>
      <c r="H532" s="768"/>
      <c r="I532" s="466"/>
      <c r="J532" s="466"/>
      <c r="K532" s="448"/>
      <c r="L532" s="449"/>
    </row>
    <row r="533" spans="1:12" ht="12.75">
      <c r="A533" s="766" t="s">
        <v>11</v>
      </c>
      <c r="B533" s="767"/>
      <c r="C533" s="475">
        <v>4755.58168</v>
      </c>
      <c r="D533" s="475">
        <v>4755.58168</v>
      </c>
      <c r="E533" s="769"/>
      <c r="F533" s="475">
        <v>4755.58168</v>
      </c>
      <c r="G533" s="768"/>
      <c r="H533" s="768"/>
      <c r="I533" s="466"/>
      <c r="J533" s="466"/>
      <c r="K533" s="448"/>
      <c r="L533" s="449"/>
    </row>
    <row r="534" spans="1:12" ht="12.75">
      <c r="A534" s="766" t="s">
        <v>12</v>
      </c>
      <c r="B534" s="767"/>
      <c r="C534" s="475">
        <v>0</v>
      </c>
      <c r="D534" s="475">
        <v>0</v>
      </c>
      <c r="E534" s="769"/>
      <c r="F534" s="475">
        <v>0</v>
      </c>
      <c r="G534" s="768"/>
      <c r="H534" s="768"/>
      <c r="I534" s="466"/>
      <c r="J534" s="466"/>
      <c r="K534" s="448"/>
      <c r="L534" s="449"/>
    </row>
    <row r="535" spans="1:12" ht="39">
      <c r="A535" s="474" t="s">
        <v>216</v>
      </c>
      <c r="B535" s="355" t="s">
        <v>1243</v>
      </c>
      <c r="C535" s="475"/>
      <c r="D535" s="475"/>
      <c r="E535" s="769" t="s">
        <v>744</v>
      </c>
      <c r="F535" s="475"/>
      <c r="G535" s="770" t="s">
        <v>939</v>
      </c>
      <c r="H535" s="768" t="s">
        <v>1244</v>
      </c>
      <c r="I535" s="466" t="s">
        <v>1104</v>
      </c>
      <c r="J535" s="466" t="s">
        <v>1106</v>
      </c>
      <c r="K535" s="448"/>
      <c r="L535" s="449"/>
    </row>
    <row r="536" spans="1:12" ht="12.75">
      <c r="A536" s="766" t="s">
        <v>9</v>
      </c>
      <c r="B536" s="767"/>
      <c r="C536" s="475">
        <f>SUM(C537:C541)</f>
        <v>78711.66809</v>
      </c>
      <c r="D536" s="475">
        <f>SUM(D537:D541)</f>
        <v>78590.88472</v>
      </c>
      <c r="E536" s="769"/>
      <c r="F536" s="475">
        <f>SUM(F537:F541)</f>
        <v>78590.88472</v>
      </c>
      <c r="G536" s="770"/>
      <c r="H536" s="768"/>
      <c r="I536" s="466"/>
      <c r="J536" s="466"/>
      <c r="K536" s="448"/>
      <c r="L536" s="449"/>
    </row>
    <row r="537" spans="1:12" ht="12.75">
      <c r="A537" s="766" t="s">
        <v>10</v>
      </c>
      <c r="B537" s="767"/>
      <c r="C537" s="475">
        <v>0</v>
      </c>
      <c r="D537" s="475">
        <v>0</v>
      </c>
      <c r="E537" s="769"/>
      <c r="F537" s="475">
        <v>0</v>
      </c>
      <c r="G537" s="770"/>
      <c r="H537" s="768"/>
      <c r="I537" s="466"/>
      <c r="J537" s="466"/>
      <c r="K537" s="448"/>
      <c r="L537" s="449"/>
    </row>
    <row r="538" spans="1:12" ht="12.75">
      <c r="A538" s="766" t="s">
        <v>11</v>
      </c>
      <c r="B538" s="767"/>
      <c r="C538" s="475">
        <v>78711.66809</v>
      </c>
      <c r="D538" s="475">
        <v>78590.88472</v>
      </c>
      <c r="E538" s="769"/>
      <c r="F538" s="475">
        <v>78590.88472</v>
      </c>
      <c r="G538" s="770"/>
      <c r="H538" s="768"/>
      <c r="I538" s="466"/>
      <c r="J538" s="466"/>
      <c r="K538" s="448"/>
      <c r="L538" s="449"/>
    </row>
    <row r="539" spans="1:12" ht="12.75">
      <c r="A539" s="766" t="s">
        <v>12</v>
      </c>
      <c r="B539" s="767"/>
      <c r="C539" s="475">
        <v>0</v>
      </c>
      <c r="D539" s="475">
        <v>0</v>
      </c>
      <c r="E539" s="769"/>
      <c r="F539" s="475">
        <v>0</v>
      </c>
      <c r="G539" s="770"/>
      <c r="H539" s="768"/>
      <c r="I539" s="466"/>
      <c r="J539" s="466"/>
      <c r="K539" s="448"/>
      <c r="L539" s="449"/>
    </row>
    <row r="540" spans="1:12" ht="12.75">
      <c r="A540" s="766" t="s">
        <v>20</v>
      </c>
      <c r="B540" s="767"/>
      <c r="C540" s="475"/>
      <c r="D540" s="475"/>
      <c r="E540" s="475"/>
      <c r="F540" s="475"/>
      <c r="G540" s="770"/>
      <c r="H540" s="440"/>
      <c r="I540" s="466"/>
      <c r="J540" s="466"/>
      <c r="K540" s="448"/>
      <c r="L540" s="449"/>
    </row>
    <row r="541" spans="1:12" ht="12.75">
      <c r="A541" s="766" t="s">
        <v>21</v>
      </c>
      <c r="B541" s="767"/>
      <c r="C541" s="475"/>
      <c r="D541" s="475"/>
      <c r="E541" s="475"/>
      <c r="F541" s="475"/>
      <c r="G541" s="770"/>
      <c r="H541" s="440"/>
      <c r="I541" s="466"/>
      <c r="J541" s="466"/>
      <c r="K541" s="448"/>
      <c r="L541" s="449"/>
    </row>
    <row r="542" spans="1:12" ht="29.25">
      <c r="A542" s="474" t="s">
        <v>217</v>
      </c>
      <c r="B542" s="355" t="s">
        <v>218</v>
      </c>
      <c r="C542" s="475"/>
      <c r="D542" s="475"/>
      <c r="E542" s="769" t="s">
        <v>745</v>
      </c>
      <c r="F542" s="475"/>
      <c r="G542" s="768" t="s">
        <v>939</v>
      </c>
      <c r="H542" s="768" t="s">
        <v>470</v>
      </c>
      <c r="I542" s="466"/>
      <c r="J542" s="466"/>
      <c r="K542" s="448"/>
      <c r="L542" s="449"/>
    </row>
    <row r="543" spans="1:12" ht="12.75">
      <c r="A543" s="766" t="s">
        <v>9</v>
      </c>
      <c r="B543" s="767"/>
      <c r="C543" s="475">
        <f>SUM(C544:C546)</f>
        <v>56243.78746</v>
      </c>
      <c r="D543" s="475">
        <f>SUM(D544:D546)</f>
        <v>56145.60768</v>
      </c>
      <c r="E543" s="769"/>
      <c r="F543" s="475">
        <f>SUM(F544:F546)</f>
        <v>56145.60768</v>
      </c>
      <c r="G543" s="768"/>
      <c r="H543" s="768"/>
      <c r="I543" s="466"/>
      <c r="J543" s="466"/>
      <c r="K543" s="448"/>
      <c r="L543" s="449"/>
    </row>
    <row r="544" spans="1:12" ht="12.75">
      <c r="A544" s="766" t="s">
        <v>10</v>
      </c>
      <c r="B544" s="767"/>
      <c r="C544" s="475">
        <v>0</v>
      </c>
      <c r="D544" s="475">
        <v>0</v>
      </c>
      <c r="E544" s="769"/>
      <c r="F544" s="475">
        <v>0</v>
      </c>
      <c r="G544" s="768"/>
      <c r="H544" s="768"/>
      <c r="I544" s="466"/>
      <c r="J544" s="466"/>
      <c r="K544" s="448"/>
      <c r="L544" s="449"/>
    </row>
    <row r="545" spans="1:12" ht="12.75">
      <c r="A545" s="766" t="s">
        <v>11</v>
      </c>
      <c r="B545" s="767"/>
      <c r="C545" s="475">
        <v>56243.78746</v>
      </c>
      <c r="D545" s="475">
        <v>56145.60768</v>
      </c>
      <c r="E545" s="769"/>
      <c r="F545" s="475">
        <v>56145.60768</v>
      </c>
      <c r="G545" s="768"/>
      <c r="H545" s="768"/>
      <c r="I545" s="466"/>
      <c r="J545" s="466"/>
      <c r="K545" s="448"/>
      <c r="L545" s="449"/>
    </row>
    <row r="546" spans="1:12" ht="12.75">
      <c r="A546" s="766" t="s">
        <v>12</v>
      </c>
      <c r="B546" s="767"/>
      <c r="C546" s="475">
        <v>0</v>
      </c>
      <c r="D546" s="475">
        <v>0</v>
      </c>
      <c r="E546" s="769"/>
      <c r="F546" s="475">
        <v>0</v>
      </c>
      <c r="G546" s="768"/>
      <c r="H546" s="768"/>
      <c r="I546" s="466"/>
      <c r="J546" s="466"/>
      <c r="K546" s="448"/>
      <c r="L546" s="449"/>
    </row>
    <row r="547" spans="1:12" ht="19.5">
      <c r="A547" s="474" t="s">
        <v>219</v>
      </c>
      <c r="B547" s="355" t="s">
        <v>220</v>
      </c>
      <c r="C547" s="475"/>
      <c r="D547" s="475"/>
      <c r="E547" s="769" t="s">
        <v>746</v>
      </c>
      <c r="F547" s="475"/>
      <c r="G547" s="768" t="s">
        <v>447</v>
      </c>
      <c r="H547" s="768" t="s">
        <v>540</v>
      </c>
      <c r="I547" s="466"/>
      <c r="J547" s="466"/>
      <c r="K547" s="448"/>
      <c r="L547" s="449"/>
    </row>
    <row r="548" spans="1:12" ht="12.75">
      <c r="A548" s="766" t="s">
        <v>9</v>
      </c>
      <c r="B548" s="767"/>
      <c r="C548" s="475">
        <f>SUM(C549:C551)</f>
        <v>0</v>
      </c>
      <c r="D548" s="475">
        <f>SUM(D549:D551)</f>
        <v>0</v>
      </c>
      <c r="E548" s="769"/>
      <c r="F548" s="475">
        <f>SUM(F549:F551)</f>
        <v>0</v>
      </c>
      <c r="G548" s="768"/>
      <c r="H548" s="768"/>
      <c r="I548" s="466"/>
      <c r="J548" s="466"/>
      <c r="K548" s="448"/>
      <c r="L548" s="449"/>
    </row>
    <row r="549" spans="1:12" ht="12.75">
      <c r="A549" s="766" t="s">
        <v>10</v>
      </c>
      <c r="B549" s="767"/>
      <c r="C549" s="475">
        <v>0</v>
      </c>
      <c r="D549" s="475">
        <v>0</v>
      </c>
      <c r="E549" s="769"/>
      <c r="F549" s="475">
        <v>0</v>
      </c>
      <c r="G549" s="768"/>
      <c r="H549" s="768"/>
      <c r="I549" s="466"/>
      <c r="J549" s="466"/>
      <c r="K549" s="448"/>
      <c r="L549" s="449"/>
    </row>
    <row r="550" spans="1:12" ht="12.75">
      <c r="A550" s="766" t="s">
        <v>11</v>
      </c>
      <c r="B550" s="767"/>
      <c r="C550" s="475">
        <v>0</v>
      </c>
      <c r="D550" s="475">
        <v>0</v>
      </c>
      <c r="E550" s="769"/>
      <c r="F550" s="475">
        <v>0</v>
      </c>
      <c r="G550" s="768"/>
      <c r="H550" s="768"/>
      <c r="I550" s="466"/>
      <c r="J550" s="466"/>
      <c r="K550" s="448"/>
      <c r="L550" s="449"/>
    </row>
    <row r="551" spans="1:12" ht="12.75">
      <c r="A551" s="766" t="s">
        <v>12</v>
      </c>
      <c r="B551" s="767"/>
      <c r="C551" s="475">
        <v>0</v>
      </c>
      <c r="D551" s="475">
        <v>0</v>
      </c>
      <c r="E551" s="769"/>
      <c r="F551" s="475">
        <v>0</v>
      </c>
      <c r="G551" s="768"/>
      <c r="H551" s="768"/>
      <c r="I551" s="466"/>
      <c r="J551" s="466"/>
      <c r="K551" s="448"/>
      <c r="L551" s="449"/>
    </row>
    <row r="552" spans="1:12" ht="48.75">
      <c r="A552" s="474" t="s">
        <v>221</v>
      </c>
      <c r="B552" s="355" t="s">
        <v>1245</v>
      </c>
      <c r="C552" s="475"/>
      <c r="D552" s="475"/>
      <c r="E552" s="769" t="s">
        <v>703</v>
      </c>
      <c r="F552" s="475"/>
      <c r="G552" s="768" t="s">
        <v>939</v>
      </c>
      <c r="H552" s="768" t="s">
        <v>1246</v>
      </c>
      <c r="I552" s="466" t="s">
        <v>1104</v>
      </c>
      <c r="J552" s="466" t="s">
        <v>205</v>
      </c>
      <c r="K552" s="448">
        <v>166.84</v>
      </c>
      <c r="L552" s="449"/>
    </row>
    <row r="553" spans="1:12" ht="12.75">
      <c r="A553" s="766" t="s">
        <v>9</v>
      </c>
      <c r="B553" s="767"/>
      <c r="C553" s="475">
        <f>SUM(C554:C556)</f>
        <v>7051.89966</v>
      </c>
      <c r="D553" s="475">
        <f>SUM(D554:D556)</f>
        <v>7051.84286</v>
      </c>
      <c r="E553" s="769"/>
      <c r="F553" s="475">
        <f>SUM(F554:F556)</f>
        <v>7051.84286</v>
      </c>
      <c r="G553" s="768"/>
      <c r="H553" s="768"/>
      <c r="I553" s="466"/>
      <c r="J553" s="466"/>
      <c r="K553" s="448"/>
      <c r="L553" s="449"/>
    </row>
    <row r="554" spans="1:12" ht="12.75">
      <c r="A554" s="766" t="s">
        <v>10</v>
      </c>
      <c r="B554" s="767"/>
      <c r="C554" s="475">
        <f>C559+C565</f>
        <v>0</v>
      </c>
      <c r="D554" s="475">
        <f>D559+D565</f>
        <v>0</v>
      </c>
      <c r="E554" s="769"/>
      <c r="F554" s="475">
        <f>F559+F565</f>
        <v>0</v>
      </c>
      <c r="G554" s="768"/>
      <c r="H554" s="768"/>
      <c r="I554" s="466"/>
      <c r="J554" s="466"/>
      <c r="K554" s="448"/>
      <c r="L554" s="449"/>
    </row>
    <row r="555" spans="1:12" ht="12.75">
      <c r="A555" s="766" t="s">
        <v>11</v>
      </c>
      <c r="B555" s="767"/>
      <c r="C555" s="475">
        <v>7051.89966</v>
      </c>
      <c r="D555" s="475">
        <v>7051.84286</v>
      </c>
      <c r="E555" s="769"/>
      <c r="F555" s="475">
        <v>7051.84286</v>
      </c>
      <c r="G555" s="768"/>
      <c r="H555" s="768"/>
      <c r="I555" s="466"/>
      <c r="J555" s="466"/>
      <c r="K555" s="448"/>
      <c r="L555" s="449"/>
    </row>
    <row r="556" spans="1:12" ht="12.75">
      <c r="A556" s="766" t="s">
        <v>12</v>
      </c>
      <c r="B556" s="767"/>
      <c r="C556" s="475">
        <v>0</v>
      </c>
      <c r="D556" s="475">
        <v>0</v>
      </c>
      <c r="E556" s="769"/>
      <c r="F556" s="475">
        <v>0</v>
      </c>
      <c r="G556" s="768"/>
      <c r="H556" s="768"/>
      <c r="I556" s="466"/>
      <c r="J556" s="466"/>
      <c r="K556" s="448"/>
      <c r="L556" s="449"/>
    </row>
    <row r="557" spans="1:12" ht="39">
      <c r="A557" s="474" t="s">
        <v>1247</v>
      </c>
      <c r="B557" s="355" t="s">
        <v>1248</v>
      </c>
      <c r="C557" s="475"/>
      <c r="D557" s="475"/>
      <c r="E557" s="769" t="s">
        <v>703</v>
      </c>
      <c r="F557" s="475"/>
      <c r="G557" s="768" t="s">
        <v>939</v>
      </c>
      <c r="H557" s="768"/>
      <c r="I557" s="466" t="s">
        <v>444</v>
      </c>
      <c r="J557" s="466" t="s">
        <v>205</v>
      </c>
      <c r="K557" s="448"/>
      <c r="L557" s="449"/>
    </row>
    <row r="558" spans="1:12" ht="12.75">
      <c r="A558" s="766" t="s">
        <v>9</v>
      </c>
      <c r="B558" s="767"/>
      <c r="C558" s="475">
        <f>SUM(C559:C561)</f>
        <v>23907.11953</v>
      </c>
      <c r="D558" s="475">
        <f>SUM(D559:D561)</f>
        <v>23907.11953</v>
      </c>
      <c r="E558" s="769"/>
      <c r="F558" s="475">
        <f>SUM(F559:F561)</f>
        <v>23907.11953</v>
      </c>
      <c r="G558" s="768"/>
      <c r="H558" s="768"/>
      <c r="I558" s="466"/>
      <c r="J558" s="466"/>
      <c r="K558" s="448"/>
      <c r="L558" s="449"/>
    </row>
    <row r="559" spans="1:12" ht="12.75">
      <c r="A559" s="766" t="s">
        <v>10</v>
      </c>
      <c r="B559" s="767"/>
      <c r="C559" s="475">
        <f>C564+C570</f>
        <v>0</v>
      </c>
      <c r="D559" s="475">
        <f>D564+D570</f>
        <v>0</v>
      </c>
      <c r="E559" s="769"/>
      <c r="F559" s="475">
        <f>F564+F570</f>
        <v>0</v>
      </c>
      <c r="G559" s="768"/>
      <c r="H559" s="768"/>
      <c r="I559" s="466"/>
      <c r="J559" s="466"/>
      <c r="K559" s="448"/>
      <c r="L559" s="449"/>
    </row>
    <row r="560" spans="1:12" ht="12.75">
      <c r="A560" s="766" t="s">
        <v>11</v>
      </c>
      <c r="B560" s="767"/>
      <c r="C560" s="475">
        <v>23907.11953</v>
      </c>
      <c r="D560" s="475">
        <v>23907.11953</v>
      </c>
      <c r="E560" s="769"/>
      <c r="F560" s="475">
        <v>23907.11953</v>
      </c>
      <c r="G560" s="768"/>
      <c r="H560" s="768"/>
      <c r="I560" s="466"/>
      <c r="J560" s="466"/>
      <c r="K560" s="448"/>
      <c r="L560" s="449"/>
    </row>
    <row r="561" spans="1:12" ht="12.75">
      <c r="A561" s="766" t="s">
        <v>12</v>
      </c>
      <c r="B561" s="767"/>
      <c r="C561" s="475">
        <v>0</v>
      </c>
      <c r="D561" s="475">
        <v>0</v>
      </c>
      <c r="E561" s="769"/>
      <c r="F561" s="475">
        <v>0</v>
      </c>
      <c r="G561" s="768"/>
      <c r="H561" s="768"/>
      <c r="I561" s="466"/>
      <c r="J561" s="466"/>
      <c r="K561" s="448"/>
      <c r="L561" s="449"/>
    </row>
    <row r="562" spans="1:12" ht="12.75" hidden="1">
      <c r="A562" s="488"/>
      <c r="B562" s="470"/>
      <c r="C562" s="439"/>
      <c r="D562" s="439"/>
      <c r="E562" s="464"/>
      <c r="F562" s="439"/>
      <c r="G562" s="477"/>
      <c r="H562" s="477"/>
      <c r="I562" s="491"/>
      <c r="J562" s="466"/>
      <c r="K562" s="448"/>
      <c r="L562" s="449"/>
    </row>
    <row r="563" spans="1:12" ht="12.75" hidden="1">
      <c r="A563" s="474"/>
      <c r="B563" s="355"/>
      <c r="C563" s="475"/>
      <c r="D563" s="475"/>
      <c r="E563" s="769"/>
      <c r="F563" s="475"/>
      <c r="G563" s="768"/>
      <c r="H563" s="749"/>
      <c r="I563" s="466"/>
      <c r="J563" s="466"/>
      <c r="K563" s="448"/>
      <c r="L563" s="449"/>
    </row>
    <row r="564" spans="1:12" ht="12.75" hidden="1">
      <c r="A564" s="766"/>
      <c r="B564" s="767"/>
      <c r="C564" s="475"/>
      <c r="D564" s="475"/>
      <c r="E564" s="769"/>
      <c r="F564" s="475"/>
      <c r="G564" s="768"/>
      <c r="H564" s="749"/>
      <c r="I564" s="466"/>
      <c r="J564" s="466"/>
      <c r="K564" s="448"/>
      <c r="L564" s="449"/>
    </row>
    <row r="565" spans="1:12" ht="12.75" hidden="1">
      <c r="A565" s="766"/>
      <c r="B565" s="767"/>
      <c r="C565" s="475"/>
      <c r="D565" s="475"/>
      <c r="E565" s="769"/>
      <c r="F565" s="475"/>
      <c r="G565" s="768"/>
      <c r="H565" s="749"/>
      <c r="I565" s="466"/>
      <c r="J565" s="466"/>
      <c r="K565" s="448"/>
      <c r="L565" s="449"/>
    </row>
    <row r="566" spans="1:12" ht="12.75" hidden="1">
      <c r="A566" s="766"/>
      <c r="B566" s="767"/>
      <c r="C566" s="475"/>
      <c r="D566" s="475"/>
      <c r="E566" s="769"/>
      <c r="F566" s="475"/>
      <c r="G566" s="768"/>
      <c r="H566" s="749"/>
      <c r="I566" s="466"/>
      <c r="J566" s="466"/>
      <c r="K566" s="448"/>
      <c r="L566" s="449"/>
    </row>
    <row r="567" spans="1:12" ht="12.75" hidden="1">
      <c r="A567" s="766"/>
      <c r="B567" s="767"/>
      <c r="C567" s="475"/>
      <c r="D567" s="475"/>
      <c r="E567" s="769"/>
      <c r="F567" s="475"/>
      <c r="G567" s="768"/>
      <c r="H567" s="749"/>
      <c r="I567" s="466"/>
      <c r="J567" s="466"/>
      <c r="K567" s="448"/>
      <c r="L567" s="449"/>
    </row>
    <row r="568" spans="1:12" ht="12.75" hidden="1">
      <c r="A568" s="488"/>
      <c r="B568" s="470"/>
      <c r="C568" s="439"/>
      <c r="D568" s="439"/>
      <c r="E568" s="475"/>
      <c r="F568" s="439"/>
      <c r="G568" s="477"/>
      <c r="H568" s="465"/>
      <c r="I568" s="491"/>
      <c r="J568" s="466"/>
      <c r="K568" s="448"/>
      <c r="L568" s="449"/>
    </row>
    <row r="569" spans="1:12" ht="58.5" hidden="1">
      <c r="A569" s="474" t="s">
        <v>749</v>
      </c>
      <c r="B569" s="355" t="s">
        <v>750</v>
      </c>
      <c r="C569" s="475"/>
      <c r="D569" s="475"/>
      <c r="E569" s="769" t="s">
        <v>747</v>
      </c>
      <c r="F569" s="475"/>
      <c r="G569" s="768" t="s">
        <v>447</v>
      </c>
      <c r="H569" s="768" t="s">
        <v>751</v>
      </c>
      <c r="I569" s="466" t="s">
        <v>444</v>
      </c>
      <c r="J569" s="466" t="s">
        <v>205</v>
      </c>
      <c r="K569" s="448"/>
      <c r="L569" s="449"/>
    </row>
    <row r="570" spans="1:12" ht="12.75" hidden="1">
      <c r="A570" s="766" t="s">
        <v>9</v>
      </c>
      <c r="B570" s="767"/>
      <c r="C570" s="475">
        <f>SUM(C571:C573)</f>
        <v>0</v>
      </c>
      <c r="D570" s="475">
        <f>SUM(D571:D573)</f>
        <v>0</v>
      </c>
      <c r="E570" s="769"/>
      <c r="F570" s="475">
        <f>SUM(F571:F573)</f>
        <v>0</v>
      </c>
      <c r="G570" s="768"/>
      <c r="H570" s="768"/>
      <c r="I570" s="466"/>
      <c r="J570" s="466"/>
      <c r="K570" s="448"/>
      <c r="L570" s="449"/>
    </row>
    <row r="571" spans="1:12" ht="12.75" hidden="1">
      <c r="A571" s="766" t="s">
        <v>10</v>
      </c>
      <c r="B571" s="767"/>
      <c r="C571" s="475">
        <v>0</v>
      </c>
      <c r="D571" s="475">
        <v>0</v>
      </c>
      <c r="E571" s="769"/>
      <c r="F571" s="475">
        <v>0</v>
      </c>
      <c r="G571" s="768"/>
      <c r="H571" s="768"/>
      <c r="I571" s="466"/>
      <c r="J571" s="466"/>
      <c r="K571" s="448"/>
      <c r="L571" s="449"/>
    </row>
    <row r="572" spans="1:12" ht="12.75" hidden="1">
      <c r="A572" s="766" t="s">
        <v>11</v>
      </c>
      <c r="B572" s="767"/>
      <c r="C572" s="475">
        <v>0</v>
      </c>
      <c r="D572" s="475">
        <v>0</v>
      </c>
      <c r="E572" s="769"/>
      <c r="F572" s="475">
        <v>0</v>
      </c>
      <c r="G572" s="768"/>
      <c r="H572" s="768"/>
      <c r="I572" s="466"/>
      <c r="J572" s="466"/>
      <c r="K572" s="448"/>
      <c r="L572" s="449"/>
    </row>
    <row r="573" spans="1:12" ht="12.75" hidden="1">
      <c r="A573" s="766" t="s">
        <v>12</v>
      </c>
      <c r="B573" s="767"/>
      <c r="C573" s="475">
        <v>0</v>
      </c>
      <c r="D573" s="475">
        <v>0</v>
      </c>
      <c r="E573" s="769"/>
      <c r="F573" s="475">
        <v>0</v>
      </c>
      <c r="G573" s="768"/>
      <c r="H573" s="768"/>
      <c r="I573" s="466"/>
      <c r="J573" s="466"/>
      <c r="K573" s="448"/>
      <c r="L573" s="449"/>
    </row>
    <row r="574" spans="1:12" ht="48.75" hidden="1">
      <c r="A574" s="474" t="s">
        <v>752</v>
      </c>
      <c r="B574" s="355" t="s">
        <v>753</v>
      </c>
      <c r="C574" s="475"/>
      <c r="D574" s="475"/>
      <c r="E574" s="475"/>
      <c r="F574" s="475"/>
      <c r="G574" s="768" t="s">
        <v>447</v>
      </c>
      <c r="H574" s="768" t="s">
        <v>1249</v>
      </c>
      <c r="I574" s="466" t="s">
        <v>1104</v>
      </c>
      <c r="J574" s="466"/>
      <c r="K574" s="448"/>
      <c r="L574" s="449"/>
    </row>
    <row r="575" spans="1:12" ht="12.75" hidden="1">
      <c r="A575" s="766" t="s">
        <v>9</v>
      </c>
      <c r="B575" s="767"/>
      <c r="C575" s="475">
        <f>C576+C577+C578</f>
        <v>0</v>
      </c>
      <c r="D575" s="475">
        <f>D576+D577+D578</f>
        <v>0</v>
      </c>
      <c r="E575" s="475"/>
      <c r="F575" s="475">
        <f>F576+F577+F578</f>
        <v>0</v>
      </c>
      <c r="G575" s="768"/>
      <c r="H575" s="768"/>
      <c r="I575" s="466"/>
      <c r="J575" s="466"/>
      <c r="K575" s="448"/>
      <c r="L575" s="449"/>
    </row>
    <row r="576" spans="1:12" ht="12.75" hidden="1">
      <c r="A576" s="766" t="s">
        <v>10</v>
      </c>
      <c r="B576" s="767"/>
      <c r="C576" s="475">
        <v>0</v>
      </c>
      <c r="D576" s="475">
        <v>0</v>
      </c>
      <c r="E576" s="475"/>
      <c r="F576" s="475">
        <v>0</v>
      </c>
      <c r="G576" s="768"/>
      <c r="H576" s="768"/>
      <c r="I576" s="466"/>
      <c r="J576" s="466"/>
      <c r="K576" s="448"/>
      <c r="L576" s="449"/>
    </row>
    <row r="577" spans="1:12" ht="12.75" hidden="1">
      <c r="A577" s="766" t="s">
        <v>11</v>
      </c>
      <c r="B577" s="767"/>
      <c r="C577" s="475">
        <v>0</v>
      </c>
      <c r="D577" s="475">
        <v>0</v>
      </c>
      <c r="E577" s="475"/>
      <c r="F577" s="475">
        <v>0</v>
      </c>
      <c r="G577" s="768"/>
      <c r="H577" s="768"/>
      <c r="I577" s="466"/>
      <c r="J577" s="466"/>
      <c r="K577" s="448"/>
      <c r="L577" s="449"/>
    </row>
    <row r="578" spans="1:12" ht="12.75" hidden="1">
      <c r="A578" s="766" t="s">
        <v>12</v>
      </c>
      <c r="B578" s="767"/>
      <c r="C578" s="475">
        <v>0</v>
      </c>
      <c r="D578" s="475">
        <v>0</v>
      </c>
      <c r="E578" s="475"/>
      <c r="F578" s="475">
        <v>0</v>
      </c>
      <c r="G578" s="768"/>
      <c r="H578" s="768"/>
      <c r="I578" s="466"/>
      <c r="J578" s="466"/>
      <c r="K578" s="448"/>
      <c r="L578" s="449"/>
    </row>
    <row r="579" spans="1:12" ht="68.25" hidden="1">
      <c r="A579" s="474" t="s">
        <v>755</v>
      </c>
      <c r="B579" s="470" t="s">
        <v>1250</v>
      </c>
      <c r="C579" s="475"/>
      <c r="D579" s="475"/>
      <c r="E579" s="475"/>
      <c r="F579" s="475"/>
      <c r="G579" s="768" t="s">
        <v>447</v>
      </c>
      <c r="H579" s="768" t="s">
        <v>1251</v>
      </c>
      <c r="I579" s="466" t="s">
        <v>1104</v>
      </c>
      <c r="J579" s="466"/>
      <c r="K579" s="448"/>
      <c r="L579" s="449"/>
    </row>
    <row r="580" spans="1:12" ht="12.75" hidden="1">
      <c r="A580" s="766" t="s">
        <v>9</v>
      </c>
      <c r="B580" s="767"/>
      <c r="C580" s="475">
        <f>C581+C582+C583</f>
        <v>0</v>
      </c>
      <c r="D580" s="475">
        <f>D581+D582+D583</f>
        <v>0</v>
      </c>
      <c r="E580" s="475"/>
      <c r="F580" s="475">
        <f>F581+F582+F583</f>
        <v>0</v>
      </c>
      <c r="G580" s="768"/>
      <c r="H580" s="768"/>
      <c r="I580" s="466"/>
      <c r="J580" s="466"/>
      <c r="K580" s="448"/>
      <c r="L580" s="449"/>
    </row>
    <row r="581" spans="1:12" ht="12.75" hidden="1">
      <c r="A581" s="766" t="s">
        <v>10</v>
      </c>
      <c r="B581" s="767"/>
      <c r="C581" s="475">
        <v>0</v>
      </c>
      <c r="D581" s="475">
        <v>0</v>
      </c>
      <c r="E581" s="475"/>
      <c r="F581" s="475">
        <v>0</v>
      </c>
      <c r="G581" s="768"/>
      <c r="H581" s="768"/>
      <c r="I581" s="466"/>
      <c r="J581" s="466"/>
      <c r="K581" s="448"/>
      <c r="L581" s="449"/>
    </row>
    <row r="582" spans="1:12" ht="12.75" hidden="1">
      <c r="A582" s="766" t="s">
        <v>11</v>
      </c>
      <c r="B582" s="767"/>
      <c r="C582" s="475">
        <v>0</v>
      </c>
      <c r="D582" s="475">
        <v>0</v>
      </c>
      <c r="E582" s="475"/>
      <c r="F582" s="475">
        <v>0</v>
      </c>
      <c r="G582" s="768"/>
      <c r="H582" s="768"/>
      <c r="I582" s="466"/>
      <c r="J582" s="466"/>
      <c r="K582" s="448"/>
      <c r="L582" s="449"/>
    </row>
    <row r="583" spans="1:12" ht="12.75" hidden="1">
      <c r="A583" s="766" t="s">
        <v>12</v>
      </c>
      <c r="B583" s="767"/>
      <c r="C583" s="475">
        <v>0</v>
      </c>
      <c r="D583" s="475">
        <v>0</v>
      </c>
      <c r="E583" s="475"/>
      <c r="F583" s="475">
        <v>0</v>
      </c>
      <c r="G583" s="768"/>
      <c r="H583" s="768"/>
      <c r="I583" s="466"/>
      <c r="J583" s="466"/>
      <c r="K583" s="448"/>
      <c r="L583" s="449"/>
    </row>
    <row r="584" spans="1:12" ht="58.5" hidden="1">
      <c r="A584" s="474" t="s">
        <v>758</v>
      </c>
      <c r="B584" s="470" t="s">
        <v>759</v>
      </c>
      <c r="C584" s="475"/>
      <c r="D584" s="475"/>
      <c r="E584" s="475"/>
      <c r="F584" s="475"/>
      <c r="G584" s="768" t="s">
        <v>447</v>
      </c>
      <c r="H584" s="768" t="s">
        <v>1252</v>
      </c>
      <c r="I584" s="466" t="s">
        <v>1104</v>
      </c>
      <c r="J584" s="466"/>
      <c r="K584" s="448"/>
      <c r="L584" s="449"/>
    </row>
    <row r="585" spans="1:12" ht="12.75" hidden="1">
      <c r="A585" s="766" t="s">
        <v>9</v>
      </c>
      <c r="B585" s="767"/>
      <c r="C585" s="475">
        <f>C586+C587+C588</f>
        <v>0</v>
      </c>
      <c r="D585" s="475">
        <f>D586+D587+D588</f>
        <v>0</v>
      </c>
      <c r="E585" s="475"/>
      <c r="F585" s="475">
        <f>F586+F587+F588</f>
        <v>0</v>
      </c>
      <c r="G585" s="768"/>
      <c r="H585" s="768"/>
      <c r="I585" s="466"/>
      <c r="J585" s="466"/>
      <c r="K585" s="448"/>
      <c r="L585" s="449"/>
    </row>
    <row r="586" spans="1:12" ht="12.75" hidden="1">
      <c r="A586" s="766" t="s">
        <v>10</v>
      </c>
      <c r="B586" s="767"/>
      <c r="C586" s="475">
        <v>0</v>
      </c>
      <c r="D586" s="475">
        <v>0</v>
      </c>
      <c r="E586" s="475"/>
      <c r="F586" s="475">
        <v>0</v>
      </c>
      <c r="G586" s="768"/>
      <c r="H586" s="768"/>
      <c r="I586" s="466"/>
      <c r="J586" s="466"/>
      <c r="K586" s="448"/>
      <c r="L586" s="449"/>
    </row>
    <row r="587" spans="1:12" ht="12.75" hidden="1">
      <c r="A587" s="766" t="s">
        <v>11</v>
      </c>
      <c r="B587" s="767"/>
      <c r="C587" s="475">
        <v>0</v>
      </c>
      <c r="D587" s="475">
        <v>0</v>
      </c>
      <c r="E587" s="475"/>
      <c r="F587" s="475">
        <v>0</v>
      </c>
      <c r="G587" s="768"/>
      <c r="H587" s="768"/>
      <c r="I587" s="466"/>
      <c r="J587" s="466"/>
      <c r="K587" s="448"/>
      <c r="L587" s="449"/>
    </row>
    <row r="588" spans="1:12" ht="12.75" hidden="1">
      <c r="A588" s="766" t="s">
        <v>12</v>
      </c>
      <c r="B588" s="767"/>
      <c r="C588" s="475">
        <v>0</v>
      </c>
      <c r="D588" s="475">
        <v>0</v>
      </c>
      <c r="E588" s="475"/>
      <c r="F588" s="475">
        <v>0</v>
      </c>
      <c r="G588" s="768"/>
      <c r="H588" s="768"/>
      <c r="I588" s="466"/>
      <c r="J588" s="466"/>
      <c r="K588" s="448"/>
      <c r="L588" s="449"/>
    </row>
    <row r="589" spans="1:12" ht="19.5">
      <c r="A589" s="474" t="s">
        <v>224</v>
      </c>
      <c r="B589" s="355" t="s">
        <v>760</v>
      </c>
      <c r="C589" s="475"/>
      <c r="D589" s="475"/>
      <c r="E589" s="747"/>
      <c r="F589" s="475"/>
      <c r="G589" s="768" t="s">
        <v>939</v>
      </c>
      <c r="H589" s="768" t="s">
        <v>1253</v>
      </c>
      <c r="I589" s="466"/>
      <c r="J589" s="466"/>
      <c r="K589" s="448"/>
      <c r="L589" s="449"/>
    </row>
    <row r="590" spans="1:12" ht="12.75">
      <c r="A590" s="766" t="s">
        <v>9</v>
      </c>
      <c r="B590" s="767"/>
      <c r="C590" s="463">
        <f>SUM(C591:C593)</f>
        <v>28684.44733</v>
      </c>
      <c r="D590" s="463">
        <f>SUM(D591:D593)</f>
        <v>26474.34961</v>
      </c>
      <c r="E590" s="747"/>
      <c r="F590" s="463">
        <f>SUM(F591:F593)</f>
        <v>26474.34961</v>
      </c>
      <c r="G590" s="768"/>
      <c r="H590" s="768"/>
      <c r="I590" s="466"/>
      <c r="J590" s="466"/>
      <c r="K590" s="448"/>
      <c r="L590" s="449"/>
    </row>
    <row r="591" spans="1:12" ht="12.75">
      <c r="A591" s="766" t="s">
        <v>10</v>
      </c>
      <c r="B591" s="767"/>
      <c r="C591" s="463">
        <f aca="true" t="shared" si="4" ref="C591:D593">C596+C603</f>
        <v>0</v>
      </c>
      <c r="D591" s="463">
        <f t="shared" si="4"/>
        <v>0</v>
      </c>
      <c r="E591" s="747"/>
      <c r="F591" s="463">
        <f>F596+F603</f>
        <v>0</v>
      </c>
      <c r="G591" s="768"/>
      <c r="H591" s="768"/>
      <c r="I591" s="466"/>
      <c r="J591" s="466"/>
      <c r="K591" s="448"/>
      <c r="L591" s="449"/>
    </row>
    <row r="592" spans="1:12" ht="12.75">
      <c r="A592" s="766" t="s">
        <v>11</v>
      </c>
      <c r="B592" s="767"/>
      <c r="C592" s="463">
        <f t="shared" si="4"/>
        <v>28684.44733</v>
      </c>
      <c r="D592" s="463">
        <f t="shared" si="4"/>
        <v>26474.34961</v>
      </c>
      <c r="E592" s="747"/>
      <c r="F592" s="463">
        <f>F597+F604</f>
        <v>26474.34961</v>
      </c>
      <c r="G592" s="768"/>
      <c r="H592" s="768"/>
      <c r="I592" s="466"/>
      <c r="J592" s="466"/>
      <c r="K592" s="448"/>
      <c r="L592" s="449"/>
    </row>
    <row r="593" spans="1:12" ht="12.75">
      <c r="A593" s="766" t="s">
        <v>12</v>
      </c>
      <c r="B593" s="767"/>
      <c r="C593" s="463">
        <f t="shared" si="4"/>
        <v>0</v>
      </c>
      <c r="D593" s="463">
        <f t="shared" si="4"/>
        <v>0</v>
      </c>
      <c r="E593" s="747"/>
      <c r="F593" s="463">
        <f>F598+F605</f>
        <v>0</v>
      </c>
      <c r="G593" s="768"/>
      <c r="H593" s="768"/>
      <c r="I593" s="466"/>
      <c r="J593" s="466"/>
      <c r="K593" s="448"/>
      <c r="L593" s="449"/>
    </row>
    <row r="594" spans="1:12" ht="68.25">
      <c r="A594" s="474" t="s">
        <v>225</v>
      </c>
      <c r="B594" s="355" t="s">
        <v>471</v>
      </c>
      <c r="C594" s="475"/>
      <c r="D594" s="475"/>
      <c r="E594" s="769" t="s">
        <v>761</v>
      </c>
      <c r="F594" s="475"/>
      <c r="G594" s="770" t="s">
        <v>939</v>
      </c>
      <c r="H594" s="768" t="s">
        <v>1254</v>
      </c>
      <c r="I594" s="466" t="s">
        <v>1104</v>
      </c>
      <c r="J594" s="466" t="s">
        <v>1106</v>
      </c>
      <c r="K594" s="448">
        <v>7969.98678</v>
      </c>
      <c r="L594" s="449"/>
    </row>
    <row r="595" spans="1:12" ht="12.75">
      <c r="A595" s="766" t="s">
        <v>9</v>
      </c>
      <c r="B595" s="767"/>
      <c r="C595" s="475">
        <f>SUM(C596:C600)</f>
        <v>28684.44733</v>
      </c>
      <c r="D595" s="475">
        <f>SUM(D596:D600)</f>
        <v>26474.34961</v>
      </c>
      <c r="E595" s="769"/>
      <c r="F595" s="475">
        <f>SUM(F596:F600)</f>
        <v>26474.34961</v>
      </c>
      <c r="G595" s="770"/>
      <c r="H595" s="768"/>
      <c r="I595" s="466"/>
      <c r="J595" s="466"/>
      <c r="K595" s="448"/>
      <c r="L595" s="449"/>
    </row>
    <row r="596" spans="1:12" ht="12.75">
      <c r="A596" s="766" t="s">
        <v>10</v>
      </c>
      <c r="B596" s="767"/>
      <c r="C596" s="475">
        <v>0</v>
      </c>
      <c r="D596" s="475">
        <v>0</v>
      </c>
      <c r="E596" s="769"/>
      <c r="F596" s="475">
        <v>0</v>
      </c>
      <c r="G596" s="770"/>
      <c r="H596" s="768"/>
      <c r="I596" s="466"/>
      <c r="J596" s="466"/>
      <c r="K596" s="448"/>
      <c r="L596" s="449"/>
    </row>
    <row r="597" spans="1:12" ht="12.75">
      <c r="A597" s="766" t="s">
        <v>11</v>
      </c>
      <c r="B597" s="767"/>
      <c r="C597" s="475">
        <v>28684.44733</v>
      </c>
      <c r="D597" s="475">
        <v>26474.34961</v>
      </c>
      <c r="E597" s="769"/>
      <c r="F597" s="475">
        <v>26474.34961</v>
      </c>
      <c r="G597" s="770"/>
      <c r="H597" s="768"/>
      <c r="I597" s="466"/>
      <c r="J597" s="466"/>
      <c r="K597" s="448"/>
      <c r="L597" s="449"/>
    </row>
    <row r="598" spans="1:12" ht="12.75">
      <c r="A598" s="766" t="s">
        <v>12</v>
      </c>
      <c r="B598" s="767"/>
      <c r="C598" s="475">
        <v>0</v>
      </c>
      <c r="D598" s="475">
        <v>0</v>
      </c>
      <c r="E598" s="769"/>
      <c r="F598" s="475">
        <v>0</v>
      </c>
      <c r="G598" s="770"/>
      <c r="H598" s="768"/>
      <c r="I598" s="466"/>
      <c r="J598" s="466"/>
      <c r="K598" s="448"/>
      <c r="L598" s="449"/>
    </row>
    <row r="599" spans="1:12" ht="12.75">
      <c r="A599" s="766" t="s">
        <v>20</v>
      </c>
      <c r="B599" s="767"/>
      <c r="C599" s="475"/>
      <c r="D599" s="475"/>
      <c r="E599" s="475"/>
      <c r="F599" s="475"/>
      <c r="G599" s="770"/>
      <c r="H599" s="477"/>
      <c r="I599" s="466"/>
      <c r="J599" s="466"/>
      <c r="K599" s="448"/>
      <c r="L599" s="449"/>
    </row>
    <row r="600" spans="1:12" ht="12.75">
      <c r="A600" s="766" t="s">
        <v>21</v>
      </c>
      <c r="B600" s="767"/>
      <c r="C600" s="475"/>
      <c r="D600" s="475"/>
      <c r="E600" s="475"/>
      <c r="F600" s="475"/>
      <c r="G600" s="770"/>
      <c r="H600" s="477"/>
      <c r="I600" s="466"/>
      <c r="J600" s="466"/>
      <c r="K600" s="448"/>
      <c r="L600" s="449"/>
    </row>
    <row r="601" spans="1:12" ht="12.75" hidden="1">
      <c r="A601" s="474"/>
      <c r="B601" s="355"/>
      <c r="C601" s="475"/>
      <c r="D601" s="475"/>
      <c r="E601" s="475"/>
      <c r="F601" s="475"/>
      <c r="G601" s="477"/>
      <c r="H601" s="477"/>
      <c r="I601" s="466"/>
      <c r="J601" s="466"/>
      <c r="K601" s="448"/>
      <c r="L601" s="449"/>
    </row>
    <row r="602" spans="1:12" ht="12.75" hidden="1">
      <c r="A602" s="766"/>
      <c r="B602" s="767"/>
      <c r="C602" s="475"/>
      <c r="D602" s="475"/>
      <c r="E602" s="475"/>
      <c r="F602" s="475"/>
      <c r="G602" s="477"/>
      <c r="H602" s="477"/>
      <c r="I602" s="466"/>
      <c r="J602" s="466"/>
      <c r="K602" s="448"/>
      <c r="L602" s="449"/>
    </row>
    <row r="603" spans="1:12" ht="12.75" hidden="1">
      <c r="A603" s="766"/>
      <c r="B603" s="767"/>
      <c r="C603" s="475"/>
      <c r="D603" s="475"/>
      <c r="E603" s="475"/>
      <c r="F603" s="475"/>
      <c r="G603" s="477"/>
      <c r="H603" s="477"/>
      <c r="I603" s="466"/>
      <c r="J603" s="466"/>
      <c r="K603" s="448"/>
      <c r="L603" s="449"/>
    </row>
    <row r="604" spans="1:12" ht="12.75" hidden="1">
      <c r="A604" s="766"/>
      <c r="B604" s="767"/>
      <c r="C604" s="475"/>
      <c r="D604" s="475"/>
      <c r="E604" s="475"/>
      <c r="F604" s="475"/>
      <c r="G604" s="477"/>
      <c r="H604" s="477"/>
      <c r="I604" s="466"/>
      <c r="J604" s="466"/>
      <c r="K604" s="448"/>
      <c r="L604" s="449"/>
    </row>
    <row r="605" spans="1:12" ht="12.75" hidden="1">
      <c r="A605" s="766"/>
      <c r="B605" s="767"/>
      <c r="C605" s="475"/>
      <c r="D605" s="475"/>
      <c r="E605" s="475"/>
      <c r="F605" s="475"/>
      <c r="G605" s="477"/>
      <c r="H605" s="477"/>
      <c r="I605" s="466"/>
      <c r="J605" s="466"/>
      <c r="K605" s="448"/>
      <c r="L605" s="449"/>
    </row>
    <row r="606" spans="1:12" ht="12.75" hidden="1">
      <c r="A606" s="766"/>
      <c r="B606" s="767"/>
      <c r="C606" s="475"/>
      <c r="D606" s="475"/>
      <c r="E606" s="475"/>
      <c r="F606" s="475"/>
      <c r="G606" s="477"/>
      <c r="H606" s="477"/>
      <c r="I606" s="466"/>
      <c r="J606" s="466"/>
      <c r="K606" s="448"/>
      <c r="L606" s="449"/>
    </row>
    <row r="607" spans="1:12" ht="12.75" hidden="1">
      <c r="A607" s="766"/>
      <c r="B607" s="767"/>
      <c r="C607" s="475"/>
      <c r="D607" s="475"/>
      <c r="E607" s="475"/>
      <c r="F607" s="475"/>
      <c r="G607" s="477"/>
      <c r="H607" s="477"/>
      <c r="I607" s="466"/>
      <c r="J607" s="466"/>
      <c r="K607" s="448"/>
      <c r="L607" s="449"/>
    </row>
    <row r="608" spans="1:12" ht="19.5">
      <c r="A608" s="474" t="s">
        <v>226</v>
      </c>
      <c r="B608" s="355" t="s">
        <v>227</v>
      </c>
      <c r="C608" s="475"/>
      <c r="D608" s="475"/>
      <c r="E608" s="747"/>
      <c r="F608" s="475"/>
      <c r="G608" s="768" t="s">
        <v>1040</v>
      </c>
      <c r="H608" s="768" t="s">
        <v>1255</v>
      </c>
      <c r="I608" s="466"/>
      <c r="J608" s="466"/>
      <c r="K608" s="448"/>
      <c r="L608" s="449"/>
    </row>
    <row r="609" spans="1:12" ht="12.75">
      <c r="A609" s="766" t="s">
        <v>9</v>
      </c>
      <c r="B609" s="767"/>
      <c r="C609" s="463">
        <f>SUM(C610:C612)</f>
        <v>87396.81544</v>
      </c>
      <c r="D609" s="463">
        <f>SUM(D610:D612)</f>
        <v>79181.55163</v>
      </c>
      <c r="E609" s="747"/>
      <c r="F609" s="463">
        <f>SUM(F610:F612)</f>
        <v>79181.55163</v>
      </c>
      <c r="G609" s="768"/>
      <c r="H609" s="768"/>
      <c r="I609" s="466"/>
      <c r="J609" s="466"/>
      <c r="K609" s="448"/>
      <c r="L609" s="449"/>
    </row>
    <row r="610" spans="1:12" ht="12.75">
      <c r="A610" s="766" t="s">
        <v>10</v>
      </c>
      <c r="B610" s="767"/>
      <c r="C610" s="463">
        <f aca="true" t="shared" si="5" ref="C610:D612">C615</f>
        <v>0</v>
      </c>
      <c r="D610" s="463">
        <f t="shared" si="5"/>
        <v>0</v>
      </c>
      <c r="E610" s="747"/>
      <c r="F610" s="463">
        <f>F615</f>
        <v>0</v>
      </c>
      <c r="G610" s="768"/>
      <c r="H610" s="768"/>
      <c r="I610" s="466"/>
      <c r="J610" s="466"/>
      <c r="K610" s="448"/>
      <c r="L610" s="449"/>
    </row>
    <row r="611" spans="1:12" ht="12.75">
      <c r="A611" s="766" t="s">
        <v>11</v>
      </c>
      <c r="B611" s="767"/>
      <c r="C611" s="463">
        <f>C616</f>
        <v>87396.81544</v>
      </c>
      <c r="D611" s="463">
        <f>D616</f>
        <v>79181.55163</v>
      </c>
      <c r="E611" s="747"/>
      <c r="F611" s="463">
        <f>F616</f>
        <v>79181.55163</v>
      </c>
      <c r="G611" s="768"/>
      <c r="H611" s="768"/>
      <c r="I611" s="466"/>
      <c r="J611" s="466"/>
      <c r="K611" s="448"/>
      <c r="L611" s="449"/>
    </row>
    <row r="612" spans="1:12" ht="12.75">
      <c r="A612" s="766" t="s">
        <v>12</v>
      </c>
      <c r="B612" s="767"/>
      <c r="C612" s="463">
        <f t="shared" si="5"/>
        <v>0</v>
      </c>
      <c r="D612" s="463">
        <f t="shared" si="5"/>
        <v>0</v>
      </c>
      <c r="E612" s="747"/>
      <c r="F612" s="463">
        <f>F617</f>
        <v>0</v>
      </c>
      <c r="G612" s="768"/>
      <c r="H612" s="768"/>
      <c r="I612" s="466"/>
      <c r="J612" s="466"/>
      <c r="K612" s="448"/>
      <c r="L612" s="449"/>
    </row>
    <row r="613" spans="1:12" ht="58.5">
      <c r="A613" s="474" t="s">
        <v>228</v>
      </c>
      <c r="B613" s="355" t="s">
        <v>1256</v>
      </c>
      <c r="C613" s="475"/>
      <c r="D613" s="475"/>
      <c r="E613" s="769" t="s">
        <v>764</v>
      </c>
      <c r="F613" s="475"/>
      <c r="G613" s="770" t="s">
        <v>1040</v>
      </c>
      <c r="H613" s="768" t="s">
        <v>1255</v>
      </c>
      <c r="I613" s="466" t="s">
        <v>1104</v>
      </c>
      <c r="J613" s="466" t="s">
        <v>1106</v>
      </c>
      <c r="K613" s="448">
        <v>38673.37405</v>
      </c>
      <c r="L613" s="449"/>
    </row>
    <row r="614" spans="1:12" ht="12.75">
      <c r="A614" s="766" t="s">
        <v>9</v>
      </c>
      <c r="B614" s="767"/>
      <c r="C614" s="475">
        <f>SUM(C615:C619)</f>
        <v>87396.81544</v>
      </c>
      <c r="D614" s="475">
        <f>SUM(D615:D619)</f>
        <v>79181.55163</v>
      </c>
      <c r="E614" s="769"/>
      <c r="F614" s="475">
        <f>SUM(F615:F619)</f>
        <v>79181.55163</v>
      </c>
      <c r="G614" s="770"/>
      <c r="H614" s="768"/>
      <c r="I614" s="466"/>
      <c r="J614" s="466"/>
      <c r="K614" s="448"/>
      <c r="L614" s="449"/>
    </row>
    <row r="615" spans="1:12" ht="12.75">
      <c r="A615" s="766" t="s">
        <v>10</v>
      </c>
      <c r="B615" s="767"/>
      <c r="C615" s="475">
        <v>0</v>
      </c>
      <c r="D615" s="475">
        <v>0</v>
      </c>
      <c r="E615" s="769"/>
      <c r="F615" s="475">
        <v>0</v>
      </c>
      <c r="G615" s="770"/>
      <c r="H615" s="768"/>
      <c r="I615" s="466"/>
      <c r="J615" s="466"/>
      <c r="K615" s="448"/>
      <c r="L615" s="449"/>
    </row>
    <row r="616" spans="1:12" ht="12.75">
      <c r="A616" s="766" t="s">
        <v>11</v>
      </c>
      <c r="B616" s="767"/>
      <c r="C616" s="475">
        <v>87396.81544</v>
      </c>
      <c r="D616" s="475">
        <v>79181.55163</v>
      </c>
      <c r="E616" s="769"/>
      <c r="F616" s="475">
        <v>79181.55163</v>
      </c>
      <c r="G616" s="770"/>
      <c r="H616" s="768"/>
      <c r="I616" s="466"/>
      <c r="J616" s="466"/>
      <c r="K616" s="448"/>
      <c r="L616" s="449"/>
    </row>
    <row r="617" spans="1:12" ht="12.75">
      <c r="A617" s="766" t="s">
        <v>12</v>
      </c>
      <c r="B617" s="767"/>
      <c r="C617" s="475">
        <v>0</v>
      </c>
      <c r="D617" s="475">
        <v>0</v>
      </c>
      <c r="E617" s="769"/>
      <c r="F617" s="475">
        <v>0</v>
      </c>
      <c r="G617" s="770"/>
      <c r="H617" s="768"/>
      <c r="I617" s="466"/>
      <c r="J617" s="466"/>
      <c r="K617" s="448"/>
      <c r="L617" s="449"/>
    </row>
    <row r="618" spans="1:12" ht="12.75">
      <c r="A618" s="766" t="s">
        <v>20</v>
      </c>
      <c r="B618" s="767"/>
      <c r="C618" s="475"/>
      <c r="D618" s="475"/>
      <c r="E618" s="475"/>
      <c r="F618" s="475"/>
      <c r="G618" s="770"/>
      <c r="H618" s="477"/>
      <c r="I618" s="466"/>
      <c r="J618" s="466"/>
      <c r="K618" s="448"/>
      <c r="L618" s="449"/>
    </row>
    <row r="619" spans="1:12" ht="12.75">
      <c r="A619" s="766" t="s">
        <v>21</v>
      </c>
      <c r="B619" s="767"/>
      <c r="C619" s="475"/>
      <c r="D619" s="475"/>
      <c r="E619" s="475"/>
      <c r="F619" s="475"/>
      <c r="G619" s="770"/>
      <c r="H619" s="477"/>
      <c r="I619" s="466"/>
      <c r="J619" s="466"/>
      <c r="K619" s="448"/>
      <c r="L619" s="449"/>
    </row>
    <row r="620" spans="1:12" ht="19.5">
      <c r="A620" s="492" t="s">
        <v>229</v>
      </c>
      <c r="B620" s="493" t="s">
        <v>230</v>
      </c>
      <c r="C620" s="494"/>
      <c r="D620" s="494"/>
      <c r="E620" s="775"/>
      <c r="F620" s="494"/>
      <c r="G620" s="776"/>
      <c r="H620" s="749"/>
      <c r="I620" s="777"/>
      <c r="J620" s="777"/>
      <c r="K620" s="495"/>
      <c r="L620" s="496"/>
    </row>
    <row r="621" spans="1:12" ht="12.75">
      <c r="A621" s="766" t="s">
        <v>9</v>
      </c>
      <c r="B621" s="767"/>
      <c r="C621" s="494">
        <f>C626+C638+C672+C702+C724+C741+C756+C781+C791</f>
        <v>1137527.51616</v>
      </c>
      <c r="D621" s="494">
        <f>D626+D638+D672+D702+D724+D741+D756+D781+D791</f>
        <v>1137167.21857</v>
      </c>
      <c r="E621" s="775"/>
      <c r="F621" s="494">
        <f>F626+F638+F672+F702+F724+F741+F756+F781+F791</f>
        <v>1123552.0073300002</v>
      </c>
      <c r="G621" s="776"/>
      <c r="H621" s="749"/>
      <c r="I621" s="777"/>
      <c r="J621" s="777"/>
      <c r="K621" s="495"/>
      <c r="L621" s="496"/>
    </row>
    <row r="622" spans="1:12" ht="12.75">
      <c r="A622" s="766" t="s">
        <v>10</v>
      </c>
      <c r="B622" s="767"/>
      <c r="C622" s="494">
        <f>C627+C639+C673+C703+C725+C742+C757+C782</f>
        <v>0</v>
      </c>
      <c r="D622" s="494">
        <f>D627+D639+D673+D703+D725+D742+D757+D782</f>
        <v>0</v>
      </c>
      <c r="E622" s="775"/>
      <c r="F622" s="494">
        <f>F627+F639+F673+F703+F725+F742+F757+F782</f>
        <v>0</v>
      </c>
      <c r="G622" s="776"/>
      <c r="H622" s="749"/>
      <c r="I622" s="777"/>
      <c r="J622" s="777"/>
      <c r="K622" s="495"/>
      <c r="L622" s="496"/>
    </row>
    <row r="623" spans="1:12" ht="12.75">
      <c r="A623" s="766" t="s">
        <v>11</v>
      </c>
      <c r="B623" s="767"/>
      <c r="C623" s="494">
        <f>C628+C640+C674+C704+C726+C743+C758+C783+C793</f>
        <v>1137527.51616</v>
      </c>
      <c r="D623" s="494">
        <f>D628+D640+D674+D704+D726+D743+D758+D783+D793</f>
        <v>1137167.21857</v>
      </c>
      <c r="E623" s="775"/>
      <c r="F623" s="494">
        <f>F628+F640+F674+F704+F726+F743+F758+F783+F793</f>
        <v>1123552.0073300002</v>
      </c>
      <c r="G623" s="776"/>
      <c r="H623" s="749"/>
      <c r="I623" s="777"/>
      <c r="J623" s="777"/>
      <c r="K623" s="495"/>
      <c r="L623" s="496"/>
    </row>
    <row r="624" spans="1:12" ht="12.75">
      <c r="A624" s="766" t="s">
        <v>12</v>
      </c>
      <c r="B624" s="767"/>
      <c r="C624" s="494">
        <f>C629+C641+C675+C705+C727+C744+C759+C784</f>
        <v>0</v>
      </c>
      <c r="D624" s="494">
        <f>D629+D641+D675+D705+D727+D744+D759+D784</f>
        <v>0</v>
      </c>
      <c r="E624" s="775"/>
      <c r="F624" s="494">
        <f>F629+F641+F675+F705+F727+F744+F759+F784</f>
        <v>0</v>
      </c>
      <c r="G624" s="776"/>
      <c r="H624" s="749"/>
      <c r="I624" s="777"/>
      <c r="J624" s="777"/>
      <c r="K624" s="495"/>
      <c r="L624" s="496"/>
    </row>
    <row r="625" spans="1:12" ht="48.75">
      <c r="A625" s="474" t="s">
        <v>231</v>
      </c>
      <c r="B625" s="355" t="s">
        <v>232</v>
      </c>
      <c r="C625" s="463"/>
      <c r="D625" s="463"/>
      <c r="E625" s="463"/>
      <c r="F625" s="463"/>
      <c r="G625" s="768" t="s">
        <v>938</v>
      </c>
      <c r="H625" s="768" t="s">
        <v>233</v>
      </c>
      <c r="I625" s="466"/>
      <c r="J625" s="466"/>
      <c r="K625" s="448"/>
      <c r="L625" s="449"/>
    </row>
    <row r="626" spans="1:12" ht="12.75">
      <c r="A626" s="766" t="s">
        <v>9</v>
      </c>
      <c r="B626" s="767"/>
      <c r="C626" s="463">
        <f>SUM(C627:C629)</f>
        <v>827699.27606</v>
      </c>
      <c r="D626" s="463">
        <f>SUM(D627:D629)</f>
        <v>827699.27606</v>
      </c>
      <c r="E626" s="463"/>
      <c r="F626" s="463">
        <f>SUM(F627:F629)</f>
        <v>823330.66172</v>
      </c>
      <c r="G626" s="768"/>
      <c r="H626" s="768"/>
      <c r="I626" s="466"/>
      <c r="J626" s="466"/>
      <c r="K626" s="448"/>
      <c r="L626" s="449"/>
    </row>
    <row r="627" spans="1:12" ht="12.75">
      <c r="A627" s="766" t="s">
        <v>10</v>
      </c>
      <c r="B627" s="767"/>
      <c r="C627" s="463">
        <f aca="true" t="shared" si="6" ref="C627:D629">C632</f>
        <v>0</v>
      </c>
      <c r="D627" s="463">
        <f t="shared" si="6"/>
        <v>0</v>
      </c>
      <c r="E627" s="463"/>
      <c r="F627" s="463">
        <f>F632</f>
        <v>0</v>
      </c>
      <c r="G627" s="768"/>
      <c r="H627" s="768"/>
      <c r="I627" s="466"/>
      <c r="J627" s="466"/>
      <c r="K627" s="448"/>
      <c r="L627" s="449"/>
    </row>
    <row r="628" spans="1:12" ht="12.75">
      <c r="A628" s="766" t="s">
        <v>11</v>
      </c>
      <c r="B628" s="767"/>
      <c r="C628" s="463">
        <f t="shared" si="6"/>
        <v>827699.27606</v>
      </c>
      <c r="D628" s="463">
        <f t="shared" si="6"/>
        <v>827699.27606</v>
      </c>
      <c r="E628" s="463"/>
      <c r="F628" s="463">
        <f>F633</f>
        <v>823330.66172</v>
      </c>
      <c r="G628" s="768"/>
      <c r="H628" s="768"/>
      <c r="I628" s="466"/>
      <c r="J628" s="466"/>
      <c r="K628" s="448"/>
      <c r="L628" s="449"/>
    </row>
    <row r="629" spans="1:12" ht="12.75">
      <c r="A629" s="766" t="s">
        <v>12</v>
      </c>
      <c r="B629" s="767"/>
      <c r="C629" s="463">
        <f t="shared" si="6"/>
        <v>0</v>
      </c>
      <c r="D629" s="463">
        <f t="shared" si="6"/>
        <v>0</v>
      </c>
      <c r="E629" s="463"/>
      <c r="F629" s="463">
        <f>F634</f>
        <v>0</v>
      </c>
      <c r="G629" s="768"/>
      <c r="H629" s="768"/>
      <c r="I629" s="466"/>
      <c r="J629" s="466"/>
      <c r="K629" s="448"/>
      <c r="L629" s="449"/>
    </row>
    <row r="630" spans="1:12" ht="48.75">
      <c r="A630" s="474" t="s">
        <v>234</v>
      </c>
      <c r="B630" s="355" t="s">
        <v>474</v>
      </c>
      <c r="C630" s="475"/>
      <c r="D630" s="475"/>
      <c r="E630" s="769" t="s">
        <v>765</v>
      </c>
      <c r="F630" s="475"/>
      <c r="G630" s="768" t="s">
        <v>939</v>
      </c>
      <c r="H630" s="768" t="s">
        <v>235</v>
      </c>
      <c r="I630" s="466" t="s">
        <v>1104</v>
      </c>
      <c r="J630" s="466" t="s">
        <v>1106</v>
      </c>
      <c r="K630" s="448">
        <v>189745.30186</v>
      </c>
      <c r="L630" s="449"/>
    </row>
    <row r="631" spans="1:12" ht="12.75">
      <c r="A631" s="766" t="s">
        <v>9</v>
      </c>
      <c r="B631" s="767"/>
      <c r="C631" s="475">
        <f>SUM(C632:C636)</f>
        <v>827699.27606</v>
      </c>
      <c r="D631" s="475">
        <f>SUM(D632:D636)</f>
        <v>827699.27606</v>
      </c>
      <c r="E631" s="769"/>
      <c r="F631" s="475">
        <f>SUM(F632:F636)</f>
        <v>823330.66172</v>
      </c>
      <c r="G631" s="768"/>
      <c r="H631" s="768"/>
      <c r="I631" s="466"/>
      <c r="J631" s="466"/>
      <c r="K631" s="448"/>
      <c r="L631" s="449"/>
    </row>
    <row r="632" spans="1:12" ht="12.75">
      <c r="A632" s="766" t="s">
        <v>10</v>
      </c>
      <c r="B632" s="767"/>
      <c r="C632" s="475">
        <v>0</v>
      </c>
      <c r="D632" s="475">
        <v>0</v>
      </c>
      <c r="E632" s="769"/>
      <c r="F632" s="475">
        <v>0</v>
      </c>
      <c r="G632" s="768"/>
      <c r="H632" s="768"/>
      <c r="I632" s="466"/>
      <c r="J632" s="466"/>
      <c r="K632" s="448"/>
      <c r="L632" s="449"/>
    </row>
    <row r="633" spans="1:12" ht="12.75">
      <c r="A633" s="766" t="s">
        <v>11</v>
      </c>
      <c r="B633" s="767"/>
      <c r="C633" s="475">
        <v>827699.27606</v>
      </c>
      <c r="D633" s="475">
        <v>827699.27606</v>
      </c>
      <c r="E633" s="769"/>
      <c r="F633" s="475">
        <v>823330.66172</v>
      </c>
      <c r="G633" s="768"/>
      <c r="H633" s="768"/>
      <c r="I633" s="466"/>
      <c r="J633" s="466"/>
      <c r="K633" s="448"/>
      <c r="L633" s="449"/>
    </row>
    <row r="634" spans="1:12" ht="12.75">
      <c r="A634" s="766" t="s">
        <v>12</v>
      </c>
      <c r="B634" s="767"/>
      <c r="C634" s="475">
        <v>0</v>
      </c>
      <c r="D634" s="475">
        <v>0</v>
      </c>
      <c r="E634" s="769"/>
      <c r="F634" s="475">
        <v>0</v>
      </c>
      <c r="G634" s="768"/>
      <c r="H634" s="768"/>
      <c r="I634" s="466"/>
      <c r="J634" s="466"/>
      <c r="K634" s="448"/>
      <c r="L634" s="449"/>
    </row>
    <row r="635" spans="1:12" ht="12.75" hidden="1">
      <c r="A635" s="766" t="s">
        <v>20</v>
      </c>
      <c r="B635" s="767"/>
      <c r="C635" s="475"/>
      <c r="D635" s="475"/>
      <c r="E635" s="475"/>
      <c r="F635" s="475"/>
      <c r="G635" s="477"/>
      <c r="H635" s="440"/>
      <c r="I635" s="466"/>
      <c r="J635" s="466"/>
      <c r="K635" s="448"/>
      <c r="L635" s="449"/>
    </row>
    <row r="636" spans="1:12" ht="12.75" hidden="1">
      <c r="A636" s="766" t="s">
        <v>21</v>
      </c>
      <c r="B636" s="767"/>
      <c r="C636" s="475"/>
      <c r="D636" s="475"/>
      <c r="E636" s="475"/>
      <c r="F636" s="475"/>
      <c r="G636" s="477"/>
      <c r="H636" s="440"/>
      <c r="I636" s="466"/>
      <c r="J636" s="466"/>
      <c r="K636" s="448"/>
      <c r="L636" s="449"/>
    </row>
    <row r="637" spans="1:12" ht="58.5">
      <c r="A637" s="474" t="s">
        <v>236</v>
      </c>
      <c r="B637" s="355" t="s">
        <v>237</v>
      </c>
      <c r="C637" s="463"/>
      <c r="D637" s="463"/>
      <c r="E637" s="769"/>
      <c r="F637" s="463"/>
      <c r="G637" s="768" t="s">
        <v>938</v>
      </c>
      <c r="H637" s="768" t="s">
        <v>233</v>
      </c>
      <c r="I637" s="466"/>
      <c r="J637" s="466"/>
      <c r="K637" s="448"/>
      <c r="L637" s="449"/>
    </row>
    <row r="638" spans="1:12" ht="12.75">
      <c r="A638" s="766" t="s">
        <v>9</v>
      </c>
      <c r="B638" s="767"/>
      <c r="C638" s="463">
        <f>SUM(C639:C643)</f>
        <v>14039.4</v>
      </c>
      <c r="D638" s="463">
        <f>SUM(D639:D643)</f>
        <v>14039.4</v>
      </c>
      <c r="E638" s="769"/>
      <c r="F638" s="463">
        <f>SUM(F639:F643)</f>
        <v>13315.4</v>
      </c>
      <c r="G638" s="768"/>
      <c r="H638" s="768"/>
      <c r="I638" s="466"/>
      <c r="J638" s="466"/>
      <c r="K638" s="448"/>
      <c r="L638" s="449"/>
    </row>
    <row r="639" spans="1:12" ht="12.75">
      <c r="A639" s="766" t="s">
        <v>10</v>
      </c>
      <c r="B639" s="767"/>
      <c r="C639" s="463">
        <f aca="true" t="shared" si="7" ref="C639:D641">C646+C653+C661+C666</f>
        <v>0</v>
      </c>
      <c r="D639" s="463">
        <f t="shared" si="7"/>
        <v>0</v>
      </c>
      <c r="E639" s="769"/>
      <c r="F639" s="463">
        <f>F646+F653+F661+F666</f>
        <v>0</v>
      </c>
      <c r="G639" s="768"/>
      <c r="H639" s="768"/>
      <c r="I639" s="466"/>
      <c r="J639" s="466"/>
      <c r="K639" s="448"/>
      <c r="L639" s="449"/>
    </row>
    <row r="640" spans="1:12" ht="12.75">
      <c r="A640" s="766" t="s">
        <v>11</v>
      </c>
      <c r="B640" s="767"/>
      <c r="C640" s="463">
        <f t="shared" si="7"/>
        <v>14039.4</v>
      </c>
      <c r="D640" s="463">
        <f t="shared" si="7"/>
        <v>14039.4</v>
      </c>
      <c r="E640" s="769"/>
      <c r="F640" s="463">
        <f>F647+F654+F662+F667</f>
        <v>13315.4</v>
      </c>
      <c r="G640" s="768"/>
      <c r="H640" s="768"/>
      <c r="I640" s="466"/>
      <c r="J640" s="466"/>
      <c r="K640" s="448"/>
      <c r="L640" s="449"/>
    </row>
    <row r="641" spans="1:12" ht="12.75">
      <c r="A641" s="766" t="s">
        <v>12</v>
      </c>
      <c r="B641" s="767"/>
      <c r="C641" s="463">
        <f t="shared" si="7"/>
        <v>0</v>
      </c>
      <c r="D641" s="463">
        <f t="shared" si="7"/>
        <v>0</v>
      </c>
      <c r="E641" s="769"/>
      <c r="F641" s="463">
        <f>F648+F655+F663+F668</f>
        <v>0</v>
      </c>
      <c r="G641" s="768"/>
      <c r="H641" s="768"/>
      <c r="I641" s="466"/>
      <c r="J641" s="466"/>
      <c r="K641" s="448"/>
      <c r="L641" s="449"/>
    </row>
    <row r="642" spans="1:12" ht="12.75" hidden="1">
      <c r="A642" s="766" t="s">
        <v>20</v>
      </c>
      <c r="B642" s="767"/>
      <c r="C642" s="463"/>
      <c r="D642" s="463"/>
      <c r="E642" s="475"/>
      <c r="F642" s="463"/>
      <c r="G642" s="477"/>
      <c r="H642" s="477"/>
      <c r="I642" s="466"/>
      <c r="J642" s="466"/>
      <c r="K642" s="448"/>
      <c r="L642" s="449"/>
    </row>
    <row r="643" spans="1:12" ht="12.75" hidden="1">
      <c r="A643" s="766" t="s">
        <v>21</v>
      </c>
      <c r="B643" s="767"/>
      <c r="C643" s="463"/>
      <c r="D643" s="463"/>
      <c r="E643" s="475"/>
      <c r="F643" s="463"/>
      <c r="G643" s="477"/>
      <c r="H643" s="477"/>
      <c r="I643" s="466"/>
      <c r="J643" s="466"/>
      <c r="K643" s="448"/>
      <c r="L643" s="449"/>
    </row>
    <row r="644" spans="1:12" ht="29.25">
      <c r="A644" s="474" t="s">
        <v>238</v>
      </c>
      <c r="B644" s="355" t="s">
        <v>239</v>
      </c>
      <c r="C644" s="475"/>
      <c r="D644" s="475"/>
      <c r="E644" s="769" t="s">
        <v>766</v>
      </c>
      <c r="F644" s="475"/>
      <c r="G644" s="770" t="s">
        <v>1175</v>
      </c>
      <c r="H644" s="768" t="s">
        <v>1257</v>
      </c>
      <c r="I644" s="466" t="s">
        <v>1104</v>
      </c>
      <c r="J644" s="466" t="s">
        <v>1106</v>
      </c>
      <c r="K644" s="448"/>
      <c r="L644" s="449"/>
    </row>
    <row r="645" spans="1:12" ht="12.75">
      <c r="A645" s="766" t="s">
        <v>9</v>
      </c>
      <c r="B645" s="767"/>
      <c r="C645" s="475">
        <f>SUM(C646:C650)</f>
        <v>3029.55</v>
      </c>
      <c r="D645" s="475">
        <f>SUM(D646:D650)</f>
        <v>3029.55</v>
      </c>
      <c r="E645" s="769"/>
      <c r="F645" s="475">
        <f>SUM(F646:F650)</f>
        <v>3029.55</v>
      </c>
      <c r="G645" s="770"/>
      <c r="H645" s="768"/>
      <c r="I645" s="466"/>
      <c r="J645" s="466"/>
      <c r="K645" s="448"/>
      <c r="L645" s="449"/>
    </row>
    <row r="646" spans="1:12" ht="12.75">
      <c r="A646" s="766" t="s">
        <v>10</v>
      </c>
      <c r="B646" s="767"/>
      <c r="C646" s="475">
        <v>0</v>
      </c>
      <c r="D646" s="475">
        <v>0</v>
      </c>
      <c r="E646" s="769"/>
      <c r="F646" s="475">
        <v>0</v>
      </c>
      <c r="G646" s="770"/>
      <c r="H646" s="768"/>
      <c r="I646" s="466"/>
      <c r="J646" s="466"/>
      <c r="K646" s="448"/>
      <c r="L646" s="449"/>
    </row>
    <row r="647" spans="1:12" ht="12.75">
      <c r="A647" s="766" t="s">
        <v>11</v>
      </c>
      <c r="B647" s="767"/>
      <c r="C647" s="475">
        <v>3029.55</v>
      </c>
      <c r="D647" s="475">
        <v>3029.55</v>
      </c>
      <c r="E647" s="769"/>
      <c r="F647" s="475">
        <v>3029.55</v>
      </c>
      <c r="G647" s="770"/>
      <c r="H647" s="768"/>
      <c r="I647" s="466"/>
      <c r="J647" s="466"/>
      <c r="K647" s="448"/>
      <c r="L647" s="449"/>
    </row>
    <row r="648" spans="1:12" ht="12.75">
      <c r="A648" s="766" t="s">
        <v>12</v>
      </c>
      <c r="B648" s="767"/>
      <c r="C648" s="475">
        <v>0</v>
      </c>
      <c r="D648" s="475">
        <v>0</v>
      </c>
      <c r="E648" s="769"/>
      <c r="F648" s="475">
        <v>0</v>
      </c>
      <c r="G648" s="770"/>
      <c r="H648" s="768"/>
      <c r="I648" s="466"/>
      <c r="J648" s="466"/>
      <c r="K648" s="448"/>
      <c r="L648" s="449"/>
    </row>
    <row r="649" spans="1:12" ht="12.75" hidden="1">
      <c r="A649" s="766" t="s">
        <v>20</v>
      </c>
      <c r="B649" s="767"/>
      <c r="C649" s="475"/>
      <c r="D649" s="475"/>
      <c r="E649" s="475"/>
      <c r="F649" s="475"/>
      <c r="G649" s="770"/>
      <c r="H649" s="440"/>
      <c r="I649" s="466"/>
      <c r="J649" s="466"/>
      <c r="K649" s="448"/>
      <c r="L649" s="449"/>
    </row>
    <row r="650" spans="1:12" ht="12.75" hidden="1">
      <c r="A650" s="766" t="s">
        <v>21</v>
      </c>
      <c r="B650" s="767"/>
      <c r="C650" s="475"/>
      <c r="D650" s="475"/>
      <c r="E650" s="475"/>
      <c r="F650" s="475"/>
      <c r="G650" s="770"/>
      <c r="H650" s="440"/>
      <c r="I650" s="466"/>
      <c r="J650" s="466"/>
      <c r="K650" s="448"/>
      <c r="L650" s="449"/>
    </row>
    <row r="651" spans="1:12" ht="29.25">
      <c r="A651" s="474" t="s">
        <v>241</v>
      </c>
      <c r="B651" s="355" t="s">
        <v>242</v>
      </c>
      <c r="C651" s="475"/>
      <c r="D651" s="475"/>
      <c r="E651" s="769" t="s">
        <v>767</v>
      </c>
      <c r="F651" s="475"/>
      <c r="G651" s="770" t="s">
        <v>1258</v>
      </c>
      <c r="H651" s="768" t="s">
        <v>243</v>
      </c>
      <c r="I651" s="466" t="s">
        <v>1104</v>
      </c>
      <c r="J651" s="466" t="s">
        <v>1106</v>
      </c>
      <c r="K651" s="448">
        <v>2862.63268</v>
      </c>
      <c r="L651" s="449"/>
    </row>
    <row r="652" spans="1:12" ht="12.75">
      <c r="A652" s="766" t="s">
        <v>9</v>
      </c>
      <c r="B652" s="767"/>
      <c r="C652" s="475">
        <f>SUM(C653:C657)</f>
        <v>10000</v>
      </c>
      <c r="D652" s="475">
        <f>SUM(D653:D657)</f>
        <v>10000</v>
      </c>
      <c r="E652" s="769"/>
      <c r="F652" s="475">
        <f>SUM(F653:F657)</f>
        <v>9276</v>
      </c>
      <c r="G652" s="770"/>
      <c r="H652" s="768"/>
      <c r="I652" s="466"/>
      <c r="J652" s="466"/>
      <c r="K652" s="448"/>
      <c r="L652" s="449"/>
    </row>
    <row r="653" spans="1:12" ht="12.75">
      <c r="A653" s="766" t="s">
        <v>10</v>
      </c>
      <c r="B653" s="767"/>
      <c r="C653" s="475">
        <v>0</v>
      </c>
      <c r="D653" s="475">
        <v>0</v>
      </c>
      <c r="E653" s="769"/>
      <c r="F653" s="475">
        <v>0</v>
      </c>
      <c r="G653" s="770"/>
      <c r="H653" s="768"/>
      <c r="I653" s="466"/>
      <c r="J653" s="466"/>
      <c r="K653" s="448"/>
      <c r="L653" s="449"/>
    </row>
    <row r="654" spans="1:12" ht="12.75">
      <c r="A654" s="766" t="s">
        <v>11</v>
      </c>
      <c r="B654" s="767"/>
      <c r="C654" s="475">
        <v>10000</v>
      </c>
      <c r="D654" s="475">
        <v>10000</v>
      </c>
      <c r="E654" s="769"/>
      <c r="F654" s="475">
        <v>9276</v>
      </c>
      <c r="G654" s="770"/>
      <c r="H654" s="768"/>
      <c r="I654" s="466"/>
      <c r="J654" s="466"/>
      <c r="K654" s="448"/>
      <c r="L654" s="449"/>
    </row>
    <row r="655" spans="1:12" ht="12.75">
      <c r="A655" s="766" t="s">
        <v>12</v>
      </c>
      <c r="B655" s="767"/>
      <c r="C655" s="475">
        <v>0</v>
      </c>
      <c r="D655" s="475">
        <v>0</v>
      </c>
      <c r="E655" s="769"/>
      <c r="F655" s="475">
        <v>0</v>
      </c>
      <c r="G655" s="770"/>
      <c r="H655" s="768"/>
      <c r="I655" s="466"/>
      <c r="J655" s="466"/>
      <c r="K655" s="448"/>
      <c r="L655" s="449"/>
    </row>
    <row r="656" spans="1:12" ht="12.75" hidden="1">
      <c r="A656" s="766" t="s">
        <v>20</v>
      </c>
      <c r="B656" s="767"/>
      <c r="C656" s="475"/>
      <c r="D656" s="475"/>
      <c r="E656" s="475"/>
      <c r="F656" s="475"/>
      <c r="G656" s="770"/>
      <c r="H656" s="440"/>
      <c r="I656" s="466"/>
      <c r="J656" s="466"/>
      <c r="K656" s="448"/>
      <c r="L656" s="449"/>
    </row>
    <row r="657" spans="1:12" ht="12.75" hidden="1">
      <c r="A657" s="766" t="s">
        <v>21</v>
      </c>
      <c r="B657" s="767"/>
      <c r="C657" s="475"/>
      <c r="D657" s="475"/>
      <c r="E657" s="475"/>
      <c r="F657" s="475"/>
      <c r="G657" s="770"/>
      <c r="H657" s="440"/>
      <c r="I657" s="466"/>
      <c r="J657" s="466"/>
      <c r="K657" s="448"/>
      <c r="L657" s="449"/>
    </row>
    <row r="658" spans="1:12" ht="63" customHeight="1">
      <c r="A658" s="484"/>
      <c r="B658" s="355" t="s">
        <v>1259</v>
      </c>
      <c r="C658" s="471" t="s">
        <v>15</v>
      </c>
      <c r="D658" s="471" t="s">
        <v>15</v>
      </c>
      <c r="E658" s="471" t="s">
        <v>15</v>
      </c>
      <c r="F658" s="471" t="s">
        <v>15</v>
      </c>
      <c r="G658" s="465" t="s">
        <v>938</v>
      </c>
      <c r="H658" s="466" t="s">
        <v>15</v>
      </c>
      <c r="I658" s="466"/>
      <c r="J658" s="441" t="s">
        <v>1260</v>
      </c>
      <c r="K658" s="448"/>
      <c r="L658" s="449"/>
    </row>
    <row r="659" spans="1:12" ht="54" customHeight="1">
      <c r="A659" s="474" t="s">
        <v>244</v>
      </c>
      <c r="B659" s="355" t="s">
        <v>245</v>
      </c>
      <c r="C659" s="475"/>
      <c r="D659" s="475"/>
      <c r="E659" s="769" t="s">
        <v>767</v>
      </c>
      <c r="F659" s="475"/>
      <c r="G659" s="770" t="s">
        <v>1258</v>
      </c>
      <c r="H659" s="768" t="s">
        <v>246</v>
      </c>
      <c r="I659" s="466" t="s">
        <v>1104</v>
      </c>
      <c r="J659" s="466" t="s">
        <v>1106</v>
      </c>
      <c r="K659" s="448"/>
      <c r="L659" s="449"/>
    </row>
    <row r="660" spans="1:12" ht="12.75">
      <c r="A660" s="766" t="s">
        <v>9</v>
      </c>
      <c r="B660" s="767"/>
      <c r="C660" s="475">
        <f>SUM(C661:C663)</f>
        <v>212.6</v>
      </c>
      <c r="D660" s="475">
        <f>SUM(D661:D663)</f>
        <v>212.6</v>
      </c>
      <c r="E660" s="769"/>
      <c r="F660" s="475">
        <f>SUM(F661:F663)</f>
        <v>212.6</v>
      </c>
      <c r="G660" s="770"/>
      <c r="H660" s="768"/>
      <c r="I660" s="466"/>
      <c r="J660" s="466"/>
      <c r="K660" s="448"/>
      <c r="L660" s="449"/>
    </row>
    <row r="661" spans="1:12" ht="12.75">
      <c r="A661" s="766" t="s">
        <v>10</v>
      </c>
      <c r="B661" s="767"/>
      <c r="C661" s="475">
        <v>0</v>
      </c>
      <c r="D661" s="475">
        <v>0</v>
      </c>
      <c r="E661" s="769"/>
      <c r="F661" s="475">
        <v>0</v>
      </c>
      <c r="G661" s="770"/>
      <c r="H661" s="768"/>
      <c r="I661" s="466"/>
      <c r="J661" s="466"/>
      <c r="K661" s="448"/>
      <c r="L661" s="449"/>
    </row>
    <row r="662" spans="1:12" ht="12.75">
      <c r="A662" s="766" t="s">
        <v>11</v>
      </c>
      <c r="B662" s="767"/>
      <c r="C662" s="475">
        <v>212.6</v>
      </c>
      <c r="D662" s="475">
        <v>212.6</v>
      </c>
      <c r="E662" s="769"/>
      <c r="F662" s="475">
        <v>212.6</v>
      </c>
      <c r="G662" s="770"/>
      <c r="H662" s="768"/>
      <c r="I662" s="466"/>
      <c r="J662" s="466"/>
      <c r="K662" s="448"/>
      <c r="L662" s="449"/>
    </row>
    <row r="663" spans="1:12" ht="12.75">
      <c r="A663" s="766" t="s">
        <v>12</v>
      </c>
      <c r="B663" s="767"/>
      <c r="C663" s="475">
        <v>0</v>
      </c>
      <c r="D663" s="475">
        <v>0</v>
      </c>
      <c r="E663" s="769"/>
      <c r="F663" s="475">
        <v>0</v>
      </c>
      <c r="G663" s="770"/>
      <c r="H663" s="768"/>
      <c r="I663" s="466"/>
      <c r="J663" s="466"/>
      <c r="K663" s="448"/>
      <c r="L663" s="449"/>
    </row>
    <row r="664" spans="1:12" ht="36" customHeight="1">
      <c r="A664" s="474" t="s">
        <v>247</v>
      </c>
      <c r="B664" s="355" t="s">
        <v>248</v>
      </c>
      <c r="C664" s="475"/>
      <c r="D664" s="475"/>
      <c r="E664" s="769" t="s">
        <v>767</v>
      </c>
      <c r="F664" s="475"/>
      <c r="G664" s="770" t="s">
        <v>1258</v>
      </c>
      <c r="H664" s="768" t="s">
        <v>1261</v>
      </c>
      <c r="I664" s="466" t="s">
        <v>1104</v>
      </c>
      <c r="J664" s="466" t="s">
        <v>1106</v>
      </c>
      <c r="K664" s="448">
        <v>318.35646</v>
      </c>
      <c r="L664" s="449"/>
    </row>
    <row r="665" spans="1:12" ht="12.75">
      <c r="A665" s="766" t="s">
        <v>9</v>
      </c>
      <c r="B665" s="767"/>
      <c r="C665" s="475">
        <f>SUM(C666:C670)</f>
        <v>797.25</v>
      </c>
      <c r="D665" s="475">
        <f>SUM(D666:D670)</f>
        <v>797.25</v>
      </c>
      <c r="E665" s="769"/>
      <c r="F665" s="475">
        <f>SUM(F666:F670)</f>
        <v>797.25</v>
      </c>
      <c r="G665" s="770"/>
      <c r="H665" s="768"/>
      <c r="I665" s="466"/>
      <c r="J665" s="466"/>
      <c r="K665" s="448"/>
      <c r="L665" s="449"/>
    </row>
    <row r="666" spans="1:12" ht="12.75">
      <c r="A666" s="766" t="s">
        <v>10</v>
      </c>
      <c r="B666" s="767"/>
      <c r="C666" s="475">
        <v>0</v>
      </c>
      <c r="D666" s="475">
        <v>0</v>
      </c>
      <c r="E666" s="769"/>
      <c r="F666" s="475">
        <v>0</v>
      </c>
      <c r="G666" s="770"/>
      <c r="H666" s="768"/>
      <c r="I666" s="466"/>
      <c r="J666" s="466"/>
      <c r="K666" s="448"/>
      <c r="L666" s="449"/>
    </row>
    <row r="667" spans="1:12" ht="12.75">
      <c r="A667" s="766" t="s">
        <v>11</v>
      </c>
      <c r="B667" s="767"/>
      <c r="C667" s="475">
        <v>797.25</v>
      </c>
      <c r="D667" s="475">
        <v>797.25</v>
      </c>
      <c r="E667" s="769"/>
      <c r="F667" s="475">
        <v>797.25</v>
      </c>
      <c r="G667" s="770"/>
      <c r="H667" s="768"/>
      <c r="I667" s="466"/>
      <c r="J667" s="466"/>
      <c r="K667" s="448"/>
      <c r="L667" s="449"/>
    </row>
    <row r="668" spans="1:12" ht="12.75">
      <c r="A668" s="766" t="s">
        <v>12</v>
      </c>
      <c r="B668" s="767"/>
      <c r="C668" s="475">
        <v>0</v>
      </c>
      <c r="D668" s="475">
        <v>0</v>
      </c>
      <c r="E668" s="769"/>
      <c r="F668" s="475">
        <v>0</v>
      </c>
      <c r="G668" s="770"/>
      <c r="H668" s="768"/>
      <c r="I668" s="466"/>
      <c r="J668" s="466"/>
      <c r="K668" s="448"/>
      <c r="L668" s="449"/>
    </row>
    <row r="669" spans="1:12" ht="12.75" hidden="1">
      <c r="A669" s="766" t="s">
        <v>20</v>
      </c>
      <c r="B669" s="767"/>
      <c r="C669" s="475"/>
      <c r="D669" s="475"/>
      <c r="E669" s="475"/>
      <c r="F669" s="475"/>
      <c r="G669" s="770"/>
      <c r="H669" s="440"/>
      <c r="I669" s="466"/>
      <c r="J669" s="466"/>
      <c r="K669" s="448"/>
      <c r="L669" s="449"/>
    </row>
    <row r="670" spans="1:12" ht="12.75" hidden="1">
      <c r="A670" s="766" t="s">
        <v>21</v>
      </c>
      <c r="B670" s="767"/>
      <c r="C670" s="475"/>
      <c r="D670" s="475"/>
      <c r="E670" s="475"/>
      <c r="F670" s="475"/>
      <c r="G670" s="770"/>
      <c r="H670" s="440"/>
      <c r="I670" s="466"/>
      <c r="J670" s="466"/>
      <c r="K670" s="448"/>
      <c r="L670" s="449"/>
    </row>
    <row r="671" spans="1:12" ht="33" customHeight="1">
      <c r="A671" s="474" t="s">
        <v>249</v>
      </c>
      <c r="B671" s="355" t="s">
        <v>250</v>
      </c>
      <c r="C671" s="475"/>
      <c r="D671" s="475"/>
      <c r="E671" s="778"/>
      <c r="F671" s="475"/>
      <c r="G671" s="768" t="s">
        <v>938</v>
      </c>
      <c r="H671" s="768" t="s">
        <v>1262</v>
      </c>
      <c r="I671" s="466"/>
      <c r="J671" s="466"/>
      <c r="K671" s="448"/>
      <c r="L671" s="449"/>
    </row>
    <row r="672" spans="1:12" ht="12.75">
      <c r="A672" s="766" t="s">
        <v>9</v>
      </c>
      <c r="B672" s="767"/>
      <c r="C672" s="463">
        <f>SUM(C673:C675)</f>
        <v>5292.68</v>
      </c>
      <c r="D672" s="463">
        <f>SUM(D673:D675)</f>
        <v>5269.03659</v>
      </c>
      <c r="E672" s="778"/>
      <c r="F672" s="463">
        <f>SUM(F673:F675)</f>
        <v>5269.03659</v>
      </c>
      <c r="G672" s="768"/>
      <c r="H672" s="768"/>
      <c r="I672" s="466"/>
      <c r="J672" s="466"/>
      <c r="K672" s="448"/>
      <c r="L672" s="449"/>
    </row>
    <row r="673" spans="1:12" ht="12.75">
      <c r="A673" s="766" t="s">
        <v>10</v>
      </c>
      <c r="B673" s="767"/>
      <c r="C673" s="463">
        <f>C678+C685+C690</f>
        <v>0</v>
      </c>
      <c r="D673" s="463">
        <f>D678+D685+D690</f>
        <v>0</v>
      </c>
      <c r="E673" s="778"/>
      <c r="F673" s="463">
        <f>F678+F685+F690</f>
        <v>0</v>
      </c>
      <c r="G673" s="768"/>
      <c r="H673" s="768"/>
      <c r="I673" s="466"/>
      <c r="J673" s="466"/>
      <c r="K673" s="448"/>
      <c r="L673" s="449"/>
    </row>
    <row r="674" spans="1:12" ht="12.75">
      <c r="A674" s="766" t="s">
        <v>11</v>
      </c>
      <c r="B674" s="767"/>
      <c r="C674" s="463">
        <f>C679+C686+C691+C698</f>
        <v>5292.68</v>
      </c>
      <c r="D674" s="463">
        <f>D679+D686+D691+D698</f>
        <v>5269.03659</v>
      </c>
      <c r="E674" s="778"/>
      <c r="F674" s="463">
        <f>F679+F686+F691+F698</f>
        <v>5269.03659</v>
      </c>
      <c r="G674" s="768"/>
      <c r="H674" s="768"/>
      <c r="I674" s="466"/>
      <c r="J674" s="466"/>
      <c r="K674" s="448"/>
      <c r="L674" s="449"/>
    </row>
    <row r="675" spans="1:12" ht="12.75">
      <c r="A675" s="766" t="s">
        <v>12</v>
      </c>
      <c r="B675" s="767"/>
      <c r="C675" s="463">
        <f>C680+C687+C692+C699</f>
        <v>0</v>
      </c>
      <c r="D675" s="463">
        <f>D680+D687+D692+D699</f>
        <v>0</v>
      </c>
      <c r="E675" s="778"/>
      <c r="F675" s="463">
        <f>F680+F687+F692+F699</f>
        <v>0</v>
      </c>
      <c r="G675" s="768"/>
      <c r="H675" s="768"/>
      <c r="I675" s="466"/>
      <c r="J675" s="466"/>
      <c r="K675" s="448"/>
      <c r="L675" s="449"/>
    </row>
    <row r="676" spans="1:12" ht="29.25">
      <c r="A676" s="474" t="s">
        <v>252</v>
      </c>
      <c r="B676" s="355" t="s">
        <v>475</v>
      </c>
      <c r="C676" s="475"/>
      <c r="D676" s="475"/>
      <c r="E676" s="769" t="s">
        <v>772</v>
      </c>
      <c r="F676" s="475"/>
      <c r="G676" s="770" t="s">
        <v>1258</v>
      </c>
      <c r="H676" s="768" t="s">
        <v>253</v>
      </c>
      <c r="I676" s="466" t="s">
        <v>1104</v>
      </c>
      <c r="J676" s="466" t="s">
        <v>1106</v>
      </c>
      <c r="K676" s="448"/>
      <c r="L676" s="449"/>
    </row>
    <row r="677" spans="1:12" ht="12.75">
      <c r="A677" s="766" t="s">
        <v>9</v>
      </c>
      <c r="B677" s="767"/>
      <c r="C677" s="475">
        <f>SUM(C678:C682)</f>
        <v>150.95</v>
      </c>
      <c r="D677" s="475">
        <f>SUM(D678:D682)</f>
        <v>150.95</v>
      </c>
      <c r="E677" s="769"/>
      <c r="F677" s="475">
        <f>SUM(F678:F682)</f>
        <v>150.95</v>
      </c>
      <c r="G677" s="770"/>
      <c r="H677" s="768"/>
      <c r="I677" s="466"/>
      <c r="J677" s="466"/>
      <c r="K677" s="448"/>
      <c r="L677" s="449"/>
    </row>
    <row r="678" spans="1:12" ht="12.75">
      <c r="A678" s="766" t="s">
        <v>10</v>
      </c>
      <c r="B678" s="767"/>
      <c r="C678" s="475">
        <v>0</v>
      </c>
      <c r="D678" s="475">
        <v>0</v>
      </c>
      <c r="E678" s="769"/>
      <c r="F678" s="475">
        <v>0</v>
      </c>
      <c r="G678" s="770"/>
      <c r="H678" s="768"/>
      <c r="I678" s="466"/>
      <c r="J678" s="466"/>
      <c r="K678" s="448"/>
      <c r="L678" s="449"/>
    </row>
    <row r="679" spans="1:12" ht="12.75">
      <c r="A679" s="766" t="s">
        <v>11</v>
      </c>
      <c r="B679" s="767"/>
      <c r="C679" s="475">
        <v>150.95</v>
      </c>
      <c r="D679" s="475">
        <v>150.95</v>
      </c>
      <c r="E679" s="769"/>
      <c r="F679" s="475">
        <v>150.95</v>
      </c>
      <c r="G679" s="770"/>
      <c r="H679" s="768"/>
      <c r="I679" s="466"/>
      <c r="J679" s="466"/>
      <c r="K679" s="448"/>
      <c r="L679" s="449"/>
    </row>
    <row r="680" spans="1:12" ht="12.75">
      <c r="A680" s="766" t="s">
        <v>12</v>
      </c>
      <c r="B680" s="767"/>
      <c r="C680" s="475">
        <v>0</v>
      </c>
      <c r="D680" s="475">
        <v>0</v>
      </c>
      <c r="E680" s="769"/>
      <c r="F680" s="475">
        <v>0</v>
      </c>
      <c r="G680" s="770"/>
      <c r="H680" s="768"/>
      <c r="I680" s="466"/>
      <c r="J680" s="466"/>
      <c r="K680" s="448"/>
      <c r="L680" s="449"/>
    </row>
    <row r="681" spans="1:12" ht="12.75" hidden="1">
      <c r="A681" s="766" t="s">
        <v>20</v>
      </c>
      <c r="B681" s="767"/>
      <c r="C681" s="475"/>
      <c r="D681" s="475"/>
      <c r="E681" s="475"/>
      <c r="F681" s="475"/>
      <c r="G681" s="770"/>
      <c r="H681" s="477"/>
      <c r="I681" s="466"/>
      <c r="J681" s="466"/>
      <c r="K681" s="448"/>
      <c r="L681" s="449"/>
    </row>
    <row r="682" spans="1:12" ht="12.75" hidden="1">
      <c r="A682" s="766" t="s">
        <v>21</v>
      </c>
      <c r="B682" s="767"/>
      <c r="C682" s="475"/>
      <c r="D682" s="475"/>
      <c r="E682" s="475"/>
      <c r="F682" s="475"/>
      <c r="G682" s="770"/>
      <c r="H682" s="477"/>
      <c r="I682" s="466"/>
      <c r="J682" s="466"/>
      <c r="K682" s="448"/>
      <c r="L682" s="449"/>
    </row>
    <row r="683" spans="1:12" ht="19.5">
      <c r="A683" s="474" t="s">
        <v>254</v>
      </c>
      <c r="B683" s="355" t="s">
        <v>1263</v>
      </c>
      <c r="C683" s="475"/>
      <c r="D683" s="475"/>
      <c r="E683" s="769" t="s">
        <v>772</v>
      </c>
      <c r="F683" s="475"/>
      <c r="G683" s="770" t="s">
        <v>1258</v>
      </c>
      <c r="H683" s="768" t="s">
        <v>256</v>
      </c>
      <c r="I683" s="466" t="s">
        <v>1104</v>
      </c>
      <c r="J683" s="466" t="s">
        <v>1106</v>
      </c>
      <c r="K683" s="448">
        <v>1619.76471</v>
      </c>
      <c r="L683" s="449"/>
    </row>
    <row r="684" spans="1:12" ht="12.75">
      <c r="A684" s="766" t="s">
        <v>9</v>
      </c>
      <c r="B684" s="767"/>
      <c r="C684" s="475">
        <f>SUM(C685:C687)</f>
        <v>4716.53</v>
      </c>
      <c r="D684" s="475">
        <f>SUM(D685:D687)</f>
        <v>4716.53</v>
      </c>
      <c r="E684" s="769"/>
      <c r="F684" s="475">
        <f>SUM(F685:F687)</f>
        <v>4716.53</v>
      </c>
      <c r="G684" s="770"/>
      <c r="H684" s="768"/>
      <c r="I684" s="466"/>
      <c r="J684" s="466"/>
      <c r="K684" s="448"/>
      <c r="L684" s="449"/>
    </row>
    <row r="685" spans="1:12" ht="12.75">
      <c r="A685" s="766" t="s">
        <v>10</v>
      </c>
      <c r="B685" s="767"/>
      <c r="C685" s="475">
        <v>0</v>
      </c>
      <c r="D685" s="475">
        <v>0</v>
      </c>
      <c r="E685" s="769"/>
      <c r="F685" s="475">
        <v>0</v>
      </c>
      <c r="G685" s="770"/>
      <c r="H685" s="768"/>
      <c r="I685" s="466"/>
      <c r="J685" s="466"/>
      <c r="K685" s="448"/>
      <c r="L685" s="449"/>
    </row>
    <row r="686" spans="1:12" ht="12.75">
      <c r="A686" s="766" t="s">
        <v>11</v>
      </c>
      <c r="B686" s="767"/>
      <c r="C686" s="475">
        <v>4716.53</v>
      </c>
      <c r="D686" s="475">
        <v>4716.53</v>
      </c>
      <c r="E686" s="769"/>
      <c r="F686" s="475">
        <v>4716.53</v>
      </c>
      <c r="G686" s="770"/>
      <c r="H686" s="768"/>
      <c r="I686" s="466"/>
      <c r="J686" s="466"/>
      <c r="K686" s="448"/>
      <c r="L686" s="449"/>
    </row>
    <row r="687" spans="1:12" ht="12.75">
      <c r="A687" s="766" t="s">
        <v>12</v>
      </c>
      <c r="B687" s="767"/>
      <c r="C687" s="475">
        <v>0</v>
      </c>
      <c r="D687" s="475">
        <v>0</v>
      </c>
      <c r="E687" s="769"/>
      <c r="F687" s="475">
        <v>0</v>
      </c>
      <c r="G687" s="770"/>
      <c r="H687" s="768"/>
      <c r="I687" s="466"/>
      <c r="J687" s="466"/>
      <c r="K687" s="448"/>
      <c r="L687" s="449"/>
    </row>
    <row r="688" spans="1:12" ht="29.25">
      <c r="A688" s="474" t="s">
        <v>257</v>
      </c>
      <c r="B688" s="355" t="s">
        <v>258</v>
      </c>
      <c r="C688" s="475"/>
      <c r="D688" s="475"/>
      <c r="E688" s="769" t="s">
        <v>773</v>
      </c>
      <c r="F688" s="475"/>
      <c r="G688" s="779" t="s">
        <v>1264</v>
      </c>
      <c r="H688" s="768" t="s">
        <v>260</v>
      </c>
      <c r="I688" s="466" t="s">
        <v>1104</v>
      </c>
      <c r="J688" s="466" t="s">
        <v>1106</v>
      </c>
      <c r="K688" s="448"/>
      <c r="L688" s="449"/>
    </row>
    <row r="689" spans="1:12" ht="12.75">
      <c r="A689" s="766" t="s">
        <v>9</v>
      </c>
      <c r="B689" s="767"/>
      <c r="C689" s="475">
        <f>SUM(C690:C694)</f>
        <v>212.6</v>
      </c>
      <c r="D689" s="475">
        <f>SUM(D690:D694)</f>
        <v>212.551</v>
      </c>
      <c r="E689" s="769"/>
      <c r="F689" s="475">
        <f>SUM(F690:F694)</f>
        <v>212.551</v>
      </c>
      <c r="G689" s="779"/>
      <c r="H689" s="768"/>
      <c r="I689" s="466"/>
      <c r="J689" s="466"/>
      <c r="K689" s="448"/>
      <c r="L689" s="449"/>
    </row>
    <row r="690" spans="1:12" ht="12.75">
      <c r="A690" s="766" t="s">
        <v>10</v>
      </c>
      <c r="B690" s="767"/>
      <c r="C690" s="475">
        <v>0</v>
      </c>
      <c r="D690" s="475">
        <v>0</v>
      </c>
      <c r="E690" s="769"/>
      <c r="F690" s="475">
        <v>0</v>
      </c>
      <c r="G690" s="779"/>
      <c r="H690" s="768"/>
      <c r="I690" s="466"/>
      <c r="J690" s="466"/>
      <c r="K690" s="448"/>
      <c r="L690" s="449"/>
    </row>
    <row r="691" spans="1:12" ht="12.75">
      <c r="A691" s="766" t="s">
        <v>11</v>
      </c>
      <c r="B691" s="767"/>
      <c r="C691" s="475">
        <v>212.6</v>
      </c>
      <c r="D691" s="475">
        <v>212.551</v>
      </c>
      <c r="E691" s="769"/>
      <c r="F691" s="475">
        <v>212.551</v>
      </c>
      <c r="G691" s="779"/>
      <c r="H691" s="768"/>
      <c r="I691" s="466"/>
      <c r="J691" s="466"/>
      <c r="K691" s="448"/>
      <c r="L691" s="449"/>
    </row>
    <row r="692" spans="1:12" ht="12.75">
      <c r="A692" s="766" t="s">
        <v>12</v>
      </c>
      <c r="B692" s="767"/>
      <c r="C692" s="475">
        <v>0</v>
      </c>
      <c r="D692" s="475">
        <v>0</v>
      </c>
      <c r="E692" s="769"/>
      <c r="F692" s="475">
        <v>0</v>
      </c>
      <c r="G692" s="779"/>
      <c r="H692" s="768"/>
      <c r="I692" s="466"/>
      <c r="J692" s="466"/>
      <c r="K692" s="448"/>
      <c r="L692" s="449"/>
    </row>
    <row r="693" spans="1:12" ht="12.75" hidden="1">
      <c r="A693" s="766" t="s">
        <v>20</v>
      </c>
      <c r="B693" s="767"/>
      <c r="C693" s="475"/>
      <c r="D693" s="475"/>
      <c r="E693" s="475"/>
      <c r="F693" s="475"/>
      <c r="G693" s="477"/>
      <c r="H693" s="440"/>
      <c r="I693" s="466"/>
      <c r="J693" s="466"/>
      <c r="K693" s="448"/>
      <c r="L693" s="449"/>
    </row>
    <row r="694" spans="1:12" ht="12.75" hidden="1">
      <c r="A694" s="766" t="s">
        <v>21</v>
      </c>
      <c r="B694" s="767"/>
      <c r="C694" s="475"/>
      <c r="D694" s="475"/>
      <c r="E694" s="475"/>
      <c r="F694" s="475"/>
      <c r="G694" s="477"/>
      <c r="H694" s="440"/>
      <c r="I694" s="466"/>
      <c r="J694" s="466"/>
      <c r="K694" s="448"/>
      <c r="L694" s="449"/>
    </row>
    <row r="695" spans="1:12" ht="57" customHeight="1">
      <c r="A695" s="474" t="s">
        <v>261</v>
      </c>
      <c r="B695" s="355" t="s">
        <v>476</v>
      </c>
      <c r="C695" s="475"/>
      <c r="D695" s="475"/>
      <c r="E695" s="769" t="s">
        <v>772</v>
      </c>
      <c r="F695" s="475"/>
      <c r="G695" s="770" t="s">
        <v>1258</v>
      </c>
      <c r="H695" s="768" t="s">
        <v>1265</v>
      </c>
      <c r="I695" s="466" t="s">
        <v>1104</v>
      </c>
      <c r="J695" s="466" t="s">
        <v>1106</v>
      </c>
      <c r="K695" s="448"/>
      <c r="L695" s="449"/>
    </row>
    <row r="696" spans="1:12" ht="12.75">
      <c r="A696" s="766" t="s">
        <v>9</v>
      </c>
      <c r="B696" s="767"/>
      <c r="C696" s="475">
        <f>SUM(C697:C699)</f>
        <v>212.6</v>
      </c>
      <c r="D696" s="475">
        <f>SUM(D697:D699)</f>
        <v>189.00559</v>
      </c>
      <c r="E696" s="769"/>
      <c r="F696" s="475">
        <f>SUM(F697:F699)</f>
        <v>189.00559</v>
      </c>
      <c r="G696" s="770"/>
      <c r="H696" s="768"/>
      <c r="I696" s="466"/>
      <c r="J696" s="466"/>
      <c r="K696" s="448"/>
      <c r="L696" s="449"/>
    </row>
    <row r="697" spans="1:12" ht="12.75">
      <c r="A697" s="766" t="s">
        <v>10</v>
      </c>
      <c r="B697" s="767"/>
      <c r="C697" s="475">
        <v>0</v>
      </c>
      <c r="D697" s="475">
        <v>0</v>
      </c>
      <c r="E697" s="769"/>
      <c r="F697" s="475">
        <v>0</v>
      </c>
      <c r="G697" s="770"/>
      <c r="H697" s="768"/>
      <c r="I697" s="466"/>
      <c r="J697" s="466"/>
      <c r="K697" s="448"/>
      <c r="L697" s="449"/>
    </row>
    <row r="698" spans="1:12" ht="12.75">
      <c r="A698" s="766" t="s">
        <v>11</v>
      </c>
      <c r="B698" s="767"/>
      <c r="C698" s="475">
        <v>212.6</v>
      </c>
      <c r="D698" s="475">
        <v>189.00559</v>
      </c>
      <c r="E698" s="769"/>
      <c r="F698" s="475">
        <v>189.00559</v>
      </c>
      <c r="G698" s="770"/>
      <c r="H698" s="768"/>
      <c r="I698" s="466"/>
      <c r="J698" s="466"/>
      <c r="K698" s="448"/>
      <c r="L698" s="449"/>
    </row>
    <row r="699" spans="1:12" ht="12.75">
      <c r="A699" s="766" t="s">
        <v>12</v>
      </c>
      <c r="B699" s="767"/>
      <c r="C699" s="475">
        <v>0</v>
      </c>
      <c r="D699" s="475">
        <v>0</v>
      </c>
      <c r="E699" s="769"/>
      <c r="F699" s="475">
        <v>0</v>
      </c>
      <c r="G699" s="770"/>
      <c r="H699" s="768"/>
      <c r="I699" s="466"/>
      <c r="J699" s="466"/>
      <c r="K699" s="448"/>
      <c r="L699" s="449"/>
    </row>
    <row r="700" spans="1:12" ht="45" customHeight="1">
      <c r="A700" s="484"/>
      <c r="B700" s="355" t="s">
        <v>1266</v>
      </c>
      <c r="C700" s="471" t="s">
        <v>15</v>
      </c>
      <c r="D700" s="471" t="s">
        <v>15</v>
      </c>
      <c r="E700" s="471" t="s">
        <v>15</v>
      </c>
      <c r="F700" s="471" t="s">
        <v>15</v>
      </c>
      <c r="G700" s="465" t="s">
        <v>938</v>
      </c>
      <c r="H700" s="466" t="s">
        <v>15</v>
      </c>
      <c r="I700" s="466"/>
      <c r="J700" s="441" t="s">
        <v>1267</v>
      </c>
      <c r="K700" s="448"/>
      <c r="L700" s="449"/>
    </row>
    <row r="701" spans="1:12" ht="39" customHeight="1">
      <c r="A701" s="474" t="s">
        <v>263</v>
      </c>
      <c r="B701" s="355" t="s">
        <v>477</v>
      </c>
      <c r="C701" s="463"/>
      <c r="D701" s="463"/>
      <c r="E701" s="475"/>
      <c r="F701" s="463"/>
      <c r="G701" s="768" t="s">
        <v>938</v>
      </c>
      <c r="H701" s="768" t="s">
        <v>1268</v>
      </c>
      <c r="I701" s="466"/>
      <c r="J701" s="466"/>
      <c r="K701" s="448"/>
      <c r="L701" s="449"/>
    </row>
    <row r="702" spans="1:12" ht="12.75">
      <c r="A702" s="766" t="s">
        <v>9</v>
      </c>
      <c r="B702" s="767"/>
      <c r="C702" s="463">
        <f>SUM(C703:C707)</f>
        <v>797.25</v>
      </c>
      <c r="D702" s="463">
        <f>SUM(D703:D707)</f>
        <v>791.595</v>
      </c>
      <c r="E702" s="463"/>
      <c r="F702" s="463">
        <f>SUM(F703:F707)</f>
        <v>791.595</v>
      </c>
      <c r="G702" s="768"/>
      <c r="H702" s="768"/>
      <c r="I702" s="466"/>
      <c r="J702" s="466"/>
      <c r="K702" s="448"/>
      <c r="L702" s="449"/>
    </row>
    <row r="703" spans="1:12" ht="12.75">
      <c r="A703" s="766" t="s">
        <v>10</v>
      </c>
      <c r="B703" s="767"/>
      <c r="C703" s="463">
        <f aca="true" t="shared" si="8" ref="C703:D705">C710+C718</f>
        <v>0</v>
      </c>
      <c r="D703" s="463">
        <f t="shared" si="8"/>
        <v>0</v>
      </c>
      <c r="E703" s="463"/>
      <c r="F703" s="463">
        <f>F710+F718</f>
        <v>0</v>
      </c>
      <c r="G703" s="768"/>
      <c r="H703" s="768"/>
      <c r="I703" s="466"/>
      <c r="J703" s="466"/>
      <c r="K703" s="448"/>
      <c r="L703" s="449"/>
    </row>
    <row r="704" spans="1:12" ht="12.75">
      <c r="A704" s="766" t="s">
        <v>11</v>
      </c>
      <c r="B704" s="767"/>
      <c r="C704" s="463">
        <f t="shared" si="8"/>
        <v>797.25</v>
      </c>
      <c r="D704" s="463">
        <f t="shared" si="8"/>
        <v>791.595</v>
      </c>
      <c r="E704" s="463"/>
      <c r="F704" s="463">
        <f>F711+F719</f>
        <v>791.595</v>
      </c>
      <c r="G704" s="768"/>
      <c r="H704" s="768"/>
      <c r="I704" s="466"/>
      <c r="J704" s="466"/>
      <c r="K704" s="448"/>
      <c r="L704" s="449"/>
    </row>
    <row r="705" spans="1:12" ht="12.75">
      <c r="A705" s="766" t="s">
        <v>12</v>
      </c>
      <c r="B705" s="767"/>
      <c r="C705" s="463">
        <f t="shared" si="8"/>
        <v>0</v>
      </c>
      <c r="D705" s="463">
        <f t="shared" si="8"/>
        <v>0</v>
      </c>
      <c r="E705" s="463"/>
      <c r="F705" s="463">
        <f>F712+F720</f>
        <v>0</v>
      </c>
      <c r="G705" s="768"/>
      <c r="H705" s="768"/>
      <c r="I705" s="466"/>
      <c r="J705" s="466"/>
      <c r="K705" s="448"/>
      <c r="L705" s="449"/>
    </row>
    <row r="706" spans="1:12" ht="12.75">
      <c r="A706" s="766" t="s">
        <v>20</v>
      </c>
      <c r="B706" s="767"/>
      <c r="C706" s="475"/>
      <c r="D706" s="475"/>
      <c r="E706" s="475"/>
      <c r="F706" s="475"/>
      <c r="G706" s="477"/>
      <c r="H706" s="477"/>
      <c r="I706" s="466"/>
      <c r="J706" s="466"/>
      <c r="K706" s="448"/>
      <c r="L706" s="449"/>
    </row>
    <row r="707" spans="1:12" ht="12.75">
      <c r="A707" s="766" t="s">
        <v>21</v>
      </c>
      <c r="B707" s="767"/>
      <c r="C707" s="475"/>
      <c r="D707" s="475"/>
      <c r="E707" s="475"/>
      <c r="F707" s="475"/>
      <c r="G707" s="477"/>
      <c r="H707" s="477"/>
      <c r="I707" s="466"/>
      <c r="J707" s="466"/>
      <c r="K707" s="448"/>
      <c r="L707" s="449"/>
    </row>
    <row r="708" spans="1:12" ht="29.25">
      <c r="A708" s="474" t="s">
        <v>265</v>
      </c>
      <c r="B708" s="355" t="s">
        <v>266</v>
      </c>
      <c r="C708" s="475"/>
      <c r="D708" s="475"/>
      <c r="E708" s="769" t="s">
        <v>774</v>
      </c>
      <c r="F708" s="475"/>
      <c r="G708" s="770" t="s">
        <v>1269</v>
      </c>
      <c r="H708" s="768" t="s">
        <v>267</v>
      </c>
      <c r="I708" s="466" t="s">
        <v>1104</v>
      </c>
      <c r="J708" s="466" t="s">
        <v>1106</v>
      </c>
      <c r="K708" s="448"/>
      <c r="L708" s="449"/>
    </row>
    <row r="709" spans="1:12" ht="12.75">
      <c r="A709" s="766" t="s">
        <v>9</v>
      </c>
      <c r="B709" s="767"/>
      <c r="C709" s="475">
        <f>SUM(C710:C714)</f>
        <v>0</v>
      </c>
      <c r="D709" s="475">
        <f>SUM(D710:D714)</f>
        <v>0</v>
      </c>
      <c r="E709" s="769"/>
      <c r="F709" s="475">
        <f>SUM(F710:F714)</f>
        <v>0</v>
      </c>
      <c r="G709" s="770"/>
      <c r="H709" s="768"/>
      <c r="I709" s="466"/>
      <c r="J709" s="466"/>
      <c r="K709" s="448"/>
      <c r="L709" s="449"/>
    </row>
    <row r="710" spans="1:12" ht="12.75">
      <c r="A710" s="766" t="s">
        <v>10</v>
      </c>
      <c r="B710" s="767"/>
      <c r="C710" s="475">
        <v>0</v>
      </c>
      <c r="D710" s="475">
        <v>0</v>
      </c>
      <c r="E710" s="769"/>
      <c r="F710" s="475">
        <v>0</v>
      </c>
      <c r="G710" s="770"/>
      <c r="H710" s="768"/>
      <c r="I710" s="466"/>
      <c r="J710" s="466"/>
      <c r="K710" s="448"/>
      <c r="L710" s="449"/>
    </row>
    <row r="711" spans="1:12" ht="12.75">
      <c r="A711" s="766" t="s">
        <v>11</v>
      </c>
      <c r="B711" s="767"/>
      <c r="C711" s="475">
        <v>0</v>
      </c>
      <c r="D711" s="475">
        <v>0</v>
      </c>
      <c r="E711" s="769"/>
      <c r="F711" s="475">
        <v>0</v>
      </c>
      <c r="G711" s="770"/>
      <c r="H711" s="768"/>
      <c r="I711" s="466"/>
      <c r="J711" s="466"/>
      <c r="K711" s="448"/>
      <c r="L711" s="449"/>
    </row>
    <row r="712" spans="1:12" ht="12.75">
      <c r="A712" s="766" t="s">
        <v>12</v>
      </c>
      <c r="B712" s="767"/>
      <c r="C712" s="475">
        <v>0</v>
      </c>
      <c r="D712" s="475">
        <v>0</v>
      </c>
      <c r="E712" s="769"/>
      <c r="F712" s="475">
        <v>0</v>
      </c>
      <c r="G712" s="770"/>
      <c r="H712" s="768"/>
      <c r="I712" s="466"/>
      <c r="J712" s="466"/>
      <c r="K712" s="448"/>
      <c r="L712" s="449"/>
    </row>
    <row r="713" spans="1:12" ht="12.75" hidden="1">
      <c r="A713" s="766" t="s">
        <v>20</v>
      </c>
      <c r="B713" s="767"/>
      <c r="C713" s="475"/>
      <c r="D713" s="475"/>
      <c r="E713" s="769"/>
      <c r="F713" s="475"/>
      <c r="G713" s="770"/>
      <c r="H713" s="768"/>
      <c r="I713" s="466"/>
      <c r="J713" s="466"/>
      <c r="K713" s="448"/>
      <c r="L713" s="449"/>
    </row>
    <row r="714" spans="1:12" ht="12.75" hidden="1">
      <c r="A714" s="766" t="s">
        <v>21</v>
      </c>
      <c r="B714" s="767"/>
      <c r="C714" s="475"/>
      <c r="D714" s="475"/>
      <c r="E714" s="769"/>
      <c r="F714" s="475"/>
      <c r="G714" s="770"/>
      <c r="H714" s="768"/>
      <c r="I714" s="466"/>
      <c r="J714" s="466"/>
      <c r="K714" s="448"/>
      <c r="L714" s="449"/>
    </row>
    <row r="715" spans="1:12" ht="48" customHeight="1">
      <c r="A715" s="484"/>
      <c r="B715" s="355" t="s">
        <v>1270</v>
      </c>
      <c r="C715" s="471" t="s">
        <v>15</v>
      </c>
      <c r="D715" s="471" t="s">
        <v>15</v>
      </c>
      <c r="E715" s="471" t="s">
        <v>15</v>
      </c>
      <c r="F715" s="471" t="s">
        <v>15</v>
      </c>
      <c r="G715" s="465" t="s">
        <v>938</v>
      </c>
      <c r="H715" s="466" t="s">
        <v>15</v>
      </c>
      <c r="I715" s="466" t="s">
        <v>15</v>
      </c>
      <c r="J715" s="466" t="s">
        <v>1271</v>
      </c>
      <c r="K715" s="448"/>
      <c r="L715" s="449"/>
    </row>
    <row r="716" spans="1:12" ht="58.5">
      <c r="A716" s="474" t="s">
        <v>268</v>
      </c>
      <c r="B716" s="355" t="s">
        <v>269</v>
      </c>
      <c r="C716" s="475"/>
      <c r="D716" s="475" t="s">
        <v>775</v>
      </c>
      <c r="E716" s="769" t="s">
        <v>774</v>
      </c>
      <c r="F716" s="475" t="s">
        <v>775</v>
      </c>
      <c r="G716" s="770" t="s">
        <v>1175</v>
      </c>
      <c r="H716" s="768" t="s">
        <v>270</v>
      </c>
      <c r="I716" s="466" t="s">
        <v>1104</v>
      </c>
      <c r="J716" s="466" t="s">
        <v>1106</v>
      </c>
      <c r="K716" s="448"/>
      <c r="L716" s="449"/>
    </row>
    <row r="717" spans="1:12" ht="12.75">
      <c r="A717" s="766" t="s">
        <v>9</v>
      </c>
      <c r="B717" s="767"/>
      <c r="C717" s="475">
        <f>SUM(C718:C722)</f>
        <v>797.25</v>
      </c>
      <c r="D717" s="475">
        <f>SUM(D718:D722)</f>
        <v>791.595</v>
      </c>
      <c r="E717" s="769"/>
      <c r="F717" s="475">
        <f>SUM(F718:F722)</f>
        <v>791.595</v>
      </c>
      <c r="G717" s="770"/>
      <c r="H717" s="768"/>
      <c r="I717" s="466"/>
      <c r="J717" s="466"/>
      <c r="K717" s="448"/>
      <c r="L717" s="449"/>
    </row>
    <row r="718" spans="1:12" ht="12.75">
      <c r="A718" s="766" t="s">
        <v>10</v>
      </c>
      <c r="B718" s="767"/>
      <c r="C718" s="475">
        <v>0</v>
      </c>
      <c r="D718" s="475">
        <v>0</v>
      </c>
      <c r="E718" s="769"/>
      <c r="F718" s="475">
        <v>0</v>
      </c>
      <c r="G718" s="770"/>
      <c r="H718" s="768"/>
      <c r="I718" s="466"/>
      <c r="J718" s="466"/>
      <c r="K718" s="448"/>
      <c r="L718" s="449"/>
    </row>
    <row r="719" spans="1:12" ht="12.75">
      <c r="A719" s="766" t="s">
        <v>11</v>
      </c>
      <c r="B719" s="767"/>
      <c r="C719" s="475">
        <f>265.75+531.5</f>
        <v>797.25</v>
      </c>
      <c r="D719" s="475">
        <v>791.595</v>
      </c>
      <c r="E719" s="769"/>
      <c r="F719" s="485">
        <v>791.595</v>
      </c>
      <c r="G719" s="770"/>
      <c r="H719" s="768"/>
      <c r="I719" s="466"/>
      <c r="J719" s="466"/>
      <c r="K719" s="448"/>
      <c r="L719" s="449"/>
    </row>
    <row r="720" spans="1:12" ht="12.75">
      <c r="A720" s="766" t="s">
        <v>12</v>
      </c>
      <c r="B720" s="767"/>
      <c r="C720" s="475">
        <v>0</v>
      </c>
      <c r="D720" s="475">
        <v>0</v>
      </c>
      <c r="E720" s="769"/>
      <c r="F720" s="475">
        <v>0</v>
      </c>
      <c r="G720" s="770"/>
      <c r="H720" s="768"/>
      <c r="I720" s="466"/>
      <c r="J720" s="466"/>
      <c r="K720" s="448"/>
      <c r="L720" s="449"/>
    </row>
    <row r="721" spans="1:12" ht="12.75" hidden="1">
      <c r="A721" s="766" t="s">
        <v>20</v>
      </c>
      <c r="B721" s="767"/>
      <c r="C721" s="475"/>
      <c r="D721" s="475"/>
      <c r="E721" s="769"/>
      <c r="F721" s="475"/>
      <c r="G721" s="770"/>
      <c r="H721" s="768"/>
      <c r="I721" s="466"/>
      <c r="J721" s="466"/>
      <c r="K721" s="448"/>
      <c r="L721" s="449"/>
    </row>
    <row r="722" spans="1:12" ht="12.75" hidden="1">
      <c r="A722" s="766" t="s">
        <v>21</v>
      </c>
      <c r="B722" s="767"/>
      <c r="C722" s="475"/>
      <c r="D722" s="475"/>
      <c r="E722" s="769"/>
      <c r="F722" s="475"/>
      <c r="G722" s="770"/>
      <c r="H722" s="768"/>
      <c r="I722" s="466"/>
      <c r="J722" s="466"/>
      <c r="K722" s="448"/>
      <c r="L722" s="449"/>
    </row>
    <row r="723" spans="1:12" ht="29.25">
      <c r="A723" s="474" t="s">
        <v>271</v>
      </c>
      <c r="B723" s="355" t="s">
        <v>272</v>
      </c>
      <c r="C723" s="475"/>
      <c r="D723" s="475"/>
      <c r="E723" s="442"/>
      <c r="F723" s="475"/>
      <c r="G723" s="768" t="s">
        <v>938</v>
      </c>
      <c r="H723" s="764" t="s">
        <v>273</v>
      </c>
      <c r="I723" s="466"/>
      <c r="J723" s="466"/>
      <c r="K723" s="448"/>
      <c r="L723" s="449"/>
    </row>
    <row r="724" spans="1:12" ht="12.75">
      <c r="A724" s="766" t="s">
        <v>9</v>
      </c>
      <c r="B724" s="767"/>
      <c r="C724" s="463">
        <f>SUM(C725:C729)</f>
        <v>98295.041</v>
      </c>
      <c r="D724" s="463">
        <f>SUM(D725:D729)</f>
        <v>98295.041</v>
      </c>
      <c r="E724" s="497"/>
      <c r="F724" s="463">
        <f>SUM(F725:F729)</f>
        <v>96227.23897</v>
      </c>
      <c r="G724" s="768"/>
      <c r="H724" s="764"/>
      <c r="I724" s="498"/>
      <c r="J724" s="459"/>
      <c r="K724" s="448"/>
      <c r="L724" s="449"/>
    </row>
    <row r="725" spans="1:12" ht="12.75">
      <c r="A725" s="766" t="s">
        <v>10</v>
      </c>
      <c r="B725" s="767"/>
      <c r="C725" s="463">
        <f>C737</f>
        <v>0</v>
      </c>
      <c r="D725" s="463">
        <f>D737</f>
        <v>0</v>
      </c>
      <c r="E725" s="497"/>
      <c r="F725" s="463">
        <f>F737</f>
        <v>0</v>
      </c>
      <c r="G725" s="768"/>
      <c r="H725" s="764"/>
      <c r="I725" s="498"/>
      <c r="J725" s="459"/>
      <c r="K725" s="448"/>
      <c r="L725" s="449"/>
    </row>
    <row r="726" spans="1:12" ht="12.75">
      <c r="A726" s="766" t="s">
        <v>11</v>
      </c>
      <c r="B726" s="767"/>
      <c r="C726" s="463">
        <f>C733+C738</f>
        <v>98295.041</v>
      </c>
      <c r="D726" s="463">
        <f>D733+D738</f>
        <v>98295.041</v>
      </c>
      <c r="E726" s="497"/>
      <c r="F726" s="463">
        <f>F733+F738</f>
        <v>96227.23897</v>
      </c>
      <c r="G726" s="768"/>
      <c r="H726" s="764"/>
      <c r="I726" s="498"/>
      <c r="J726" s="459"/>
      <c r="K726" s="448"/>
      <c r="L726" s="449"/>
    </row>
    <row r="727" spans="1:12" ht="12.75">
      <c r="A727" s="766" t="s">
        <v>12</v>
      </c>
      <c r="B727" s="767"/>
      <c r="C727" s="463">
        <f>C734+C739</f>
        <v>0</v>
      </c>
      <c r="D727" s="463">
        <f>D734+D739</f>
        <v>0</v>
      </c>
      <c r="E727" s="497"/>
      <c r="F727" s="463">
        <f>F734+F739</f>
        <v>0</v>
      </c>
      <c r="G727" s="768"/>
      <c r="H727" s="764"/>
      <c r="I727" s="498"/>
      <c r="J727" s="459"/>
      <c r="K727" s="448"/>
      <c r="L727" s="449"/>
    </row>
    <row r="728" spans="1:12" ht="12.75">
      <c r="A728" s="766" t="s">
        <v>20</v>
      </c>
      <c r="B728" s="767"/>
      <c r="C728" s="463"/>
      <c r="D728" s="463"/>
      <c r="E728" s="497"/>
      <c r="F728" s="463"/>
      <c r="G728" s="768"/>
      <c r="H728" s="764"/>
      <c r="I728" s="498"/>
      <c r="J728" s="459"/>
      <c r="K728" s="448"/>
      <c r="L728" s="449"/>
    </row>
    <row r="729" spans="1:12" ht="12.75">
      <c r="A729" s="766" t="s">
        <v>21</v>
      </c>
      <c r="B729" s="767"/>
      <c r="C729" s="463"/>
      <c r="D729" s="463"/>
      <c r="E729" s="497"/>
      <c r="F729" s="463"/>
      <c r="G729" s="768"/>
      <c r="H729" s="764"/>
      <c r="I729" s="498"/>
      <c r="J729" s="459"/>
      <c r="K729" s="448"/>
      <c r="L729" s="449"/>
    </row>
    <row r="730" spans="1:12" ht="39">
      <c r="A730" s="474" t="s">
        <v>274</v>
      </c>
      <c r="B730" s="355" t="s">
        <v>275</v>
      </c>
      <c r="C730" s="463"/>
      <c r="D730" s="463"/>
      <c r="E730" s="769" t="s">
        <v>776</v>
      </c>
      <c r="F730" s="463"/>
      <c r="G730" s="768" t="s">
        <v>939</v>
      </c>
      <c r="H730" s="768" t="s">
        <v>276</v>
      </c>
      <c r="I730" s="441" t="s">
        <v>1104</v>
      </c>
      <c r="J730" s="441" t="s">
        <v>1106</v>
      </c>
      <c r="K730" s="448">
        <v>3980.5531</v>
      </c>
      <c r="L730" s="449"/>
    </row>
    <row r="731" spans="1:12" ht="12.75">
      <c r="A731" s="766" t="s">
        <v>9</v>
      </c>
      <c r="B731" s="767"/>
      <c r="C731" s="475">
        <f>SUM(C732:C734)</f>
        <v>98295.041</v>
      </c>
      <c r="D731" s="475">
        <f>SUM(D732:D734)</f>
        <v>98295.041</v>
      </c>
      <c r="E731" s="769"/>
      <c r="F731" s="475">
        <f>SUM(F732:F734)</f>
        <v>96227.23897</v>
      </c>
      <c r="G731" s="768"/>
      <c r="H731" s="768"/>
      <c r="I731" s="499"/>
      <c r="J731" s="500"/>
      <c r="K731" s="448"/>
      <c r="L731" s="449"/>
    </row>
    <row r="732" spans="1:12" ht="12.75">
      <c r="A732" s="766" t="s">
        <v>10</v>
      </c>
      <c r="B732" s="767"/>
      <c r="C732" s="475">
        <v>0</v>
      </c>
      <c r="D732" s="475">
        <v>0</v>
      </c>
      <c r="E732" s="769"/>
      <c r="F732" s="475">
        <v>0</v>
      </c>
      <c r="G732" s="768"/>
      <c r="H732" s="768"/>
      <c r="I732" s="499"/>
      <c r="J732" s="500"/>
      <c r="K732" s="448"/>
      <c r="L732" s="449"/>
    </row>
    <row r="733" spans="1:12" ht="12.75">
      <c r="A733" s="766" t="s">
        <v>11</v>
      </c>
      <c r="B733" s="767"/>
      <c r="C733" s="475">
        <v>98295.041</v>
      </c>
      <c r="D733" s="475">
        <v>98295.041</v>
      </c>
      <c r="E733" s="769"/>
      <c r="F733" s="475">
        <v>96227.23897</v>
      </c>
      <c r="G733" s="768"/>
      <c r="H733" s="768"/>
      <c r="I733" s="499"/>
      <c r="J733" s="500"/>
      <c r="K733" s="448"/>
      <c r="L733" s="449"/>
    </row>
    <row r="734" spans="1:12" ht="12.75">
      <c r="A734" s="766" t="s">
        <v>12</v>
      </c>
      <c r="B734" s="767"/>
      <c r="C734" s="475">
        <v>0</v>
      </c>
      <c r="D734" s="475">
        <v>0</v>
      </c>
      <c r="E734" s="769"/>
      <c r="F734" s="475">
        <v>0</v>
      </c>
      <c r="G734" s="768"/>
      <c r="H734" s="768"/>
      <c r="I734" s="499"/>
      <c r="J734" s="500"/>
      <c r="K734" s="448"/>
      <c r="L734" s="449"/>
    </row>
    <row r="735" spans="1:12" ht="39">
      <c r="A735" s="474" t="s">
        <v>277</v>
      </c>
      <c r="B735" s="355" t="s">
        <v>278</v>
      </c>
      <c r="C735" s="501"/>
      <c r="D735" s="501"/>
      <c r="E735" s="769" t="s">
        <v>777</v>
      </c>
      <c r="F735" s="501"/>
      <c r="G735" s="770" t="s">
        <v>1175</v>
      </c>
      <c r="H735" s="764" t="s">
        <v>279</v>
      </c>
      <c r="I735" s="441" t="s">
        <v>1104</v>
      </c>
      <c r="J735" s="441" t="s">
        <v>1106</v>
      </c>
      <c r="K735" s="448"/>
      <c r="L735" s="449"/>
    </row>
    <row r="736" spans="1:12" ht="12.75">
      <c r="A736" s="766" t="s">
        <v>9</v>
      </c>
      <c r="B736" s="767"/>
      <c r="C736" s="475">
        <f>SUM(C737:C739)</f>
        <v>0</v>
      </c>
      <c r="D736" s="475">
        <f>SUM(D737:D739)</f>
        <v>0</v>
      </c>
      <c r="E736" s="769"/>
      <c r="F736" s="475">
        <f>SUM(F737:F739)</f>
        <v>0</v>
      </c>
      <c r="G736" s="770"/>
      <c r="H736" s="764"/>
      <c r="I736" s="498"/>
      <c r="J736" s="459"/>
      <c r="K736" s="448"/>
      <c r="L736" s="449"/>
    </row>
    <row r="737" spans="1:12" ht="12.75">
      <c r="A737" s="766" t="s">
        <v>10</v>
      </c>
      <c r="B737" s="767"/>
      <c r="C737" s="475">
        <v>0</v>
      </c>
      <c r="D737" s="475">
        <v>0</v>
      </c>
      <c r="E737" s="769"/>
      <c r="F737" s="475">
        <v>0</v>
      </c>
      <c r="G737" s="770"/>
      <c r="H737" s="764"/>
      <c r="I737" s="498"/>
      <c r="J737" s="459"/>
      <c r="K737" s="448"/>
      <c r="L737" s="449"/>
    </row>
    <row r="738" spans="1:12" ht="12.75">
      <c r="A738" s="766" t="s">
        <v>11</v>
      </c>
      <c r="B738" s="767"/>
      <c r="C738" s="475">
        <v>0</v>
      </c>
      <c r="D738" s="475">
        <v>0</v>
      </c>
      <c r="E738" s="769"/>
      <c r="F738" s="475">
        <v>0</v>
      </c>
      <c r="G738" s="770"/>
      <c r="H738" s="764"/>
      <c r="I738" s="498"/>
      <c r="J738" s="459"/>
      <c r="K738" s="448"/>
      <c r="L738" s="449"/>
    </row>
    <row r="739" spans="1:12" ht="12.75">
      <c r="A739" s="766" t="s">
        <v>12</v>
      </c>
      <c r="B739" s="767"/>
      <c r="C739" s="475">
        <v>0</v>
      </c>
      <c r="D739" s="475">
        <v>0</v>
      </c>
      <c r="E739" s="769"/>
      <c r="F739" s="475">
        <v>0</v>
      </c>
      <c r="G739" s="770"/>
      <c r="H739" s="764"/>
      <c r="I739" s="498"/>
      <c r="J739" s="459"/>
      <c r="K739" s="448"/>
      <c r="L739" s="449"/>
    </row>
    <row r="740" spans="1:12" ht="29.25">
      <c r="A740" s="474" t="s">
        <v>280</v>
      </c>
      <c r="B740" s="355" t="s">
        <v>281</v>
      </c>
      <c r="C740" s="502"/>
      <c r="D740" s="502"/>
      <c r="E740" s="501"/>
      <c r="F740" s="502"/>
      <c r="G740" s="764" t="s">
        <v>939</v>
      </c>
      <c r="H740" s="764" t="s">
        <v>282</v>
      </c>
      <c r="I740" s="455"/>
      <c r="J740" s="455"/>
      <c r="K740" s="448"/>
      <c r="L740" s="449"/>
    </row>
    <row r="741" spans="1:12" ht="12.75">
      <c r="A741" s="766" t="s">
        <v>9</v>
      </c>
      <c r="B741" s="767"/>
      <c r="C741" s="463">
        <f>SUM(C742:C744)</f>
        <v>122530.02458</v>
      </c>
      <c r="D741" s="463">
        <f>SUM(D742:D744)</f>
        <v>122331.67192</v>
      </c>
      <c r="E741" s="501"/>
      <c r="F741" s="463">
        <f>SUM(F742:F744)</f>
        <v>121584.40179</v>
      </c>
      <c r="G741" s="764"/>
      <c r="H741" s="764"/>
      <c r="I741" s="498"/>
      <c r="J741" s="459"/>
      <c r="K741" s="448"/>
      <c r="L741" s="449"/>
    </row>
    <row r="742" spans="1:12" ht="12.75">
      <c r="A742" s="766" t="s">
        <v>10</v>
      </c>
      <c r="B742" s="767"/>
      <c r="C742" s="463">
        <f aca="true" t="shared" si="9" ref="C742:D744">C747+C752</f>
        <v>0</v>
      </c>
      <c r="D742" s="463">
        <f t="shared" si="9"/>
        <v>0</v>
      </c>
      <c r="E742" s="501"/>
      <c r="F742" s="463">
        <f>F747+F752</f>
        <v>0</v>
      </c>
      <c r="G742" s="764"/>
      <c r="H742" s="764"/>
      <c r="I742" s="498"/>
      <c r="J742" s="459"/>
      <c r="K742" s="448"/>
      <c r="L742" s="449"/>
    </row>
    <row r="743" spans="1:12" ht="12.75">
      <c r="A743" s="766" t="s">
        <v>11</v>
      </c>
      <c r="B743" s="767"/>
      <c r="C743" s="463">
        <f t="shared" si="9"/>
        <v>122530.02458</v>
      </c>
      <c r="D743" s="463">
        <f t="shared" si="9"/>
        <v>122331.67192</v>
      </c>
      <c r="E743" s="501"/>
      <c r="F743" s="463">
        <f>F748+F753</f>
        <v>121584.40179</v>
      </c>
      <c r="G743" s="764"/>
      <c r="H743" s="764"/>
      <c r="I743" s="498"/>
      <c r="J743" s="459"/>
      <c r="K743" s="448"/>
      <c r="L743" s="449"/>
    </row>
    <row r="744" spans="1:12" ht="12.75">
      <c r="A744" s="766" t="s">
        <v>12</v>
      </c>
      <c r="B744" s="767"/>
      <c r="C744" s="463">
        <f t="shared" si="9"/>
        <v>0</v>
      </c>
      <c r="D744" s="463">
        <f t="shared" si="9"/>
        <v>0</v>
      </c>
      <c r="E744" s="501"/>
      <c r="F744" s="463">
        <f>F749+F754</f>
        <v>0</v>
      </c>
      <c r="G744" s="764"/>
      <c r="H744" s="764"/>
      <c r="I744" s="498"/>
      <c r="J744" s="459"/>
      <c r="K744" s="448"/>
      <c r="L744" s="449"/>
    </row>
    <row r="745" spans="1:12" ht="29.25">
      <c r="A745" s="474" t="s">
        <v>283</v>
      </c>
      <c r="B745" s="355" t="s">
        <v>284</v>
      </c>
      <c r="C745" s="475"/>
      <c r="D745" s="475"/>
      <c r="E745" s="769" t="s">
        <v>778</v>
      </c>
      <c r="F745" s="475"/>
      <c r="G745" s="768" t="s">
        <v>939</v>
      </c>
      <c r="H745" s="764" t="s">
        <v>285</v>
      </c>
      <c r="I745" s="441" t="s">
        <v>1104</v>
      </c>
      <c r="J745" s="441" t="s">
        <v>1106</v>
      </c>
      <c r="K745" s="448"/>
      <c r="L745" s="449"/>
    </row>
    <row r="746" spans="1:12" ht="12.75">
      <c r="A746" s="766" t="s">
        <v>9</v>
      </c>
      <c r="B746" s="767"/>
      <c r="C746" s="475">
        <f>SUM(C747:C749)</f>
        <v>34956.30221</v>
      </c>
      <c r="D746" s="475">
        <f>SUM(D747:D749)</f>
        <v>34757.94955</v>
      </c>
      <c r="E746" s="769"/>
      <c r="F746" s="475">
        <f>SUM(F747:F749)</f>
        <v>34757.94955</v>
      </c>
      <c r="G746" s="768"/>
      <c r="H746" s="764"/>
      <c r="I746" s="499"/>
      <c r="J746" s="500"/>
      <c r="K746" s="448"/>
      <c r="L746" s="449"/>
    </row>
    <row r="747" spans="1:12" ht="12.75">
      <c r="A747" s="766" t="s">
        <v>10</v>
      </c>
      <c r="B747" s="767"/>
      <c r="C747" s="475">
        <v>0</v>
      </c>
      <c r="D747" s="475">
        <v>0</v>
      </c>
      <c r="E747" s="769"/>
      <c r="F747" s="475">
        <v>0</v>
      </c>
      <c r="G747" s="768"/>
      <c r="H747" s="764"/>
      <c r="I747" s="499"/>
      <c r="J747" s="500"/>
      <c r="K747" s="448"/>
      <c r="L747" s="449"/>
    </row>
    <row r="748" spans="1:12" ht="12.75">
      <c r="A748" s="766" t="s">
        <v>11</v>
      </c>
      <c r="B748" s="767"/>
      <c r="C748" s="475">
        <v>34956.30221</v>
      </c>
      <c r="D748" s="475">
        <v>34757.94955</v>
      </c>
      <c r="E748" s="769"/>
      <c r="F748" s="475">
        <v>34757.94955</v>
      </c>
      <c r="G748" s="768"/>
      <c r="H748" s="764"/>
      <c r="I748" s="499"/>
      <c r="J748" s="500"/>
      <c r="K748" s="448"/>
      <c r="L748" s="449"/>
    </row>
    <row r="749" spans="1:12" ht="12.75">
      <c r="A749" s="766" t="s">
        <v>12</v>
      </c>
      <c r="B749" s="767"/>
      <c r="C749" s="475">
        <v>0</v>
      </c>
      <c r="D749" s="475">
        <v>0</v>
      </c>
      <c r="E749" s="769"/>
      <c r="F749" s="475">
        <v>0</v>
      </c>
      <c r="G749" s="768"/>
      <c r="H749" s="764"/>
      <c r="I749" s="499"/>
      <c r="J749" s="500"/>
      <c r="K749" s="448"/>
      <c r="L749" s="449"/>
    </row>
    <row r="750" spans="1:12" ht="58.5">
      <c r="A750" s="474" t="s">
        <v>286</v>
      </c>
      <c r="B750" s="355" t="s">
        <v>287</v>
      </c>
      <c r="C750" s="475"/>
      <c r="D750" s="475"/>
      <c r="E750" s="769" t="s">
        <v>778</v>
      </c>
      <c r="F750" s="475"/>
      <c r="G750" s="768" t="s">
        <v>939</v>
      </c>
      <c r="H750" s="764" t="s">
        <v>1272</v>
      </c>
      <c r="I750" s="441" t="s">
        <v>1104</v>
      </c>
      <c r="J750" s="441" t="s">
        <v>1106</v>
      </c>
      <c r="K750" s="448">
        <v>16537.16654</v>
      </c>
      <c r="L750" s="449"/>
    </row>
    <row r="751" spans="1:12" ht="12.75">
      <c r="A751" s="766" t="s">
        <v>9</v>
      </c>
      <c r="B751" s="767"/>
      <c r="C751" s="475">
        <f>SUM(C752:C754)</f>
        <v>87573.72237</v>
      </c>
      <c r="D751" s="475">
        <f>SUM(D752:D754)</f>
        <v>87573.72237</v>
      </c>
      <c r="E751" s="769"/>
      <c r="F751" s="475">
        <f>SUM(F752:F754)</f>
        <v>86826.45224</v>
      </c>
      <c r="G751" s="768"/>
      <c r="H751" s="764"/>
      <c r="I751" s="498"/>
      <c r="J751" s="459"/>
      <c r="K751" s="448"/>
      <c r="L751" s="449"/>
    </row>
    <row r="752" spans="1:12" ht="12.75">
      <c r="A752" s="766" t="s">
        <v>10</v>
      </c>
      <c r="B752" s="767"/>
      <c r="C752" s="475">
        <v>0</v>
      </c>
      <c r="D752" s="475">
        <v>0</v>
      </c>
      <c r="E752" s="769"/>
      <c r="F752" s="475">
        <v>0</v>
      </c>
      <c r="G752" s="768"/>
      <c r="H752" s="764"/>
      <c r="I752" s="498"/>
      <c r="J752" s="459"/>
      <c r="K752" s="448"/>
      <c r="L752" s="449"/>
    </row>
    <row r="753" spans="1:12" ht="12.75">
      <c r="A753" s="766" t="s">
        <v>11</v>
      </c>
      <c r="B753" s="767"/>
      <c r="C753" s="475">
        <v>87573.72237</v>
      </c>
      <c r="D753" s="475">
        <v>87573.72237</v>
      </c>
      <c r="E753" s="769"/>
      <c r="F753" s="475">
        <v>86826.45224</v>
      </c>
      <c r="G753" s="768"/>
      <c r="H753" s="764"/>
      <c r="I753" s="498"/>
      <c r="J753" s="459"/>
      <c r="K753" s="448"/>
      <c r="L753" s="449"/>
    </row>
    <row r="754" spans="1:12" ht="12.75">
      <c r="A754" s="766" t="s">
        <v>12</v>
      </c>
      <c r="B754" s="767"/>
      <c r="C754" s="475">
        <v>0</v>
      </c>
      <c r="D754" s="475">
        <v>0</v>
      </c>
      <c r="E754" s="769"/>
      <c r="F754" s="475">
        <v>0</v>
      </c>
      <c r="G754" s="768"/>
      <c r="H754" s="764"/>
      <c r="I754" s="498"/>
      <c r="J754" s="459"/>
      <c r="K754" s="448"/>
      <c r="L754" s="449"/>
    </row>
    <row r="755" spans="1:12" ht="29.25">
      <c r="A755" s="474" t="s">
        <v>289</v>
      </c>
      <c r="B755" s="355" t="s">
        <v>290</v>
      </c>
      <c r="C755" s="502"/>
      <c r="D755" s="502"/>
      <c r="E755" s="501"/>
      <c r="F755" s="502"/>
      <c r="G755" s="768" t="s">
        <v>938</v>
      </c>
      <c r="H755" s="764" t="s">
        <v>1273</v>
      </c>
      <c r="I755" s="455"/>
      <c r="J755" s="455"/>
      <c r="K755" s="448"/>
      <c r="L755" s="449"/>
    </row>
    <row r="756" spans="1:12" ht="12.75">
      <c r="A756" s="766" t="s">
        <v>9</v>
      </c>
      <c r="B756" s="767"/>
      <c r="C756" s="463">
        <f>SUM(C757:C759)</f>
        <v>46248.04829</v>
      </c>
      <c r="D756" s="463">
        <f>SUM(D757:D759)</f>
        <v>46242.37229</v>
      </c>
      <c r="E756" s="501"/>
      <c r="F756" s="463">
        <f>SUM(F757:F759)</f>
        <v>40534.847550000006</v>
      </c>
      <c r="G756" s="768"/>
      <c r="H756" s="764"/>
      <c r="I756" s="498"/>
      <c r="J756" s="459"/>
      <c r="K756" s="448"/>
      <c r="L756" s="449"/>
    </row>
    <row r="757" spans="1:12" ht="12.75">
      <c r="A757" s="766" t="s">
        <v>10</v>
      </c>
      <c r="B757" s="767"/>
      <c r="C757" s="463">
        <f aca="true" t="shared" si="10" ref="C757:D759">C762+C767+C772+C777</f>
        <v>0</v>
      </c>
      <c r="D757" s="463">
        <f t="shared" si="10"/>
        <v>0</v>
      </c>
      <c r="E757" s="463" t="e">
        <f>E762+E767+E772+#REF!+#REF!</f>
        <v>#REF!</v>
      </c>
      <c r="F757" s="463">
        <f>F762+F767+F772+F777</f>
        <v>0</v>
      </c>
      <c r="G757" s="768"/>
      <c r="H757" s="764"/>
      <c r="I757" s="498"/>
      <c r="J757" s="459"/>
      <c r="K757" s="448"/>
      <c r="L757" s="449"/>
    </row>
    <row r="758" spans="1:12" ht="12.75">
      <c r="A758" s="766" t="s">
        <v>11</v>
      </c>
      <c r="B758" s="767"/>
      <c r="C758" s="463">
        <f t="shared" si="10"/>
        <v>46248.04829</v>
      </c>
      <c r="D758" s="463">
        <f t="shared" si="10"/>
        <v>46242.37229</v>
      </c>
      <c r="E758" s="463" t="e">
        <f>E763+E768+E773+#REF!+E778+#REF!</f>
        <v>#REF!</v>
      </c>
      <c r="F758" s="463">
        <f>F763+F768+F773+F778</f>
        <v>40534.847550000006</v>
      </c>
      <c r="G758" s="768"/>
      <c r="H758" s="764"/>
      <c r="I758" s="498"/>
      <c r="J758" s="459"/>
      <c r="K758" s="448"/>
      <c r="L758" s="449"/>
    </row>
    <row r="759" spans="1:12" ht="12.75">
      <c r="A759" s="766" t="s">
        <v>12</v>
      </c>
      <c r="B759" s="767"/>
      <c r="C759" s="463">
        <f t="shared" si="10"/>
        <v>0</v>
      </c>
      <c r="D759" s="463">
        <f t="shared" si="10"/>
        <v>0</v>
      </c>
      <c r="E759" s="463" t="e">
        <f>E764+E769+E774+#REF!+#REF!</f>
        <v>#REF!</v>
      </c>
      <c r="F759" s="463">
        <f>F764+F769+F774+F779</f>
        <v>0</v>
      </c>
      <c r="G759" s="768"/>
      <c r="H759" s="764"/>
      <c r="I759" s="498"/>
      <c r="J759" s="459"/>
      <c r="K759" s="448"/>
      <c r="L759" s="449"/>
    </row>
    <row r="760" spans="1:12" ht="87.75">
      <c r="A760" s="474" t="s">
        <v>292</v>
      </c>
      <c r="B760" s="355" t="s">
        <v>779</v>
      </c>
      <c r="C760" s="475"/>
      <c r="D760" s="475"/>
      <c r="E760" s="769" t="s">
        <v>780</v>
      </c>
      <c r="F760" s="475"/>
      <c r="G760" s="768" t="s">
        <v>1175</v>
      </c>
      <c r="H760" s="764" t="s">
        <v>1274</v>
      </c>
      <c r="I760" s="441" t="s">
        <v>1104</v>
      </c>
      <c r="J760" s="441" t="s">
        <v>1106</v>
      </c>
      <c r="K760" s="448"/>
      <c r="L760" s="449"/>
    </row>
    <row r="761" spans="1:12" ht="12.75">
      <c r="A761" s="766" t="s">
        <v>9</v>
      </c>
      <c r="B761" s="767"/>
      <c r="C761" s="475">
        <f>SUM(C762:C764)</f>
        <v>13658.768</v>
      </c>
      <c r="D761" s="475">
        <f>SUM(D762:D764)</f>
        <v>13658.768</v>
      </c>
      <c r="E761" s="769"/>
      <c r="F761" s="475">
        <f>SUM(F762:F764)</f>
        <v>13658.768</v>
      </c>
      <c r="G761" s="768"/>
      <c r="H761" s="764"/>
      <c r="I761" s="499"/>
      <c r="J761" s="500"/>
      <c r="K761" s="448"/>
      <c r="L761" s="449"/>
    </row>
    <row r="762" spans="1:12" ht="12.75">
      <c r="A762" s="766" t="s">
        <v>10</v>
      </c>
      <c r="B762" s="767"/>
      <c r="C762" s="475">
        <v>0</v>
      </c>
      <c r="D762" s="475">
        <v>0</v>
      </c>
      <c r="E762" s="769"/>
      <c r="F762" s="475">
        <v>0</v>
      </c>
      <c r="G762" s="768"/>
      <c r="H762" s="764"/>
      <c r="I762" s="499"/>
      <c r="J762" s="500"/>
      <c r="K762" s="448"/>
      <c r="L762" s="449"/>
    </row>
    <row r="763" spans="1:12" ht="12.75">
      <c r="A763" s="766" t="s">
        <v>11</v>
      </c>
      <c r="B763" s="767"/>
      <c r="C763" s="475">
        <v>13658.768</v>
      </c>
      <c r="D763" s="475">
        <v>13658.768</v>
      </c>
      <c r="E763" s="769"/>
      <c r="F763" s="475">
        <v>13658.768</v>
      </c>
      <c r="G763" s="768"/>
      <c r="H763" s="764"/>
      <c r="I763" s="499"/>
      <c r="J763" s="500"/>
      <c r="K763" s="448"/>
      <c r="L763" s="449"/>
    </row>
    <row r="764" spans="1:12" ht="12.75">
      <c r="A764" s="766" t="s">
        <v>12</v>
      </c>
      <c r="B764" s="767"/>
      <c r="C764" s="475">
        <v>0</v>
      </c>
      <c r="D764" s="475">
        <v>0</v>
      </c>
      <c r="E764" s="769"/>
      <c r="F764" s="475">
        <v>0</v>
      </c>
      <c r="G764" s="768"/>
      <c r="H764" s="764"/>
      <c r="I764" s="499"/>
      <c r="J764" s="500"/>
      <c r="K764" s="448"/>
      <c r="L764" s="449"/>
    </row>
    <row r="765" spans="1:12" ht="29.25">
      <c r="A765" s="474" t="s">
        <v>294</v>
      </c>
      <c r="B765" s="355" t="s">
        <v>295</v>
      </c>
      <c r="C765" s="475"/>
      <c r="D765" s="475"/>
      <c r="E765" s="769" t="s">
        <v>781</v>
      </c>
      <c r="F765" s="475"/>
      <c r="G765" s="768" t="s">
        <v>1275</v>
      </c>
      <c r="H765" s="764" t="s">
        <v>296</v>
      </c>
      <c r="I765" s="441" t="s">
        <v>1104</v>
      </c>
      <c r="J765" s="441" t="s">
        <v>1106</v>
      </c>
      <c r="K765" s="448"/>
      <c r="L765" s="449"/>
    </row>
    <row r="766" spans="1:12" ht="12.75">
      <c r="A766" s="766" t="s">
        <v>9</v>
      </c>
      <c r="B766" s="767"/>
      <c r="C766" s="475">
        <f>SUM(C767:C769)</f>
        <v>8536.07</v>
      </c>
      <c r="D766" s="475">
        <f>SUM(D767:D769)</f>
        <v>8536.07</v>
      </c>
      <c r="E766" s="769"/>
      <c r="F766" s="475">
        <f>SUM(F767:F769)</f>
        <v>8536.07</v>
      </c>
      <c r="G766" s="768"/>
      <c r="H766" s="764"/>
      <c r="I766" s="498"/>
      <c r="J766" s="459"/>
      <c r="K766" s="448"/>
      <c r="L766" s="449"/>
    </row>
    <row r="767" spans="1:12" ht="12.75">
      <c r="A767" s="766" t="s">
        <v>10</v>
      </c>
      <c r="B767" s="767"/>
      <c r="C767" s="475">
        <v>0</v>
      </c>
      <c r="D767" s="475">
        <v>0</v>
      </c>
      <c r="E767" s="769"/>
      <c r="F767" s="475">
        <v>0</v>
      </c>
      <c r="G767" s="768"/>
      <c r="H767" s="764"/>
      <c r="I767" s="498"/>
      <c r="J767" s="459"/>
      <c r="K767" s="448"/>
      <c r="L767" s="449"/>
    </row>
    <row r="768" spans="1:12" ht="12.75">
      <c r="A768" s="766" t="s">
        <v>11</v>
      </c>
      <c r="B768" s="767"/>
      <c r="C768" s="475">
        <f>4400+4136.07</f>
        <v>8536.07</v>
      </c>
      <c r="D768" s="475">
        <f>4400+4136.07</f>
        <v>8536.07</v>
      </c>
      <c r="E768" s="769"/>
      <c r="F768" s="475">
        <f>4400+4136.07</f>
        <v>8536.07</v>
      </c>
      <c r="G768" s="768"/>
      <c r="H768" s="764"/>
      <c r="I768" s="498"/>
      <c r="J768" s="459"/>
      <c r="K768" s="448"/>
      <c r="L768" s="449"/>
    </row>
    <row r="769" spans="1:12" ht="12.75">
      <c r="A769" s="766" t="s">
        <v>12</v>
      </c>
      <c r="B769" s="767"/>
      <c r="C769" s="475">
        <v>0</v>
      </c>
      <c r="D769" s="475">
        <v>0</v>
      </c>
      <c r="E769" s="769"/>
      <c r="F769" s="475">
        <v>0</v>
      </c>
      <c r="G769" s="768"/>
      <c r="H769" s="764"/>
      <c r="I769" s="498"/>
      <c r="J769" s="459"/>
      <c r="K769" s="448"/>
      <c r="L769" s="449"/>
    </row>
    <row r="770" spans="1:12" ht="68.25">
      <c r="A770" s="474" t="s">
        <v>297</v>
      </c>
      <c r="B770" s="355" t="s">
        <v>478</v>
      </c>
      <c r="C770" s="475"/>
      <c r="D770" s="475"/>
      <c r="E770" s="769" t="s">
        <v>783</v>
      </c>
      <c r="F770" s="475"/>
      <c r="G770" s="768" t="s">
        <v>939</v>
      </c>
      <c r="H770" s="768" t="s">
        <v>1276</v>
      </c>
      <c r="I770" s="441" t="s">
        <v>1009</v>
      </c>
      <c r="J770" s="441" t="s">
        <v>1106</v>
      </c>
      <c r="K770" s="448"/>
      <c r="L770" s="449"/>
    </row>
    <row r="771" spans="1:12" ht="12.75">
      <c r="A771" s="766" t="s">
        <v>9</v>
      </c>
      <c r="B771" s="767"/>
      <c r="C771" s="475">
        <f>SUM(C772:C774)</f>
        <v>22145.97329</v>
      </c>
      <c r="D771" s="475">
        <f>SUM(D772:D774)</f>
        <v>22145.97329</v>
      </c>
      <c r="E771" s="769"/>
      <c r="F771" s="475">
        <f>SUM(F772:F774)</f>
        <v>16438.44855</v>
      </c>
      <c r="G771" s="768"/>
      <c r="H771" s="768"/>
      <c r="I771" s="499"/>
      <c r="J771" s="500"/>
      <c r="K771" s="448"/>
      <c r="L771" s="449"/>
    </row>
    <row r="772" spans="1:12" ht="12.75">
      <c r="A772" s="766" t="s">
        <v>10</v>
      </c>
      <c r="B772" s="767"/>
      <c r="C772" s="475">
        <v>0</v>
      </c>
      <c r="D772" s="475">
        <v>0</v>
      </c>
      <c r="E772" s="769"/>
      <c r="F772" s="475">
        <v>0</v>
      </c>
      <c r="G772" s="768"/>
      <c r="H772" s="768"/>
      <c r="I772" s="499"/>
      <c r="J772" s="500"/>
      <c r="K772" s="448"/>
      <c r="L772" s="449"/>
    </row>
    <row r="773" spans="1:12" ht="12.75">
      <c r="A773" s="766" t="s">
        <v>11</v>
      </c>
      <c r="B773" s="767"/>
      <c r="C773" s="475">
        <v>22145.97329</v>
      </c>
      <c r="D773" s="475">
        <v>22145.97329</v>
      </c>
      <c r="E773" s="769"/>
      <c r="F773" s="475">
        <v>16438.44855</v>
      </c>
      <c r="G773" s="768"/>
      <c r="H773" s="768"/>
      <c r="I773" s="499"/>
      <c r="J773" s="500"/>
      <c r="K773" s="448"/>
      <c r="L773" s="449"/>
    </row>
    <row r="774" spans="1:12" ht="12.75">
      <c r="A774" s="766" t="s">
        <v>12</v>
      </c>
      <c r="B774" s="767"/>
      <c r="C774" s="475">
        <v>0</v>
      </c>
      <c r="D774" s="475">
        <v>0</v>
      </c>
      <c r="E774" s="769"/>
      <c r="F774" s="475">
        <v>0</v>
      </c>
      <c r="G774" s="768"/>
      <c r="H774" s="768"/>
      <c r="I774" s="499"/>
      <c r="J774" s="500"/>
      <c r="K774" s="448"/>
      <c r="L774" s="449"/>
    </row>
    <row r="775" spans="1:12" ht="48.75">
      <c r="A775" s="474" t="s">
        <v>305</v>
      </c>
      <c r="B775" s="355" t="s">
        <v>1277</v>
      </c>
      <c r="C775" s="475"/>
      <c r="D775" s="475"/>
      <c r="E775" s="769" t="s">
        <v>780</v>
      </c>
      <c r="F775" s="475"/>
      <c r="G775" s="768" t="s">
        <v>1175</v>
      </c>
      <c r="H775" s="764" t="s">
        <v>1278</v>
      </c>
      <c r="I775" s="441" t="s">
        <v>1104</v>
      </c>
      <c r="J775" s="441"/>
      <c r="K775" s="448"/>
      <c r="L775" s="449"/>
    </row>
    <row r="776" spans="1:12" ht="12.75">
      <c r="A776" s="766" t="s">
        <v>9</v>
      </c>
      <c r="B776" s="767"/>
      <c r="C776" s="475">
        <f>SUM(C777:C779)</f>
        <v>1907.237</v>
      </c>
      <c r="D776" s="475">
        <f>SUM(D777:D779)</f>
        <v>1901.561</v>
      </c>
      <c r="E776" s="769"/>
      <c r="F776" s="475">
        <f>SUM(F777:F779)</f>
        <v>1901.561</v>
      </c>
      <c r="G776" s="768"/>
      <c r="H776" s="764"/>
      <c r="I776" s="498"/>
      <c r="J776" s="459"/>
      <c r="K776" s="448"/>
      <c r="L776" s="449"/>
    </row>
    <row r="777" spans="1:12" ht="12.75">
      <c r="A777" s="766" t="s">
        <v>10</v>
      </c>
      <c r="B777" s="767"/>
      <c r="C777" s="475">
        <v>0</v>
      </c>
      <c r="D777" s="475">
        <v>0</v>
      </c>
      <c r="E777" s="769"/>
      <c r="F777" s="475">
        <v>0</v>
      </c>
      <c r="G777" s="768"/>
      <c r="H777" s="764"/>
      <c r="I777" s="498"/>
      <c r="J777" s="459"/>
      <c r="K777" s="448"/>
      <c r="L777" s="449"/>
    </row>
    <row r="778" spans="1:12" ht="12.75">
      <c r="A778" s="766" t="s">
        <v>11</v>
      </c>
      <c r="B778" s="767"/>
      <c r="C778" s="475">
        <v>1907.237</v>
      </c>
      <c r="D778" s="475">
        <v>1901.561</v>
      </c>
      <c r="E778" s="769"/>
      <c r="F778" s="475">
        <v>1901.561</v>
      </c>
      <c r="G778" s="768"/>
      <c r="H778" s="764"/>
      <c r="I778" s="498"/>
      <c r="J778" s="459"/>
      <c r="K778" s="448"/>
      <c r="L778" s="449"/>
    </row>
    <row r="779" spans="1:12" ht="12.75">
      <c r="A779" s="766" t="s">
        <v>12</v>
      </c>
      <c r="B779" s="767"/>
      <c r="C779" s="475">
        <v>0</v>
      </c>
      <c r="D779" s="475">
        <v>0</v>
      </c>
      <c r="E779" s="769"/>
      <c r="F779" s="475">
        <v>0</v>
      </c>
      <c r="G779" s="768"/>
      <c r="H779" s="764"/>
      <c r="I779" s="498"/>
      <c r="J779" s="459"/>
      <c r="K779" s="448"/>
      <c r="L779" s="449"/>
    </row>
    <row r="780" spans="1:12" ht="29.25">
      <c r="A780" s="474" t="s">
        <v>309</v>
      </c>
      <c r="B780" s="355" t="s">
        <v>479</v>
      </c>
      <c r="C780" s="502"/>
      <c r="D780" s="502"/>
      <c r="E780" s="501"/>
      <c r="F780" s="502"/>
      <c r="G780" s="764" t="s">
        <v>939</v>
      </c>
      <c r="H780" s="764" t="s">
        <v>1279</v>
      </c>
      <c r="I780" s="455"/>
      <c r="J780" s="455"/>
      <c r="K780" s="448"/>
      <c r="L780" s="449"/>
    </row>
    <row r="781" spans="1:12" ht="12.75">
      <c r="A781" s="766" t="s">
        <v>9</v>
      </c>
      <c r="B781" s="767"/>
      <c r="C781" s="463">
        <f>SUM(C782:C784)</f>
        <v>17397.26993</v>
      </c>
      <c r="D781" s="463">
        <f>SUM(D782:D784)</f>
        <v>17270.29941</v>
      </c>
      <c r="E781" s="501"/>
      <c r="F781" s="463">
        <f>SUM(F782:F784)</f>
        <v>17270.29941</v>
      </c>
      <c r="G781" s="764"/>
      <c r="H781" s="764"/>
      <c r="I781" s="498"/>
      <c r="J781" s="459"/>
      <c r="K781" s="448"/>
      <c r="L781" s="449"/>
    </row>
    <row r="782" spans="1:12" ht="12.75">
      <c r="A782" s="766" t="s">
        <v>10</v>
      </c>
      <c r="B782" s="767"/>
      <c r="C782" s="463">
        <f>C787+C792</f>
        <v>0</v>
      </c>
      <c r="D782" s="463">
        <f>D787+D792</f>
        <v>0</v>
      </c>
      <c r="E782" s="501"/>
      <c r="F782" s="463">
        <f>F787+F792</f>
        <v>0</v>
      </c>
      <c r="G782" s="764"/>
      <c r="H782" s="764"/>
      <c r="I782" s="498"/>
      <c r="J782" s="459"/>
      <c r="K782" s="448"/>
      <c r="L782" s="449"/>
    </row>
    <row r="783" spans="1:12" ht="12.75">
      <c r="A783" s="766" t="s">
        <v>11</v>
      </c>
      <c r="B783" s="767"/>
      <c r="C783" s="463">
        <f>C788</f>
        <v>17397.26993</v>
      </c>
      <c r="D783" s="463">
        <f>D788</f>
        <v>17270.29941</v>
      </c>
      <c r="E783" s="501"/>
      <c r="F783" s="463">
        <f>F788</f>
        <v>17270.29941</v>
      </c>
      <c r="G783" s="764"/>
      <c r="H783" s="764"/>
      <c r="I783" s="498"/>
      <c r="J783" s="459"/>
      <c r="K783" s="448"/>
      <c r="L783" s="449"/>
    </row>
    <row r="784" spans="1:12" ht="12.75">
      <c r="A784" s="766" t="s">
        <v>12</v>
      </c>
      <c r="B784" s="767"/>
      <c r="C784" s="463">
        <f>C789+C794</f>
        <v>0</v>
      </c>
      <c r="D784" s="463">
        <f>D789+D794</f>
        <v>0</v>
      </c>
      <c r="E784" s="501"/>
      <c r="F784" s="463">
        <f>F789+F794</f>
        <v>0</v>
      </c>
      <c r="G784" s="764"/>
      <c r="H784" s="764"/>
      <c r="I784" s="498"/>
      <c r="J784" s="459"/>
      <c r="K784" s="448"/>
      <c r="L784" s="449"/>
    </row>
    <row r="785" spans="1:12" ht="104.25" customHeight="1">
      <c r="A785" s="474" t="s">
        <v>311</v>
      </c>
      <c r="B785" s="355" t="s">
        <v>480</v>
      </c>
      <c r="C785" s="475"/>
      <c r="D785" s="475"/>
      <c r="E785" s="769" t="s">
        <v>790</v>
      </c>
      <c r="F785" s="475"/>
      <c r="G785" s="768" t="s">
        <v>939</v>
      </c>
      <c r="H785" s="780" t="s">
        <v>1280</v>
      </c>
      <c r="I785" s="441" t="s">
        <v>1104</v>
      </c>
      <c r="J785" s="441"/>
      <c r="K785" s="448"/>
      <c r="L785" s="449"/>
    </row>
    <row r="786" spans="1:12" ht="12.75">
      <c r="A786" s="766" t="s">
        <v>9</v>
      </c>
      <c r="B786" s="767"/>
      <c r="C786" s="475">
        <f>SUM(C787:C789)</f>
        <v>17397.26993</v>
      </c>
      <c r="D786" s="475">
        <f>SUM(D787:D789)</f>
        <v>17270.29941</v>
      </c>
      <c r="E786" s="769"/>
      <c r="F786" s="475">
        <f>SUM(F787:F789)</f>
        <v>17270.29941</v>
      </c>
      <c r="G786" s="768"/>
      <c r="H786" s="780"/>
      <c r="I786" s="498"/>
      <c r="J786" s="459"/>
      <c r="K786" s="448"/>
      <c r="L786" s="449"/>
    </row>
    <row r="787" spans="1:12" ht="12.75">
      <c r="A787" s="766" t="s">
        <v>10</v>
      </c>
      <c r="B787" s="767"/>
      <c r="C787" s="475">
        <v>0</v>
      </c>
      <c r="D787" s="475">
        <v>0</v>
      </c>
      <c r="E787" s="769"/>
      <c r="F787" s="475">
        <v>0</v>
      </c>
      <c r="G787" s="768"/>
      <c r="H787" s="780"/>
      <c r="I787" s="498"/>
      <c r="J787" s="459"/>
      <c r="K787" s="448"/>
      <c r="L787" s="449"/>
    </row>
    <row r="788" spans="1:12" ht="12.75">
      <c r="A788" s="766" t="s">
        <v>11</v>
      </c>
      <c r="B788" s="767"/>
      <c r="C788" s="475">
        <v>17397.26993</v>
      </c>
      <c r="D788" s="475">
        <v>17270.29941</v>
      </c>
      <c r="E788" s="769"/>
      <c r="F788" s="475">
        <v>17270.29941</v>
      </c>
      <c r="G788" s="768"/>
      <c r="H788" s="780"/>
      <c r="I788" s="498"/>
      <c r="J788" s="459"/>
      <c r="K788" s="448"/>
      <c r="L788" s="449"/>
    </row>
    <row r="789" spans="1:12" ht="12.75">
      <c r="A789" s="766" t="s">
        <v>12</v>
      </c>
      <c r="B789" s="767"/>
      <c r="C789" s="475">
        <v>0</v>
      </c>
      <c r="D789" s="475">
        <v>0</v>
      </c>
      <c r="E789" s="769"/>
      <c r="F789" s="475">
        <v>0</v>
      </c>
      <c r="G789" s="768"/>
      <c r="H789" s="780"/>
      <c r="I789" s="498"/>
      <c r="J789" s="459"/>
      <c r="K789" s="448"/>
      <c r="L789" s="449"/>
    </row>
    <row r="790" spans="1:12" ht="58.5">
      <c r="A790" s="474" t="s">
        <v>312</v>
      </c>
      <c r="B790" s="355" t="s">
        <v>481</v>
      </c>
      <c r="C790" s="475"/>
      <c r="D790" s="475"/>
      <c r="E790" s="501"/>
      <c r="F790" s="475"/>
      <c r="G790" s="478"/>
      <c r="H790" s="459"/>
      <c r="I790" s="498"/>
      <c r="J790" s="459"/>
      <c r="K790" s="448"/>
      <c r="L790" s="449"/>
    </row>
    <row r="791" spans="1:12" ht="12.75">
      <c r="A791" s="766" t="s">
        <v>9</v>
      </c>
      <c r="B791" s="767"/>
      <c r="C791" s="463">
        <f>SUM(C792:C794)</f>
        <v>5228.5263</v>
      </c>
      <c r="D791" s="463">
        <f>SUM(D792:D794)</f>
        <v>5228.5263</v>
      </c>
      <c r="E791" s="501"/>
      <c r="F791" s="463">
        <f>SUM(F792:F794)</f>
        <v>5228.5263</v>
      </c>
      <c r="G791" s="478"/>
      <c r="H791" s="459"/>
      <c r="I791" s="498"/>
      <c r="J791" s="459"/>
      <c r="K791" s="448"/>
      <c r="L791" s="449"/>
    </row>
    <row r="792" spans="1:12" ht="12.75">
      <c r="A792" s="766" t="s">
        <v>10</v>
      </c>
      <c r="B792" s="767"/>
      <c r="C792" s="463">
        <v>0</v>
      </c>
      <c r="D792" s="463">
        <v>0</v>
      </c>
      <c r="E792" s="501"/>
      <c r="F792" s="463">
        <v>0</v>
      </c>
      <c r="G792" s="478"/>
      <c r="H792" s="459"/>
      <c r="I792" s="498"/>
      <c r="J792" s="459"/>
      <c r="K792" s="448"/>
      <c r="L792" s="449"/>
    </row>
    <row r="793" spans="1:12" ht="12.75">
      <c r="A793" s="766" t="s">
        <v>11</v>
      </c>
      <c r="B793" s="767"/>
      <c r="C793" s="463">
        <f>C798</f>
        <v>5228.5263</v>
      </c>
      <c r="D793" s="463">
        <f>D798</f>
        <v>5228.5263</v>
      </c>
      <c r="E793" s="501"/>
      <c r="F793" s="463">
        <f>F798</f>
        <v>5228.5263</v>
      </c>
      <c r="G793" s="478"/>
      <c r="H793" s="459"/>
      <c r="I793" s="498"/>
      <c r="J793" s="459"/>
      <c r="K793" s="448"/>
      <c r="L793" s="449"/>
    </row>
    <row r="794" spans="1:12" ht="12.75">
      <c r="A794" s="766" t="s">
        <v>12</v>
      </c>
      <c r="B794" s="767"/>
      <c r="C794" s="463">
        <v>0</v>
      </c>
      <c r="D794" s="463">
        <v>0</v>
      </c>
      <c r="E794" s="501"/>
      <c r="F794" s="463">
        <v>0</v>
      </c>
      <c r="G794" s="478"/>
      <c r="H794" s="459"/>
      <c r="I794" s="498"/>
      <c r="J794" s="459"/>
      <c r="K794" s="448"/>
      <c r="L794" s="449"/>
    </row>
    <row r="795" spans="1:12" ht="48.75">
      <c r="A795" s="474" t="s">
        <v>313</v>
      </c>
      <c r="B795" s="355" t="s">
        <v>314</v>
      </c>
      <c r="C795" s="475"/>
      <c r="D795" s="475"/>
      <c r="E795" s="769" t="s">
        <v>792</v>
      </c>
      <c r="F795" s="475"/>
      <c r="G795" s="768" t="s">
        <v>939</v>
      </c>
      <c r="H795" s="764" t="s">
        <v>1281</v>
      </c>
      <c r="I795" s="441" t="s">
        <v>1104</v>
      </c>
      <c r="J795" s="441" t="s">
        <v>1106</v>
      </c>
      <c r="K795" s="448"/>
      <c r="L795" s="449"/>
    </row>
    <row r="796" spans="1:12" ht="12.75">
      <c r="A796" s="766" t="s">
        <v>9</v>
      </c>
      <c r="B796" s="767"/>
      <c r="C796" s="475">
        <f>SUM(C797:C799)</f>
        <v>5228.5263</v>
      </c>
      <c r="D796" s="475">
        <f>SUM(D797:D799)</f>
        <v>5228.5263</v>
      </c>
      <c r="E796" s="769"/>
      <c r="F796" s="475">
        <f>SUM(F797:F799)</f>
        <v>5228.5263</v>
      </c>
      <c r="G796" s="768"/>
      <c r="H796" s="764"/>
      <c r="I796" s="498"/>
      <c r="J796" s="459"/>
      <c r="K796" s="448"/>
      <c r="L796" s="449"/>
    </row>
    <row r="797" spans="1:12" ht="12.75">
      <c r="A797" s="766" t="s">
        <v>10</v>
      </c>
      <c r="B797" s="767"/>
      <c r="C797" s="475">
        <v>0</v>
      </c>
      <c r="D797" s="475">
        <v>0</v>
      </c>
      <c r="E797" s="769"/>
      <c r="F797" s="475">
        <v>0</v>
      </c>
      <c r="G797" s="768"/>
      <c r="H797" s="764"/>
      <c r="I797" s="498"/>
      <c r="J797" s="459"/>
      <c r="K797" s="448"/>
      <c r="L797" s="449"/>
    </row>
    <row r="798" spans="1:12" ht="12.75">
      <c r="A798" s="766" t="s">
        <v>11</v>
      </c>
      <c r="B798" s="767"/>
      <c r="C798" s="475">
        <v>5228.5263</v>
      </c>
      <c r="D798" s="475">
        <v>5228.5263</v>
      </c>
      <c r="E798" s="769"/>
      <c r="F798" s="475">
        <v>5228.5263</v>
      </c>
      <c r="G798" s="768"/>
      <c r="H798" s="764"/>
      <c r="I798" s="498"/>
      <c r="J798" s="459"/>
      <c r="K798" s="448"/>
      <c r="L798" s="449"/>
    </row>
    <row r="799" spans="1:12" ht="12.75">
      <c r="A799" s="766" t="s">
        <v>12</v>
      </c>
      <c r="B799" s="767"/>
      <c r="C799" s="475">
        <v>0</v>
      </c>
      <c r="D799" s="475">
        <v>0</v>
      </c>
      <c r="E799" s="769"/>
      <c r="F799" s="475">
        <v>0</v>
      </c>
      <c r="G799" s="768"/>
      <c r="H799" s="764"/>
      <c r="I799" s="498"/>
      <c r="J799" s="459"/>
      <c r="K799" s="448"/>
      <c r="L799" s="449"/>
    </row>
    <row r="800" spans="1:12" ht="44.25" customHeight="1">
      <c r="A800" s="492" t="s">
        <v>315</v>
      </c>
      <c r="B800" s="503" t="s">
        <v>793</v>
      </c>
      <c r="C800" s="463"/>
      <c r="D800" s="463"/>
      <c r="E800" s="781"/>
      <c r="F800" s="463"/>
      <c r="G800" s="782"/>
      <c r="H800" s="782"/>
      <c r="I800" s="783"/>
      <c r="J800" s="782"/>
      <c r="K800" s="448"/>
      <c r="L800" s="449"/>
    </row>
    <row r="801" spans="1:12" ht="12.75">
      <c r="A801" s="766" t="s">
        <v>9</v>
      </c>
      <c r="B801" s="767"/>
      <c r="C801" s="463">
        <f>C806+C818</f>
        <v>115848.00873</v>
      </c>
      <c r="D801" s="463">
        <f>D806+D818</f>
        <v>115848.00873</v>
      </c>
      <c r="E801" s="781"/>
      <c r="F801" s="463">
        <f>F806+F818</f>
        <v>114502.12873</v>
      </c>
      <c r="G801" s="782"/>
      <c r="H801" s="782"/>
      <c r="I801" s="783"/>
      <c r="J801" s="782"/>
      <c r="K801" s="448"/>
      <c r="L801" s="449"/>
    </row>
    <row r="802" spans="1:12" ht="12.75">
      <c r="A802" s="766" t="s">
        <v>10</v>
      </c>
      <c r="B802" s="767"/>
      <c r="C802" s="463">
        <f aca="true" t="shared" si="11" ref="C802:D804">C807+C819</f>
        <v>8771.7</v>
      </c>
      <c r="D802" s="463">
        <f t="shared" si="11"/>
        <v>8771.7</v>
      </c>
      <c r="E802" s="781"/>
      <c r="F802" s="463">
        <f>F807+F819</f>
        <v>8771.7</v>
      </c>
      <c r="G802" s="782"/>
      <c r="H802" s="782"/>
      <c r="I802" s="783"/>
      <c r="J802" s="782"/>
      <c r="K802" s="448"/>
      <c r="L802" s="449"/>
    </row>
    <row r="803" spans="1:12" ht="12.75">
      <c r="A803" s="766" t="s">
        <v>11</v>
      </c>
      <c r="B803" s="767"/>
      <c r="C803" s="463">
        <f t="shared" si="11"/>
        <v>107076.30873</v>
      </c>
      <c r="D803" s="463">
        <f t="shared" si="11"/>
        <v>107076.30873</v>
      </c>
      <c r="E803" s="781"/>
      <c r="F803" s="463">
        <f>F808+F820</f>
        <v>105730.42873</v>
      </c>
      <c r="G803" s="782"/>
      <c r="H803" s="782"/>
      <c r="I803" s="783"/>
      <c r="J803" s="782"/>
      <c r="K803" s="448"/>
      <c r="L803" s="449"/>
    </row>
    <row r="804" spans="1:12" ht="12.75">
      <c r="A804" s="766" t="s">
        <v>12</v>
      </c>
      <c r="B804" s="767"/>
      <c r="C804" s="463">
        <f t="shared" si="11"/>
        <v>0</v>
      </c>
      <c r="D804" s="463">
        <f t="shared" si="11"/>
        <v>0</v>
      </c>
      <c r="E804" s="781"/>
      <c r="F804" s="463">
        <f>F809+F821</f>
        <v>0</v>
      </c>
      <c r="G804" s="782"/>
      <c r="H804" s="782"/>
      <c r="I804" s="783"/>
      <c r="J804" s="782"/>
      <c r="K804" s="448"/>
      <c r="L804" s="449"/>
    </row>
    <row r="805" spans="1:12" ht="45" customHeight="1">
      <c r="A805" s="474" t="s">
        <v>316</v>
      </c>
      <c r="B805" s="355" t="s">
        <v>317</v>
      </c>
      <c r="C805" s="502"/>
      <c r="D805" s="502"/>
      <c r="E805" s="504"/>
      <c r="F805" s="502"/>
      <c r="G805" s="764" t="s">
        <v>938</v>
      </c>
      <c r="H805" s="764" t="s">
        <v>318</v>
      </c>
      <c r="I805" s="455"/>
      <c r="J805" s="455"/>
      <c r="K805" s="448"/>
      <c r="L805" s="449"/>
    </row>
    <row r="806" spans="1:12" ht="12.75">
      <c r="A806" s="766" t="s">
        <v>9</v>
      </c>
      <c r="B806" s="767"/>
      <c r="C806" s="463">
        <f>SUM(C807:C809)</f>
        <v>6023.7</v>
      </c>
      <c r="D806" s="463">
        <f>SUM(D807:D809)</f>
        <v>6023.7</v>
      </c>
      <c r="E806" s="501"/>
      <c r="F806" s="463">
        <f>SUM(F807:F809)</f>
        <v>6023.7</v>
      </c>
      <c r="G806" s="764"/>
      <c r="H806" s="764"/>
      <c r="I806" s="498"/>
      <c r="J806" s="459"/>
      <c r="K806" s="448"/>
      <c r="L806" s="449"/>
    </row>
    <row r="807" spans="1:12" ht="12.75">
      <c r="A807" s="766" t="s">
        <v>10</v>
      </c>
      <c r="B807" s="767"/>
      <c r="C807" s="463">
        <f aca="true" t="shared" si="12" ref="C807:D809">C813</f>
        <v>6023.7</v>
      </c>
      <c r="D807" s="463">
        <f t="shared" si="12"/>
        <v>6023.7</v>
      </c>
      <c r="E807" s="501"/>
      <c r="F807" s="463">
        <f>F813</f>
        <v>6023.7</v>
      </c>
      <c r="G807" s="764"/>
      <c r="H807" s="764"/>
      <c r="I807" s="498"/>
      <c r="J807" s="459"/>
      <c r="K807" s="448"/>
      <c r="L807" s="449"/>
    </row>
    <row r="808" spans="1:12" ht="12.75">
      <c r="A808" s="766" t="s">
        <v>11</v>
      </c>
      <c r="B808" s="767"/>
      <c r="C808" s="463">
        <f t="shared" si="12"/>
        <v>0</v>
      </c>
      <c r="D808" s="463">
        <f t="shared" si="12"/>
        <v>0</v>
      </c>
      <c r="E808" s="501"/>
      <c r="F808" s="463">
        <f>F814</f>
        <v>0</v>
      </c>
      <c r="G808" s="764"/>
      <c r="H808" s="764"/>
      <c r="I808" s="498"/>
      <c r="J808" s="459"/>
      <c r="K808" s="448"/>
      <c r="L808" s="449"/>
    </row>
    <row r="809" spans="1:12" ht="12.75">
      <c r="A809" s="766" t="s">
        <v>12</v>
      </c>
      <c r="B809" s="767"/>
      <c r="C809" s="463">
        <f t="shared" si="12"/>
        <v>0</v>
      </c>
      <c r="D809" s="463">
        <f t="shared" si="12"/>
        <v>0</v>
      </c>
      <c r="E809" s="501"/>
      <c r="F809" s="463">
        <f>F815</f>
        <v>0</v>
      </c>
      <c r="G809" s="764"/>
      <c r="H809" s="764"/>
      <c r="I809" s="498"/>
      <c r="J809" s="459"/>
      <c r="K809" s="448"/>
      <c r="L809" s="449"/>
    </row>
    <row r="810" spans="1:12" ht="75" customHeight="1">
      <c r="A810" s="458"/>
      <c r="B810" s="355" t="s">
        <v>794</v>
      </c>
      <c r="C810" s="439" t="s">
        <v>15</v>
      </c>
      <c r="D810" s="439" t="s">
        <v>15</v>
      </c>
      <c r="E810" s="439" t="s">
        <v>15</v>
      </c>
      <c r="F810" s="439" t="s">
        <v>15</v>
      </c>
      <c r="G810" s="477" t="s">
        <v>938</v>
      </c>
      <c r="H810" s="491" t="s">
        <v>15</v>
      </c>
      <c r="I810" s="491" t="s">
        <v>15</v>
      </c>
      <c r="J810" s="441"/>
      <c r="K810" s="448"/>
      <c r="L810" s="449"/>
    </row>
    <row r="811" spans="1:12" ht="64.5" customHeight="1">
      <c r="A811" s="474" t="s">
        <v>319</v>
      </c>
      <c r="B811" s="355" t="s">
        <v>1282</v>
      </c>
      <c r="C811" s="501"/>
      <c r="D811" s="501"/>
      <c r="E811" s="769" t="s">
        <v>795</v>
      </c>
      <c r="F811" s="501"/>
      <c r="G811" s="764" t="s">
        <v>1059</v>
      </c>
      <c r="H811" s="764" t="s">
        <v>1283</v>
      </c>
      <c r="I811" s="441" t="s">
        <v>1104</v>
      </c>
      <c r="J811" s="441" t="s">
        <v>1106</v>
      </c>
      <c r="K811" s="448"/>
      <c r="L811" s="449"/>
    </row>
    <row r="812" spans="1:12" ht="12.75">
      <c r="A812" s="766" t="s">
        <v>9</v>
      </c>
      <c r="B812" s="767"/>
      <c r="C812" s="475">
        <f>SUM(C813:C815)</f>
        <v>6023.7</v>
      </c>
      <c r="D812" s="475">
        <f>SUM(D813:D815)</f>
        <v>6023.7</v>
      </c>
      <c r="E812" s="769"/>
      <c r="F812" s="475">
        <f>SUM(F813:F815)</f>
        <v>6023.7</v>
      </c>
      <c r="G812" s="764"/>
      <c r="H812" s="764"/>
      <c r="I812" s="498"/>
      <c r="J812" s="459"/>
      <c r="K812" s="448"/>
      <c r="L812" s="449"/>
    </row>
    <row r="813" spans="1:12" ht="12.75">
      <c r="A813" s="766" t="s">
        <v>10</v>
      </c>
      <c r="B813" s="767"/>
      <c r="C813" s="475">
        <v>6023.7</v>
      </c>
      <c r="D813" s="475">
        <v>6023.7</v>
      </c>
      <c r="E813" s="769"/>
      <c r="F813" s="475">
        <f>D813</f>
        <v>6023.7</v>
      </c>
      <c r="G813" s="764"/>
      <c r="H813" s="764"/>
      <c r="I813" s="498"/>
      <c r="J813" s="459"/>
      <c r="K813" s="448"/>
      <c r="L813" s="449"/>
    </row>
    <row r="814" spans="1:12" ht="12.75">
      <c r="A814" s="766" t="s">
        <v>11</v>
      </c>
      <c r="B814" s="767"/>
      <c r="C814" s="475">
        <v>0</v>
      </c>
      <c r="D814" s="475">
        <v>0</v>
      </c>
      <c r="E814" s="769"/>
      <c r="F814" s="475">
        <v>0</v>
      </c>
      <c r="G814" s="764"/>
      <c r="H814" s="764"/>
      <c r="I814" s="498"/>
      <c r="J814" s="459"/>
      <c r="K814" s="448"/>
      <c r="L814" s="449"/>
    </row>
    <row r="815" spans="1:12" ht="12.75">
      <c r="A815" s="766" t="s">
        <v>12</v>
      </c>
      <c r="B815" s="767"/>
      <c r="C815" s="475">
        <v>0</v>
      </c>
      <c r="D815" s="475">
        <v>0</v>
      </c>
      <c r="E815" s="769"/>
      <c r="F815" s="475">
        <v>0</v>
      </c>
      <c r="G815" s="764"/>
      <c r="H815" s="764"/>
      <c r="I815" s="498"/>
      <c r="J815" s="459"/>
      <c r="K815" s="448"/>
      <c r="L815" s="449"/>
    </row>
    <row r="816" spans="1:12" ht="46.5" customHeight="1">
      <c r="A816" s="458"/>
      <c r="B816" s="355" t="s">
        <v>1284</v>
      </c>
      <c r="C816" s="439" t="s">
        <v>15</v>
      </c>
      <c r="D816" s="439" t="s">
        <v>15</v>
      </c>
      <c r="E816" s="439" t="s">
        <v>15</v>
      </c>
      <c r="F816" s="439" t="s">
        <v>15</v>
      </c>
      <c r="G816" s="477" t="s">
        <v>938</v>
      </c>
      <c r="H816" s="491" t="s">
        <v>15</v>
      </c>
      <c r="I816" s="491" t="s">
        <v>15</v>
      </c>
      <c r="J816" s="441" t="s">
        <v>1192</v>
      </c>
      <c r="K816" s="448"/>
      <c r="L816" s="449"/>
    </row>
    <row r="817" spans="1:12" ht="29.25">
      <c r="A817" s="474" t="s">
        <v>322</v>
      </c>
      <c r="B817" s="355" t="s">
        <v>323</v>
      </c>
      <c r="C817" s="502"/>
      <c r="D817" s="502"/>
      <c r="E817" s="501"/>
      <c r="F817" s="502"/>
      <c r="G817" s="764" t="s">
        <v>938</v>
      </c>
      <c r="H817" s="764" t="s">
        <v>324</v>
      </c>
      <c r="I817" s="455"/>
      <c r="J817" s="455"/>
      <c r="K817" s="448"/>
      <c r="L817" s="449"/>
    </row>
    <row r="818" spans="1:12" ht="12.75">
      <c r="A818" s="766" t="s">
        <v>9</v>
      </c>
      <c r="B818" s="767"/>
      <c r="C818" s="463">
        <f>SUM(C819:C821)</f>
        <v>109824.30873</v>
      </c>
      <c r="D818" s="463">
        <f>SUM(D819:D821)</f>
        <v>109824.30873</v>
      </c>
      <c r="E818" s="501"/>
      <c r="F818" s="463">
        <f>SUM(F819:F821)</f>
        <v>108478.42873</v>
      </c>
      <c r="G818" s="764"/>
      <c r="H818" s="764"/>
      <c r="I818" s="498"/>
      <c r="J818" s="459"/>
      <c r="K818" s="448"/>
      <c r="L818" s="449"/>
    </row>
    <row r="819" spans="1:12" ht="12.75">
      <c r="A819" s="766" t="s">
        <v>10</v>
      </c>
      <c r="B819" s="767"/>
      <c r="C819" s="463">
        <f>C828+C835+C843+C853+C858+C863+C868</f>
        <v>2748</v>
      </c>
      <c r="D819" s="463">
        <f>D828+D835+D843+D853+D858+D863+D868</f>
        <v>2748</v>
      </c>
      <c r="E819" s="501"/>
      <c r="F819" s="463">
        <f>F828+F835+F843+F853+F858+F863+F868</f>
        <v>2748</v>
      </c>
      <c r="G819" s="764"/>
      <c r="H819" s="764"/>
      <c r="I819" s="498"/>
      <c r="J819" s="459"/>
      <c r="K819" s="448"/>
      <c r="L819" s="449"/>
    </row>
    <row r="820" spans="1:12" ht="12.75">
      <c r="A820" s="766" t="s">
        <v>11</v>
      </c>
      <c r="B820" s="767"/>
      <c r="C820" s="463">
        <f>C829+C836+C844+C849+C859+C854+C864+C869</f>
        <v>107076.30873</v>
      </c>
      <c r="D820" s="463">
        <f>D829+D836+D844+D849+D859+D854+D864+D869</f>
        <v>107076.30873</v>
      </c>
      <c r="E820" s="501"/>
      <c r="F820" s="463">
        <f>F829+F836+F844+F849+F859+F854+F864+F869</f>
        <v>105730.42873</v>
      </c>
      <c r="G820" s="764"/>
      <c r="H820" s="764"/>
      <c r="I820" s="498"/>
      <c r="J820" s="459"/>
      <c r="K820" s="448"/>
      <c r="L820" s="449"/>
    </row>
    <row r="821" spans="1:12" ht="12.75">
      <c r="A821" s="766" t="s">
        <v>12</v>
      </c>
      <c r="B821" s="767"/>
      <c r="C821" s="463">
        <f>C830+C837+C845</f>
        <v>0</v>
      </c>
      <c r="D821" s="463">
        <f>D830+D837+D845</f>
        <v>0</v>
      </c>
      <c r="E821" s="501"/>
      <c r="F821" s="463">
        <f>F830+F837+F845</f>
        <v>0</v>
      </c>
      <c r="G821" s="764"/>
      <c r="H821" s="764"/>
      <c r="I821" s="498"/>
      <c r="J821" s="459"/>
      <c r="K821" s="448"/>
      <c r="L821" s="449"/>
    </row>
    <row r="822" spans="1:12" ht="55.5" customHeight="1">
      <c r="A822" s="458"/>
      <c r="B822" s="355" t="s">
        <v>1285</v>
      </c>
      <c r="C822" s="439" t="s">
        <v>15</v>
      </c>
      <c r="D822" s="439" t="s">
        <v>15</v>
      </c>
      <c r="E822" s="439" t="s">
        <v>15</v>
      </c>
      <c r="F822" s="439" t="s">
        <v>15</v>
      </c>
      <c r="G822" s="477" t="s">
        <v>938</v>
      </c>
      <c r="H822" s="491" t="s">
        <v>15</v>
      </c>
      <c r="I822" s="505"/>
      <c r="J822" s="505" t="s">
        <v>1286</v>
      </c>
      <c r="K822" s="448"/>
      <c r="L822" s="449"/>
    </row>
    <row r="823" spans="1:12" ht="64.5" customHeight="1">
      <c r="A823" s="458"/>
      <c r="B823" s="506" t="s">
        <v>797</v>
      </c>
      <c r="C823" s="439" t="s">
        <v>15</v>
      </c>
      <c r="D823" s="439" t="s">
        <v>15</v>
      </c>
      <c r="E823" s="439" t="s">
        <v>15</v>
      </c>
      <c r="F823" s="439" t="s">
        <v>15</v>
      </c>
      <c r="G823" s="477" t="s">
        <v>938</v>
      </c>
      <c r="H823" s="491" t="s">
        <v>15</v>
      </c>
      <c r="I823" s="491" t="s">
        <v>15</v>
      </c>
      <c r="J823" s="441"/>
      <c r="K823" s="448"/>
      <c r="L823" s="449"/>
    </row>
    <row r="824" spans="1:12" ht="41.25" customHeight="1">
      <c r="A824" s="458"/>
      <c r="B824" s="355" t="s">
        <v>1287</v>
      </c>
      <c r="C824" s="439" t="s">
        <v>15</v>
      </c>
      <c r="D824" s="439" t="s">
        <v>15</v>
      </c>
      <c r="E824" s="439" t="s">
        <v>15</v>
      </c>
      <c r="F824" s="439" t="s">
        <v>15</v>
      </c>
      <c r="G824" s="477" t="s">
        <v>938</v>
      </c>
      <c r="H824" s="491" t="s">
        <v>15</v>
      </c>
      <c r="I824" s="505"/>
      <c r="J824" s="505" t="s">
        <v>1288</v>
      </c>
      <c r="K824" s="448"/>
      <c r="L824" s="449"/>
    </row>
    <row r="825" spans="1:12" ht="43.5" customHeight="1">
      <c r="A825" s="458"/>
      <c r="B825" s="355" t="s">
        <v>1289</v>
      </c>
      <c r="C825" s="439" t="s">
        <v>15</v>
      </c>
      <c r="D825" s="439" t="s">
        <v>15</v>
      </c>
      <c r="E825" s="439" t="s">
        <v>15</v>
      </c>
      <c r="F825" s="439" t="s">
        <v>15</v>
      </c>
      <c r="G825" s="477" t="s">
        <v>938</v>
      </c>
      <c r="H825" s="491" t="s">
        <v>15</v>
      </c>
      <c r="I825" s="505"/>
      <c r="J825" s="505" t="s">
        <v>1290</v>
      </c>
      <c r="K825" s="448"/>
      <c r="L825" s="449"/>
    </row>
    <row r="826" spans="1:12" ht="64.5" customHeight="1">
      <c r="A826" s="474" t="s">
        <v>325</v>
      </c>
      <c r="B826" s="355" t="s">
        <v>326</v>
      </c>
      <c r="C826" s="475"/>
      <c r="D826" s="475"/>
      <c r="E826" s="769" t="s">
        <v>799</v>
      </c>
      <c r="F826" s="475"/>
      <c r="G826" s="768" t="s">
        <v>1175</v>
      </c>
      <c r="H826" s="780" t="s">
        <v>1291</v>
      </c>
      <c r="I826" s="441" t="s">
        <v>1104</v>
      </c>
      <c r="J826" s="441" t="s">
        <v>1106</v>
      </c>
      <c r="K826" s="448">
        <v>7430.408</v>
      </c>
      <c r="L826" s="449"/>
    </row>
    <row r="827" spans="1:12" ht="12.75">
      <c r="A827" s="766" t="s">
        <v>9</v>
      </c>
      <c r="B827" s="767"/>
      <c r="C827" s="475">
        <f>SUM(C828:C832)</f>
        <v>7493.83</v>
      </c>
      <c r="D827" s="475">
        <f>SUM(D828:D832)</f>
        <v>7493.83</v>
      </c>
      <c r="E827" s="769"/>
      <c r="F827" s="475">
        <f>SUM(F828:F832)</f>
        <v>7493.83</v>
      </c>
      <c r="G827" s="768"/>
      <c r="H827" s="780"/>
      <c r="I827" s="499"/>
      <c r="J827" s="500"/>
      <c r="K827" s="448"/>
      <c r="L827" s="449"/>
    </row>
    <row r="828" spans="1:12" ht="12.75">
      <c r="A828" s="766" t="s">
        <v>10</v>
      </c>
      <c r="B828" s="767"/>
      <c r="C828" s="475">
        <v>0</v>
      </c>
      <c r="D828" s="475">
        <v>0</v>
      </c>
      <c r="E828" s="769"/>
      <c r="F828" s="475">
        <v>0</v>
      </c>
      <c r="G828" s="768"/>
      <c r="H828" s="780"/>
      <c r="I828" s="499"/>
      <c r="J828" s="500"/>
      <c r="K828" s="448"/>
      <c r="L828" s="449"/>
    </row>
    <row r="829" spans="1:12" ht="12.75">
      <c r="A829" s="766" t="s">
        <v>11</v>
      </c>
      <c r="B829" s="767"/>
      <c r="C829" s="475">
        <v>7493.83</v>
      </c>
      <c r="D829" s="475">
        <v>7493.83</v>
      </c>
      <c r="E829" s="769"/>
      <c r="F829" s="475">
        <v>7493.83</v>
      </c>
      <c r="G829" s="768"/>
      <c r="H829" s="780"/>
      <c r="I829" s="499"/>
      <c r="J829" s="500"/>
      <c r="K829" s="448"/>
      <c r="L829" s="449"/>
    </row>
    <row r="830" spans="1:12" ht="12.75">
      <c r="A830" s="766" t="s">
        <v>12</v>
      </c>
      <c r="B830" s="767"/>
      <c r="C830" s="475">
        <v>0</v>
      </c>
      <c r="D830" s="475">
        <v>0</v>
      </c>
      <c r="E830" s="769"/>
      <c r="F830" s="475">
        <v>0</v>
      </c>
      <c r="G830" s="768"/>
      <c r="H830" s="780"/>
      <c r="I830" s="499"/>
      <c r="J830" s="500"/>
      <c r="K830" s="448"/>
      <c r="L830" s="449"/>
    </row>
    <row r="831" spans="1:12" ht="12.75">
      <c r="A831" s="766" t="s">
        <v>20</v>
      </c>
      <c r="B831" s="767"/>
      <c r="C831" s="475"/>
      <c r="D831" s="475"/>
      <c r="E831" s="475"/>
      <c r="F831" s="475"/>
      <c r="G831" s="768"/>
      <c r="H831" s="780"/>
      <c r="I831" s="499"/>
      <c r="J831" s="500"/>
      <c r="K831" s="448"/>
      <c r="L831" s="449"/>
    </row>
    <row r="832" spans="1:12" ht="12.75">
      <c r="A832" s="766" t="s">
        <v>21</v>
      </c>
      <c r="B832" s="767"/>
      <c r="C832" s="475"/>
      <c r="D832" s="475"/>
      <c r="E832" s="475"/>
      <c r="F832" s="475"/>
      <c r="G832" s="768"/>
      <c r="H832" s="780"/>
      <c r="I832" s="499"/>
      <c r="J832" s="500"/>
      <c r="K832" s="448"/>
      <c r="L832" s="449"/>
    </row>
    <row r="833" spans="1:12" ht="45" customHeight="1">
      <c r="A833" s="474" t="s">
        <v>328</v>
      </c>
      <c r="B833" s="355" t="s">
        <v>1292</v>
      </c>
      <c r="C833" s="475"/>
      <c r="D833" s="475"/>
      <c r="E833" s="769" t="s">
        <v>801</v>
      </c>
      <c r="F833" s="475"/>
      <c r="G833" s="768" t="s">
        <v>1175</v>
      </c>
      <c r="H833" s="764" t="s">
        <v>1293</v>
      </c>
      <c r="I833" s="441" t="s">
        <v>1104</v>
      </c>
      <c r="J833" s="441" t="s">
        <v>1106</v>
      </c>
      <c r="K833" s="507"/>
      <c r="L833" s="508"/>
    </row>
    <row r="834" spans="1:12" ht="12.75">
      <c r="A834" s="766" t="s">
        <v>9</v>
      </c>
      <c r="B834" s="767"/>
      <c r="C834" s="475">
        <f>SUM(C835:C839)</f>
        <v>106.3</v>
      </c>
      <c r="D834" s="475">
        <f>SUM(D835:D839)</f>
        <v>106.3</v>
      </c>
      <c r="E834" s="769"/>
      <c r="F834" s="475">
        <f>SUM(F835:F839)</f>
        <v>106.3</v>
      </c>
      <c r="G834" s="768"/>
      <c r="H834" s="764"/>
      <c r="I834" s="499"/>
      <c r="J834" s="500"/>
      <c r="K834" s="448"/>
      <c r="L834" s="449"/>
    </row>
    <row r="835" spans="1:12" ht="12.75">
      <c r="A835" s="766" t="s">
        <v>10</v>
      </c>
      <c r="B835" s="767"/>
      <c r="C835" s="475">
        <v>0</v>
      </c>
      <c r="D835" s="475">
        <v>0</v>
      </c>
      <c r="E835" s="769"/>
      <c r="F835" s="475">
        <v>0</v>
      </c>
      <c r="G835" s="768"/>
      <c r="H835" s="764"/>
      <c r="I835" s="499"/>
      <c r="J835" s="500"/>
      <c r="K835" s="448"/>
      <c r="L835" s="449"/>
    </row>
    <row r="836" spans="1:12" ht="12.75">
      <c r="A836" s="766" t="s">
        <v>11</v>
      </c>
      <c r="B836" s="767"/>
      <c r="C836" s="475">
        <v>106.3</v>
      </c>
      <c r="D836" s="475">
        <v>106.3</v>
      </c>
      <c r="E836" s="769"/>
      <c r="F836" s="475">
        <v>106.3</v>
      </c>
      <c r="G836" s="768"/>
      <c r="H836" s="764"/>
      <c r="I836" s="499"/>
      <c r="J836" s="500"/>
      <c r="K836" s="448"/>
      <c r="L836" s="449"/>
    </row>
    <row r="837" spans="1:12" ht="12.75">
      <c r="A837" s="766" t="s">
        <v>12</v>
      </c>
      <c r="B837" s="767"/>
      <c r="C837" s="475">
        <v>0</v>
      </c>
      <c r="D837" s="475">
        <v>0</v>
      </c>
      <c r="E837" s="769"/>
      <c r="F837" s="475">
        <v>0</v>
      </c>
      <c r="G837" s="768"/>
      <c r="H837" s="764"/>
      <c r="I837" s="499"/>
      <c r="J837" s="500"/>
      <c r="K837" s="448"/>
      <c r="L837" s="449"/>
    </row>
    <row r="838" spans="1:12" ht="12.75">
      <c r="A838" s="766" t="s">
        <v>20</v>
      </c>
      <c r="B838" s="767"/>
      <c r="C838" s="475"/>
      <c r="D838" s="475"/>
      <c r="E838" s="475"/>
      <c r="F838" s="475"/>
      <c r="G838" s="768"/>
      <c r="H838" s="764"/>
      <c r="I838" s="499"/>
      <c r="J838" s="500"/>
      <c r="K838" s="448"/>
      <c r="L838" s="449"/>
    </row>
    <row r="839" spans="1:12" ht="12.75">
      <c r="A839" s="766" t="s">
        <v>21</v>
      </c>
      <c r="B839" s="767"/>
      <c r="C839" s="475"/>
      <c r="D839" s="475"/>
      <c r="E839" s="475"/>
      <c r="F839" s="475"/>
      <c r="G839" s="768"/>
      <c r="H839" s="764"/>
      <c r="I839" s="499"/>
      <c r="J839" s="500"/>
      <c r="K839" s="448"/>
      <c r="L839" s="449"/>
    </row>
    <row r="840" spans="1:12" ht="57" customHeight="1">
      <c r="A840" s="458"/>
      <c r="B840" s="355" t="s">
        <v>803</v>
      </c>
      <c r="C840" s="439" t="s">
        <v>15</v>
      </c>
      <c r="D840" s="439" t="s">
        <v>15</v>
      </c>
      <c r="E840" s="439" t="s">
        <v>15</v>
      </c>
      <c r="F840" s="439" t="s">
        <v>15</v>
      </c>
      <c r="G840" s="477" t="s">
        <v>938</v>
      </c>
      <c r="H840" s="491" t="s">
        <v>15</v>
      </c>
      <c r="I840" s="491" t="s">
        <v>15</v>
      </c>
      <c r="J840" s="441"/>
      <c r="K840" s="448"/>
      <c r="L840" s="449"/>
    </row>
    <row r="841" spans="1:12" ht="39">
      <c r="A841" s="474" t="s">
        <v>330</v>
      </c>
      <c r="B841" s="355" t="s">
        <v>804</v>
      </c>
      <c r="C841" s="475"/>
      <c r="D841" s="475"/>
      <c r="E841" s="769" t="s">
        <v>799</v>
      </c>
      <c r="F841" s="475"/>
      <c r="G841" s="768" t="s">
        <v>1294</v>
      </c>
      <c r="H841" s="764" t="s">
        <v>331</v>
      </c>
      <c r="I841" s="441" t="s">
        <v>1104</v>
      </c>
      <c r="J841" s="441"/>
      <c r="K841" s="448"/>
      <c r="L841" s="449"/>
    </row>
    <row r="842" spans="1:12" ht="12.75">
      <c r="A842" s="766" t="s">
        <v>9</v>
      </c>
      <c r="B842" s="767"/>
      <c r="C842" s="475">
        <f>SUM(C843:C845)</f>
        <v>0</v>
      </c>
      <c r="D842" s="475">
        <f>SUM(D843:D845)</f>
        <v>0</v>
      </c>
      <c r="E842" s="769"/>
      <c r="F842" s="475">
        <f>SUM(F843:F845)</f>
        <v>0</v>
      </c>
      <c r="G842" s="768"/>
      <c r="H842" s="764"/>
      <c r="I842" s="498"/>
      <c r="J842" s="459"/>
      <c r="K842" s="448"/>
      <c r="L842" s="449"/>
    </row>
    <row r="843" spans="1:12" ht="12.75">
      <c r="A843" s="766" t="s">
        <v>10</v>
      </c>
      <c r="B843" s="767"/>
      <c r="C843" s="475">
        <v>0</v>
      </c>
      <c r="D843" s="475">
        <v>0</v>
      </c>
      <c r="E843" s="769"/>
      <c r="F843" s="475">
        <v>0</v>
      </c>
      <c r="G843" s="768"/>
      <c r="H843" s="764"/>
      <c r="I843" s="498"/>
      <c r="J843" s="459"/>
      <c r="K843" s="448"/>
      <c r="L843" s="449"/>
    </row>
    <row r="844" spans="1:12" ht="12.75">
      <c r="A844" s="766" t="s">
        <v>11</v>
      </c>
      <c r="B844" s="767"/>
      <c r="C844" s="475">
        <v>0</v>
      </c>
      <c r="D844" s="475">
        <v>0</v>
      </c>
      <c r="E844" s="769"/>
      <c r="F844" s="475">
        <v>0</v>
      </c>
      <c r="G844" s="768"/>
      <c r="H844" s="764"/>
      <c r="I844" s="498"/>
      <c r="J844" s="459"/>
      <c r="K844" s="448"/>
      <c r="L844" s="449"/>
    </row>
    <row r="845" spans="1:12" ht="12.75">
      <c r="A845" s="766" t="s">
        <v>12</v>
      </c>
      <c r="B845" s="767"/>
      <c r="C845" s="475">
        <v>0</v>
      </c>
      <c r="D845" s="475">
        <v>0</v>
      </c>
      <c r="E845" s="769"/>
      <c r="F845" s="475">
        <v>0</v>
      </c>
      <c r="G845" s="768"/>
      <c r="H845" s="764"/>
      <c r="I845" s="498"/>
      <c r="J845" s="459"/>
      <c r="K845" s="448"/>
      <c r="L845" s="449"/>
    </row>
    <row r="846" spans="1:12" ht="48.75">
      <c r="A846" s="474" t="s">
        <v>332</v>
      </c>
      <c r="B846" s="355" t="s">
        <v>1295</v>
      </c>
      <c r="C846" s="475"/>
      <c r="D846" s="475"/>
      <c r="E846" s="769" t="s">
        <v>801</v>
      </c>
      <c r="F846" s="475"/>
      <c r="G846" s="768" t="s">
        <v>1269</v>
      </c>
      <c r="H846" s="764" t="s">
        <v>334</v>
      </c>
      <c r="I846" s="441" t="s">
        <v>1104</v>
      </c>
      <c r="J846" s="441" t="s">
        <v>1106</v>
      </c>
      <c r="K846" s="448">
        <v>46787.13277</v>
      </c>
      <c r="L846" s="449"/>
    </row>
    <row r="847" spans="1:12" ht="12.75">
      <c r="A847" s="766" t="s">
        <v>9</v>
      </c>
      <c r="B847" s="767"/>
      <c r="C847" s="475">
        <f>SUM(C848:C850)</f>
        <v>94747.569</v>
      </c>
      <c r="D847" s="475">
        <f>SUM(D848:D850)</f>
        <v>94747.569</v>
      </c>
      <c r="E847" s="769"/>
      <c r="F847" s="475">
        <f>SUM(F848:F850)</f>
        <v>93401.689</v>
      </c>
      <c r="G847" s="768"/>
      <c r="H847" s="764"/>
      <c r="I847" s="498"/>
      <c r="J847" s="459"/>
      <c r="K847" s="448"/>
      <c r="L847" s="449"/>
    </row>
    <row r="848" spans="1:12" ht="12.75">
      <c r="A848" s="766" t="s">
        <v>10</v>
      </c>
      <c r="B848" s="767"/>
      <c r="C848" s="475">
        <v>0</v>
      </c>
      <c r="D848" s="475">
        <v>0</v>
      </c>
      <c r="E848" s="769"/>
      <c r="F848" s="475">
        <v>0</v>
      </c>
      <c r="G848" s="768"/>
      <c r="H848" s="764"/>
      <c r="I848" s="498"/>
      <c r="J848" s="459"/>
      <c r="K848" s="448"/>
      <c r="L848" s="449"/>
    </row>
    <row r="849" spans="1:12" ht="12.75">
      <c r="A849" s="766" t="s">
        <v>11</v>
      </c>
      <c r="B849" s="767"/>
      <c r="C849" s="475">
        <v>94747.569</v>
      </c>
      <c r="D849" s="475">
        <v>94747.569</v>
      </c>
      <c r="E849" s="769"/>
      <c r="F849" s="475">
        <v>93401.689</v>
      </c>
      <c r="G849" s="768"/>
      <c r="H849" s="764"/>
      <c r="I849" s="498"/>
      <c r="J849" s="459"/>
      <c r="K849" s="448"/>
      <c r="L849" s="449"/>
    </row>
    <row r="850" spans="1:12" ht="12.75">
      <c r="A850" s="766" t="s">
        <v>12</v>
      </c>
      <c r="B850" s="767"/>
      <c r="C850" s="475">
        <v>0</v>
      </c>
      <c r="D850" s="475">
        <v>0</v>
      </c>
      <c r="E850" s="769"/>
      <c r="F850" s="475">
        <v>0</v>
      </c>
      <c r="G850" s="768"/>
      <c r="H850" s="764"/>
      <c r="I850" s="498"/>
      <c r="J850" s="459"/>
      <c r="K850" s="448"/>
      <c r="L850" s="449"/>
    </row>
    <row r="851" spans="1:12" ht="68.25">
      <c r="A851" s="474" t="s">
        <v>482</v>
      </c>
      <c r="B851" s="355" t="s">
        <v>1296</v>
      </c>
      <c r="C851" s="475"/>
      <c r="D851" s="475"/>
      <c r="E851" s="769" t="s">
        <v>801</v>
      </c>
      <c r="F851" s="475"/>
      <c r="G851" s="768" t="s">
        <v>1175</v>
      </c>
      <c r="H851" s="764" t="s">
        <v>1297</v>
      </c>
      <c r="I851" s="441" t="s">
        <v>1104</v>
      </c>
      <c r="J851" s="441"/>
      <c r="K851" s="448"/>
      <c r="L851" s="449"/>
    </row>
    <row r="852" spans="1:12" ht="12.75">
      <c r="A852" s="766" t="s">
        <v>9</v>
      </c>
      <c r="B852" s="767"/>
      <c r="C852" s="475">
        <f>SUM(C853:C855)</f>
        <v>623.5</v>
      </c>
      <c r="D852" s="475">
        <f>SUM(D853:D855)</f>
        <v>623.5</v>
      </c>
      <c r="E852" s="769"/>
      <c r="F852" s="475">
        <f>SUM(F853:F855)</f>
        <v>623.5</v>
      </c>
      <c r="G852" s="768"/>
      <c r="H852" s="764"/>
      <c r="I852" s="498"/>
      <c r="J852" s="459"/>
      <c r="K852" s="448"/>
      <c r="L852" s="449"/>
    </row>
    <row r="853" spans="1:12" ht="12.75">
      <c r="A853" s="766" t="s">
        <v>10</v>
      </c>
      <c r="B853" s="767"/>
      <c r="C853" s="475">
        <v>0</v>
      </c>
      <c r="D853" s="475">
        <v>0</v>
      </c>
      <c r="E853" s="769"/>
      <c r="F853" s="475">
        <v>0</v>
      </c>
      <c r="G853" s="768"/>
      <c r="H853" s="764"/>
      <c r="I853" s="498"/>
      <c r="J853" s="459"/>
      <c r="K853" s="448"/>
      <c r="L853" s="449"/>
    </row>
    <row r="854" spans="1:12" ht="12.75">
      <c r="A854" s="766" t="s">
        <v>11</v>
      </c>
      <c r="B854" s="767"/>
      <c r="C854" s="475">
        <v>623.5</v>
      </c>
      <c r="D854" s="475">
        <v>623.5</v>
      </c>
      <c r="E854" s="769"/>
      <c r="F854" s="475">
        <v>623.5</v>
      </c>
      <c r="G854" s="768"/>
      <c r="H854" s="764"/>
      <c r="I854" s="498"/>
      <c r="J854" s="459"/>
      <c r="K854" s="448"/>
      <c r="L854" s="449"/>
    </row>
    <row r="855" spans="1:12" ht="12.75">
      <c r="A855" s="766" t="s">
        <v>12</v>
      </c>
      <c r="B855" s="767"/>
      <c r="C855" s="475">
        <v>0</v>
      </c>
      <c r="D855" s="475">
        <v>0</v>
      </c>
      <c r="E855" s="769"/>
      <c r="F855" s="475">
        <v>0</v>
      </c>
      <c r="G855" s="768"/>
      <c r="H855" s="764"/>
      <c r="I855" s="498"/>
      <c r="J855" s="459"/>
      <c r="K855" s="448"/>
      <c r="L855" s="449"/>
    </row>
    <row r="856" spans="1:12" ht="97.5">
      <c r="A856" s="474" t="s">
        <v>336</v>
      </c>
      <c r="B856" s="355" t="s">
        <v>1298</v>
      </c>
      <c r="C856" s="475"/>
      <c r="D856" s="475"/>
      <c r="E856" s="769" t="s">
        <v>801</v>
      </c>
      <c r="F856" s="475"/>
      <c r="G856" s="768" t="s">
        <v>1175</v>
      </c>
      <c r="H856" s="764" t="s">
        <v>484</v>
      </c>
      <c r="I856" s="441" t="s">
        <v>1104</v>
      </c>
      <c r="J856" s="441"/>
      <c r="K856" s="448"/>
      <c r="L856" s="449"/>
    </row>
    <row r="857" spans="1:12" ht="12.75">
      <c r="A857" s="766" t="s">
        <v>9</v>
      </c>
      <c r="B857" s="767"/>
      <c r="C857" s="475">
        <f>SUM(C858:C860)</f>
        <v>906.218</v>
      </c>
      <c r="D857" s="475">
        <f>SUM(D858:D860)</f>
        <v>906.218</v>
      </c>
      <c r="E857" s="769"/>
      <c r="F857" s="475">
        <f>SUM(F858:F860)</f>
        <v>906.218</v>
      </c>
      <c r="G857" s="768"/>
      <c r="H857" s="764"/>
      <c r="I857" s="498"/>
      <c r="J857" s="459"/>
      <c r="K857" s="448"/>
      <c r="L857" s="449"/>
    </row>
    <row r="858" spans="1:12" ht="12.75">
      <c r="A858" s="766" t="s">
        <v>10</v>
      </c>
      <c r="B858" s="767"/>
      <c r="C858" s="475">
        <v>0</v>
      </c>
      <c r="D858" s="475">
        <v>0</v>
      </c>
      <c r="E858" s="769"/>
      <c r="F858" s="475">
        <v>0</v>
      </c>
      <c r="G858" s="768"/>
      <c r="H858" s="764"/>
      <c r="I858" s="498"/>
      <c r="J858" s="459"/>
      <c r="K858" s="448"/>
      <c r="L858" s="449"/>
    </row>
    <row r="859" spans="1:12" ht="12.75">
      <c r="A859" s="766" t="s">
        <v>11</v>
      </c>
      <c r="B859" s="767"/>
      <c r="C859" s="475">
        <v>906.218</v>
      </c>
      <c r="D859" s="475">
        <v>906.218</v>
      </c>
      <c r="E859" s="769"/>
      <c r="F859" s="475">
        <v>906.218</v>
      </c>
      <c r="G859" s="768"/>
      <c r="H859" s="764"/>
      <c r="I859" s="498"/>
      <c r="J859" s="459"/>
      <c r="K859" s="448"/>
      <c r="L859" s="449"/>
    </row>
    <row r="860" spans="1:12" ht="12.75">
      <c r="A860" s="766" t="s">
        <v>12</v>
      </c>
      <c r="B860" s="767"/>
      <c r="C860" s="475">
        <v>0</v>
      </c>
      <c r="D860" s="475">
        <v>0</v>
      </c>
      <c r="E860" s="769"/>
      <c r="F860" s="475">
        <v>0</v>
      </c>
      <c r="G860" s="768"/>
      <c r="H860" s="764"/>
      <c r="I860" s="498"/>
      <c r="J860" s="459"/>
      <c r="K860" s="448"/>
      <c r="L860" s="449"/>
    </row>
    <row r="861" spans="1:12" ht="48.75">
      <c r="A861" s="474" t="s">
        <v>805</v>
      </c>
      <c r="B861" s="455" t="s">
        <v>1299</v>
      </c>
      <c r="C861" s="475"/>
      <c r="D861" s="475"/>
      <c r="E861" s="475"/>
      <c r="F861" s="475"/>
      <c r="G861" s="768" t="s">
        <v>1059</v>
      </c>
      <c r="H861" s="764" t="s">
        <v>1300</v>
      </c>
      <c r="I861" s="441" t="s">
        <v>1104</v>
      </c>
      <c r="J861" s="455"/>
      <c r="K861" s="448"/>
      <c r="L861" s="449"/>
    </row>
    <row r="862" spans="1:12" ht="12.75">
      <c r="A862" s="766" t="s">
        <v>9</v>
      </c>
      <c r="B862" s="767"/>
      <c r="C862" s="475">
        <f>C863+C864+C865</f>
        <v>3054.26015</v>
      </c>
      <c r="D862" s="475">
        <f>D863+D864+D865</f>
        <v>3054.26015</v>
      </c>
      <c r="E862" s="475"/>
      <c r="F862" s="475">
        <f>F863+F864+F865</f>
        <v>3054.26015</v>
      </c>
      <c r="G862" s="768"/>
      <c r="H862" s="764"/>
      <c r="I862" s="498"/>
      <c r="J862" s="459"/>
      <c r="K862" s="448"/>
      <c r="L862" s="449"/>
    </row>
    <row r="863" spans="1:12" ht="12.75">
      <c r="A863" s="766" t="s">
        <v>10</v>
      </c>
      <c r="B863" s="767"/>
      <c r="C863" s="475">
        <v>0</v>
      </c>
      <c r="D863" s="475">
        <v>0</v>
      </c>
      <c r="E863" s="475"/>
      <c r="F863" s="475">
        <v>0</v>
      </c>
      <c r="G863" s="768"/>
      <c r="H863" s="764"/>
      <c r="I863" s="498"/>
      <c r="J863" s="459"/>
      <c r="K863" s="448"/>
      <c r="L863" s="449"/>
    </row>
    <row r="864" spans="1:12" ht="12.75">
      <c r="A864" s="766" t="s">
        <v>11</v>
      </c>
      <c r="B864" s="767"/>
      <c r="C864" s="475">
        <v>3054.26015</v>
      </c>
      <c r="D864" s="475">
        <v>3054.26015</v>
      </c>
      <c r="E864" s="475"/>
      <c r="F864" s="475">
        <v>3054.26015</v>
      </c>
      <c r="G864" s="768"/>
      <c r="H864" s="764"/>
      <c r="I864" s="498"/>
      <c r="J864" s="459"/>
      <c r="K864" s="448"/>
      <c r="L864" s="449"/>
    </row>
    <row r="865" spans="1:12" ht="12.75">
      <c r="A865" s="766" t="s">
        <v>12</v>
      </c>
      <c r="B865" s="767"/>
      <c r="C865" s="475">
        <v>0</v>
      </c>
      <c r="D865" s="475">
        <v>0</v>
      </c>
      <c r="E865" s="475"/>
      <c r="F865" s="475">
        <v>0</v>
      </c>
      <c r="G865" s="768"/>
      <c r="H865" s="764"/>
      <c r="I865" s="498"/>
      <c r="J865" s="459"/>
      <c r="K865" s="448"/>
      <c r="L865" s="449"/>
    </row>
    <row r="866" spans="1:12" ht="51.75" customHeight="1">
      <c r="A866" s="474" t="s">
        <v>807</v>
      </c>
      <c r="B866" s="455" t="s">
        <v>1301</v>
      </c>
      <c r="C866" s="475"/>
      <c r="D866" s="475"/>
      <c r="E866" s="475"/>
      <c r="F866" s="475"/>
      <c r="G866" s="768" t="s">
        <v>1175</v>
      </c>
      <c r="H866" s="764" t="s">
        <v>1302</v>
      </c>
      <c r="I866" s="498"/>
      <c r="J866" s="459"/>
      <c r="K866" s="448"/>
      <c r="L866" s="449"/>
    </row>
    <row r="867" spans="1:12" ht="12.75">
      <c r="A867" s="766" t="s">
        <v>9</v>
      </c>
      <c r="B867" s="767"/>
      <c r="C867" s="475">
        <f>C868+C869+C870</f>
        <v>2892.63158</v>
      </c>
      <c r="D867" s="475">
        <f>D868+D869+D870</f>
        <v>2892.63158</v>
      </c>
      <c r="E867" s="475"/>
      <c r="F867" s="475">
        <f>F868+F869+F870</f>
        <v>2892.63158</v>
      </c>
      <c r="G867" s="768"/>
      <c r="H867" s="764"/>
      <c r="I867" s="498"/>
      <c r="J867" s="459"/>
      <c r="K867" s="448"/>
      <c r="L867" s="449"/>
    </row>
    <row r="868" spans="1:12" ht="12.75">
      <c r="A868" s="766" t="s">
        <v>10</v>
      </c>
      <c r="B868" s="767"/>
      <c r="C868" s="475">
        <v>2748</v>
      </c>
      <c r="D868" s="475">
        <f>C868</f>
        <v>2748</v>
      </c>
      <c r="E868" s="475"/>
      <c r="F868" s="475">
        <f>D868</f>
        <v>2748</v>
      </c>
      <c r="G868" s="768"/>
      <c r="H868" s="764"/>
      <c r="I868" s="498"/>
      <c r="J868" s="459"/>
      <c r="K868" s="448"/>
      <c r="L868" s="449"/>
    </row>
    <row r="869" spans="1:12" ht="12.75">
      <c r="A869" s="766" t="s">
        <v>11</v>
      </c>
      <c r="B869" s="767"/>
      <c r="C869" s="475">
        <v>144.63158</v>
      </c>
      <c r="D869" s="475">
        <v>144.63158</v>
      </c>
      <c r="E869" s="475"/>
      <c r="F869" s="475">
        <f>D869</f>
        <v>144.63158</v>
      </c>
      <c r="G869" s="768"/>
      <c r="H869" s="764"/>
      <c r="I869" s="498"/>
      <c r="J869" s="459"/>
      <c r="K869" s="448"/>
      <c r="L869" s="449"/>
    </row>
    <row r="870" spans="1:12" ht="12.75">
      <c r="A870" s="766" t="s">
        <v>12</v>
      </c>
      <c r="B870" s="767"/>
      <c r="C870" s="475">
        <v>0</v>
      </c>
      <c r="D870" s="475">
        <v>0</v>
      </c>
      <c r="E870" s="475"/>
      <c r="F870" s="475">
        <v>0</v>
      </c>
      <c r="G870" s="768"/>
      <c r="H870" s="764"/>
      <c r="I870" s="498"/>
      <c r="J870" s="459"/>
      <c r="K870" s="448"/>
      <c r="L870" s="449"/>
    </row>
    <row r="871" spans="1:12" ht="19.5">
      <c r="A871" s="492" t="s">
        <v>342</v>
      </c>
      <c r="B871" s="453" t="s">
        <v>343</v>
      </c>
      <c r="C871" s="463"/>
      <c r="D871" s="463"/>
      <c r="E871" s="781"/>
      <c r="F871" s="463"/>
      <c r="G871" s="782"/>
      <c r="H871" s="782"/>
      <c r="I871" s="783"/>
      <c r="J871" s="782"/>
      <c r="K871" s="448"/>
      <c r="L871" s="449"/>
    </row>
    <row r="872" spans="1:12" ht="12.75">
      <c r="A872" s="766" t="s">
        <v>9</v>
      </c>
      <c r="B872" s="767"/>
      <c r="C872" s="463">
        <f>C878</f>
        <v>1063</v>
      </c>
      <c r="D872" s="463">
        <f>D878</f>
        <v>1063</v>
      </c>
      <c r="E872" s="781"/>
      <c r="F872" s="463">
        <f>F878</f>
        <v>1063</v>
      </c>
      <c r="G872" s="782"/>
      <c r="H872" s="782"/>
      <c r="I872" s="783"/>
      <c r="J872" s="782"/>
      <c r="K872" s="448"/>
      <c r="L872" s="449"/>
    </row>
    <row r="873" spans="1:12" ht="12.75">
      <c r="A873" s="766" t="s">
        <v>10</v>
      </c>
      <c r="B873" s="767"/>
      <c r="C873" s="463">
        <f aca="true" t="shared" si="13" ref="C873:D875">C879</f>
        <v>0</v>
      </c>
      <c r="D873" s="463">
        <f t="shared" si="13"/>
        <v>0</v>
      </c>
      <c r="E873" s="781"/>
      <c r="F873" s="463">
        <f>F879</f>
        <v>0</v>
      </c>
      <c r="G873" s="782"/>
      <c r="H873" s="782"/>
      <c r="I873" s="783"/>
      <c r="J873" s="782"/>
      <c r="K873" s="448"/>
      <c r="L873" s="449"/>
    </row>
    <row r="874" spans="1:12" ht="12.75">
      <c r="A874" s="766" t="s">
        <v>11</v>
      </c>
      <c r="B874" s="767"/>
      <c r="C874" s="463">
        <f t="shared" si="13"/>
        <v>1063</v>
      </c>
      <c r="D874" s="463">
        <f t="shared" si="13"/>
        <v>1063</v>
      </c>
      <c r="E874" s="781"/>
      <c r="F874" s="463">
        <f>F880</f>
        <v>1063</v>
      </c>
      <c r="G874" s="782"/>
      <c r="H874" s="782"/>
      <c r="I874" s="783"/>
      <c r="J874" s="782"/>
      <c r="K874" s="448"/>
      <c r="L874" s="449"/>
    </row>
    <row r="875" spans="1:12" ht="12.75">
      <c r="A875" s="766" t="s">
        <v>12</v>
      </c>
      <c r="B875" s="767"/>
      <c r="C875" s="463">
        <f t="shared" si="13"/>
        <v>0</v>
      </c>
      <c r="D875" s="463">
        <f t="shared" si="13"/>
        <v>0</v>
      </c>
      <c r="E875" s="781"/>
      <c r="F875" s="463">
        <f>F881</f>
        <v>0</v>
      </c>
      <c r="G875" s="782"/>
      <c r="H875" s="782"/>
      <c r="I875" s="783"/>
      <c r="J875" s="782"/>
      <c r="K875" s="448"/>
      <c r="L875" s="449"/>
    </row>
    <row r="876" spans="1:12" ht="12.75">
      <c r="A876" s="771"/>
      <c r="B876" s="782"/>
      <c r="C876" s="782"/>
      <c r="D876" s="782"/>
      <c r="E876" s="782"/>
      <c r="F876" s="782"/>
      <c r="G876" s="782"/>
      <c r="H876" s="782"/>
      <c r="I876" s="782"/>
      <c r="J876" s="782"/>
      <c r="K876" s="448"/>
      <c r="L876" s="449"/>
    </row>
    <row r="877" spans="1:12" ht="29.25">
      <c r="A877" s="474" t="s">
        <v>344</v>
      </c>
      <c r="B877" s="355" t="s">
        <v>345</v>
      </c>
      <c r="C877" s="502"/>
      <c r="D877" s="502"/>
      <c r="E877" s="769"/>
      <c r="F877" s="502"/>
      <c r="G877" s="764" t="s">
        <v>938</v>
      </c>
      <c r="H877" s="764" t="s">
        <v>346</v>
      </c>
      <c r="I877" s="498"/>
      <c r="J877" s="459"/>
      <c r="K877" s="448"/>
      <c r="L877" s="449"/>
    </row>
    <row r="878" spans="1:12" ht="12.75">
      <c r="A878" s="766" t="s">
        <v>9</v>
      </c>
      <c r="B878" s="767"/>
      <c r="C878" s="463">
        <f>SUM(C879:C883)</f>
        <v>1063</v>
      </c>
      <c r="D878" s="463">
        <f>SUM(D879:D883)</f>
        <v>1063</v>
      </c>
      <c r="E878" s="769"/>
      <c r="F878" s="463">
        <f>SUM(F879:F883)</f>
        <v>1063</v>
      </c>
      <c r="G878" s="764"/>
      <c r="H878" s="764"/>
      <c r="I878" s="498"/>
      <c r="J878" s="459"/>
      <c r="K878" s="448"/>
      <c r="L878" s="449"/>
    </row>
    <row r="879" spans="1:12" ht="12.75">
      <c r="A879" s="766" t="s">
        <v>10</v>
      </c>
      <c r="B879" s="767"/>
      <c r="C879" s="463">
        <f aca="true" t="shared" si="14" ref="C879:D881">C886+C894</f>
        <v>0</v>
      </c>
      <c r="D879" s="463">
        <f t="shared" si="14"/>
        <v>0</v>
      </c>
      <c r="E879" s="769"/>
      <c r="F879" s="463">
        <f>F886+F894</f>
        <v>0</v>
      </c>
      <c r="G879" s="764"/>
      <c r="H879" s="764"/>
      <c r="I879" s="498"/>
      <c r="J879" s="459"/>
      <c r="K879" s="448"/>
      <c r="L879" s="449"/>
    </row>
    <row r="880" spans="1:12" ht="12.75">
      <c r="A880" s="766" t="s">
        <v>11</v>
      </c>
      <c r="B880" s="767"/>
      <c r="C880" s="463">
        <f t="shared" si="14"/>
        <v>1063</v>
      </c>
      <c r="D880" s="463">
        <f t="shared" si="14"/>
        <v>1063</v>
      </c>
      <c r="E880" s="769"/>
      <c r="F880" s="463">
        <f>F887+F895</f>
        <v>1063</v>
      </c>
      <c r="G880" s="764"/>
      <c r="H880" s="764"/>
      <c r="I880" s="498"/>
      <c r="J880" s="459"/>
      <c r="K880" s="448"/>
      <c r="L880" s="449"/>
    </row>
    <row r="881" spans="1:12" ht="12.75">
      <c r="A881" s="766" t="s">
        <v>12</v>
      </c>
      <c r="B881" s="767"/>
      <c r="C881" s="463">
        <f t="shared" si="14"/>
        <v>0</v>
      </c>
      <c r="D881" s="463">
        <f t="shared" si="14"/>
        <v>0</v>
      </c>
      <c r="E881" s="769"/>
      <c r="F881" s="463">
        <f>F888+F896</f>
        <v>0</v>
      </c>
      <c r="G881" s="764"/>
      <c r="H881" s="764"/>
      <c r="I881" s="498"/>
      <c r="J881" s="459"/>
      <c r="K881" s="448"/>
      <c r="L881" s="449"/>
    </row>
    <row r="882" spans="1:12" ht="12.75">
      <c r="A882" s="766" t="s">
        <v>20</v>
      </c>
      <c r="B882" s="767"/>
      <c r="C882" s="463"/>
      <c r="D882" s="463"/>
      <c r="E882" s="501"/>
      <c r="F882" s="463"/>
      <c r="G882" s="764"/>
      <c r="H882" s="764"/>
      <c r="I882" s="498"/>
      <c r="J882" s="459"/>
      <c r="K882" s="448"/>
      <c r="L882" s="449"/>
    </row>
    <row r="883" spans="1:12" ht="12.75">
      <c r="A883" s="766" t="s">
        <v>21</v>
      </c>
      <c r="B883" s="767"/>
      <c r="C883" s="463"/>
      <c r="D883" s="463"/>
      <c r="E883" s="501"/>
      <c r="F883" s="463"/>
      <c r="G883" s="764"/>
      <c r="H883" s="764"/>
      <c r="I883" s="498"/>
      <c r="J883" s="459"/>
      <c r="K883" s="448"/>
      <c r="L883" s="449"/>
    </row>
    <row r="884" spans="1:12" ht="29.25">
      <c r="A884" s="474" t="s">
        <v>347</v>
      </c>
      <c r="B884" s="355" t="s">
        <v>348</v>
      </c>
      <c r="C884" s="475"/>
      <c r="D884" s="475"/>
      <c r="E884" s="769" t="s">
        <v>812</v>
      </c>
      <c r="F884" s="475"/>
      <c r="G884" s="768" t="s">
        <v>1175</v>
      </c>
      <c r="H884" s="764" t="s">
        <v>349</v>
      </c>
      <c r="I884" s="441" t="s">
        <v>1104</v>
      </c>
      <c r="J884" s="441" t="s">
        <v>1106</v>
      </c>
      <c r="K884" s="448"/>
      <c r="L884" s="449"/>
    </row>
    <row r="885" spans="1:12" ht="12.75">
      <c r="A885" s="766" t="s">
        <v>9</v>
      </c>
      <c r="B885" s="767"/>
      <c r="C885" s="475">
        <f>SUM(C886:C890)</f>
        <v>652.5962</v>
      </c>
      <c r="D885" s="475">
        <f>SUM(D886:D890)</f>
        <v>652.5962</v>
      </c>
      <c r="E885" s="769"/>
      <c r="F885" s="475">
        <f>SUM(F886:F890)</f>
        <v>652.5962</v>
      </c>
      <c r="G885" s="768"/>
      <c r="H885" s="764"/>
      <c r="I885" s="499"/>
      <c r="J885" s="500"/>
      <c r="K885" s="448"/>
      <c r="L885" s="449"/>
    </row>
    <row r="886" spans="1:12" ht="12.75">
      <c r="A886" s="766" t="s">
        <v>10</v>
      </c>
      <c r="B886" s="767"/>
      <c r="C886" s="475">
        <v>0</v>
      </c>
      <c r="D886" s="475">
        <v>0</v>
      </c>
      <c r="E886" s="769"/>
      <c r="F886" s="475">
        <v>0</v>
      </c>
      <c r="G886" s="768"/>
      <c r="H886" s="764"/>
      <c r="I886" s="499"/>
      <c r="J886" s="500"/>
      <c r="K886" s="448"/>
      <c r="L886" s="449"/>
    </row>
    <row r="887" spans="1:12" ht="12.75">
      <c r="A887" s="766" t="s">
        <v>11</v>
      </c>
      <c r="B887" s="767"/>
      <c r="C887" s="475">
        <v>652.5962</v>
      </c>
      <c r="D887" s="475">
        <v>652.5962</v>
      </c>
      <c r="E887" s="769"/>
      <c r="F887" s="475">
        <v>652.5962</v>
      </c>
      <c r="G887" s="768"/>
      <c r="H887" s="764"/>
      <c r="I887" s="499"/>
      <c r="J887" s="500"/>
      <c r="K887" s="448"/>
      <c r="L887" s="449"/>
    </row>
    <row r="888" spans="1:12" ht="12.75">
      <c r="A888" s="766" t="s">
        <v>12</v>
      </c>
      <c r="B888" s="767"/>
      <c r="C888" s="475">
        <v>0</v>
      </c>
      <c r="D888" s="475">
        <v>0</v>
      </c>
      <c r="E888" s="769"/>
      <c r="F888" s="475">
        <v>0</v>
      </c>
      <c r="G888" s="768"/>
      <c r="H888" s="764"/>
      <c r="I888" s="499"/>
      <c r="J888" s="500"/>
      <c r="K888" s="448"/>
      <c r="L888" s="449"/>
    </row>
    <row r="889" spans="1:12" ht="12.75">
      <c r="A889" s="766" t="s">
        <v>20</v>
      </c>
      <c r="B889" s="767"/>
      <c r="C889" s="475"/>
      <c r="D889" s="475"/>
      <c r="E889" s="475"/>
      <c r="F889" s="475"/>
      <c r="G889" s="768"/>
      <c r="H889" s="764"/>
      <c r="I889" s="499"/>
      <c r="J889" s="500"/>
      <c r="K889" s="448"/>
      <c r="L889" s="449"/>
    </row>
    <row r="890" spans="1:12" ht="12.75">
      <c r="A890" s="766" t="s">
        <v>21</v>
      </c>
      <c r="B890" s="767"/>
      <c r="C890" s="475"/>
      <c r="D890" s="475"/>
      <c r="E890" s="475"/>
      <c r="F890" s="475"/>
      <c r="G890" s="768"/>
      <c r="H890" s="764"/>
      <c r="I890" s="499"/>
      <c r="J890" s="500"/>
      <c r="K890" s="448"/>
      <c r="L890" s="449"/>
    </row>
    <row r="891" spans="1:12" ht="34.5" customHeight="1">
      <c r="A891" s="458"/>
      <c r="B891" s="355" t="s">
        <v>1303</v>
      </c>
      <c r="C891" s="439" t="s">
        <v>15</v>
      </c>
      <c r="D891" s="439" t="s">
        <v>15</v>
      </c>
      <c r="E891" s="439" t="s">
        <v>15</v>
      </c>
      <c r="F891" s="439" t="s">
        <v>15</v>
      </c>
      <c r="G891" s="477" t="s">
        <v>938</v>
      </c>
      <c r="H891" s="491" t="s">
        <v>15</v>
      </c>
      <c r="I891" s="505"/>
      <c r="J891" s="505" t="s">
        <v>1304</v>
      </c>
      <c r="K891" s="448"/>
      <c r="L891" s="449"/>
    </row>
    <row r="892" spans="1:12" ht="48.75">
      <c r="A892" s="474" t="s">
        <v>350</v>
      </c>
      <c r="B892" s="355" t="s">
        <v>351</v>
      </c>
      <c r="C892" s="475"/>
      <c r="D892" s="475"/>
      <c r="E892" s="769" t="s">
        <v>813</v>
      </c>
      <c r="F892" s="475"/>
      <c r="G892" s="768" t="s">
        <v>1269</v>
      </c>
      <c r="H892" s="764" t="s">
        <v>346</v>
      </c>
      <c r="I892" s="441" t="s">
        <v>1104</v>
      </c>
      <c r="J892" s="441" t="s">
        <v>1106</v>
      </c>
      <c r="K892" s="448"/>
      <c r="L892" s="449"/>
    </row>
    <row r="893" spans="1:12" ht="12.75">
      <c r="A893" s="766" t="s">
        <v>9</v>
      </c>
      <c r="B893" s="767"/>
      <c r="C893" s="475">
        <f>SUM(C894:C896)</f>
        <v>410.4038</v>
      </c>
      <c r="D893" s="475">
        <f>SUM(D894:D896)</f>
        <v>410.4038</v>
      </c>
      <c r="E893" s="769"/>
      <c r="F893" s="475">
        <f>SUM(F894:F896)</f>
        <v>410.4038</v>
      </c>
      <c r="G893" s="768"/>
      <c r="H893" s="764"/>
      <c r="I893" s="499"/>
      <c r="J893" s="500"/>
      <c r="K893" s="448"/>
      <c r="L893" s="449"/>
    </row>
    <row r="894" spans="1:12" ht="12.75">
      <c r="A894" s="766" t="s">
        <v>10</v>
      </c>
      <c r="B894" s="767"/>
      <c r="C894" s="475">
        <v>0</v>
      </c>
      <c r="D894" s="475">
        <v>0</v>
      </c>
      <c r="E894" s="769"/>
      <c r="F894" s="475">
        <v>0</v>
      </c>
      <c r="G894" s="768"/>
      <c r="H894" s="764"/>
      <c r="I894" s="499"/>
      <c r="J894" s="500"/>
      <c r="K894" s="448"/>
      <c r="L894" s="449"/>
    </row>
    <row r="895" spans="1:12" ht="12.75">
      <c r="A895" s="766" t="s">
        <v>11</v>
      </c>
      <c r="B895" s="767"/>
      <c r="C895" s="475">
        <v>410.4038</v>
      </c>
      <c r="D895" s="475">
        <v>410.4038</v>
      </c>
      <c r="E895" s="769"/>
      <c r="F895" s="475">
        <v>410.4038</v>
      </c>
      <c r="G895" s="768"/>
      <c r="H895" s="764"/>
      <c r="I895" s="499"/>
      <c r="J895" s="500"/>
      <c r="K895" s="448"/>
      <c r="L895" s="449"/>
    </row>
    <row r="896" spans="1:12" ht="12.75">
      <c r="A896" s="766" t="s">
        <v>12</v>
      </c>
      <c r="B896" s="767"/>
      <c r="C896" s="475">
        <v>0</v>
      </c>
      <c r="D896" s="475">
        <v>0</v>
      </c>
      <c r="E896" s="769"/>
      <c r="F896" s="475">
        <v>0</v>
      </c>
      <c r="G896" s="768"/>
      <c r="H896" s="764"/>
      <c r="I896" s="499"/>
      <c r="J896" s="500"/>
      <c r="K896" s="448"/>
      <c r="L896" s="449"/>
    </row>
    <row r="897" spans="1:12" ht="19.5">
      <c r="A897" s="492" t="s">
        <v>356</v>
      </c>
      <c r="B897" s="503" t="s">
        <v>1305</v>
      </c>
      <c r="C897" s="463"/>
      <c r="D897" s="463"/>
      <c r="E897" s="747"/>
      <c r="F897" s="463"/>
      <c r="G897" s="751"/>
      <c r="H897" s="751"/>
      <c r="I897" s="783"/>
      <c r="J897" s="782"/>
      <c r="K897" s="448"/>
      <c r="L897" s="449"/>
    </row>
    <row r="898" spans="1:12" ht="12.75">
      <c r="A898" s="766" t="s">
        <v>9</v>
      </c>
      <c r="B898" s="767"/>
      <c r="C898" s="463">
        <f aca="true" t="shared" si="15" ref="C898:D901">C903+C936</f>
        <v>138877.68213</v>
      </c>
      <c r="D898" s="463">
        <f t="shared" si="15"/>
        <v>132813.05263</v>
      </c>
      <c r="E898" s="747"/>
      <c r="F898" s="463">
        <f>F903+F936</f>
        <v>132813.05263</v>
      </c>
      <c r="G898" s="751"/>
      <c r="H898" s="751"/>
      <c r="I898" s="783"/>
      <c r="J898" s="782"/>
      <c r="K898" s="448"/>
      <c r="L898" s="449"/>
    </row>
    <row r="899" spans="1:12" ht="12.75">
      <c r="A899" s="766" t="s">
        <v>10</v>
      </c>
      <c r="B899" s="767"/>
      <c r="C899" s="463">
        <f t="shared" si="15"/>
        <v>0</v>
      </c>
      <c r="D899" s="463">
        <f t="shared" si="15"/>
        <v>0</v>
      </c>
      <c r="E899" s="747"/>
      <c r="F899" s="463">
        <f>F904+F937</f>
        <v>0</v>
      </c>
      <c r="G899" s="751"/>
      <c r="H899" s="751"/>
      <c r="I899" s="783"/>
      <c r="J899" s="782"/>
      <c r="K899" s="448"/>
      <c r="L899" s="449"/>
    </row>
    <row r="900" spans="1:12" ht="12.75">
      <c r="A900" s="766" t="s">
        <v>11</v>
      </c>
      <c r="B900" s="767"/>
      <c r="C900" s="463">
        <f t="shared" si="15"/>
        <v>138877.68213</v>
      </c>
      <c r="D900" s="463">
        <f t="shared" si="15"/>
        <v>132813.05263</v>
      </c>
      <c r="E900" s="747"/>
      <c r="F900" s="463">
        <f>F905+F938</f>
        <v>132813.05263</v>
      </c>
      <c r="G900" s="751"/>
      <c r="H900" s="751"/>
      <c r="I900" s="783"/>
      <c r="J900" s="782"/>
      <c r="K900" s="448"/>
      <c r="L900" s="449"/>
    </row>
    <row r="901" spans="1:12" ht="12.75">
      <c r="A901" s="766" t="s">
        <v>12</v>
      </c>
      <c r="B901" s="767"/>
      <c r="C901" s="463">
        <f t="shared" si="15"/>
        <v>0</v>
      </c>
      <c r="D901" s="463">
        <f t="shared" si="15"/>
        <v>0</v>
      </c>
      <c r="E901" s="747"/>
      <c r="F901" s="463">
        <f>F906+F939</f>
        <v>0</v>
      </c>
      <c r="G901" s="751"/>
      <c r="H901" s="751"/>
      <c r="I901" s="783"/>
      <c r="J901" s="782"/>
      <c r="K901" s="448"/>
      <c r="L901" s="449"/>
    </row>
    <row r="902" spans="1:12" ht="29.25">
      <c r="A902" s="474" t="s">
        <v>357</v>
      </c>
      <c r="B902" s="355" t="s">
        <v>488</v>
      </c>
      <c r="C902" s="502"/>
      <c r="D902" s="502"/>
      <c r="E902" s="781"/>
      <c r="F902" s="502"/>
      <c r="G902" s="764" t="s">
        <v>938</v>
      </c>
      <c r="H902" s="764" t="s">
        <v>1306</v>
      </c>
      <c r="I902" s="441"/>
      <c r="J902" s="441"/>
      <c r="K902" s="448"/>
      <c r="L902" s="449"/>
    </row>
    <row r="903" spans="1:12" ht="12.75">
      <c r="A903" s="766" t="s">
        <v>9</v>
      </c>
      <c r="B903" s="767"/>
      <c r="C903" s="463">
        <f>SUM(C904:C908)</f>
        <v>138609.68213</v>
      </c>
      <c r="D903" s="463">
        <f>SUM(D904:D908)</f>
        <v>132581.55263</v>
      </c>
      <c r="E903" s="781"/>
      <c r="F903" s="463">
        <f>SUM(F904:F908)</f>
        <v>132581.55263</v>
      </c>
      <c r="G903" s="764"/>
      <c r="H903" s="764"/>
      <c r="I903" s="499"/>
      <c r="J903" s="500"/>
      <c r="K903" s="448"/>
      <c r="L903" s="449"/>
    </row>
    <row r="904" spans="1:12" ht="12.75">
      <c r="A904" s="766" t="s">
        <v>10</v>
      </c>
      <c r="B904" s="767"/>
      <c r="C904" s="463">
        <f>C916+C911</f>
        <v>0</v>
      </c>
      <c r="D904" s="463">
        <f>D916+D911</f>
        <v>0</v>
      </c>
      <c r="E904" s="781"/>
      <c r="F904" s="463">
        <f>F916+F911</f>
        <v>0</v>
      </c>
      <c r="G904" s="764"/>
      <c r="H904" s="764"/>
      <c r="I904" s="499"/>
      <c r="J904" s="500"/>
      <c r="K904" s="448"/>
      <c r="L904" s="449"/>
    </row>
    <row r="905" spans="1:12" ht="12.75">
      <c r="A905" s="766" t="s">
        <v>11</v>
      </c>
      <c r="B905" s="767"/>
      <c r="C905" s="463">
        <f>C912+C917+C923+C928+C931</f>
        <v>138609.68213</v>
      </c>
      <c r="D905" s="463">
        <f>D912+D917+D923+D928+D931</f>
        <v>132581.55263</v>
      </c>
      <c r="E905" s="781"/>
      <c r="F905" s="463">
        <f>F912+F917+F928+F933</f>
        <v>132581.55263</v>
      </c>
      <c r="G905" s="764"/>
      <c r="H905" s="764"/>
      <c r="I905" s="499"/>
      <c r="J905" s="500"/>
      <c r="K905" s="448"/>
      <c r="L905" s="449"/>
    </row>
    <row r="906" spans="1:12" ht="12.75">
      <c r="A906" s="766" t="s">
        <v>12</v>
      </c>
      <c r="B906" s="767"/>
      <c r="C906" s="463">
        <f>C913</f>
        <v>0</v>
      </c>
      <c r="D906" s="463">
        <f>D913</f>
        <v>0</v>
      </c>
      <c r="E906" s="781"/>
      <c r="F906" s="463">
        <f>F913</f>
        <v>0</v>
      </c>
      <c r="G906" s="764"/>
      <c r="H906" s="764"/>
      <c r="I906" s="499"/>
      <c r="J906" s="500"/>
      <c r="K906" s="448"/>
      <c r="L906" s="449"/>
    </row>
    <row r="907" spans="1:12" ht="12.75">
      <c r="A907" s="766" t="s">
        <v>20</v>
      </c>
      <c r="B907" s="767"/>
      <c r="C907" s="463"/>
      <c r="D907" s="463"/>
      <c r="E907" s="501"/>
      <c r="F907" s="463"/>
      <c r="G907" s="764"/>
      <c r="H907" s="764"/>
      <c r="I907" s="499"/>
      <c r="J907" s="500"/>
      <c r="K907" s="448"/>
      <c r="L907" s="449"/>
    </row>
    <row r="908" spans="1:12" ht="12.75">
      <c r="A908" s="766" t="s">
        <v>21</v>
      </c>
      <c r="B908" s="767"/>
      <c r="C908" s="463"/>
      <c r="D908" s="463"/>
      <c r="E908" s="501"/>
      <c r="F908" s="463"/>
      <c r="G908" s="764"/>
      <c r="H908" s="764"/>
      <c r="I908" s="499"/>
      <c r="J908" s="500"/>
      <c r="K908" s="448"/>
      <c r="L908" s="449"/>
    </row>
    <row r="909" spans="1:12" ht="29.25">
      <c r="A909" s="474" t="s">
        <v>358</v>
      </c>
      <c r="B909" s="355" t="s">
        <v>359</v>
      </c>
      <c r="C909" s="501"/>
      <c r="D909" s="501"/>
      <c r="E909" s="769" t="s">
        <v>815</v>
      </c>
      <c r="F909" s="501"/>
      <c r="G909" s="764" t="s">
        <v>939</v>
      </c>
      <c r="H909" s="764" t="s">
        <v>360</v>
      </c>
      <c r="I909" s="441" t="s">
        <v>1104</v>
      </c>
      <c r="J909" s="441" t="s">
        <v>1106</v>
      </c>
      <c r="K909" s="538" t="s">
        <v>1377</v>
      </c>
      <c r="L909" s="546"/>
    </row>
    <row r="910" spans="1:12" ht="12.75">
      <c r="A910" s="766" t="s">
        <v>9</v>
      </c>
      <c r="B910" s="767"/>
      <c r="C910" s="475">
        <f>SUM(C911:C913)</f>
        <v>91011.14651</v>
      </c>
      <c r="D910" s="475">
        <f>SUM(D911:D913)</f>
        <v>84994.29201</v>
      </c>
      <c r="E910" s="769"/>
      <c r="F910" s="475">
        <f>SUM(F911:F913)</f>
        <v>84994.29201</v>
      </c>
      <c r="G910" s="764"/>
      <c r="H910" s="764"/>
      <c r="I910" s="499"/>
      <c r="J910" s="500"/>
      <c r="K910" s="448"/>
      <c r="L910" s="449"/>
    </row>
    <row r="911" spans="1:12" ht="12.75">
      <c r="A911" s="766" t="s">
        <v>10</v>
      </c>
      <c r="B911" s="767"/>
      <c r="C911" s="475">
        <v>0</v>
      </c>
      <c r="D911" s="475">
        <v>0</v>
      </c>
      <c r="E911" s="769"/>
      <c r="F911" s="475">
        <v>0</v>
      </c>
      <c r="G911" s="764"/>
      <c r="H911" s="764"/>
      <c r="I911" s="499"/>
      <c r="J911" s="500"/>
      <c r="K911" s="448"/>
      <c r="L911" s="449"/>
    </row>
    <row r="912" spans="1:12" ht="12.75">
      <c r="A912" s="766" t="s">
        <v>11</v>
      </c>
      <c r="B912" s="767"/>
      <c r="C912" s="475">
        <v>91011.14651</v>
      </c>
      <c r="D912" s="475">
        <v>84994.29201</v>
      </c>
      <c r="E912" s="769"/>
      <c r="F912" s="475">
        <f>D912</f>
        <v>84994.29201</v>
      </c>
      <c r="G912" s="764"/>
      <c r="H912" s="764"/>
      <c r="I912" s="499"/>
      <c r="J912" s="500"/>
      <c r="K912" s="448"/>
      <c r="L912" s="449"/>
    </row>
    <row r="913" spans="1:12" ht="12.75">
      <c r="A913" s="766" t="s">
        <v>12</v>
      </c>
      <c r="B913" s="767"/>
      <c r="C913" s="475">
        <v>0</v>
      </c>
      <c r="D913" s="475">
        <v>0</v>
      </c>
      <c r="E913" s="769"/>
      <c r="F913" s="475">
        <v>0</v>
      </c>
      <c r="G913" s="764"/>
      <c r="H913" s="764"/>
      <c r="I913" s="499"/>
      <c r="J913" s="500"/>
      <c r="K913" s="448"/>
      <c r="L913" s="449"/>
    </row>
    <row r="914" spans="1:12" ht="47.25" customHeight="1">
      <c r="A914" s="474" t="s">
        <v>361</v>
      </c>
      <c r="B914" s="355" t="s">
        <v>1307</v>
      </c>
      <c r="C914" s="501"/>
      <c r="D914" s="501"/>
      <c r="E914" s="769" t="s">
        <v>816</v>
      </c>
      <c r="F914" s="501"/>
      <c r="G914" s="764" t="s">
        <v>939</v>
      </c>
      <c r="H914" s="764" t="s">
        <v>489</v>
      </c>
      <c r="I914" s="441" t="s">
        <v>1104</v>
      </c>
      <c r="J914" s="441" t="s">
        <v>1106</v>
      </c>
      <c r="K914" s="448">
        <v>2679.5</v>
      </c>
      <c r="L914" s="449"/>
    </row>
    <row r="915" spans="1:12" ht="12.75">
      <c r="A915" s="766" t="s">
        <v>9</v>
      </c>
      <c r="B915" s="767"/>
      <c r="C915" s="475">
        <f>SUM(C916:C918)</f>
        <v>45461.24852</v>
      </c>
      <c r="D915" s="475">
        <f>SUM(D916:D918)</f>
        <v>45461.24852</v>
      </c>
      <c r="E915" s="769"/>
      <c r="F915" s="475">
        <f>SUM(F916:F918)</f>
        <v>45461.24852</v>
      </c>
      <c r="G915" s="764"/>
      <c r="H915" s="764"/>
      <c r="I915" s="499"/>
      <c r="J915" s="500"/>
      <c r="K915" s="448"/>
      <c r="L915" s="449"/>
    </row>
    <row r="916" spans="1:12" ht="12.75">
      <c r="A916" s="766" t="s">
        <v>10</v>
      </c>
      <c r="B916" s="767"/>
      <c r="C916" s="475">
        <v>0</v>
      </c>
      <c r="D916" s="475">
        <v>0</v>
      </c>
      <c r="E916" s="769"/>
      <c r="F916" s="475">
        <v>0</v>
      </c>
      <c r="G916" s="764"/>
      <c r="H916" s="764"/>
      <c r="I916" s="499"/>
      <c r="J916" s="500"/>
      <c r="K916" s="448"/>
      <c r="L916" s="449"/>
    </row>
    <row r="917" spans="1:12" ht="12.75">
      <c r="A917" s="766" t="s">
        <v>11</v>
      </c>
      <c r="B917" s="767"/>
      <c r="C917" s="475">
        <v>45461.24852</v>
      </c>
      <c r="D917" s="475">
        <v>45461.24852</v>
      </c>
      <c r="E917" s="769"/>
      <c r="F917" s="475">
        <f>D917</f>
        <v>45461.24852</v>
      </c>
      <c r="G917" s="764"/>
      <c r="H917" s="764"/>
      <c r="I917" s="499"/>
      <c r="J917" s="500"/>
      <c r="K917" s="448"/>
      <c r="L917" s="449"/>
    </row>
    <row r="918" spans="1:12" ht="12.75">
      <c r="A918" s="766" t="s">
        <v>12</v>
      </c>
      <c r="B918" s="767"/>
      <c r="C918" s="475">
        <v>0</v>
      </c>
      <c r="D918" s="475">
        <v>0</v>
      </c>
      <c r="E918" s="769"/>
      <c r="F918" s="475">
        <v>0</v>
      </c>
      <c r="G918" s="764"/>
      <c r="H918" s="764"/>
      <c r="I918" s="499"/>
      <c r="J918" s="500"/>
      <c r="K918" s="448"/>
      <c r="L918" s="449"/>
    </row>
    <row r="919" spans="1:12" ht="78.75" customHeight="1">
      <c r="A919" s="458"/>
      <c r="B919" s="355" t="s">
        <v>1308</v>
      </c>
      <c r="C919" s="439" t="s">
        <v>15</v>
      </c>
      <c r="D919" s="439" t="s">
        <v>15</v>
      </c>
      <c r="E919" s="439" t="s">
        <v>15</v>
      </c>
      <c r="F919" s="439" t="s">
        <v>15</v>
      </c>
      <c r="G919" s="477" t="s">
        <v>938</v>
      </c>
      <c r="H919" s="491" t="s">
        <v>15</v>
      </c>
      <c r="I919" s="505"/>
      <c r="J919" s="505" t="s">
        <v>1309</v>
      </c>
      <c r="K919" s="448"/>
      <c r="L919" s="449"/>
    </row>
    <row r="920" spans="1:12" ht="66.75" customHeight="1">
      <c r="A920" s="474" t="s">
        <v>363</v>
      </c>
      <c r="B920" s="355" t="s">
        <v>1310</v>
      </c>
      <c r="C920" s="501"/>
      <c r="D920" s="501"/>
      <c r="E920" s="769"/>
      <c r="F920" s="501"/>
      <c r="G920" s="764" t="s">
        <v>447</v>
      </c>
      <c r="H920" s="764" t="s">
        <v>491</v>
      </c>
      <c r="I920" s="441" t="s">
        <v>1104</v>
      </c>
      <c r="J920" s="441"/>
      <c r="K920" s="448"/>
      <c r="L920" s="449"/>
    </row>
    <row r="921" spans="1:12" ht="12.75">
      <c r="A921" s="766" t="s">
        <v>9</v>
      </c>
      <c r="B921" s="767"/>
      <c r="C921" s="475">
        <f>SUM(C922:C924)</f>
        <v>0</v>
      </c>
      <c r="D921" s="475">
        <f>SUM(D922:D924)</f>
        <v>0</v>
      </c>
      <c r="E921" s="769"/>
      <c r="F921" s="475">
        <f>SUM(F922:F924)</f>
        <v>0</v>
      </c>
      <c r="G921" s="764"/>
      <c r="H921" s="764"/>
      <c r="I921" s="499"/>
      <c r="J921" s="500"/>
      <c r="K921" s="448"/>
      <c r="L921" s="449"/>
    </row>
    <row r="922" spans="1:12" ht="12.75">
      <c r="A922" s="766" t="s">
        <v>10</v>
      </c>
      <c r="B922" s="767"/>
      <c r="C922" s="475">
        <v>0</v>
      </c>
      <c r="D922" s="475">
        <v>0</v>
      </c>
      <c r="E922" s="769"/>
      <c r="F922" s="475">
        <v>0</v>
      </c>
      <c r="G922" s="764"/>
      <c r="H922" s="764"/>
      <c r="I922" s="499"/>
      <c r="J922" s="500"/>
      <c r="K922" s="448"/>
      <c r="L922" s="449"/>
    </row>
    <row r="923" spans="1:12" ht="12.75">
      <c r="A923" s="766" t="s">
        <v>11</v>
      </c>
      <c r="B923" s="767"/>
      <c r="C923" s="475">
        <v>0</v>
      </c>
      <c r="D923" s="475">
        <v>0</v>
      </c>
      <c r="E923" s="769"/>
      <c r="F923" s="475">
        <v>0</v>
      </c>
      <c r="G923" s="764"/>
      <c r="H923" s="764"/>
      <c r="I923" s="499"/>
      <c r="J923" s="500"/>
      <c r="K923" s="448"/>
      <c r="L923" s="449"/>
    </row>
    <row r="924" spans="1:12" ht="12.75">
      <c r="A924" s="766" t="s">
        <v>12</v>
      </c>
      <c r="B924" s="767"/>
      <c r="C924" s="475">
        <v>0</v>
      </c>
      <c r="D924" s="475">
        <v>0</v>
      </c>
      <c r="E924" s="769"/>
      <c r="F924" s="475">
        <v>0</v>
      </c>
      <c r="G924" s="764"/>
      <c r="H924" s="764"/>
      <c r="I924" s="499"/>
      <c r="J924" s="500"/>
      <c r="K924" s="448"/>
      <c r="L924" s="449"/>
    </row>
    <row r="925" spans="1:12" ht="94.5" customHeight="1">
      <c r="A925" s="474" t="s">
        <v>364</v>
      </c>
      <c r="B925" s="355" t="s">
        <v>1311</v>
      </c>
      <c r="C925" s="501"/>
      <c r="D925" s="501"/>
      <c r="E925" s="769" t="s">
        <v>816</v>
      </c>
      <c r="F925" s="501"/>
      <c r="G925" s="764" t="s">
        <v>939</v>
      </c>
      <c r="H925" s="764" t="s">
        <v>492</v>
      </c>
      <c r="I925" s="441" t="s">
        <v>1104</v>
      </c>
      <c r="J925" s="441"/>
      <c r="K925" s="448"/>
      <c r="L925" s="449"/>
    </row>
    <row r="926" spans="1:12" ht="12.75">
      <c r="A926" s="766" t="s">
        <v>9</v>
      </c>
      <c r="B926" s="767"/>
      <c r="C926" s="475">
        <f>SUM(C927:C929)</f>
        <v>1133.3271</v>
      </c>
      <c r="D926" s="475">
        <f>SUM(D927:D929)</f>
        <v>1122.0521</v>
      </c>
      <c r="E926" s="769"/>
      <c r="F926" s="475">
        <f>SUM(F927:F929)</f>
        <v>1122.0521</v>
      </c>
      <c r="G926" s="764"/>
      <c r="H926" s="764"/>
      <c r="I926" s="499"/>
      <c r="J926" s="500"/>
      <c r="K926" s="448"/>
      <c r="L926" s="449"/>
    </row>
    <row r="927" spans="1:12" ht="12.75">
      <c r="A927" s="766" t="s">
        <v>10</v>
      </c>
      <c r="B927" s="767"/>
      <c r="C927" s="475">
        <v>0</v>
      </c>
      <c r="D927" s="475">
        <v>0</v>
      </c>
      <c r="E927" s="769"/>
      <c r="F927" s="475">
        <v>0</v>
      </c>
      <c r="G927" s="764"/>
      <c r="H927" s="764"/>
      <c r="I927" s="499"/>
      <c r="J927" s="500"/>
      <c r="K927" s="448"/>
      <c r="L927" s="449"/>
    </row>
    <row r="928" spans="1:12" ht="12.75">
      <c r="A928" s="766" t="s">
        <v>11</v>
      </c>
      <c r="B928" s="767"/>
      <c r="C928" s="475">
        <v>1133.3271</v>
      </c>
      <c r="D928" s="475">
        <v>1122.0521</v>
      </c>
      <c r="E928" s="769"/>
      <c r="F928" s="475">
        <f>D928</f>
        <v>1122.0521</v>
      </c>
      <c r="G928" s="764"/>
      <c r="H928" s="764"/>
      <c r="I928" s="499"/>
      <c r="J928" s="500"/>
      <c r="K928" s="448"/>
      <c r="L928" s="449"/>
    </row>
    <row r="929" spans="1:12" ht="12.75">
      <c r="A929" s="766" t="s">
        <v>12</v>
      </c>
      <c r="B929" s="767"/>
      <c r="C929" s="475">
        <v>0</v>
      </c>
      <c r="D929" s="475">
        <v>0</v>
      </c>
      <c r="E929" s="769"/>
      <c r="F929" s="475">
        <v>0</v>
      </c>
      <c r="G929" s="764"/>
      <c r="H929" s="764"/>
      <c r="I929" s="499"/>
      <c r="J929" s="500"/>
      <c r="K929" s="448"/>
      <c r="L929" s="449"/>
    </row>
    <row r="930" spans="1:12" ht="48.75">
      <c r="A930" s="474" t="s">
        <v>818</v>
      </c>
      <c r="B930" s="355" t="s">
        <v>1312</v>
      </c>
      <c r="C930" s="501"/>
      <c r="D930" s="501"/>
      <c r="E930" s="475"/>
      <c r="F930" s="501"/>
      <c r="G930" s="455"/>
      <c r="H930" s="455"/>
      <c r="I930" s="441" t="s">
        <v>1104</v>
      </c>
      <c r="J930" s="441"/>
      <c r="K930" s="448"/>
      <c r="L930" s="449"/>
    </row>
    <row r="931" spans="1:12" ht="12.75">
      <c r="A931" s="766" t="s">
        <v>9</v>
      </c>
      <c r="B931" s="767"/>
      <c r="C931" s="475">
        <f>SUM(C932:C934)</f>
        <v>1003.96</v>
      </c>
      <c r="D931" s="475">
        <f>SUM(D932:D934)</f>
        <v>1003.96</v>
      </c>
      <c r="E931" s="475">
        <f>SUM(E932:E934)</f>
        <v>0</v>
      </c>
      <c r="F931" s="475">
        <f>SUM(F932:F934)</f>
        <v>1003.96</v>
      </c>
      <c r="G931" s="455"/>
      <c r="H931" s="455"/>
      <c r="I931" s="499"/>
      <c r="J931" s="500"/>
      <c r="K931" s="448"/>
      <c r="L931" s="449"/>
    </row>
    <row r="932" spans="1:12" ht="12.75">
      <c r="A932" s="766" t="s">
        <v>10</v>
      </c>
      <c r="B932" s="767"/>
      <c r="C932" s="475">
        <v>0</v>
      </c>
      <c r="D932" s="475">
        <v>0</v>
      </c>
      <c r="E932" s="475"/>
      <c r="F932" s="475">
        <v>0</v>
      </c>
      <c r="G932" s="455"/>
      <c r="H932" s="455"/>
      <c r="I932" s="499"/>
      <c r="J932" s="500"/>
      <c r="K932" s="448"/>
      <c r="L932" s="449"/>
    </row>
    <row r="933" spans="1:12" ht="12.75">
      <c r="A933" s="766" t="s">
        <v>11</v>
      </c>
      <c r="B933" s="767"/>
      <c r="C933" s="475">
        <v>1003.96</v>
      </c>
      <c r="D933" s="475">
        <v>1003.96</v>
      </c>
      <c r="E933" s="475"/>
      <c r="F933" s="475">
        <v>1003.96</v>
      </c>
      <c r="G933" s="455"/>
      <c r="H933" s="455"/>
      <c r="I933" s="499"/>
      <c r="J933" s="500"/>
      <c r="K933" s="448"/>
      <c r="L933" s="449"/>
    </row>
    <row r="934" spans="1:12" ht="12.75">
      <c r="A934" s="766" t="s">
        <v>12</v>
      </c>
      <c r="B934" s="767"/>
      <c r="C934" s="475">
        <v>0</v>
      </c>
      <c r="D934" s="475">
        <v>0</v>
      </c>
      <c r="E934" s="475"/>
      <c r="F934" s="475">
        <v>0</v>
      </c>
      <c r="G934" s="455"/>
      <c r="H934" s="455"/>
      <c r="I934" s="499"/>
      <c r="J934" s="500"/>
      <c r="K934" s="448"/>
      <c r="L934" s="449"/>
    </row>
    <row r="935" spans="1:12" ht="19.5">
      <c r="A935" s="474" t="s">
        <v>365</v>
      </c>
      <c r="B935" s="355" t="s">
        <v>366</v>
      </c>
      <c r="C935" s="502"/>
      <c r="D935" s="502"/>
      <c r="E935" s="501"/>
      <c r="F935" s="502"/>
      <c r="G935" s="764" t="s">
        <v>938</v>
      </c>
      <c r="H935" s="764" t="s">
        <v>367</v>
      </c>
      <c r="I935" s="441"/>
      <c r="J935" s="441"/>
      <c r="K935" s="448"/>
      <c r="L935" s="449"/>
    </row>
    <row r="936" spans="1:12" ht="12.75">
      <c r="A936" s="766" t="s">
        <v>9</v>
      </c>
      <c r="B936" s="767"/>
      <c r="C936" s="463">
        <f>SUM(C937:C941)</f>
        <v>268</v>
      </c>
      <c r="D936" s="463">
        <f>SUM(D937:D941)</f>
        <v>231.5</v>
      </c>
      <c r="E936" s="501"/>
      <c r="F936" s="463">
        <f>SUM(F937:F941)</f>
        <v>231.5</v>
      </c>
      <c r="G936" s="764"/>
      <c r="H936" s="764"/>
      <c r="I936" s="499"/>
      <c r="J936" s="500"/>
      <c r="K936" s="448"/>
      <c r="L936" s="449"/>
    </row>
    <row r="937" spans="1:12" ht="12.75">
      <c r="A937" s="766" t="s">
        <v>10</v>
      </c>
      <c r="B937" s="767"/>
      <c r="C937" s="463">
        <f aca="true" t="shared" si="16" ref="C937:D939">C944+C949</f>
        <v>0</v>
      </c>
      <c r="D937" s="463">
        <f t="shared" si="16"/>
        <v>0</v>
      </c>
      <c r="E937" s="501"/>
      <c r="F937" s="463">
        <f>F944+F949</f>
        <v>0</v>
      </c>
      <c r="G937" s="764"/>
      <c r="H937" s="764"/>
      <c r="I937" s="499"/>
      <c r="J937" s="500"/>
      <c r="K937" s="448"/>
      <c r="L937" s="449"/>
    </row>
    <row r="938" spans="1:12" ht="12.75">
      <c r="A938" s="766" t="s">
        <v>11</v>
      </c>
      <c r="B938" s="767"/>
      <c r="C938" s="463">
        <f t="shared" si="16"/>
        <v>268</v>
      </c>
      <c r="D938" s="463">
        <f t="shared" si="16"/>
        <v>231.5</v>
      </c>
      <c r="E938" s="501"/>
      <c r="F938" s="463">
        <f>F945+F950</f>
        <v>231.5</v>
      </c>
      <c r="G938" s="764"/>
      <c r="H938" s="764"/>
      <c r="I938" s="499"/>
      <c r="J938" s="500"/>
      <c r="K938" s="448"/>
      <c r="L938" s="449"/>
    </row>
    <row r="939" spans="1:12" ht="12.75">
      <c r="A939" s="766" t="s">
        <v>12</v>
      </c>
      <c r="B939" s="767"/>
      <c r="C939" s="463">
        <f t="shared" si="16"/>
        <v>0</v>
      </c>
      <c r="D939" s="463">
        <f t="shared" si="16"/>
        <v>0</v>
      </c>
      <c r="E939" s="501"/>
      <c r="F939" s="463">
        <f>F946+F951</f>
        <v>0</v>
      </c>
      <c r="G939" s="764"/>
      <c r="H939" s="764"/>
      <c r="I939" s="499"/>
      <c r="J939" s="500"/>
      <c r="K939" s="448"/>
      <c r="L939" s="449"/>
    </row>
    <row r="940" spans="1:12" ht="12.75">
      <c r="A940" s="766" t="s">
        <v>20</v>
      </c>
      <c r="B940" s="767"/>
      <c r="C940" s="502"/>
      <c r="D940" s="502"/>
      <c r="E940" s="501"/>
      <c r="F940" s="502"/>
      <c r="G940" s="764"/>
      <c r="H940" s="764"/>
      <c r="I940" s="499"/>
      <c r="J940" s="500"/>
      <c r="K940" s="448"/>
      <c r="L940" s="449"/>
    </row>
    <row r="941" spans="1:12" ht="12.75">
      <c r="A941" s="766" t="s">
        <v>21</v>
      </c>
      <c r="B941" s="767"/>
      <c r="C941" s="502"/>
      <c r="D941" s="502"/>
      <c r="E941" s="501"/>
      <c r="F941" s="502"/>
      <c r="G941" s="764"/>
      <c r="H941" s="764"/>
      <c r="I941" s="499"/>
      <c r="J941" s="500"/>
      <c r="K941" s="448"/>
      <c r="L941" s="449"/>
    </row>
    <row r="942" spans="1:12" ht="29.25">
      <c r="A942" s="474" t="s">
        <v>368</v>
      </c>
      <c r="B942" s="355" t="s">
        <v>369</v>
      </c>
      <c r="C942" s="502"/>
      <c r="D942" s="502"/>
      <c r="E942" s="769" t="s">
        <v>820</v>
      </c>
      <c r="F942" s="502"/>
      <c r="G942" s="768" t="s">
        <v>939</v>
      </c>
      <c r="H942" s="764" t="s">
        <v>367</v>
      </c>
      <c r="I942" s="441" t="s">
        <v>1104</v>
      </c>
      <c r="J942" s="441" t="s">
        <v>1106</v>
      </c>
      <c r="K942" s="448"/>
      <c r="L942" s="449"/>
    </row>
    <row r="943" spans="1:12" ht="12.75">
      <c r="A943" s="766" t="s">
        <v>9</v>
      </c>
      <c r="B943" s="767"/>
      <c r="C943" s="475">
        <f>SUM(C944:C946)</f>
        <v>268</v>
      </c>
      <c r="D943" s="475">
        <f>SUM(D944:D946)</f>
        <v>231.5</v>
      </c>
      <c r="E943" s="769"/>
      <c r="F943" s="475">
        <f>SUM(F944:F946)</f>
        <v>231.5</v>
      </c>
      <c r="G943" s="768"/>
      <c r="H943" s="764"/>
      <c r="I943" s="499"/>
      <c r="J943" s="500"/>
      <c r="K943" s="448"/>
      <c r="L943" s="449"/>
    </row>
    <row r="944" spans="1:12" ht="12.75">
      <c r="A944" s="766" t="s">
        <v>10</v>
      </c>
      <c r="B944" s="767"/>
      <c r="C944" s="475">
        <v>0</v>
      </c>
      <c r="D944" s="475">
        <v>0</v>
      </c>
      <c r="E944" s="769"/>
      <c r="F944" s="475">
        <v>0</v>
      </c>
      <c r="G944" s="768"/>
      <c r="H944" s="764"/>
      <c r="I944" s="499"/>
      <c r="J944" s="500"/>
      <c r="K944" s="448"/>
      <c r="L944" s="449"/>
    </row>
    <row r="945" spans="1:12" ht="12.75">
      <c r="A945" s="766" t="s">
        <v>11</v>
      </c>
      <c r="B945" s="767"/>
      <c r="C945" s="475">
        <v>268</v>
      </c>
      <c r="D945" s="475">
        <v>231.5</v>
      </c>
      <c r="E945" s="769"/>
      <c r="F945" s="475">
        <v>231.5</v>
      </c>
      <c r="G945" s="768"/>
      <c r="H945" s="764"/>
      <c r="I945" s="499"/>
      <c r="J945" s="500"/>
      <c r="K945" s="448"/>
      <c r="L945" s="449"/>
    </row>
    <row r="946" spans="1:12" ht="13.5" thickBot="1">
      <c r="A946" s="787" t="s">
        <v>12</v>
      </c>
      <c r="B946" s="788"/>
      <c r="C946" s="509">
        <v>0</v>
      </c>
      <c r="D946" s="509">
        <v>0</v>
      </c>
      <c r="E946" s="784"/>
      <c r="F946" s="509">
        <v>0</v>
      </c>
      <c r="G946" s="785"/>
      <c r="H946" s="786"/>
      <c r="I946" s="510"/>
      <c r="J946" s="511"/>
      <c r="K946" s="512"/>
      <c r="L946" s="513"/>
    </row>
    <row r="947" spans="1:12" ht="12.75">
      <c r="A947" s="514"/>
      <c r="B947" s="515"/>
      <c r="C947" s="516"/>
      <c r="D947" s="516"/>
      <c r="E947" s="517"/>
      <c r="F947" s="516"/>
      <c r="G947" s="518"/>
      <c r="H947" s="519"/>
      <c r="I947" s="520"/>
      <c r="J947" s="521"/>
      <c r="K947" s="522"/>
      <c r="L947" s="522"/>
    </row>
    <row r="948" spans="1:12" ht="12.75">
      <c r="A948" s="767"/>
      <c r="B948" s="767"/>
      <c r="C948" s="475"/>
      <c r="D948" s="475"/>
      <c r="E948" s="501"/>
      <c r="F948" s="475"/>
      <c r="G948" s="478"/>
      <c r="H948" s="523"/>
      <c r="I948" s="498"/>
      <c r="J948" s="459"/>
      <c r="K948" s="507"/>
      <c r="L948" s="507"/>
    </row>
    <row r="949" spans="1:12" ht="12.75">
      <c r="A949" s="767"/>
      <c r="B949" s="767"/>
      <c r="C949" s="475"/>
      <c r="D949" s="475"/>
      <c r="E949" s="501"/>
      <c r="F949" s="475"/>
      <c r="G949" s="478"/>
      <c r="H949" s="523"/>
      <c r="I949" s="498"/>
      <c r="J949" s="459"/>
      <c r="K949" s="507"/>
      <c r="L949" s="507"/>
    </row>
    <row r="950" spans="1:12" ht="12.75">
      <c r="A950" s="767"/>
      <c r="B950" s="767"/>
      <c r="C950" s="475"/>
      <c r="D950" s="475"/>
      <c r="E950" s="501"/>
      <c r="F950" s="475"/>
      <c r="G950" s="478"/>
      <c r="H950" s="523"/>
      <c r="I950" s="498"/>
      <c r="J950" s="459"/>
      <c r="K950" s="507"/>
      <c r="L950" s="507"/>
    </row>
    <row r="951" spans="1:12" ht="12.75">
      <c r="A951" s="767"/>
      <c r="B951" s="767"/>
      <c r="C951" s="475"/>
      <c r="D951" s="475"/>
      <c r="E951" s="501"/>
      <c r="F951" s="475"/>
      <c r="G951" s="478"/>
      <c r="H951" s="523"/>
      <c r="I951" s="498"/>
      <c r="J951" s="459"/>
      <c r="K951" s="507"/>
      <c r="L951" s="507"/>
    </row>
    <row r="952" spans="1:12" ht="12.75">
      <c r="A952" s="767"/>
      <c r="B952" s="767"/>
      <c r="C952" s="475"/>
      <c r="D952" s="475"/>
      <c r="E952" s="442"/>
      <c r="F952" s="475"/>
      <c r="G952" s="477"/>
      <c r="H952" s="523"/>
      <c r="I952" s="465"/>
      <c r="J952" s="524"/>
      <c r="K952" s="507"/>
      <c r="L952" s="507"/>
    </row>
    <row r="953" spans="1:12" ht="12.75">
      <c r="A953" s="767"/>
      <c r="B953" s="767"/>
      <c r="C953" s="497"/>
      <c r="D953" s="497"/>
      <c r="E953" s="789"/>
      <c r="F953" s="789"/>
      <c r="G953" s="789"/>
      <c r="H953" s="523"/>
      <c r="I953" s="478"/>
      <c r="J953" s="459"/>
      <c r="K953" s="507"/>
      <c r="L953" s="507"/>
    </row>
    <row r="954" spans="1:12" ht="12.75">
      <c r="A954" s="790"/>
      <c r="B954" s="790"/>
      <c r="C954" s="525"/>
      <c r="D954" s="525"/>
      <c r="E954" s="501"/>
      <c r="F954" s="525"/>
      <c r="G954" s="526"/>
      <c r="H954" s="459"/>
      <c r="I954" s="498"/>
      <c r="J954" s="459"/>
      <c r="K954" s="507"/>
      <c r="L954" s="507"/>
    </row>
    <row r="955" spans="1:12" ht="12.75">
      <c r="A955" s="791"/>
      <c r="B955" s="791"/>
      <c r="C955" s="501"/>
      <c r="D955" s="501"/>
      <c r="E955" s="501"/>
      <c r="F955" s="501"/>
      <c r="G955" s="526"/>
      <c r="H955" s="459"/>
      <c r="I955" s="498"/>
      <c r="J955" s="459"/>
      <c r="K955" s="507"/>
      <c r="L955" s="507"/>
    </row>
    <row r="956" spans="1:12" ht="12.75">
      <c r="A956" s="791"/>
      <c r="B956" s="791"/>
      <c r="C956" s="501"/>
      <c r="D956" s="501"/>
      <c r="E956" s="501"/>
      <c r="F956" s="501"/>
      <c r="G956" s="526"/>
      <c r="H956" s="459"/>
      <c r="I956" s="498"/>
      <c r="J956" s="459"/>
      <c r="K956" s="507"/>
      <c r="L956" s="507"/>
    </row>
    <row r="957" spans="1:12" ht="12.75">
      <c r="A957" s="791"/>
      <c r="B957" s="791"/>
      <c r="C957" s="501"/>
      <c r="D957" s="501"/>
      <c r="E957" s="501"/>
      <c r="F957" s="501"/>
      <c r="G957" s="526"/>
      <c r="H957" s="459"/>
      <c r="I957" s="498"/>
      <c r="J957" s="459"/>
      <c r="K957" s="507"/>
      <c r="L957" s="507"/>
    </row>
    <row r="958" spans="1:12" ht="12.75">
      <c r="A958" s="791"/>
      <c r="B958" s="791"/>
      <c r="C958" s="501"/>
      <c r="D958" s="501"/>
      <c r="E958" s="501"/>
      <c r="F958" s="501"/>
      <c r="G958" s="478"/>
      <c r="H958" s="459"/>
      <c r="I958" s="498"/>
      <c r="J958" s="459"/>
      <c r="K958" s="507"/>
      <c r="L958" s="507"/>
    </row>
    <row r="959" spans="1:12" ht="12.75">
      <c r="A959" s="791"/>
      <c r="B959" s="791"/>
      <c r="C959" s="501"/>
      <c r="D959" s="501"/>
      <c r="E959" s="501"/>
      <c r="F959" s="501"/>
      <c r="G959" s="478"/>
      <c r="H959" s="459"/>
      <c r="I959" s="498"/>
      <c r="J959" s="459"/>
      <c r="K959" s="507"/>
      <c r="L959" s="507"/>
    </row>
    <row r="960" spans="1:12" ht="12.75">
      <c r="A960" s="459"/>
      <c r="B960" s="527"/>
      <c r="C960" s="501"/>
      <c r="D960" s="501"/>
      <c r="E960" s="501"/>
      <c r="F960" s="501"/>
      <c r="G960" s="478"/>
      <c r="H960" s="459"/>
      <c r="I960" s="498"/>
      <c r="J960" s="459"/>
      <c r="K960" s="507"/>
      <c r="L960" s="507"/>
    </row>
    <row r="961" spans="1:12" ht="12.75">
      <c r="A961" s="767"/>
      <c r="B961" s="767"/>
      <c r="C961" s="501"/>
      <c r="D961" s="501"/>
      <c r="E961" s="789"/>
      <c r="F961" s="789"/>
      <c r="G961" s="789"/>
      <c r="H961" s="792" t="e">
        <f>#REF!-#REF!</f>
        <v>#REF!</v>
      </c>
      <c r="I961" s="792"/>
      <c r="J961" s="528" t="e">
        <f>#REF!-#REF!</f>
        <v>#REF!</v>
      </c>
      <c r="K961" s="507"/>
      <c r="L961" s="507"/>
    </row>
    <row r="962" spans="1:12" ht="12.75">
      <c r="A962" s="767"/>
      <c r="B962" s="767"/>
      <c r="C962" s="529">
        <v>11204456.097</v>
      </c>
      <c r="D962" s="529">
        <v>11204456.097</v>
      </c>
      <c r="E962" s="789"/>
      <c r="F962" s="789"/>
      <c r="G962" s="789"/>
      <c r="H962" s="767"/>
      <c r="I962" s="767"/>
      <c r="J962" s="459"/>
      <c r="K962" s="507"/>
      <c r="L962" s="507"/>
    </row>
    <row r="963" spans="1:12" ht="12.75">
      <c r="A963" s="767"/>
      <c r="B963" s="767"/>
      <c r="C963" s="497">
        <f>C954-C962</f>
        <v>-11204456.097</v>
      </c>
      <c r="D963" s="497">
        <f>D954-D962</f>
        <v>-11204456.097</v>
      </c>
      <c r="E963" s="789"/>
      <c r="F963" s="789"/>
      <c r="G963" s="789"/>
      <c r="H963" s="767"/>
      <c r="I963" s="767"/>
      <c r="J963" s="459"/>
      <c r="K963" s="507"/>
      <c r="L963" s="507"/>
    </row>
    <row r="964" spans="1:12" ht="12.75">
      <c r="A964" s="767"/>
      <c r="B964" s="767"/>
      <c r="C964" s="497">
        <v>11204456.097</v>
      </c>
      <c r="D964" s="497">
        <v>11204456.097</v>
      </c>
      <c r="E964" s="789"/>
      <c r="F964" s="789"/>
      <c r="G964" s="789"/>
      <c r="H964" s="767"/>
      <c r="I964" s="767"/>
      <c r="J964" s="459"/>
      <c r="K964" s="507"/>
      <c r="L964" s="507"/>
    </row>
    <row r="965" spans="1:12" ht="12.75">
      <c r="A965" s="767"/>
      <c r="B965" s="767"/>
      <c r="C965" s="497">
        <f>C962-C964</f>
        <v>0</v>
      </c>
      <c r="D965" s="497">
        <f>D962-D964</f>
        <v>0</v>
      </c>
      <c r="E965" s="789"/>
      <c r="F965" s="789"/>
      <c r="G965" s="789"/>
      <c r="H965" s="767"/>
      <c r="I965" s="767"/>
      <c r="J965" s="459"/>
      <c r="K965" s="507"/>
      <c r="L965" s="507"/>
    </row>
  </sheetData>
  <sheetProtection/>
  <mergeCells count="1214">
    <mergeCell ref="A965:B965"/>
    <mergeCell ref="E965:G965"/>
    <mergeCell ref="H965:I965"/>
    <mergeCell ref="A963:B963"/>
    <mergeCell ref="E963:G963"/>
    <mergeCell ref="H963:I963"/>
    <mergeCell ref="A964:B964"/>
    <mergeCell ref="E964:G964"/>
    <mergeCell ref="H964:I964"/>
    <mergeCell ref="A959:B959"/>
    <mergeCell ref="A961:B961"/>
    <mergeCell ref="E961:G961"/>
    <mergeCell ref="H961:I961"/>
    <mergeCell ref="A962:B962"/>
    <mergeCell ref="E962:G962"/>
    <mergeCell ref="H962:I962"/>
    <mergeCell ref="E953:G953"/>
    <mergeCell ref="A954:B954"/>
    <mergeCell ref="A955:B955"/>
    <mergeCell ref="A956:B956"/>
    <mergeCell ref="A957:B957"/>
    <mergeCell ref="A958:B958"/>
    <mergeCell ref="A948:B948"/>
    <mergeCell ref="A949:B949"/>
    <mergeCell ref="A950:B950"/>
    <mergeCell ref="A951:B951"/>
    <mergeCell ref="A952:B952"/>
    <mergeCell ref="A953:B953"/>
    <mergeCell ref="A940:B940"/>
    <mergeCell ref="A941:B941"/>
    <mergeCell ref="E942:E946"/>
    <mergeCell ref="G942:G946"/>
    <mergeCell ref="H942:H946"/>
    <mergeCell ref="A943:B943"/>
    <mergeCell ref="A944:B944"/>
    <mergeCell ref="A945:B945"/>
    <mergeCell ref="A946:B946"/>
    <mergeCell ref="A931:B931"/>
    <mergeCell ref="A932:B932"/>
    <mergeCell ref="A933:B933"/>
    <mergeCell ref="A934:B934"/>
    <mergeCell ref="G935:G941"/>
    <mergeCell ref="H935:H941"/>
    <mergeCell ref="A936:B936"/>
    <mergeCell ref="A937:B937"/>
    <mergeCell ref="A938:B938"/>
    <mergeCell ref="A939:B939"/>
    <mergeCell ref="E925:E929"/>
    <mergeCell ref="G925:G929"/>
    <mergeCell ref="H925:H929"/>
    <mergeCell ref="A926:B926"/>
    <mergeCell ref="A927:B927"/>
    <mergeCell ref="A928:B928"/>
    <mergeCell ref="A929:B929"/>
    <mergeCell ref="E920:E924"/>
    <mergeCell ref="G920:G924"/>
    <mergeCell ref="H920:H924"/>
    <mergeCell ref="A921:B921"/>
    <mergeCell ref="A922:B922"/>
    <mergeCell ref="A923:B923"/>
    <mergeCell ref="A924:B924"/>
    <mergeCell ref="E914:E918"/>
    <mergeCell ref="G914:G918"/>
    <mergeCell ref="H914:H918"/>
    <mergeCell ref="A915:B915"/>
    <mergeCell ref="A916:B916"/>
    <mergeCell ref="A917:B917"/>
    <mergeCell ref="A918:B918"/>
    <mergeCell ref="E909:E913"/>
    <mergeCell ref="G909:G913"/>
    <mergeCell ref="H909:H913"/>
    <mergeCell ref="A910:B910"/>
    <mergeCell ref="A911:B911"/>
    <mergeCell ref="A912:B912"/>
    <mergeCell ref="A913:B913"/>
    <mergeCell ref="E902:E906"/>
    <mergeCell ref="G902:G908"/>
    <mergeCell ref="H902:H908"/>
    <mergeCell ref="A903:B903"/>
    <mergeCell ref="A904:B904"/>
    <mergeCell ref="A905:B905"/>
    <mergeCell ref="A906:B906"/>
    <mergeCell ref="A907:B907"/>
    <mergeCell ref="A908:B908"/>
    <mergeCell ref="E897:E901"/>
    <mergeCell ref="G897:G901"/>
    <mergeCell ref="H897:H901"/>
    <mergeCell ref="I897:I901"/>
    <mergeCell ref="J897:J901"/>
    <mergeCell ref="A898:B898"/>
    <mergeCell ref="A899:B899"/>
    <mergeCell ref="A900:B900"/>
    <mergeCell ref="A901:B901"/>
    <mergeCell ref="E892:E896"/>
    <mergeCell ref="G892:G896"/>
    <mergeCell ref="H892:H896"/>
    <mergeCell ref="A893:B893"/>
    <mergeCell ref="A894:B894"/>
    <mergeCell ref="A895:B895"/>
    <mergeCell ref="A896:B896"/>
    <mergeCell ref="E884:E888"/>
    <mergeCell ref="G884:G890"/>
    <mergeCell ref="H884:H890"/>
    <mergeCell ref="A885:B885"/>
    <mergeCell ref="A886:B886"/>
    <mergeCell ref="A887:B887"/>
    <mergeCell ref="A888:B888"/>
    <mergeCell ref="A889:B889"/>
    <mergeCell ref="A890:B890"/>
    <mergeCell ref="A876:J876"/>
    <mergeCell ref="E877:E881"/>
    <mergeCell ref="G877:G883"/>
    <mergeCell ref="H877:H883"/>
    <mergeCell ref="A878:B878"/>
    <mergeCell ref="A879:B879"/>
    <mergeCell ref="A880:B880"/>
    <mergeCell ref="A881:B881"/>
    <mergeCell ref="A882:B882"/>
    <mergeCell ref="A883:B883"/>
    <mergeCell ref="E871:E875"/>
    <mergeCell ref="G871:G875"/>
    <mergeCell ref="H871:H875"/>
    <mergeCell ref="I871:I875"/>
    <mergeCell ref="J871:J875"/>
    <mergeCell ref="A872:B872"/>
    <mergeCell ref="A873:B873"/>
    <mergeCell ref="A874:B874"/>
    <mergeCell ref="A875:B875"/>
    <mergeCell ref="G866:G870"/>
    <mergeCell ref="H866:H870"/>
    <mergeCell ref="A867:B867"/>
    <mergeCell ref="A868:B868"/>
    <mergeCell ref="A869:B869"/>
    <mergeCell ref="A870:B870"/>
    <mergeCell ref="G861:G865"/>
    <mergeCell ref="H861:H865"/>
    <mergeCell ref="A862:B862"/>
    <mergeCell ref="A863:B863"/>
    <mergeCell ref="A864:B864"/>
    <mergeCell ref="A865:B865"/>
    <mergeCell ref="E856:E860"/>
    <mergeCell ref="G856:G860"/>
    <mergeCell ref="H856:H860"/>
    <mergeCell ref="A857:B857"/>
    <mergeCell ref="A858:B858"/>
    <mergeCell ref="A859:B859"/>
    <mergeCell ref="A860:B860"/>
    <mergeCell ref="E851:E855"/>
    <mergeCell ref="G851:G855"/>
    <mergeCell ref="H851:H855"/>
    <mergeCell ref="A852:B852"/>
    <mergeCell ref="A853:B853"/>
    <mergeCell ref="A854:B854"/>
    <mergeCell ref="A855:B855"/>
    <mergeCell ref="E846:E850"/>
    <mergeCell ref="G846:G850"/>
    <mergeCell ref="H846:H850"/>
    <mergeCell ref="A847:B847"/>
    <mergeCell ref="A848:B848"/>
    <mergeCell ref="A849:B849"/>
    <mergeCell ref="A850:B850"/>
    <mergeCell ref="E841:E845"/>
    <mergeCell ref="G841:G845"/>
    <mergeCell ref="H841:H845"/>
    <mergeCell ref="A842:B842"/>
    <mergeCell ref="A843:B843"/>
    <mergeCell ref="A844:B844"/>
    <mergeCell ref="A845:B845"/>
    <mergeCell ref="E833:E837"/>
    <mergeCell ref="G833:G839"/>
    <mergeCell ref="H833:H839"/>
    <mergeCell ref="A834:B834"/>
    <mergeCell ref="A835:B835"/>
    <mergeCell ref="A836:B836"/>
    <mergeCell ref="A837:B837"/>
    <mergeCell ref="A838:B838"/>
    <mergeCell ref="A839:B839"/>
    <mergeCell ref="E826:E830"/>
    <mergeCell ref="G826:G832"/>
    <mergeCell ref="H826:H832"/>
    <mergeCell ref="A827:B827"/>
    <mergeCell ref="A828:B828"/>
    <mergeCell ref="A829:B829"/>
    <mergeCell ref="A830:B830"/>
    <mergeCell ref="A831:B831"/>
    <mergeCell ref="A832:B832"/>
    <mergeCell ref="G817:G821"/>
    <mergeCell ref="H817:H821"/>
    <mergeCell ref="A818:B818"/>
    <mergeCell ref="A819:B819"/>
    <mergeCell ref="A820:B820"/>
    <mergeCell ref="A821:B821"/>
    <mergeCell ref="E811:E815"/>
    <mergeCell ref="G811:G815"/>
    <mergeCell ref="H811:H815"/>
    <mergeCell ref="A812:B812"/>
    <mergeCell ref="A813:B813"/>
    <mergeCell ref="A814:B814"/>
    <mergeCell ref="A815:B815"/>
    <mergeCell ref="G805:G809"/>
    <mergeCell ref="H805:H809"/>
    <mergeCell ref="A806:B806"/>
    <mergeCell ref="A807:B807"/>
    <mergeCell ref="A808:B808"/>
    <mergeCell ref="A809:B809"/>
    <mergeCell ref="I800:I804"/>
    <mergeCell ref="J800:J804"/>
    <mergeCell ref="A801:B801"/>
    <mergeCell ref="A802:B802"/>
    <mergeCell ref="A803:B803"/>
    <mergeCell ref="A804:B804"/>
    <mergeCell ref="H795:H799"/>
    <mergeCell ref="A796:B796"/>
    <mergeCell ref="A797:B797"/>
    <mergeCell ref="A798:B798"/>
    <mergeCell ref="A799:B799"/>
    <mergeCell ref="E800:E804"/>
    <mergeCell ref="G800:G804"/>
    <mergeCell ref="H800:H804"/>
    <mergeCell ref="A791:B791"/>
    <mergeCell ref="A792:B792"/>
    <mergeCell ref="A793:B793"/>
    <mergeCell ref="A794:B794"/>
    <mergeCell ref="E795:E799"/>
    <mergeCell ref="G795:G799"/>
    <mergeCell ref="E785:E789"/>
    <mergeCell ref="G785:G789"/>
    <mergeCell ref="H785:H789"/>
    <mergeCell ref="A786:B786"/>
    <mergeCell ref="A787:B787"/>
    <mergeCell ref="A788:B788"/>
    <mergeCell ref="A789:B789"/>
    <mergeCell ref="G780:G784"/>
    <mergeCell ref="H780:H784"/>
    <mergeCell ref="A781:B781"/>
    <mergeCell ref="A782:B782"/>
    <mergeCell ref="A783:B783"/>
    <mergeCell ref="A784:B784"/>
    <mergeCell ref="E775:E779"/>
    <mergeCell ref="G775:G779"/>
    <mergeCell ref="H775:H779"/>
    <mergeCell ref="A776:B776"/>
    <mergeCell ref="A777:B777"/>
    <mergeCell ref="A778:B778"/>
    <mergeCell ref="A779:B779"/>
    <mergeCell ref="E770:E774"/>
    <mergeCell ref="G770:G774"/>
    <mergeCell ref="H770:H774"/>
    <mergeCell ref="A771:B771"/>
    <mergeCell ref="A772:B772"/>
    <mergeCell ref="A773:B773"/>
    <mergeCell ref="A774:B774"/>
    <mergeCell ref="E765:E769"/>
    <mergeCell ref="G765:G769"/>
    <mergeCell ref="H765:H769"/>
    <mergeCell ref="A766:B766"/>
    <mergeCell ref="A767:B767"/>
    <mergeCell ref="A768:B768"/>
    <mergeCell ref="A769:B769"/>
    <mergeCell ref="E760:E764"/>
    <mergeCell ref="G760:G764"/>
    <mergeCell ref="H760:H764"/>
    <mergeCell ref="A761:B761"/>
    <mergeCell ref="A762:B762"/>
    <mergeCell ref="A763:B763"/>
    <mergeCell ref="A764:B764"/>
    <mergeCell ref="G755:G759"/>
    <mergeCell ref="H755:H759"/>
    <mergeCell ref="A756:B756"/>
    <mergeCell ref="A757:B757"/>
    <mergeCell ref="A758:B758"/>
    <mergeCell ref="A759:B759"/>
    <mergeCell ref="E750:E754"/>
    <mergeCell ref="G750:G754"/>
    <mergeCell ref="H750:H754"/>
    <mergeCell ref="A751:B751"/>
    <mergeCell ref="A752:B752"/>
    <mergeCell ref="A753:B753"/>
    <mergeCell ref="A754:B754"/>
    <mergeCell ref="E745:E749"/>
    <mergeCell ref="G745:G749"/>
    <mergeCell ref="H745:H749"/>
    <mergeCell ref="A746:B746"/>
    <mergeCell ref="A747:B747"/>
    <mergeCell ref="A748:B748"/>
    <mergeCell ref="A749:B749"/>
    <mergeCell ref="G740:G744"/>
    <mergeCell ref="H740:H744"/>
    <mergeCell ref="A741:B741"/>
    <mergeCell ref="A742:B742"/>
    <mergeCell ref="A743:B743"/>
    <mergeCell ref="A744:B744"/>
    <mergeCell ref="E735:E739"/>
    <mergeCell ref="G735:G739"/>
    <mergeCell ref="H735:H739"/>
    <mergeCell ref="A736:B736"/>
    <mergeCell ref="A737:B737"/>
    <mergeCell ref="A738:B738"/>
    <mergeCell ref="A739:B739"/>
    <mergeCell ref="E730:E734"/>
    <mergeCell ref="G730:G734"/>
    <mergeCell ref="H730:H734"/>
    <mergeCell ref="A731:B731"/>
    <mergeCell ref="A732:B732"/>
    <mergeCell ref="A733:B733"/>
    <mergeCell ref="A734:B734"/>
    <mergeCell ref="G723:G729"/>
    <mergeCell ref="H723:H729"/>
    <mergeCell ref="A724:B724"/>
    <mergeCell ref="A725:B725"/>
    <mergeCell ref="A726:B726"/>
    <mergeCell ref="A727:B727"/>
    <mergeCell ref="A728:B728"/>
    <mergeCell ref="A729:B729"/>
    <mergeCell ref="A714:B714"/>
    <mergeCell ref="E716:E722"/>
    <mergeCell ref="G716:G722"/>
    <mergeCell ref="H716:H722"/>
    <mergeCell ref="A717:B717"/>
    <mergeCell ref="A718:B718"/>
    <mergeCell ref="A719:B719"/>
    <mergeCell ref="A720:B720"/>
    <mergeCell ref="A721:B721"/>
    <mergeCell ref="A722:B722"/>
    <mergeCell ref="A706:B706"/>
    <mergeCell ref="A707:B707"/>
    <mergeCell ref="E708:E714"/>
    <mergeCell ref="G708:G714"/>
    <mergeCell ref="H708:H714"/>
    <mergeCell ref="A709:B709"/>
    <mergeCell ref="A710:B710"/>
    <mergeCell ref="A711:B711"/>
    <mergeCell ref="A712:B712"/>
    <mergeCell ref="A713:B713"/>
    <mergeCell ref="G701:G705"/>
    <mergeCell ref="H701:H705"/>
    <mergeCell ref="A702:B702"/>
    <mergeCell ref="A703:B703"/>
    <mergeCell ref="A704:B704"/>
    <mergeCell ref="A705:B705"/>
    <mergeCell ref="A693:B693"/>
    <mergeCell ref="A694:B694"/>
    <mergeCell ref="E695:E699"/>
    <mergeCell ref="G695:G699"/>
    <mergeCell ref="H695:H699"/>
    <mergeCell ref="A696:B696"/>
    <mergeCell ref="A697:B697"/>
    <mergeCell ref="A698:B698"/>
    <mergeCell ref="A699:B699"/>
    <mergeCell ref="E688:E692"/>
    <mergeCell ref="G688:G692"/>
    <mergeCell ref="H688:H692"/>
    <mergeCell ref="A689:B689"/>
    <mergeCell ref="A690:B690"/>
    <mergeCell ref="A691:B691"/>
    <mergeCell ref="A692:B692"/>
    <mergeCell ref="E683:E687"/>
    <mergeCell ref="G683:G687"/>
    <mergeCell ref="H683:H687"/>
    <mergeCell ref="A684:B684"/>
    <mergeCell ref="A685:B685"/>
    <mergeCell ref="A686:B686"/>
    <mergeCell ref="A687:B687"/>
    <mergeCell ref="E676:E680"/>
    <mergeCell ref="G676:G682"/>
    <mergeCell ref="H676:H680"/>
    <mergeCell ref="A677:B677"/>
    <mergeCell ref="A678:B678"/>
    <mergeCell ref="A679:B679"/>
    <mergeCell ref="A680:B680"/>
    <mergeCell ref="A681:B681"/>
    <mergeCell ref="A682:B682"/>
    <mergeCell ref="E671:E675"/>
    <mergeCell ref="G671:G675"/>
    <mergeCell ref="H671:H675"/>
    <mergeCell ref="A672:B672"/>
    <mergeCell ref="A673:B673"/>
    <mergeCell ref="A674:B674"/>
    <mergeCell ref="A675:B675"/>
    <mergeCell ref="E664:E668"/>
    <mergeCell ref="G664:G670"/>
    <mergeCell ref="H664:H668"/>
    <mergeCell ref="A665:B665"/>
    <mergeCell ref="A666:B666"/>
    <mergeCell ref="A667:B667"/>
    <mergeCell ref="A668:B668"/>
    <mergeCell ref="A669:B669"/>
    <mergeCell ref="A670:B670"/>
    <mergeCell ref="E659:E663"/>
    <mergeCell ref="G659:G663"/>
    <mergeCell ref="H659:H663"/>
    <mergeCell ref="A660:B660"/>
    <mergeCell ref="A661:B661"/>
    <mergeCell ref="A662:B662"/>
    <mergeCell ref="A663:B663"/>
    <mergeCell ref="A650:B650"/>
    <mergeCell ref="E651:E655"/>
    <mergeCell ref="G651:G657"/>
    <mergeCell ref="H651:H655"/>
    <mergeCell ref="A652:B652"/>
    <mergeCell ref="A653:B653"/>
    <mergeCell ref="A654:B654"/>
    <mergeCell ref="A655:B655"/>
    <mergeCell ref="A656:B656"/>
    <mergeCell ref="A657:B657"/>
    <mergeCell ref="A642:B642"/>
    <mergeCell ref="A643:B643"/>
    <mergeCell ref="E644:E648"/>
    <mergeCell ref="G644:G650"/>
    <mergeCell ref="H644:H648"/>
    <mergeCell ref="A645:B645"/>
    <mergeCell ref="A646:B646"/>
    <mergeCell ref="A647:B647"/>
    <mergeCell ref="A648:B648"/>
    <mergeCell ref="A649:B649"/>
    <mergeCell ref="A635:B635"/>
    <mergeCell ref="A636:B636"/>
    <mergeCell ref="E637:E641"/>
    <mergeCell ref="G637:G641"/>
    <mergeCell ref="H637:H641"/>
    <mergeCell ref="A638:B638"/>
    <mergeCell ref="A639:B639"/>
    <mergeCell ref="A640:B640"/>
    <mergeCell ref="A641:B641"/>
    <mergeCell ref="E630:E634"/>
    <mergeCell ref="G630:G634"/>
    <mergeCell ref="H630:H634"/>
    <mergeCell ref="A631:B631"/>
    <mergeCell ref="A632:B632"/>
    <mergeCell ref="A633:B633"/>
    <mergeCell ref="A634:B634"/>
    <mergeCell ref="G625:G629"/>
    <mergeCell ref="H625:H629"/>
    <mergeCell ref="A626:B626"/>
    <mergeCell ref="A627:B627"/>
    <mergeCell ref="A628:B628"/>
    <mergeCell ref="A629:B629"/>
    <mergeCell ref="E620:E624"/>
    <mergeCell ref="G620:G624"/>
    <mergeCell ref="H620:H624"/>
    <mergeCell ref="I620:I624"/>
    <mergeCell ref="J620:J624"/>
    <mergeCell ref="A621:B621"/>
    <mergeCell ref="A622:B622"/>
    <mergeCell ref="A623:B623"/>
    <mergeCell ref="A624:B624"/>
    <mergeCell ref="E613:E617"/>
    <mergeCell ref="G613:G619"/>
    <mergeCell ref="H613:H617"/>
    <mergeCell ref="A614:B614"/>
    <mergeCell ref="A615:B615"/>
    <mergeCell ref="A616:B616"/>
    <mergeCell ref="A617:B617"/>
    <mergeCell ref="A618:B618"/>
    <mergeCell ref="A619:B619"/>
    <mergeCell ref="E608:E612"/>
    <mergeCell ref="G608:G612"/>
    <mergeCell ref="H608:H612"/>
    <mergeCell ref="A609:B609"/>
    <mergeCell ref="A610:B610"/>
    <mergeCell ref="A611:B611"/>
    <mergeCell ref="A612:B612"/>
    <mergeCell ref="A602:B602"/>
    <mergeCell ref="A603:B603"/>
    <mergeCell ref="A604:B604"/>
    <mergeCell ref="A605:B605"/>
    <mergeCell ref="A606:B606"/>
    <mergeCell ref="A607:B607"/>
    <mergeCell ref="E594:E598"/>
    <mergeCell ref="G594:G600"/>
    <mergeCell ref="H594:H598"/>
    <mergeCell ref="A595:B595"/>
    <mergeCell ref="A596:B596"/>
    <mergeCell ref="A597:B597"/>
    <mergeCell ref="A598:B598"/>
    <mergeCell ref="A599:B599"/>
    <mergeCell ref="A600:B600"/>
    <mergeCell ref="E589:E593"/>
    <mergeCell ref="G589:G593"/>
    <mergeCell ref="H589:H593"/>
    <mergeCell ref="A590:B590"/>
    <mergeCell ref="A591:B591"/>
    <mergeCell ref="A592:B592"/>
    <mergeCell ref="A593:B593"/>
    <mergeCell ref="G584:G588"/>
    <mergeCell ref="H584:H588"/>
    <mergeCell ref="A585:B585"/>
    <mergeCell ref="A586:B586"/>
    <mergeCell ref="A587:B587"/>
    <mergeCell ref="A588:B588"/>
    <mergeCell ref="G579:G583"/>
    <mergeCell ref="H579:H583"/>
    <mergeCell ref="A580:B580"/>
    <mergeCell ref="A581:B581"/>
    <mergeCell ref="A582:B582"/>
    <mergeCell ref="A583:B583"/>
    <mergeCell ref="G574:G578"/>
    <mergeCell ref="H574:H578"/>
    <mergeCell ref="A575:B575"/>
    <mergeCell ref="A576:B576"/>
    <mergeCell ref="A577:B577"/>
    <mergeCell ref="A578:B578"/>
    <mergeCell ref="E569:E573"/>
    <mergeCell ref="G569:G573"/>
    <mergeCell ref="H569:H573"/>
    <mergeCell ref="A570:B570"/>
    <mergeCell ref="A571:B571"/>
    <mergeCell ref="A572:B572"/>
    <mergeCell ref="A573:B573"/>
    <mergeCell ref="E563:E567"/>
    <mergeCell ref="G563:G567"/>
    <mergeCell ref="H563:H567"/>
    <mergeCell ref="A564:B564"/>
    <mergeCell ref="A565:B565"/>
    <mergeCell ref="A566:B566"/>
    <mergeCell ref="A567:B567"/>
    <mergeCell ref="E557:E561"/>
    <mergeCell ref="G557:G561"/>
    <mergeCell ref="H557:H561"/>
    <mergeCell ref="A558:B558"/>
    <mergeCell ref="A559:B559"/>
    <mergeCell ref="A560:B560"/>
    <mergeCell ref="A561:B561"/>
    <mergeCell ref="E552:E556"/>
    <mergeCell ref="G552:G556"/>
    <mergeCell ref="H552:H556"/>
    <mergeCell ref="A553:B553"/>
    <mergeCell ref="A554:B554"/>
    <mergeCell ref="A555:B555"/>
    <mergeCell ref="A556:B556"/>
    <mergeCell ref="E547:E551"/>
    <mergeCell ref="G547:G551"/>
    <mergeCell ref="H547:H551"/>
    <mergeCell ref="A548:B548"/>
    <mergeCell ref="A549:B549"/>
    <mergeCell ref="A550:B550"/>
    <mergeCell ref="A551:B551"/>
    <mergeCell ref="E542:E546"/>
    <mergeCell ref="G542:G546"/>
    <mergeCell ref="H542:H546"/>
    <mergeCell ref="A543:B543"/>
    <mergeCell ref="A544:B544"/>
    <mergeCell ref="A545:B545"/>
    <mergeCell ref="A546:B546"/>
    <mergeCell ref="E535:E539"/>
    <mergeCell ref="G535:G541"/>
    <mergeCell ref="H535:H539"/>
    <mergeCell ref="A536:B536"/>
    <mergeCell ref="A537:B537"/>
    <mergeCell ref="A538:B538"/>
    <mergeCell ref="A539:B539"/>
    <mergeCell ref="A540:B540"/>
    <mergeCell ref="A541:B541"/>
    <mergeCell ref="E530:E534"/>
    <mergeCell ref="G530:G534"/>
    <mergeCell ref="H530:H534"/>
    <mergeCell ref="A531:B531"/>
    <mergeCell ref="A532:B532"/>
    <mergeCell ref="A533:B533"/>
    <mergeCell ref="A534:B534"/>
    <mergeCell ref="E525:E529"/>
    <mergeCell ref="G525:G529"/>
    <mergeCell ref="H525:H529"/>
    <mergeCell ref="A526:B526"/>
    <mergeCell ref="A527:B527"/>
    <mergeCell ref="A528:B528"/>
    <mergeCell ref="A529:B529"/>
    <mergeCell ref="E518:E522"/>
    <mergeCell ref="G518:G522"/>
    <mergeCell ref="H518:H522"/>
    <mergeCell ref="A519:B519"/>
    <mergeCell ref="A520:B520"/>
    <mergeCell ref="A521:B521"/>
    <mergeCell ref="A522:B522"/>
    <mergeCell ref="A511:B511"/>
    <mergeCell ref="A512:B512"/>
    <mergeCell ref="E513:E517"/>
    <mergeCell ref="G513:G517"/>
    <mergeCell ref="H513:H517"/>
    <mergeCell ref="A514:B514"/>
    <mergeCell ref="A515:B515"/>
    <mergeCell ref="A516:B516"/>
    <mergeCell ref="A517:B517"/>
    <mergeCell ref="E506:E510"/>
    <mergeCell ref="G506:G510"/>
    <mergeCell ref="H506:H510"/>
    <mergeCell ref="A507:B507"/>
    <mergeCell ref="A508:B508"/>
    <mergeCell ref="A509:B509"/>
    <mergeCell ref="A510:B510"/>
    <mergeCell ref="E501:E505"/>
    <mergeCell ref="G501:G505"/>
    <mergeCell ref="H501:H505"/>
    <mergeCell ref="A502:B502"/>
    <mergeCell ref="A503:B503"/>
    <mergeCell ref="A504:B504"/>
    <mergeCell ref="A505:B505"/>
    <mergeCell ref="E496:E500"/>
    <mergeCell ref="G496:G500"/>
    <mergeCell ref="H496:H500"/>
    <mergeCell ref="A497:B497"/>
    <mergeCell ref="A498:B498"/>
    <mergeCell ref="A499:B499"/>
    <mergeCell ref="A500:B500"/>
    <mergeCell ref="E491:E495"/>
    <mergeCell ref="G491:G495"/>
    <mergeCell ref="H491:H495"/>
    <mergeCell ref="A492:B492"/>
    <mergeCell ref="A493:B493"/>
    <mergeCell ref="A494:B494"/>
    <mergeCell ref="A495:B495"/>
    <mergeCell ref="E484:E488"/>
    <mergeCell ref="G484:G488"/>
    <mergeCell ref="H484:H488"/>
    <mergeCell ref="A485:B485"/>
    <mergeCell ref="A486:B486"/>
    <mergeCell ref="A487:B487"/>
    <mergeCell ref="A488:B488"/>
    <mergeCell ref="A475:B475"/>
    <mergeCell ref="A476:B476"/>
    <mergeCell ref="E477:E481"/>
    <mergeCell ref="G477:G481"/>
    <mergeCell ref="H477:H481"/>
    <mergeCell ref="A478:B478"/>
    <mergeCell ref="A479:B479"/>
    <mergeCell ref="A480:B480"/>
    <mergeCell ref="A481:B481"/>
    <mergeCell ref="G470:G474"/>
    <mergeCell ref="H470:H474"/>
    <mergeCell ref="A471:B471"/>
    <mergeCell ref="A472:B472"/>
    <mergeCell ref="A473:B473"/>
    <mergeCell ref="A474:B474"/>
    <mergeCell ref="G462:G466"/>
    <mergeCell ref="H462:H466"/>
    <mergeCell ref="A463:B463"/>
    <mergeCell ref="A464:B464"/>
    <mergeCell ref="A465:B465"/>
    <mergeCell ref="A466:B466"/>
    <mergeCell ref="E454:E458"/>
    <mergeCell ref="G454:G458"/>
    <mergeCell ref="H454:H458"/>
    <mergeCell ref="A455:B455"/>
    <mergeCell ref="A456:B456"/>
    <mergeCell ref="A457:B457"/>
    <mergeCell ref="A458:B458"/>
    <mergeCell ref="E449:E453"/>
    <mergeCell ref="G449:G453"/>
    <mergeCell ref="H449:H453"/>
    <mergeCell ref="A450:B450"/>
    <mergeCell ref="A451:B451"/>
    <mergeCell ref="A452:B452"/>
    <mergeCell ref="A453:B453"/>
    <mergeCell ref="E442:E446"/>
    <mergeCell ref="G442:G446"/>
    <mergeCell ref="H442:H446"/>
    <mergeCell ref="A443:B443"/>
    <mergeCell ref="A444:B444"/>
    <mergeCell ref="A445:B445"/>
    <mergeCell ref="A446:B446"/>
    <mergeCell ref="E435:E439"/>
    <mergeCell ref="G435:G439"/>
    <mergeCell ref="H435:H439"/>
    <mergeCell ref="A436:B436"/>
    <mergeCell ref="A437:B437"/>
    <mergeCell ref="A438:B438"/>
    <mergeCell ref="A439:B439"/>
    <mergeCell ref="E426:E430"/>
    <mergeCell ref="G426:G430"/>
    <mergeCell ref="H426:H430"/>
    <mergeCell ref="A427:B427"/>
    <mergeCell ref="A428:B428"/>
    <mergeCell ref="A429:B429"/>
    <mergeCell ref="A430:B430"/>
    <mergeCell ref="E419:E423"/>
    <mergeCell ref="G419:G423"/>
    <mergeCell ref="H419:H423"/>
    <mergeCell ref="A420:B420"/>
    <mergeCell ref="A421:B421"/>
    <mergeCell ref="A422:B422"/>
    <mergeCell ref="A423:B423"/>
    <mergeCell ref="E413:E417"/>
    <mergeCell ref="G413:G417"/>
    <mergeCell ref="H413:H417"/>
    <mergeCell ref="A414:B414"/>
    <mergeCell ref="A415:B415"/>
    <mergeCell ref="A416:B416"/>
    <mergeCell ref="A417:B417"/>
    <mergeCell ref="E406:E410"/>
    <mergeCell ref="G406:G410"/>
    <mergeCell ref="H406:H410"/>
    <mergeCell ref="A407:B407"/>
    <mergeCell ref="A408:B408"/>
    <mergeCell ref="A409:B409"/>
    <mergeCell ref="A410:B410"/>
    <mergeCell ref="E400:E404"/>
    <mergeCell ref="G400:G404"/>
    <mergeCell ref="H400:H404"/>
    <mergeCell ref="A401:B401"/>
    <mergeCell ref="A402:B402"/>
    <mergeCell ref="A403:B403"/>
    <mergeCell ref="A404:B404"/>
    <mergeCell ref="E393:E397"/>
    <mergeCell ref="G393:G397"/>
    <mergeCell ref="H393:H397"/>
    <mergeCell ref="A394:B394"/>
    <mergeCell ref="A395:B395"/>
    <mergeCell ref="A396:B396"/>
    <mergeCell ref="A397:B397"/>
    <mergeCell ref="A386:B386"/>
    <mergeCell ref="A387:B387"/>
    <mergeCell ref="E388:E392"/>
    <mergeCell ref="G388:G392"/>
    <mergeCell ref="H388:H392"/>
    <mergeCell ref="A389:B389"/>
    <mergeCell ref="A390:B390"/>
    <mergeCell ref="A391:B391"/>
    <mergeCell ref="A392:B392"/>
    <mergeCell ref="E381:E385"/>
    <mergeCell ref="G381:G385"/>
    <mergeCell ref="H381:H385"/>
    <mergeCell ref="A382:B382"/>
    <mergeCell ref="A383:B383"/>
    <mergeCell ref="A384:B384"/>
    <mergeCell ref="A385:B385"/>
    <mergeCell ref="A374:A375"/>
    <mergeCell ref="G376:G380"/>
    <mergeCell ref="H376:H380"/>
    <mergeCell ref="A377:B377"/>
    <mergeCell ref="A378:B378"/>
    <mergeCell ref="A379:B379"/>
    <mergeCell ref="A380:B380"/>
    <mergeCell ref="E366:E370"/>
    <mergeCell ref="G366:G372"/>
    <mergeCell ref="H366:H370"/>
    <mergeCell ref="A367:B367"/>
    <mergeCell ref="A368:B368"/>
    <mergeCell ref="A369:B369"/>
    <mergeCell ref="A370:B370"/>
    <mergeCell ref="A371:B371"/>
    <mergeCell ref="A372:B372"/>
    <mergeCell ref="E359:E363"/>
    <mergeCell ref="G359:G365"/>
    <mergeCell ref="H359:H363"/>
    <mergeCell ref="A360:B360"/>
    <mergeCell ref="A361:B361"/>
    <mergeCell ref="A362:B362"/>
    <mergeCell ref="A363:B363"/>
    <mergeCell ref="A364:B364"/>
    <mergeCell ref="A365:B365"/>
    <mergeCell ref="E354:E358"/>
    <mergeCell ref="G354:G358"/>
    <mergeCell ref="H354:H358"/>
    <mergeCell ref="A355:B355"/>
    <mergeCell ref="A356:B356"/>
    <mergeCell ref="A357:B357"/>
    <mergeCell ref="A358:B358"/>
    <mergeCell ref="J345:J346"/>
    <mergeCell ref="E347:E351"/>
    <mergeCell ref="G347:G353"/>
    <mergeCell ref="H347:H351"/>
    <mergeCell ref="A348:B348"/>
    <mergeCell ref="A349:B349"/>
    <mergeCell ref="A350:B350"/>
    <mergeCell ref="A351:B351"/>
    <mergeCell ref="A352:B352"/>
    <mergeCell ref="A353:B353"/>
    <mergeCell ref="A342:B342"/>
    <mergeCell ref="A343:B343"/>
    <mergeCell ref="A345:A346"/>
    <mergeCell ref="G345:G346"/>
    <mergeCell ref="H345:H346"/>
    <mergeCell ref="I345:I346"/>
    <mergeCell ref="A337:A338"/>
    <mergeCell ref="G337:G338"/>
    <mergeCell ref="H337:H338"/>
    <mergeCell ref="I337:I338"/>
    <mergeCell ref="J337:J338"/>
    <mergeCell ref="E339:E343"/>
    <mergeCell ref="G339:G343"/>
    <mergeCell ref="H339:H343"/>
    <mergeCell ref="A340:B340"/>
    <mergeCell ref="A341:B341"/>
    <mergeCell ref="E329:E333"/>
    <mergeCell ref="G329:G335"/>
    <mergeCell ref="H329:H333"/>
    <mergeCell ref="A330:B330"/>
    <mergeCell ref="A331:B331"/>
    <mergeCell ref="A332:B332"/>
    <mergeCell ref="A333:B333"/>
    <mergeCell ref="A334:B334"/>
    <mergeCell ref="A335:B335"/>
    <mergeCell ref="A323:B323"/>
    <mergeCell ref="E324:E328"/>
    <mergeCell ref="G324:G328"/>
    <mergeCell ref="H324:H328"/>
    <mergeCell ref="A325:B325"/>
    <mergeCell ref="A326:B326"/>
    <mergeCell ref="A327:B327"/>
    <mergeCell ref="A328:B328"/>
    <mergeCell ref="A314:B314"/>
    <mergeCell ref="A315:B315"/>
    <mergeCell ref="E317:E321"/>
    <mergeCell ref="G317:G323"/>
    <mergeCell ref="H317:H321"/>
    <mergeCell ref="A318:B318"/>
    <mergeCell ref="A319:B319"/>
    <mergeCell ref="A320:B320"/>
    <mergeCell ref="A321:B321"/>
    <mergeCell ref="A322:B322"/>
    <mergeCell ref="G309:G313"/>
    <mergeCell ref="H309:H313"/>
    <mergeCell ref="A310:B310"/>
    <mergeCell ref="A311:B311"/>
    <mergeCell ref="A312:B312"/>
    <mergeCell ref="A313:B313"/>
    <mergeCell ref="E304:E308"/>
    <mergeCell ref="G304:G308"/>
    <mergeCell ref="H304:H308"/>
    <mergeCell ref="A305:B305"/>
    <mergeCell ref="A306:B306"/>
    <mergeCell ref="A307:B307"/>
    <mergeCell ref="A308:B308"/>
    <mergeCell ref="E299:E303"/>
    <mergeCell ref="G299:G303"/>
    <mergeCell ref="H299:H303"/>
    <mergeCell ref="A300:B300"/>
    <mergeCell ref="A301:B301"/>
    <mergeCell ref="A302:B302"/>
    <mergeCell ref="A303:B303"/>
    <mergeCell ref="E294:E298"/>
    <mergeCell ref="G294:G298"/>
    <mergeCell ref="H294:H298"/>
    <mergeCell ref="A295:B295"/>
    <mergeCell ref="A296:B296"/>
    <mergeCell ref="A297:B297"/>
    <mergeCell ref="A298:B298"/>
    <mergeCell ref="E288:E292"/>
    <mergeCell ref="G288:G292"/>
    <mergeCell ref="H288:H292"/>
    <mergeCell ref="A289:B289"/>
    <mergeCell ref="A290:B290"/>
    <mergeCell ref="A291:B291"/>
    <mergeCell ref="A292:B292"/>
    <mergeCell ref="E283:E287"/>
    <mergeCell ref="G283:G287"/>
    <mergeCell ref="H283:H287"/>
    <mergeCell ref="A284:B284"/>
    <mergeCell ref="A285:B285"/>
    <mergeCell ref="A286:B286"/>
    <mergeCell ref="A287:B287"/>
    <mergeCell ref="E272:E276"/>
    <mergeCell ref="G272:G276"/>
    <mergeCell ref="H272:H276"/>
    <mergeCell ref="A273:B273"/>
    <mergeCell ref="A274:B274"/>
    <mergeCell ref="A275:B275"/>
    <mergeCell ref="A276:B276"/>
    <mergeCell ref="G266:G270"/>
    <mergeCell ref="H266:H270"/>
    <mergeCell ref="A267:B267"/>
    <mergeCell ref="A268:B268"/>
    <mergeCell ref="A269:B269"/>
    <mergeCell ref="A270:B270"/>
    <mergeCell ref="E261:E265"/>
    <mergeCell ref="G261:G265"/>
    <mergeCell ref="H261:H265"/>
    <mergeCell ref="A262:B262"/>
    <mergeCell ref="A263:B263"/>
    <mergeCell ref="A264:B264"/>
    <mergeCell ref="A265:B265"/>
    <mergeCell ref="G256:G260"/>
    <mergeCell ref="H256:H260"/>
    <mergeCell ref="A257:B257"/>
    <mergeCell ref="E257:E260"/>
    <mergeCell ref="A258:B258"/>
    <mergeCell ref="A259:B259"/>
    <mergeCell ref="A260:B260"/>
    <mergeCell ref="E251:E255"/>
    <mergeCell ref="G251:G255"/>
    <mergeCell ref="H251:H255"/>
    <mergeCell ref="A252:B252"/>
    <mergeCell ref="A253:B253"/>
    <mergeCell ref="A254:B254"/>
    <mergeCell ref="A255:B255"/>
    <mergeCell ref="E246:E250"/>
    <mergeCell ref="G246:G250"/>
    <mergeCell ref="H246:H250"/>
    <mergeCell ref="A247:B247"/>
    <mergeCell ref="A248:B248"/>
    <mergeCell ref="A249:B249"/>
    <mergeCell ref="A250:B250"/>
    <mergeCell ref="E241:E245"/>
    <mergeCell ref="G241:G245"/>
    <mergeCell ref="H241:H245"/>
    <mergeCell ref="A242:B242"/>
    <mergeCell ref="A243:B243"/>
    <mergeCell ref="A244:B244"/>
    <mergeCell ref="A245:B245"/>
    <mergeCell ref="E233:E237"/>
    <mergeCell ref="G233:G237"/>
    <mergeCell ref="H233:H237"/>
    <mergeCell ref="A234:B234"/>
    <mergeCell ref="A235:B235"/>
    <mergeCell ref="A236:B236"/>
    <mergeCell ref="A237:B237"/>
    <mergeCell ref="G228:G232"/>
    <mergeCell ref="H228:H232"/>
    <mergeCell ref="A229:B229"/>
    <mergeCell ref="A230:B230"/>
    <mergeCell ref="A231:B231"/>
    <mergeCell ref="A232:B232"/>
    <mergeCell ref="E223:E227"/>
    <mergeCell ref="G223:G227"/>
    <mergeCell ref="H223:H227"/>
    <mergeCell ref="A224:B224"/>
    <mergeCell ref="A225:B225"/>
    <mergeCell ref="A226:B226"/>
    <mergeCell ref="A227:B227"/>
    <mergeCell ref="G218:G222"/>
    <mergeCell ref="H218:H222"/>
    <mergeCell ref="I218:I222"/>
    <mergeCell ref="J218:J222"/>
    <mergeCell ref="A219:B219"/>
    <mergeCell ref="A220:B220"/>
    <mergeCell ref="A221:B221"/>
    <mergeCell ref="A222:B222"/>
    <mergeCell ref="G213:G217"/>
    <mergeCell ref="H213:H217"/>
    <mergeCell ref="A214:B214"/>
    <mergeCell ref="A215:B215"/>
    <mergeCell ref="A216:B216"/>
    <mergeCell ref="A217:B217"/>
    <mergeCell ref="E208:E212"/>
    <mergeCell ref="G208:G212"/>
    <mergeCell ref="H208:H212"/>
    <mergeCell ref="A209:B209"/>
    <mergeCell ref="A210:B210"/>
    <mergeCell ref="A211:B211"/>
    <mergeCell ref="A212:B212"/>
    <mergeCell ref="E203:E207"/>
    <mergeCell ref="G203:G207"/>
    <mergeCell ref="H203:H207"/>
    <mergeCell ref="A204:B204"/>
    <mergeCell ref="A205:B205"/>
    <mergeCell ref="A206:B206"/>
    <mergeCell ref="A207:B207"/>
    <mergeCell ref="E198:E202"/>
    <mergeCell ref="G198:G202"/>
    <mergeCell ref="H198:H202"/>
    <mergeCell ref="A199:B199"/>
    <mergeCell ref="A200:B200"/>
    <mergeCell ref="A201:B201"/>
    <mergeCell ref="A202:B202"/>
    <mergeCell ref="E193:E197"/>
    <mergeCell ref="G193:G197"/>
    <mergeCell ref="H193:H197"/>
    <mergeCell ref="A194:B194"/>
    <mergeCell ref="A195:B195"/>
    <mergeCell ref="A196:B196"/>
    <mergeCell ref="A197:B197"/>
    <mergeCell ref="E188:E192"/>
    <mergeCell ref="G188:G192"/>
    <mergeCell ref="H188:H192"/>
    <mergeCell ref="A189:B189"/>
    <mergeCell ref="A190:B190"/>
    <mergeCell ref="A191:B191"/>
    <mergeCell ref="A192:B192"/>
    <mergeCell ref="E183:E187"/>
    <mergeCell ref="G183:G187"/>
    <mergeCell ref="H183:H187"/>
    <mergeCell ref="A184:B184"/>
    <mergeCell ref="A185:B185"/>
    <mergeCell ref="A186:B186"/>
    <mergeCell ref="A187:B187"/>
    <mergeCell ref="E178:E182"/>
    <mergeCell ref="G178:G182"/>
    <mergeCell ref="H178:H182"/>
    <mergeCell ref="A179:B179"/>
    <mergeCell ref="A180:B180"/>
    <mergeCell ref="A181:B181"/>
    <mergeCell ref="A182:B182"/>
    <mergeCell ref="E173:E177"/>
    <mergeCell ref="G173:G177"/>
    <mergeCell ref="H173:H177"/>
    <mergeCell ref="A174:B174"/>
    <mergeCell ref="A175:B175"/>
    <mergeCell ref="A176:B176"/>
    <mergeCell ref="A177:B177"/>
    <mergeCell ref="E168:E172"/>
    <mergeCell ref="G168:G172"/>
    <mergeCell ref="H168:H172"/>
    <mergeCell ref="A169:B169"/>
    <mergeCell ref="A170:B170"/>
    <mergeCell ref="A171:B171"/>
    <mergeCell ref="A172:B172"/>
    <mergeCell ref="A159:B159"/>
    <mergeCell ref="A160:B160"/>
    <mergeCell ref="E163:E167"/>
    <mergeCell ref="G163:G167"/>
    <mergeCell ref="H163:H167"/>
    <mergeCell ref="A164:B164"/>
    <mergeCell ref="A165:B165"/>
    <mergeCell ref="A166:B166"/>
    <mergeCell ref="A167:B167"/>
    <mergeCell ref="A154:A155"/>
    <mergeCell ref="G154:G155"/>
    <mergeCell ref="H154:H155"/>
    <mergeCell ref="I154:I155"/>
    <mergeCell ref="J154:J155"/>
    <mergeCell ref="E156:E160"/>
    <mergeCell ref="G156:G160"/>
    <mergeCell ref="H156:H160"/>
    <mergeCell ref="A157:B157"/>
    <mergeCell ref="A158:B158"/>
    <mergeCell ref="E147:E151"/>
    <mergeCell ref="G147:G151"/>
    <mergeCell ref="H147:H151"/>
    <mergeCell ref="A148:B148"/>
    <mergeCell ref="A149:B149"/>
    <mergeCell ref="A150:B150"/>
    <mergeCell ref="A151:B151"/>
    <mergeCell ref="E142:E146"/>
    <mergeCell ref="G142:G146"/>
    <mergeCell ref="H142:H146"/>
    <mergeCell ref="A143:B143"/>
    <mergeCell ref="A144:B144"/>
    <mergeCell ref="A145:B145"/>
    <mergeCell ref="A146:B146"/>
    <mergeCell ref="G135:G139"/>
    <mergeCell ref="H135:H139"/>
    <mergeCell ref="A136:B136"/>
    <mergeCell ref="A137:B137"/>
    <mergeCell ref="A138:B138"/>
    <mergeCell ref="A139:B139"/>
    <mergeCell ref="E129:E133"/>
    <mergeCell ref="G129:G133"/>
    <mergeCell ref="H129:H133"/>
    <mergeCell ref="A130:B130"/>
    <mergeCell ref="A131:B131"/>
    <mergeCell ref="A132:B132"/>
    <mergeCell ref="A133:B133"/>
    <mergeCell ref="E124:E128"/>
    <mergeCell ref="G124:G128"/>
    <mergeCell ref="H124:H128"/>
    <mergeCell ref="A125:B125"/>
    <mergeCell ref="A126:B126"/>
    <mergeCell ref="A127:B127"/>
    <mergeCell ref="A128:B128"/>
    <mergeCell ref="A118:B118"/>
    <mergeCell ref="E119:E123"/>
    <mergeCell ref="G119:G123"/>
    <mergeCell ref="H119:H123"/>
    <mergeCell ref="A120:B120"/>
    <mergeCell ref="A121:B121"/>
    <mergeCell ref="A122:B122"/>
    <mergeCell ref="A123:B123"/>
    <mergeCell ref="A112:A113"/>
    <mergeCell ref="G112:G113"/>
    <mergeCell ref="H112:H113"/>
    <mergeCell ref="I112:I113"/>
    <mergeCell ref="J112:J113"/>
    <mergeCell ref="G114:G118"/>
    <mergeCell ref="H114:H118"/>
    <mergeCell ref="A115:B115"/>
    <mergeCell ref="A116:B116"/>
    <mergeCell ref="A117:B117"/>
    <mergeCell ref="E106:E110"/>
    <mergeCell ref="G106:G110"/>
    <mergeCell ref="H106:H110"/>
    <mergeCell ref="A107:B107"/>
    <mergeCell ref="A108:B108"/>
    <mergeCell ref="A109:B109"/>
    <mergeCell ref="A110:B110"/>
    <mergeCell ref="A99:A100"/>
    <mergeCell ref="I99:I100"/>
    <mergeCell ref="J99:J100"/>
    <mergeCell ref="E101:E105"/>
    <mergeCell ref="G101:G105"/>
    <mergeCell ref="H101:H105"/>
    <mergeCell ref="A102:B102"/>
    <mergeCell ref="A103:B103"/>
    <mergeCell ref="A104:B104"/>
    <mergeCell ref="A105:B105"/>
    <mergeCell ref="E92:E96"/>
    <mergeCell ref="G92:G96"/>
    <mergeCell ref="H92:H96"/>
    <mergeCell ref="A93:B93"/>
    <mergeCell ref="A94:B94"/>
    <mergeCell ref="A95:B95"/>
    <mergeCell ref="A96:B96"/>
    <mergeCell ref="E87:E91"/>
    <mergeCell ref="G87:G91"/>
    <mergeCell ref="H87:H91"/>
    <mergeCell ref="A88:B88"/>
    <mergeCell ref="A89:B89"/>
    <mergeCell ref="A90:B90"/>
    <mergeCell ref="A91:B91"/>
    <mergeCell ref="E82:E86"/>
    <mergeCell ref="G82:G86"/>
    <mergeCell ref="H82:H86"/>
    <mergeCell ref="A83:B83"/>
    <mergeCell ref="A84:B84"/>
    <mergeCell ref="A85:B85"/>
    <mergeCell ref="A86:B86"/>
    <mergeCell ref="A75:B75"/>
    <mergeCell ref="A76:B76"/>
    <mergeCell ref="E77:E81"/>
    <mergeCell ref="G77:G81"/>
    <mergeCell ref="H77:H81"/>
    <mergeCell ref="A78:B78"/>
    <mergeCell ref="A79:B79"/>
    <mergeCell ref="A80:B80"/>
    <mergeCell ref="A81:B81"/>
    <mergeCell ref="E70:E74"/>
    <mergeCell ref="G70:G74"/>
    <mergeCell ref="H70:H74"/>
    <mergeCell ref="A71:B71"/>
    <mergeCell ref="A72:B72"/>
    <mergeCell ref="A73:B73"/>
    <mergeCell ref="A74:B74"/>
    <mergeCell ref="A62:A63"/>
    <mergeCell ref="I62:I63"/>
    <mergeCell ref="J62:J63"/>
    <mergeCell ref="G64:G68"/>
    <mergeCell ref="H64:H68"/>
    <mergeCell ref="A65:B65"/>
    <mergeCell ref="A66:B66"/>
    <mergeCell ref="A67:B67"/>
    <mergeCell ref="A68:B68"/>
    <mergeCell ref="E57:E61"/>
    <mergeCell ref="G57:G61"/>
    <mergeCell ref="H57:H61"/>
    <mergeCell ref="A58:B58"/>
    <mergeCell ref="A59:B59"/>
    <mergeCell ref="A60:B60"/>
    <mergeCell ref="A61:B61"/>
    <mergeCell ref="A50:A51"/>
    <mergeCell ref="H50:H51"/>
    <mergeCell ref="E52:E56"/>
    <mergeCell ref="G52:G56"/>
    <mergeCell ref="H52:H56"/>
    <mergeCell ref="A53:B53"/>
    <mergeCell ref="A54:B54"/>
    <mergeCell ref="A55:B55"/>
    <mergeCell ref="A56:B56"/>
    <mergeCell ref="E44:E48"/>
    <mergeCell ref="G44:G48"/>
    <mergeCell ref="H44:H48"/>
    <mergeCell ref="A45:B45"/>
    <mergeCell ref="A46:B46"/>
    <mergeCell ref="A47:B47"/>
    <mergeCell ref="A48:B48"/>
    <mergeCell ref="E39:E43"/>
    <mergeCell ref="G39:G43"/>
    <mergeCell ref="H39:H43"/>
    <mergeCell ref="A40:B40"/>
    <mergeCell ref="A41:B41"/>
    <mergeCell ref="A42:B42"/>
    <mergeCell ref="A43:B43"/>
    <mergeCell ref="E31:E35"/>
    <mergeCell ref="G31:G35"/>
    <mergeCell ref="H31:H35"/>
    <mergeCell ref="A32:B32"/>
    <mergeCell ref="A33:B33"/>
    <mergeCell ref="A34:B34"/>
    <mergeCell ref="A35:B35"/>
    <mergeCell ref="E26:E30"/>
    <mergeCell ref="G26:G30"/>
    <mergeCell ref="H26:H30"/>
    <mergeCell ref="A27:B27"/>
    <mergeCell ref="A28:B28"/>
    <mergeCell ref="A29:B29"/>
    <mergeCell ref="A30:B30"/>
    <mergeCell ref="A16:B16"/>
    <mergeCell ref="A17:B17"/>
    <mergeCell ref="A18:B18"/>
    <mergeCell ref="A19:B19"/>
    <mergeCell ref="G20:G24"/>
    <mergeCell ref="H20:H24"/>
    <mergeCell ref="A21:B21"/>
    <mergeCell ref="A22:B22"/>
    <mergeCell ref="A23:B23"/>
    <mergeCell ref="A24:B24"/>
    <mergeCell ref="K11:K14"/>
    <mergeCell ref="A12:B12"/>
    <mergeCell ref="G12:G14"/>
    <mergeCell ref="A13:B13"/>
    <mergeCell ref="A14:B14"/>
    <mergeCell ref="E15:E19"/>
    <mergeCell ref="G15:G19"/>
    <mergeCell ref="H15:H19"/>
    <mergeCell ref="I15:I19"/>
    <mergeCell ref="J15:J19"/>
    <mergeCell ref="I6:I8"/>
    <mergeCell ref="J6:J8"/>
    <mergeCell ref="K6:K8"/>
    <mergeCell ref="L6:L8"/>
    <mergeCell ref="A10:J10"/>
    <mergeCell ref="A11:B11"/>
    <mergeCell ref="E11:E14"/>
    <mergeCell ref="H11:H14"/>
    <mergeCell ref="I11:I14"/>
    <mergeCell ref="J11:J14"/>
    <mergeCell ref="L11:L14"/>
    <mergeCell ref="A2:K2"/>
    <mergeCell ref="A3:L3"/>
    <mergeCell ref="A4:K4"/>
    <mergeCell ref="A5:K5"/>
    <mergeCell ref="A6:A8"/>
    <mergeCell ref="B6:B8"/>
    <mergeCell ref="C6:F7"/>
    <mergeCell ref="G6:G8"/>
    <mergeCell ref="H6:H8"/>
  </mergeCells>
  <printOptions/>
  <pageMargins left="0.7" right="0.7" top="0.75" bottom="0.75" header="0.3" footer="0.3"/>
  <pageSetup fitToHeight="0" fitToWidth="1" horizontalDpi="600" verticalDpi="600" orientation="portrait" paperSize="9" scale="6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Перетокина Яна Игоревна</dc:creator>
  <cp:keywords/>
  <dc:description/>
  <cp:lastModifiedBy>Солодовник Майя Николаевна</cp:lastModifiedBy>
  <cp:lastPrinted>2018-03-13T00:35:19Z</cp:lastPrinted>
  <dcterms:created xsi:type="dcterms:W3CDTF">2017-02-28T02:30:02Z</dcterms:created>
  <dcterms:modified xsi:type="dcterms:W3CDTF">2018-03-13T00:43:14Z</dcterms:modified>
  <cp:category/>
  <cp:version/>
  <cp:contentType/>
  <cp:contentStatus/>
</cp:coreProperties>
</file>