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workbookProtection workbookPassword="98A0" lockStructure="1"/>
  <bookViews>
    <workbookView xWindow="120" yWindow="225" windowWidth="15120" windowHeight="7890" tabRatio="602" firstSheet="3" activeTab="3"/>
  </bookViews>
  <sheets>
    <sheet name="Параметры расчёта ТПр р за кВт" sheetId="1" state="hidden" r:id="rId1"/>
    <sheet name="Параметры расчёта ТПр р за км" sheetId="3" state="hidden" r:id="rId2"/>
    <sheet name="Индексы изменения цен" sheetId="4" state="hidden" r:id="rId3"/>
    <sheet name="Калькулятор" sheetId="5" r:id="rId4"/>
  </sheets>
  <calcPr calcId="144525"/>
</workbook>
</file>

<file path=xl/calcChain.xml><?xml version="1.0" encoding="utf-8"?>
<calcChain xmlns="http://schemas.openxmlformats.org/spreadsheetml/2006/main">
  <c r="H2" i="1" l="1"/>
  <c r="H4" i="1" s="1"/>
  <c r="I89" i="3" l="1"/>
  <c r="K17" i="1"/>
  <c r="K16" i="1"/>
  <c r="J16" i="1"/>
  <c r="K14" i="1"/>
  <c r="B14" i="1"/>
  <c r="J14" i="1" s="1"/>
  <c r="B106" i="3" l="1"/>
  <c r="B105" i="3"/>
  <c r="B104" i="3"/>
  <c r="B103" i="3"/>
  <c r="E99" i="3"/>
  <c r="E97" i="3"/>
  <c r="I80" i="3"/>
  <c r="E17" i="1"/>
  <c r="E16" i="1"/>
  <c r="E15" i="1"/>
  <c r="K15" i="1" s="1"/>
  <c r="E22" i="1" s="1"/>
  <c r="E14" i="1"/>
  <c r="H13" i="1"/>
  <c r="B24" i="1" s="1"/>
  <c r="B17" i="1"/>
  <c r="J17" i="1" s="1"/>
  <c r="B16" i="1"/>
  <c r="B15" i="1"/>
  <c r="J15" i="1" s="1"/>
  <c r="F91" i="3"/>
  <c r="F90" i="3"/>
  <c r="F89" i="3"/>
  <c r="F88" i="3"/>
  <c r="F87" i="3"/>
  <c r="F86" i="3"/>
  <c r="F85" i="3"/>
  <c r="F84" i="3"/>
  <c r="F83" i="3"/>
  <c r="F82" i="3"/>
  <c r="F81" i="3"/>
  <c r="F80" i="3"/>
  <c r="F79" i="3"/>
  <c r="F78" i="3"/>
  <c r="O72" i="3"/>
  <c r="O71" i="3"/>
  <c r="O70" i="3"/>
  <c r="O69" i="3"/>
  <c r="O68" i="3"/>
  <c r="O67" i="3"/>
  <c r="O66" i="3"/>
  <c r="O65" i="3"/>
  <c r="O64" i="3"/>
  <c r="O63" i="3"/>
  <c r="L72" i="3"/>
  <c r="L71" i="3"/>
  <c r="L70" i="3"/>
  <c r="L69" i="3"/>
  <c r="L68" i="3"/>
  <c r="L67" i="3"/>
  <c r="L66" i="3"/>
  <c r="L65" i="3"/>
  <c r="L64" i="3"/>
  <c r="L63" i="3"/>
  <c r="I72" i="3"/>
  <c r="I71" i="3"/>
  <c r="I70" i="3"/>
  <c r="I69" i="3"/>
  <c r="I68" i="3"/>
  <c r="I67" i="3"/>
  <c r="I66" i="3"/>
  <c r="I65" i="3"/>
  <c r="I64" i="3"/>
  <c r="I63" i="3"/>
  <c r="F72" i="3"/>
  <c r="F71" i="3"/>
  <c r="F70" i="3"/>
  <c r="F69" i="3"/>
  <c r="F68" i="3"/>
  <c r="F67" i="3"/>
  <c r="F66" i="3"/>
  <c r="F65" i="3"/>
  <c r="F64" i="3"/>
  <c r="F63" i="3"/>
  <c r="O57" i="3"/>
  <c r="O56" i="3"/>
  <c r="O55" i="3"/>
  <c r="O54" i="3"/>
  <c r="O53" i="3"/>
  <c r="O52" i="3"/>
  <c r="O51" i="3"/>
  <c r="O50" i="3"/>
  <c r="O49" i="3"/>
  <c r="O48" i="3"/>
  <c r="O47" i="3"/>
  <c r="O46" i="3"/>
  <c r="O45" i="3"/>
  <c r="O44" i="3"/>
  <c r="O43" i="3"/>
  <c r="O42" i="3"/>
  <c r="O41" i="3"/>
  <c r="O40" i="3"/>
  <c r="O39" i="3"/>
  <c r="O38" i="3"/>
  <c r="O37" i="3"/>
  <c r="O36" i="3"/>
  <c r="O35" i="3"/>
  <c r="O34" i="3"/>
  <c r="O33" i="3"/>
  <c r="F51" i="3"/>
  <c r="L57" i="3"/>
  <c r="L56" i="3"/>
  <c r="L55" i="3"/>
  <c r="L54" i="3"/>
  <c r="L53" i="3"/>
  <c r="L52" i="3"/>
  <c r="L51" i="3"/>
  <c r="L50" i="3"/>
  <c r="L49" i="3"/>
  <c r="L48" i="3"/>
  <c r="L47" i="3"/>
  <c r="L46" i="3"/>
  <c r="L45" i="3"/>
  <c r="L44" i="3"/>
  <c r="L43" i="3"/>
  <c r="L42" i="3"/>
  <c r="L41" i="3"/>
  <c r="L40" i="3"/>
  <c r="L39" i="3"/>
  <c r="L38" i="3"/>
  <c r="L37" i="3"/>
  <c r="L36" i="3"/>
  <c r="L35" i="3"/>
  <c r="L34" i="3"/>
  <c r="L33" i="3"/>
  <c r="I57" i="3"/>
  <c r="I56" i="3"/>
  <c r="I55" i="3"/>
  <c r="I54" i="3"/>
  <c r="I53" i="3"/>
  <c r="I52" i="3"/>
  <c r="I51" i="3"/>
  <c r="I50" i="3"/>
  <c r="I49" i="3"/>
  <c r="I48" i="3"/>
  <c r="I47" i="3"/>
  <c r="I46" i="3"/>
  <c r="I45" i="3"/>
  <c r="I44" i="3"/>
  <c r="I43" i="3"/>
  <c r="I42" i="3"/>
  <c r="I41" i="3"/>
  <c r="I40" i="3"/>
  <c r="I39" i="3"/>
  <c r="I38" i="3"/>
  <c r="I37" i="3"/>
  <c r="F57" i="3"/>
  <c r="F56" i="3"/>
  <c r="F55" i="3"/>
  <c r="F54" i="3"/>
  <c r="F53" i="3"/>
  <c r="F52" i="3"/>
  <c r="F50" i="3"/>
  <c r="F49" i="3"/>
  <c r="F48" i="3"/>
  <c r="F47" i="3"/>
  <c r="F46" i="3"/>
  <c r="F45" i="3"/>
  <c r="F44" i="3"/>
  <c r="F43" i="3"/>
  <c r="I36" i="3"/>
  <c r="I35" i="3"/>
  <c r="I34" i="3"/>
  <c r="I33" i="3"/>
  <c r="F40" i="3"/>
  <c r="F41" i="3"/>
  <c r="F42" i="3"/>
  <c r="F37" i="3"/>
  <c r="F36" i="3"/>
  <c r="F35" i="3"/>
  <c r="F34" i="3"/>
  <c r="F33" i="3"/>
  <c r="F39" i="3"/>
  <c r="F38" i="3"/>
  <c r="H8" i="1" l="1"/>
  <c r="L23" i="4"/>
  <c r="L25" i="4" s="1"/>
  <c r="D54" i="5" s="1"/>
  <c r="K54" i="5" s="1"/>
  <c r="P54" i="5" s="1"/>
  <c r="B26" i="1"/>
  <c r="B22" i="1"/>
  <c r="B18" i="1"/>
  <c r="B29" i="1"/>
  <c r="B21" i="1"/>
  <c r="B30" i="1"/>
  <c r="B23" i="1"/>
  <c r="B31" i="1"/>
  <c r="B20" i="1"/>
  <c r="B28" i="1"/>
  <c r="B19" i="1"/>
  <c r="B27" i="1"/>
  <c r="B25" i="1"/>
  <c r="O74" i="3"/>
  <c r="E100" i="3" s="1"/>
  <c r="L74" i="3"/>
  <c r="D100" i="3" s="1"/>
  <c r="F93" i="3"/>
  <c r="I74" i="3"/>
  <c r="F74" i="3"/>
  <c r="D99" i="3" s="1"/>
  <c r="I59" i="3"/>
  <c r="L59" i="3"/>
  <c r="D98" i="3" s="1"/>
  <c r="F59" i="3"/>
  <c r="D97" i="3" s="1"/>
  <c r="O59" i="3"/>
  <c r="E98" i="3" s="1"/>
  <c r="I77" i="3" l="1"/>
  <c r="I83" i="3"/>
  <c r="H6" i="1"/>
  <c r="E20" i="1"/>
  <c r="H10" i="1" l="1"/>
  <c r="H9" i="1"/>
  <c r="D55" i="5" s="1"/>
  <c r="K55" i="5" s="1"/>
  <c r="P55" i="5" s="1"/>
  <c r="I86" i="3"/>
  <c r="D56" i="5" l="1"/>
  <c r="K56" i="5" s="1"/>
  <c r="P56" i="5" s="1"/>
</calcChain>
</file>

<file path=xl/sharedStrings.xml><?xml version="1.0" encoding="utf-8"?>
<sst xmlns="http://schemas.openxmlformats.org/spreadsheetml/2006/main" count="457" uniqueCount="210">
  <si>
    <t>Строительство ВЛИ-0,4 кВ</t>
  </si>
  <si>
    <t>Строительство КЛЭП-0,4 кВ</t>
  </si>
  <si>
    <t>Строительство ВЛЗ-6 (10) кВ</t>
  </si>
  <si>
    <t>Строительство КЛЭП-6 (10) кВ</t>
  </si>
  <si>
    <t xml:space="preserve">КТП - 6 (10)/0,4 кВ, 1*63 кВА </t>
  </si>
  <si>
    <t xml:space="preserve">КТП - 6 (10)/0,4 кВ, 1*100 кВА </t>
  </si>
  <si>
    <t xml:space="preserve">КТП - 6 (10)/0,4 кВ, 1*160 кВА </t>
  </si>
  <si>
    <t xml:space="preserve">КТП - 6 (10)/0,4 кВ, 1*250 кВА </t>
  </si>
  <si>
    <t xml:space="preserve">КТП - 6 (10)/0,4 кВ, 1*400 кВА </t>
  </si>
  <si>
    <t xml:space="preserve">КТП - 6 (10)/0,4 кВ, 1*630 кВА </t>
  </si>
  <si>
    <t xml:space="preserve">КТП - 6 (10)/0,4 кВ, 1*1000 кВА </t>
  </si>
  <si>
    <t xml:space="preserve">КТП - 6 (10)/0,4 кВ, 2*63 кВА </t>
  </si>
  <si>
    <t xml:space="preserve">КТП - 6 (10)/0,4 кВ, 2*100 кВА </t>
  </si>
  <si>
    <t xml:space="preserve">КТП - 6 (10)/0,4 кВ, 2*160 кВА </t>
  </si>
  <si>
    <t xml:space="preserve">КТП - 6 (10)/0,4 кВ, 2*250 кВА </t>
  </si>
  <si>
    <t xml:space="preserve">КТП - 6 (10)/0,4 кВ, 2*400 кВА </t>
  </si>
  <si>
    <t xml:space="preserve">КТП - 6 (10)/0,4 кВ, 2*630 кВА </t>
  </si>
  <si>
    <t xml:space="preserve">КТП - 6 (10)/0,4 кВ, 2*1000 кВА </t>
  </si>
  <si>
    <t>Максимальная присоединяемая мощнось, кВт</t>
  </si>
  <si>
    <t>ВЛИ-0,4 кВ</t>
  </si>
  <si>
    <t>ВЛЗ-6 кВ</t>
  </si>
  <si>
    <t>КЛЭП-0,4 кВ</t>
  </si>
  <si>
    <t>КЛЭП-6 кВ</t>
  </si>
  <si>
    <t>км</t>
  </si>
  <si>
    <t>Расчет предварительной стоимости технологического присоединения</t>
  </si>
  <si>
    <t>III</t>
  </si>
  <si>
    <t>Тип линий электропередач</t>
  </si>
  <si>
    <t>Протяжённость по первому вводу</t>
  </si>
  <si>
    <t>Протяжённость по второму вводу</t>
  </si>
  <si>
    <t>Единицы измерения</t>
  </si>
  <si>
    <t>Без строительства ТП</t>
  </si>
  <si>
    <t>Однотрансформаторная подстанция (ктп)</t>
  </si>
  <si>
    <t>Двухтрансформаторная подстанция (ктп)</t>
  </si>
  <si>
    <t>КТП 6(10)/0,4 кВ, 100 кВА</t>
  </si>
  <si>
    <t>КТП 6(10)/0,4 кВ, 160 кВА</t>
  </si>
  <si>
    <t>КТП 6(10)/0,4 кВ, 250 кВА</t>
  </si>
  <si>
    <t>КТП 6(10)/0,4 кВ, 400 кВА</t>
  </si>
  <si>
    <t>КТП 6(10)/0,4 кВ, 630 кВА</t>
  </si>
  <si>
    <t>КТП 6(10)/0,4 кВ, 1000 кВА</t>
  </si>
  <si>
    <t>НДС составляет</t>
  </si>
  <si>
    <t>с НДС</t>
  </si>
  <si>
    <t>Категория надёжности</t>
  </si>
  <si>
    <t>II</t>
  </si>
  <si>
    <t>руб./км</t>
  </si>
  <si>
    <t>руб./кВт</t>
  </si>
  <si>
    <t>Необходимость строительства линий электропередач</t>
  </si>
  <si>
    <t>Количество переходов</t>
  </si>
  <si>
    <t>нет</t>
  </si>
  <si>
    <r>
      <t>Сечение проводов/кабелей, мм</t>
    </r>
    <r>
      <rPr>
        <vertAlign val="superscript"/>
        <sz val="10"/>
        <color theme="1"/>
        <rFont val="Times New Roman"/>
        <family val="1"/>
        <charset val="204"/>
      </rPr>
      <t>2</t>
    </r>
  </si>
  <si>
    <t>1ый ввод</t>
  </si>
  <si>
    <t>2ой ввод</t>
  </si>
  <si>
    <t>Необходимость строительства трансформаторной подстанции</t>
  </si>
  <si>
    <t>Расчет стоимости технологического присоединения</t>
  </si>
  <si>
    <t>итого по ставке за максимальную мощность</t>
  </si>
  <si>
    <t>итого стоимость мероприятий "последней мили"</t>
  </si>
  <si>
    <t>итого общая стоимость</t>
  </si>
  <si>
    <t>** Плата за технологическое присоединение энергопринимающих устройств максимальной мощностью, не превышающей 15 кВт включительно (с учетом ранее присоединенных в данной точке присоединения энергопринимающих устройств) устанавливается в размере не более 550 рублей при присоединении заявителя, владеющего объектами, отнесенными к третьей категории надежности (по одному источнику электроснабжения) при условии, что расстояние от границ участка заявителя до объектов электросетевого хозяйства на уровне напряжения до 20 кВ включительно необходимого заявителю класса напряжения сетевой организации, в которую подана заявка, составляет не более 300 метров в городах и поселках городского типа и не более 500 метров в сельской местности.</t>
  </si>
  <si>
    <t>Сечение</t>
  </si>
  <si>
    <t>Стоимость</t>
  </si>
  <si>
    <t>35 с 3 перех</t>
  </si>
  <si>
    <t>50 с 3 перех</t>
  </si>
  <si>
    <t>70 с 3 перех</t>
  </si>
  <si>
    <t>95 с 3 перех</t>
  </si>
  <si>
    <t>120 с 3 перех</t>
  </si>
  <si>
    <t>35 с 6 перех</t>
  </si>
  <si>
    <t>50 с 6 перех</t>
  </si>
  <si>
    <t>70 с 6 перех</t>
  </si>
  <si>
    <t>95 с 6 перех</t>
  </si>
  <si>
    <t>120 с 6 перех</t>
  </si>
  <si>
    <t>35 с 9 перех</t>
  </si>
  <si>
    <t>50 с 9 перех</t>
  </si>
  <si>
    <t>70 с 9 перех</t>
  </si>
  <si>
    <t>95 с 9 перех</t>
  </si>
  <si>
    <t>120 с 9 перех</t>
  </si>
  <si>
    <t>35 с 10 перех</t>
  </si>
  <si>
    <t>50 с 10 перех</t>
  </si>
  <si>
    <t>70 с 10 перех</t>
  </si>
  <si>
    <t>95 с 10 перех</t>
  </si>
  <si>
    <t>120 с 10 перех</t>
  </si>
  <si>
    <t>50 2 каб</t>
  </si>
  <si>
    <t>70 2 каб</t>
  </si>
  <si>
    <t>95 2 каб</t>
  </si>
  <si>
    <t>120 2 каб</t>
  </si>
  <si>
    <t>240 2 каб</t>
  </si>
  <si>
    <t>Строительство ТП</t>
  </si>
  <si>
    <t>Транс</t>
  </si>
  <si>
    <t>63х1</t>
  </si>
  <si>
    <t>100х1</t>
  </si>
  <si>
    <t>160х1</t>
  </si>
  <si>
    <t>250х1</t>
  </si>
  <si>
    <t>400х1</t>
  </si>
  <si>
    <t>630х1</t>
  </si>
  <si>
    <t>1000х1</t>
  </si>
  <si>
    <t>63х2</t>
  </si>
  <si>
    <t>100х2</t>
  </si>
  <si>
    <t>160х2</t>
  </si>
  <si>
    <t>250х2</t>
  </si>
  <si>
    <t>400х2</t>
  </si>
  <si>
    <t>630х2</t>
  </si>
  <si>
    <t>1000х2</t>
  </si>
  <si>
    <t>2017 г.</t>
  </si>
  <si>
    <t>Таблица по ФЕРам</t>
  </si>
  <si>
    <t>Индексы к ФЕР-2001</t>
  </si>
  <si>
    <t>СМР</t>
  </si>
  <si>
    <t>в том числе</t>
  </si>
  <si>
    <t>Оплата труда</t>
  </si>
  <si>
    <t>Материалы</t>
  </si>
  <si>
    <t>Механизмы</t>
  </si>
  <si>
    <t>Вид строительства</t>
  </si>
  <si>
    <t>Тип</t>
  </si>
  <si>
    <t>Многоквартирные жилые дома</t>
  </si>
  <si>
    <t>Кирпичные</t>
  </si>
  <si>
    <t>Панельные</t>
  </si>
  <si>
    <t>Монолитные</t>
  </si>
  <si>
    <t>Прочие</t>
  </si>
  <si>
    <t>Административные здания</t>
  </si>
  <si>
    <t>Объекты образования</t>
  </si>
  <si>
    <t>Объекты здравоохранения</t>
  </si>
  <si>
    <t>Детские сады</t>
  </si>
  <si>
    <t>Школы</t>
  </si>
  <si>
    <t>Поликлинники</t>
  </si>
  <si>
    <t>Больницы</t>
  </si>
  <si>
    <t>Объекты спортивного назначения</t>
  </si>
  <si>
    <t>Объекты культуры</t>
  </si>
  <si>
    <t>Котельные</t>
  </si>
  <si>
    <t>Очистные сооружения</t>
  </si>
  <si>
    <t>Внешние инженерные сети теплоснабжения</t>
  </si>
  <si>
    <t>Внешние инженерные сети водопровода</t>
  </si>
  <si>
    <t>Внешние инженерные сети канализации</t>
  </si>
  <si>
    <t>Внешние инженерные сети газоснабжения</t>
  </si>
  <si>
    <t>Подземная прокладка кабеля с медными жилами</t>
  </si>
  <si>
    <t>Подземная прокладка кабеля с алюминиевыми жилами</t>
  </si>
  <si>
    <t>Воздушная прокладка кабеля с медными жилами</t>
  </si>
  <si>
    <t>Воздушная прокладка кабеля с алюминиевыми жилами</t>
  </si>
  <si>
    <t>Сети наружного освещения</t>
  </si>
  <si>
    <t>Прочие объекты</t>
  </si>
  <si>
    <t>Автомобильные перевозки на материалы</t>
  </si>
  <si>
    <t>Воздушная прокладка кабеля</t>
  </si>
  <si>
    <t>Подземная прокладка кабеля</t>
  </si>
  <si>
    <t>Количество кабельных линий</t>
  </si>
  <si>
    <t>КТП 6(10)/0,4 кВ, 2х100 кВА</t>
  </si>
  <si>
    <t>КТП 6(10)/0,4 кВ, 2х160 кВА</t>
  </si>
  <si>
    <t>КТП 6(10)/0,4 кВ, 2х250 кВА</t>
  </si>
  <si>
    <t>КТП 6(10)/0,4 кВ, 2х400 кВА</t>
  </si>
  <si>
    <t>КТП 6(10)/0,4 кВ, 2х630 кВА</t>
  </si>
  <si>
    <t>КТП 6(10)/0,4 кВ, 2х1000 кВА</t>
  </si>
  <si>
    <t>Расчёт ВЛИ-0,4 кВ по 1ому вводу</t>
  </si>
  <si>
    <t>Расчёт ВЛИ-0,4 кВ по 2ому вводу</t>
  </si>
  <si>
    <t>ИТОГО</t>
  </si>
  <si>
    <t>Расчёт ВЛИ-6 кВ по 1ому вводу</t>
  </si>
  <si>
    <t>Расчёт ВЛИ-6 кВ по 2ому вводу</t>
  </si>
  <si>
    <t>Наличие переходов по 2ому вводу ВЛ 0,4 кВ</t>
  </si>
  <si>
    <t>Наличие переходов по 1ому вводу ВЛ 6 кВ</t>
  </si>
  <si>
    <t>Наличие переходов по 2ому вводу ВЛ 6 кВ</t>
  </si>
  <si>
    <t>Наличие переходов по 1ому вводу КЛЭП 0,4 кВ</t>
  </si>
  <si>
    <t>Наличие переходов по 2ому вводу КЛЭП 0,4 кВ</t>
  </si>
  <si>
    <t>Наличие переходов по 1ому вводу КЛЭП 6 кВ</t>
  </si>
  <si>
    <t>Наличие переходов по 2ому вводу КЛЭП 6 кВ</t>
  </si>
  <si>
    <t>КЛЭП-0,4 кВ по 1ому вводу</t>
  </si>
  <si>
    <t>КЛЭП-0,4 кВ по 2ому вводу</t>
  </si>
  <si>
    <t>КЛЭП-6 кВ по 1ому вводу</t>
  </si>
  <si>
    <t>КЛЭП-6 кВ по 2ому вводу</t>
  </si>
  <si>
    <t>Стоимость строительства ТП</t>
  </si>
  <si>
    <t>Транс по ТП</t>
  </si>
  <si>
    <t>транс</t>
  </si>
  <si>
    <t>Наличие переходов по 1ому вводу ВЛ 0,4 кВ</t>
  </si>
  <si>
    <t>КТП 6(10)/0,4 кВ, 63 кВА</t>
  </si>
  <si>
    <t>КТП 6(10)/0,4 кВ, 2х63 кВА</t>
  </si>
  <si>
    <t>Общая стоимость строительства</t>
  </si>
  <si>
    <t>Категорийность</t>
  </si>
  <si>
    <t>Кат</t>
  </si>
  <si>
    <t>Сумма строек</t>
  </si>
  <si>
    <t>Стоимость мероприятий без строительства</t>
  </si>
  <si>
    <t>Расчёт стоимости мероприятий без строительства</t>
  </si>
  <si>
    <t>Стоимость по 1ому вводу</t>
  </si>
  <si>
    <t>Расчёт стоимости строительства по 1ому вводу</t>
  </si>
  <si>
    <t>Расчёт стоимости строительства по 2ому вводу</t>
  </si>
  <si>
    <t>Общая стоимость по расчёту</t>
  </si>
  <si>
    <t>Сумма мероприятий без строительства</t>
  </si>
  <si>
    <t>Общая стоимость</t>
  </si>
  <si>
    <t>Способ расчёта</t>
  </si>
  <si>
    <t>Итого по 2ум вводам</t>
  </si>
  <si>
    <t>Протяжённость строительства</t>
  </si>
  <si>
    <t>Расчёт льготной категории</t>
  </si>
  <si>
    <t>отметка о строительстве</t>
  </si>
  <si>
    <t xml:space="preserve">ВЛ-0,4 </t>
  </si>
  <si>
    <t>ВЛ-6</t>
  </si>
  <si>
    <t xml:space="preserve">КЛ-0,4 </t>
  </si>
  <si>
    <t>КЛ-6</t>
  </si>
  <si>
    <t>стоимость строительства с галочками</t>
  </si>
  <si>
    <t>1 ввод</t>
  </si>
  <si>
    <t>2 ввод</t>
  </si>
  <si>
    <t>протяжённость</t>
  </si>
  <si>
    <t>Итого по 1-ому вводу</t>
  </si>
  <si>
    <t>Итого по 2-ому вводу</t>
  </si>
  <si>
    <t>Стоимость по 2-ому вводу</t>
  </si>
  <si>
    <t>Стоимость строительства с галочками</t>
  </si>
  <si>
    <t xml:space="preserve">2 квартал 2017 г. </t>
  </si>
  <si>
    <t>ВЛ-6 кВ</t>
  </si>
  <si>
    <t>ВЛ-0,4 кВ</t>
  </si>
  <si>
    <t>Сетевая организация</t>
  </si>
  <si>
    <t>ПАО "Камчатскэнерго"</t>
  </si>
  <si>
    <t>АО "Оборонэнерго"</t>
  </si>
  <si>
    <t>ООО "41 электрическая сеть"</t>
  </si>
  <si>
    <t>МУП ПКГО "Управление механизации и автомобильного транспорта"</t>
  </si>
  <si>
    <t>АО "КЭС"</t>
  </si>
  <si>
    <t>АО "ЮЭСК"</t>
  </si>
  <si>
    <t>АО "Корякэнерго"</t>
  </si>
  <si>
    <t>АО "Паужетская ГеоЭС"</t>
  </si>
  <si>
    <t>* Расчет платы за технологическое присоединение к электрическим сетям сетевых организаций определяется в соответствии с постановлением Региональной службы по тарифам и ценам Камчатского края от 16.12.2016 года № 412.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</si>
</sst>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0&quot;р.&quot;"/>
  </numFmts>
  <fonts count="11"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9"/>
      <name val="Times New Roman"/>
      <family val="1"/>
      <charset val="204"/>
    </font>
    <font>
      <vertAlign val="superscript"/>
      <sz val="10"/>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sz val="11"/>
      <color theme="1"/>
      <name val="Times New Roman"/>
      <family val="1"/>
      <charset val="204"/>
    </font>
    <font>
      <sz val="14"/>
      <color theme="1"/>
      <name val="Times New Roman"/>
      <family val="1"/>
      <charset val="204"/>
    </font>
    <font>
      <sz val="16"/>
      <color theme="1"/>
      <name val="Times New Roman"/>
      <family val="1"/>
      <charset val="204"/>
    </font>
  </fonts>
  <fills count="19">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0000"/>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217">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pplyProtection="1">
      <alignment wrapText="1"/>
    </xf>
    <xf numFmtId="0" fontId="1"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0" fillId="0" borderId="0" xfId="0" applyFill="1" applyBorder="1"/>
    <xf numFmtId="2"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64" fontId="1" fillId="0" borderId="0" xfId="0" applyNumberFormat="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left" vertical="center" wrapText="1"/>
    </xf>
    <xf numFmtId="166" fontId="1" fillId="0" borderId="0" xfId="0" applyNumberFormat="1" applyFont="1" applyFill="1" applyBorder="1" applyAlignment="1" applyProtection="1">
      <alignment horizontal="center" vertical="center" wrapText="1"/>
    </xf>
    <xf numFmtId="0" fontId="0" fillId="0" borderId="4" xfId="0" applyBorder="1" applyAlignment="1">
      <alignment horizontal="center" vertical="center"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0" fillId="0" borderId="0" xfId="0" applyAlignment="1">
      <alignment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17" borderId="4" xfId="0" applyFill="1"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center" vertical="center"/>
    </xf>
    <xf numFmtId="0" fontId="8" fillId="0" borderId="0" xfId="0" applyFont="1"/>
    <xf numFmtId="0" fontId="0" fillId="0" borderId="0" xfId="0" applyBorder="1" applyAlignment="1">
      <alignment horizontal="center" vertical="center" wrapText="1"/>
    </xf>
    <xf numFmtId="0" fontId="0" fillId="0" borderId="0" xfId="0" applyBorder="1"/>
    <xf numFmtId="0" fontId="0" fillId="0" borderId="0" xfId="0" applyFill="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3" fillId="0" borderId="0" xfId="0" applyFont="1" applyFill="1" applyBorder="1" applyAlignment="1" applyProtection="1">
      <alignment horizontal="justify" wrapText="1"/>
    </xf>
    <xf numFmtId="0" fontId="0" fillId="0" borderId="4" xfId="0" applyBorder="1" applyAlignment="1">
      <alignment horizontal="center" vertical="center"/>
    </xf>
    <xf numFmtId="0" fontId="0" fillId="17" borderId="4" xfId="0"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18" borderId="4" xfId="0"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8" fillId="0" borderId="0" xfId="0" applyFont="1" applyProtection="1">
      <protection hidden="1"/>
    </xf>
    <xf numFmtId="0" fontId="1" fillId="0" borderId="0" xfId="0" applyFont="1" applyAlignment="1" applyProtection="1">
      <alignment wrapText="1"/>
      <protection hidden="1"/>
    </xf>
    <xf numFmtId="0" fontId="1" fillId="3" borderId="26" xfId="0" applyFont="1" applyFill="1" applyBorder="1" applyAlignment="1" applyProtection="1">
      <alignment horizontal="center" vertical="center" wrapText="1"/>
      <protection hidden="1"/>
    </xf>
    <xf numFmtId="0" fontId="1" fillId="4" borderId="17" xfId="0" applyFont="1" applyFill="1" applyBorder="1" applyAlignment="1" applyProtection="1">
      <alignment horizontal="center" vertical="center" wrapText="1"/>
      <protection hidden="1"/>
    </xf>
    <xf numFmtId="3" fontId="1" fillId="4" borderId="17" xfId="0" applyNumberFormat="1" applyFont="1" applyFill="1" applyBorder="1" applyAlignment="1" applyProtection="1">
      <alignment horizontal="center" vertical="center" wrapText="1"/>
      <protection hidden="1"/>
    </xf>
    <xf numFmtId="0" fontId="1" fillId="4" borderId="18" xfId="0" applyFont="1" applyFill="1" applyBorder="1" applyAlignment="1" applyProtection="1">
      <alignment horizontal="center" vertical="center" wrapText="1"/>
      <protection hidden="1"/>
    </xf>
    <xf numFmtId="0" fontId="1" fillId="4" borderId="4" xfId="0" applyFont="1" applyFill="1" applyBorder="1" applyAlignment="1" applyProtection="1">
      <alignment horizontal="center" vertical="center" wrapText="1"/>
      <protection hidden="1"/>
    </xf>
    <xf numFmtId="3" fontId="1" fillId="4" borderId="4" xfId="0" applyNumberFormat="1" applyFont="1" applyFill="1" applyBorder="1" applyAlignment="1" applyProtection="1">
      <alignment horizontal="center" vertical="center" wrapText="1"/>
      <protection hidden="1"/>
    </xf>
    <xf numFmtId="0" fontId="1" fillId="4" borderId="19" xfId="0" applyFont="1" applyFill="1" applyBorder="1" applyAlignment="1" applyProtection="1">
      <alignment horizontal="center" vertical="center" wrapText="1"/>
      <protection hidden="1"/>
    </xf>
    <xf numFmtId="0" fontId="1" fillId="3" borderId="36" xfId="0" applyFont="1" applyFill="1" applyBorder="1" applyAlignment="1" applyProtection="1">
      <alignment vertical="center" wrapText="1"/>
      <protection hidden="1"/>
    </xf>
    <xf numFmtId="0" fontId="1" fillId="3" borderId="0" xfId="0" applyFont="1" applyFill="1" applyBorder="1" applyAlignment="1" applyProtection="1">
      <alignment vertical="center" wrapText="1"/>
      <protection hidden="1"/>
    </xf>
    <xf numFmtId="0" fontId="1" fillId="4" borderId="0" xfId="0" applyFont="1" applyFill="1" applyBorder="1" applyAlignment="1" applyProtection="1">
      <alignment vertical="center" wrapText="1"/>
      <protection hidden="1"/>
    </xf>
    <xf numFmtId="0" fontId="1" fillId="4" borderId="20" xfId="0" applyFont="1" applyFill="1" applyBorder="1" applyAlignment="1" applyProtection="1">
      <alignment horizontal="center" vertical="center" wrapText="1"/>
      <protection hidden="1"/>
    </xf>
    <xf numFmtId="0" fontId="1" fillId="4" borderId="32" xfId="0" applyFont="1" applyFill="1" applyBorder="1" applyAlignment="1" applyProtection="1">
      <alignment vertical="center" wrapText="1"/>
      <protection hidden="1"/>
    </xf>
    <xf numFmtId="0" fontId="1" fillId="4" borderId="9" xfId="0" applyFont="1" applyFill="1" applyBorder="1" applyAlignment="1" applyProtection="1">
      <alignment horizontal="center" vertical="center" wrapText="1"/>
      <protection hidden="1"/>
    </xf>
    <xf numFmtId="165" fontId="5" fillId="9" borderId="1" xfId="0" applyNumberFormat="1" applyFont="1" applyFill="1" applyBorder="1" applyAlignment="1" applyProtection="1">
      <alignment horizontal="center" vertical="center" wrapText="1"/>
      <protection hidden="1"/>
    </xf>
    <xf numFmtId="166" fontId="1" fillId="10" borderId="18" xfId="0" applyNumberFormat="1" applyFont="1" applyFill="1" applyBorder="1" applyAlignment="1" applyProtection="1">
      <alignment horizontal="center" vertical="center" wrapText="1"/>
      <protection hidden="1"/>
    </xf>
    <xf numFmtId="166" fontId="1" fillId="10" borderId="19" xfId="0" applyNumberFormat="1" applyFont="1" applyFill="1" applyBorder="1" applyAlignment="1" applyProtection="1">
      <alignment horizontal="center" vertical="center" wrapText="1"/>
      <protection hidden="1"/>
    </xf>
    <xf numFmtId="164" fontId="1" fillId="5" borderId="17" xfId="0" applyNumberFormat="1" applyFont="1" applyFill="1" applyBorder="1" applyAlignment="1" applyProtection="1">
      <alignment horizontal="center" vertical="center" wrapText="1"/>
      <protection locked="0" hidden="1"/>
    </xf>
    <xf numFmtId="164" fontId="1" fillId="5" borderId="4" xfId="0" applyNumberFormat="1" applyFont="1" applyFill="1" applyBorder="1" applyAlignment="1" applyProtection="1">
      <alignment horizontal="center" vertical="center" wrapText="1"/>
      <protection locked="0" hidden="1"/>
    </xf>
    <xf numFmtId="164" fontId="1" fillId="5" borderId="20" xfId="0" applyNumberFormat="1" applyFont="1" applyFill="1" applyBorder="1" applyAlignment="1" applyProtection="1">
      <alignment horizontal="center" vertical="center" wrapText="1"/>
      <protection locked="0" hidden="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2" fontId="0" fillId="0" borderId="0" xfId="0" applyNumberFormat="1"/>
    <xf numFmtId="0" fontId="0" fillId="0" borderId="4" xfId="0" applyBorder="1" applyAlignment="1">
      <alignment horizontal="center" vertical="center" wrapText="1"/>
    </xf>
    <xf numFmtId="0" fontId="0" fillId="0" borderId="4" xfId="0" applyBorder="1" applyAlignment="1">
      <alignment horizontal="center" vertical="center"/>
    </xf>
    <xf numFmtId="2" fontId="8" fillId="8" borderId="19" xfId="0" applyNumberFormat="1" applyFont="1" applyFill="1" applyBorder="1" applyAlignment="1" applyProtection="1">
      <alignment horizontal="center" vertical="center"/>
      <protection locked="0" hidden="1"/>
    </xf>
    <xf numFmtId="0" fontId="0" fillId="0" borderId="0" xfId="0" applyAlignment="1">
      <alignment horizontal="center"/>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4" xfId="0" applyFill="1" applyBorder="1" applyAlignment="1">
      <alignment horizontal="center" vertical="center"/>
    </xf>
    <xf numFmtId="0" fontId="0" fillId="17" borderId="4" xfId="0" applyFill="1" applyBorder="1" applyAlignment="1">
      <alignment horizontal="center" vertical="center"/>
    </xf>
    <xf numFmtId="0" fontId="0" fillId="0" borderId="4" xfId="0" applyBorder="1" applyAlignment="1">
      <alignment horizontal="center" vertical="center"/>
    </xf>
    <xf numFmtId="0" fontId="0" fillId="17" borderId="4" xfId="0" applyFill="1" applyBorder="1" applyAlignment="1">
      <alignment horizontal="center" vertical="center" wrapText="1"/>
    </xf>
    <xf numFmtId="0" fontId="0" fillId="0" borderId="0" xfId="0" applyFill="1" applyBorder="1" applyAlignment="1">
      <alignment horizontal="center" vertical="center" wrapText="1"/>
    </xf>
    <xf numFmtId="0" fontId="0" fillId="17" borderId="7" xfId="0" applyFill="1" applyBorder="1" applyAlignment="1">
      <alignment horizontal="center" vertical="center" wrapText="1"/>
    </xf>
    <xf numFmtId="0" fontId="0" fillId="17" borderId="11" xfId="0" applyFill="1" applyBorder="1" applyAlignment="1">
      <alignment horizontal="center" vertical="center" wrapText="1"/>
    </xf>
    <xf numFmtId="0" fontId="0" fillId="0" borderId="0" xfId="0"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7" fillId="8" borderId="49" xfId="0" applyFont="1" applyFill="1" applyBorder="1" applyAlignment="1" applyProtection="1">
      <alignment horizontal="center" vertical="center" wrapText="1"/>
      <protection hidden="1"/>
    </xf>
    <xf numFmtId="0" fontId="7" fillId="8" borderId="35" xfId="0" applyFont="1" applyFill="1" applyBorder="1" applyAlignment="1" applyProtection="1">
      <alignment horizontal="center" vertical="center" wrapText="1"/>
      <protection hidden="1"/>
    </xf>
    <xf numFmtId="0" fontId="7" fillId="8" borderId="11" xfId="0" applyFont="1" applyFill="1" applyBorder="1" applyAlignment="1" applyProtection="1">
      <alignment horizontal="center" vertical="center" wrapText="1"/>
      <protection hidden="1"/>
    </xf>
    <xf numFmtId="0" fontId="1" fillId="4" borderId="43" xfId="0" applyFont="1" applyFill="1" applyBorder="1" applyAlignment="1" applyProtection="1">
      <alignment horizontal="center" vertical="center" wrapText="1"/>
      <protection hidden="1"/>
    </xf>
    <xf numFmtId="0" fontId="1" fillId="4" borderId="28" xfId="0" applyFont="1" applyFill="1" applyBorder="1" applyAlignment="1" applyProtection="1">
      <alignment horizontal="center" vertical="center" wrapText="1"/>
      <protection hidden="1"/>
    </xf>
    <xf numFmtId="0" fontId="1" fillId="4" borderId="35" xfId="0" applyFont="1" applyFill="1" applyBorder="1" applyAlignment="1" applyProtection="1">
      <alignment horizontal="center" vertical="center" wrapText="1"/>
      <protection hidden="1"/>
    </xf>
    <xf numFmtId="0" fontId="1" fillId="4" borderId="11" xfId="0" applyFont="1" applyFill="1" applyBorder="1" applyAlignment="1" applyProtection="1">
      <alignment horizontal="center" vertical="center" wrapText="1"/>
      <protection hidden="1"/>
    </xf>
    <xf numFmtId="165" fontId="1" fillId="7" borderId="24" xfId="0" applyNumberFormat="1" applyFont="1" applyFill="1" applyBorder="1" applyAlignment="1" applyProtection="1">
      <alignment horizontal="center" vertical="center" wrapText="1"/>
      <protection hidden="1"/>
    </xf>
    <xf numFmtId="165" fontId="1" fillId="7" borderId="4" xfId="0" applyNumberFormat="1"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1" fillId="4" borderId="23" xfId="0" applyFont="1" applyFill="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1" fillId="4" borderId="24" xfId="0" applyFont="1" applyFill="1" applyBorder="1" applyAlignment="1" applyProtection="1">
      <alignment horizontal="center" vertical="center" wrapText="1"/>
      <protection hidden="1"/>
    </xf>
    <xf numFmtId="0" fontId="1" fillId="3" borderId="17"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0" fontId="1" fillId="4" borderId="10" xfId="0" applyFont="1" applyFill="1" applyBorder="1" applyAlignment="1" applyProtection="1">
      <alignment horizontal="center" vertical="center" wrapText="1"/>
      <protection hidden="1"/>
    </xf>
    <xf numFmtId="0" fontId="1" fillId="3" borderId="12" xfId="0" applyFont="1" applyFill="1" applyBorder="1" applyAlignment="1" applyProtection="1">
      <alignment horizontal="center" vertical="center" wrapText="1"/>
      <protection hidden="1"/>
    </xf>
    <xf numFmtId="0" fontId="1" fillId="3" borderId="48" xfId="0" applyFont="1" applyFill="1" applyBorder="1" applyAlignment="1" applyProtection="1">
      <alignment horizontal="center" vertical="center" wrapText="1"/>
      <protection hidden="1"/>
    </xf>
    <xf numFmtId="0" fontId="9" fillId="4" borderId="2" xfId="0" applyFont="1" applyFill="1" applyBorder="1" applyAlignment="1" applyProtection="1">
      <alignment horizontal="center" vertical="center"/>
      <protection hidden="1"/>
    </xf>
    <xf numFmtId="0" fontId="9" fillId="4" borderId="5" xfId="0" applyFont="1" applyFill="1" applyBorder="1" applyAlignment="1" applyProtection="1">
      <alignment horizontal="center" vertical="center"/>
      <protection hidden="1"/>
    </xf>
    <xf numFmtId="0" fontId="9" fillId="4" borderId="3" xfId="0" applyFont="1" applyFill="1" applyBorder="1" applyAlignment="1" applyProtection="1">
      <alignment horizontal="center" vertical="center"/>
      <protection hidden="1"/>
    </xf>
    <xf numFmtId="0" fontId="1" fillId="3" borderId="44" xfId="0" applyFont="1" applyFill="1" applyBorder="1" applyAlignment="1" applyProtection="1">
      <alignment horizontal="center" vertical="center" wrapText="1"/>
      <protection hidden="1"/>
    </xf>
    <xf numFmtId="0" fontId="1" fillId="3" borderId="29" xfId="0" applyFont="1" applyFill="1" applyBorder="1" applyAlignment="1" applyProtection="1">
      <alignment horizontal="center" vertical="center" wrapText="1"/>
      <protection hidden="1"/>
    </xf>
    <xf numFmtId="0" fontId="1" fillId="3" borderId="6" xfId="0" applyFont="1" applyFill="1" applyBorder="1" applyAlignment="1" applyProtection="1">
      <alignment horizontal="center" vertical="center" wrapText="1"/>
      <protection hidden="1"/>
    </xf>
    <xf numFmtId="0" fontId="1" fillId="3" borderId="45" xfId="0" applyFont="1" applyFill="1" applyBorder="1" applyAlignment="1" applyProtection="1">
      <alignment horizontal="center" vertical="center" wrapText="1"/>
      <protection hidden="1"/>
    </xf>
    <xf numFmtId="0" fontId="1" fillId="3" borderId="27" xfId="0" applyFont="1" applyFill="1" applyBorder="1" applyAlignment="1" applyProtection="1">
      <alignment horizontal="center" vertical="center" wrapText="1"/>
      <protection hidden="1"/>
    </xf>
    <xf numFmtId="165" fontId="1"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165" fontId="2" fillId="0" borderId="0" xfId="0" applyNumberFormat="1" applyFont="1" applyFill="1" applyBorder="1" applyAlignment="1" applyProtection="1">
      <alignment horizontal="left" vertical="center" wrapText="1"/>
    </xf>
    <xf numFmtId="0" fontId="3" fillId="0" borderId="0" xfId="0" applyFont="1" applyFill="1" applyBorder="1" applyAlignment="1" applyProtection="1">
      <alignment horizontal="justify" vertical="center" wrapText="1"/>
    </xf>
    <xf numFmtId="0" fontId="3" fillId="0" borderId="0" xfId="0" applyFont="1" applyFill="1" applyBorder="1" applyAlignment="1" applyProtection="1">
      <alignment horizontal="justify" wrapText="1"/>
    </xf>
    <xf numFmtId="0" fontId="6" fillId="13" borderId="2" xfId="0" applyFont="1" applyFill="1" applyBorder="1" applyAlignment="1" applyProtection="1">
      <alignment horizontal="center" vertical="center" wrapText="1"/>
      <protection hidden="1"/>
    </xf>
    <xf numFmtId="0" fontId="6" fillId="13" borderId="15" xfId="0" applyFont="1" applyFill="1" applyBorder="1" applyAlignment="1" applyProtection="1">
      <alignment horizontal="center" vertical="center" wrapText="1"/>
      <protection hidden="1"/>
    </xf>
    <xf numFmtId="0" fontId="6" fillId="13" borderId="3" xfId="0" applyFont="1" applyFill="1" applyBorder="1" applyAlignment="1" applyProtection="1">
      <alignment horizontal="center" vertical="center" wrapText="1"/>
      <protection hidden="1"/>
    </xf>
    <xf numFmtId="0" fontId="7" fillId="15" borderId="16" xfId="0" applyFont="1" applyFill="1" applyBorder="1" applyAlignment="1" applyProtection="1">
      <alignment horizontal="center" vertical="center" wrapText="1"/>
      <protection hidden="1"/>
    </xf>
    <xf numFmtId="0" fontId="7" fillId="15" borderId="12" xfId="0" applyFont="1" applyFill="1" applyBorder="1" applyAlignment="1" applyProtection="1">
      <alignment horizontal="center" vertical="center" wrapText="1"/>
      <protection hidden="1"/>
    </xf>
    <xf numFmtId="2" fontId="8" fillId="15" borderId="12" xfId="0" applyNumberFormat="1" applyFont="1" applyFill="1" applyBorder="1" applyAlignment="1" applyProtection="1">
      <alignment horizontal="center" vertical="center"/>
      <protection locked="0" hidden="1"/>
    </xf>
    <xf numFmtId="2" fontId="8" fillId="15" borderId="40" xfId="0" applyNumberFormat="1" applyFont="1" applyFill="1" applyBorder="1" applyAlignment="1" applyProtection="1">
      <alignment horizontal="center" vertical="center"/>
      <protection locked="0" hidden="1"/>
    </xf>
    <xf numFmtId="0" fontId="5" fillId="11" borderId="38" xfId="0" applyFont="1" applyFill="1" applyBorder="1" applyAlignment="1" applyProtection="1">
      <alignment horizontal="center" vertical="center"/>
      <protection hidden="1"/>
    </xf>
    <xf numFmtId="0" fontId="5" fillId="11" borderId="0" xfId="0" applyFont="1" applyFill="1" applyBorder="1" applyAlignment="1" applyProtection="1">
      <alignment horizontal="center" vertical="center"/>
      <protection hidden="1"/>
    </xf>
    <xf numFmtId="0" fontId="5" fillId="11" borderId="34" xfId="0" applyFont="1" applyFill="1" applyBorder="1" applyAlignment="1" applyProtection="1">
      <alignment horizontal="center" vertical="center"/>
      <protection hidden="1"/>
    </xf>
    <xf numFmtId="0" fontId="1" fillId="3" borderId="18" xfId="0" applyFont="1" applyFill="1" applyBorder="1" applyAlignment="1" applyProtection="1">
      <alignment horizontal="center" vertical="center" wrapText="1"/>
      <protection hidden="1"/>
    </xf>
    <xf numFmtId="0" fontId="5" fillId="16" borderId="38" xfId="0" applyFont="1" applyFill="1" applyBorder="1" applyAlignment="1" applyProtection="1">
      <alignment horizontal="center" vertical="center"/>
      <protection hidden="1"/>
    </xf>
    <xf numFmtId="0" fontId="5" fillId="16" borderId="0" xfId="0" applyFont="1" applyFill="1" applyBorder="1" applyAlignment="1" applyProtection="1">
      <alignment horizontal="center" vertical="center"/>
      <protection hidden="1"/>
    </xf>
    <xf numFmtId="0" fontId="5" fillId="16" borderId="34" xfId="0" applyFont="1" applyFill="1" applyBorder="1" applyAlignment="1" applyProtection="1">
      <alignment horizontal="center" vertical="center"/>
      <protection hidden="1"/>
    </xf>
    <xf numFmtId="0" fontId="10" fillId="14" borderId="13" xfId="0" applyFont="1" applyFill="1" applyBorder="1" applyAlignment="1" applyProtection="1">
      <alignment horizontal="center" vertical="center"/>
      <protection hidden="1"/>
    </xf>
    <xf numFmtId="0" fontId="10" fillId="14" borderId="15" xfId="0" applyFont="1" applyFill="1" applyBorder="1" applyAlignment="1" applyProtection="1">
      <alignment horizontal="center" vertical="center"/>
      <protection hidden="1"/>
    </xf>
    <xf numFmtId="0" fontId="10" fillId="14" borderId="37" xfId="0" applyFont="1" applyFill="1" applyBorder="1" applyAlignment="1" applyProtection="1">
      <alignment horizontal="center" vertical="center"/>
      <protection hidden="1"/>
    </xf>
    <xf numFmtId="0" fontId="10" fillId="14" borderId="12" xfId="0" applyFont="1" applyFill="1" applyBorder="1" applyAlignment="1" applyProtection="1">
      <alignment horizontal="center" vertical="center"/>
      <protection hidden="1"/>
    </xf>
    <xf numFmtId="0" fontId="10" fillId="14" borderId="39" xfId="0" applyFont="1" applyFill="1" applyBorder="1" applyAlignment="1" applyProtection="1">
      <alignment horizontal="center" vertical="center"/>
      <protection hidden="1"/>
    </xf>
    <xf numFmtId="0" fontId="8" fillId="12" borderId="16" xfId="0" applyFont="1" applyFill="1" applyBorder="1" applyAlignment="1" applyProtection="1">
      <alignment horizontal="center" vertical="center"/>
      <protection hidden="1"/>
    </xf>
    <xf numFmtId="0" fontId="8" fillId="12" borderId="12" xfId="0" applyFont="1" applyFill="1" applyBorder="1" applyAlignment="1" applyProtection="1">
      <alignment horizontal="center" vertical="center"/>
      <protection hidden="1"/>
    </xf>
    <xf numFmtId="0" fontId="8" fillId="12" borderId="40" xfId="0" applyFont="1" applyFill="1" applyBorder="1" applyAlignment="1" applyProtection="1">
      <alignment horizontal="center" vertical="center"/>
      <protection hidden="1"/>
    </xf>
    <xf numFmtId="0" fontId="5" fillId="2" borderId="13" xfId="0" applyFont="1" applyFill="1" applyBorder="1" applyAlignment="1" applyProtection="1">
      <alignment horizontal="center" vertical="center" wrapText="1"/>
      <protection hidden="1"/>
    </xf>
    <xf numFmtId="0" fontId="5" fillId="2" borderId="15" xfId="0" applyFont="1" applyFill="1" applyBorder="1" applyAlignment="1" applyProtection="1">
      <alignment horizontal="center" vertical="center" wrapText="1"/>
      <protection hidden="1"/>
    </xf>
    <xf numFmtId="0" fontId="5" fillId="2" borderId="14"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8" borderId="23" xfId="0" applyFont="1" applyFill="1" applyBorder="1" applyAlignment="1" applyProtection="1">
      <alignment horizontal="center" vertical="center" wrapText="1"/>
      <protection hidden="1"/>
    </xf>
    <xf numFmtId="0" fontId="5" fillId="8" borderId="17" xfId="0" applyFont="1" applyFill="1" applyBorder="1" applyAlignment="1" applyProtection="1">
      <alignment horizontal="center" vertical="center" wrapText="1"/>
      <protection hidden="1"/>
    </xf>
    <xf numFmtId="0" fontId="5" fillId="8" borderId="18" xfId="0" applyFont="1" applyFill="1" applyBorder="1" applyAlignment="1" applyProtection="1">
      <alignment horizontal="center" vertical="center" wrapText="1"/>
      <protection hidden="1"/>
    </xf>
    <xf numFmtId="0" fontId="1" fillId="3" borderId="7"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41" xfId="0" applyFont="1" applyFill="1" applyBorder="1" applyAlignment="1" applyProtection="1">
      <alignment horizontal="center" vertical="center" wrapText="1"/>
      <protection hidden="1"/>
    </xf>
    <xf numFmtId="0" fontId="1" fillId="3" borderId="30" xfId="0" applyFont="1" applyFill="1" applyBorder="1" applyAlignment="1" applyProtection="1">
      <alignment horizontal="center" vertical="center" wrapText="1"/>
      <protection hidden="1"/>
    </xf>
    <xf numFmtId="0" fontId="1" fillId="3" borderId="42" xfId="0" applyFont="1" applyFill="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8" fillId="0" borderId="36"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8" fillId="0" borderId="38"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8" fillId="0" borderId="31" xfId="0" applyFont="1" applyBorder="1" applyAlignment="1" applyProtection="1">
      <alignment horizontal="center" vertical="center" wrapText="1"/>
      <protection hidden="1"/>
    </xf>
    <xf numFmtId="0" fontId="8" fillId="0" borderId="32" xfId="0" applyFont="1" applyBorder="1" applyAlignment="1" applyProtection="1">
      <alignment horizontal="center" vertical="center" wrapText="1"/>
      <protection hidden="1"/>
    </xf>
    <xf numFmtId="0" fontId="8" fillId="0" borderId="33" xfId="0" applyFont="1" applyBorder="1" applyAlignment="1" applyProtection="1">
      <alignment horizontal="center" vertical="center" wrapText="1"/>
      <protection hidden="1"/>
    </xf>
    <xf numFmtId="0" fontId="1" fillId="8" borderId="17" xfId="0" applyFont="1" applyFill="1" applyBorder="1" applyAlignment="1" applyProtection="1">
      <alignment horizontal="center" vertical="center" wrapText="1"/>
      <protection hidden="1"/>
    </xf>
    <xf numFmtId="0" fontId="1" fillId="8" borderId="4" xfId="0" applyFont="1" applyFill="1" applyBorder="1" applyAlignment="1" applyProtection="1">
      <alignment horizontal="center" vertical="center" wrapText="1"/>
      <protection hidden="1"/>
    </xf>
    <xf numFmtId="0" fontId="1" fillId="8" borderId="20" xfId="0" applyFont="1" applyFill="1" applyBorder="1" applyAlignment="1" applyProtection="1">
      <alignment horizontal="center" vertical="center" wrapText="1"/>
      <protection hidden="1"/>
    </xf>
    <xf numFmtId="0" fontId="1" fillId="8" borderId="23" xfId="0" applyFont="1" applyFill="1" applyBorder="1" applyAlignment="1" applyProtection="1">
      <alignment horizontal="center" vertical="center" wrapText="1"/>
      <protection hidden="1"/>
    </xf>
    <xf numFmtId="0" fontId="1" fillId="8" borderId="24" xfId="0" applyFont="1" applyFill="1" applyBorder="1" applyAlignment="1" applyProtection="1">
      <alignment horizontal="center" vertical="center" wrapText="1"/>
      <protection hidden="1"/>
    </xf>
    <xf numFmtId="0" fontId="5" fillId="6" borderId="2"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5" fillId="6" borderId="3" xfId="0" applyFont="1" applyFill="1" applyBorder="1" applyAlignment="1" applyProtection="1">
      <alignment horizontal="center" vertical="center" wrapText="1"/>
      <protection hidden="1"/>
    </xf>
    <xf numFmtId="0" fontId="1" fillId="7" borderId="2" xfId="0" applyFont="1" applyFill="1" applyBorder="1" applyAlignment="1" applyProtection="1">
      <alignment horizontal="center" vertical="center" wrapText="1"/>
      <protection hidden="1"/>
    </xf>
    <xf numFmtId="0" fontId="1" fillId="7" borderId="5" xfId="0" applyFont="1" applyFill="1" applyBorder="1" applyAlignment="1" applyProtection="1">
      <alignment horizontal="center" vertical="center" wrapText="1"/>
      <protection hidden="1"/>
    </xf>
    <xf numFmtId="0" fontId="1" fillId="7"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5"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165" fontId="1" fillId="7" borderId="44" xfId="0" applyNumberFormat="1" applyFont="1" applyFill="1" applyBorder="1" applyAlignment="1" applyProtection="1">
      <alignment horizontal="center" vertical="center" wrapText="1"/>
      <protection hidden="1"/>
    </xf>
    <xf numFmtId="165" fontId="1" fillId="7" borderId="29" xfId="0" applyNumberFormat="1" applyFont="1" applyFill="1" applyBorder="1" applyAlignment="1" applyProtection="1">
      <alignment horizontal="center" vertical="center" wrapText="1"/>
      <protection hidden="1"/>
    </xf>
    <xf numFmtId="165" fontId="1" fillId="7" borderId="45" xfId="0" applyNumberFormat="1" applyFont="1" applyFill="1" applyBorder="1" applyAlignment="1" applyProtection="1">
      <alignment horizontal="center" vertical="center" wrapText="1"/>
      <protection hidden="1"/>
    </xf>
    <xf numFmtId="0" fontId="1" fillId="8" borderId="8" xfId="0" applyFont="1" applyFill="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8" fillId="0" borderId="15" xfId="0" applyFont="1" applyBorder="1" applyAlignment="1" applyProtection="1">
      <alignment horizontal="center" vertical="center" wrapText="1"/>
      <protection hidden="1"/>
    </xf>
    <xf numFmtId="0" fontId="8" fillId="0" borderId="14" xfId="0" applyFont="1" applyBorder="1" applyAlignment="1" applyProtection="1">
      <alignment horizontal="center" vertical="center" wrapText="1"/>
      <protection hidden="1"/>
    </xf>
    <xf numFmtId="0" fontId="8" fillId="0" borderId="46" xfId="0" applyFont="1" applyBorder="1" applyAlignment="1" applyProtection="1">
      <alignment horizontal="center" vertical="center" wrapText="1"/>
      <protection hidden="1"/>
    </xf>
    <xf numFmtId="0" fontId="8" fillId="0" borderId="30" xfId="0" applyFont="1" applyBorder="1" applyAlignment="1" applyProtection="1">
      <alignment horizontal="center" vertical="center" wrapText="1"/>
      <protection hidden="1"/>
    </xf>
    <xf numFmtId="0" fontId="8" fillId="0" borderId="47" xfId="0" applyFont="1" applyBorder="1" applyAlignment="1" applyProtection="1">
      <alignment horizontal="center" vertical="center" wrapText="1"/>
      <protection hidden="1"/>
    </xf>
    <xf numFmtId="166" fontId="1" fillId="10" borderId="17" xfId="0" applyNumberFormat="1" applyFont="1" applyFill="1" applyBorder="1" applyAlignment="1" applyProtection="1">
      <alignment horizontal="center" vertical="center" wrapText="1"/>
      <protection hidden="1"/>
    </xf>
    <xf numFmtId="166" fontId="1" fillId="10" borderId="4" xfId="0" applyNumberFormat="1" applyFont="1" applyFill="1" applyBorder="1" applyAlignment="1" applyProtection="1">
      <alignment horizontal="center" vertical="center" wrapText="1"/>
      <protection hidden="1"/>
    </xf>
    <xf numFmtId="166" fontId="1" fillId="10" borderId="20" xfId="0" applyNumberFormat="1" applyFont="1" applyFill="1" applyBorder="1" applyAlignment="1" applyProtection="1">
      <alignment horizontal="center" vertical="center" wrapText="1"/>
      <protection hidden="1"/>
    </xf>
    <xf numFmtId="165" fontId="1" fillId="7" borderId="8" xfId="0" applyNumberFormat="1" applyFont="1" applyFill="1" applyBorder="1" applyAlignment="1" applyProtection="1">
      <alignment horizontal="center" vertical="center" wrapText="1"/>
      <protection hidden="1"/>
    </xf>
    <xf numFmtId="165" fontId="1" fillId="7" borderId="20" xfId="0" applyNumberFormat="1" applyFont="1" applyFill="1" applyBorder="1" applyAlignment="1" applyProtection="1">
      <alignment horizontal="center" vertical="center" wrapText="1"/>
      <protection hidden="1"/>
    </xf>
    <xf numFmtId="165" fontId="1" fillId="7" borderId="19" xfId="0" applyNumberFormat="1" applyFont="1" applyFill="1" applyBorder="1" applyAlignment="1" applyProtection="1">
      <alignment horizontal="center" vertical="center" wrapText="1"/>
      <protection hidden="1"/>
    </xf>
    <xf numFmtId="165" fontId="1" fillId="7" borderId="9" xfId="0" applyNumberFormat="1" applyFont="1" applyFill="1" applyBorder="1" applyAlignment="1" applyProtection="1">
      <alignment horizontal="center" vertical="center" wrapText="1"/>
      <protection hidden="1"/>
    </xf>
    <xf numFmtId="0" fontId="1" fillId="7" borderId="44" xfId="0" applyFont="1" applyFill="1" applyBorder="1" applyAlignment="1" applyProtection="1">
      <alignment horizontal="center" vertical="center" wrapText="1"/>
      <protection hidden="1"/>
    </xf>
    <xf numFmtId="0" fontId="1" fillId="7" borderId="29" xfId="0" applyFont="1" applyFill="1" applyBorder="1" applyAlignment="1" applyProtection="1">
      <alignment horizontal="center" vertical="center" wrapText="1"/>
      <protection hidden="1"/>
    </xf>
    <xf numFmtId="165" fontId="5" fillId="8" borderId="16" xfId="0" applyNumberFormat="1" applyFont="1" applyFill="1" applyBorder="1" applyAlignment="1" applyProtection="1">
      <alignment horizontal="center" vertical="center" wrapText="1"/>
      <protection hidden="1"/>
    </xf>
    <xf numFmtId="165" fontId="5" fillId="8" borderId="12" xfId="0" applyNumberFormat="1" applyFont="1" applyFill="1" applyBorder="1" applyAlignment="1" applyProtection="1">
      <alignment horizontal="center" vertical="center" wrapText="1"/>
      <protection hidden="1"/>
    </xf>
    <xf numFmtId="165" fontId="5" fillId="8" borderId="40" xfId="0" applyNumberFormat="1" applyFont="1" applyFill="1" applyBorder="1" applyAlignment="1" applyProtection="1">
      <alignment horizontal="center" vertical="center" wrapText="1"/>
      <protection hidden="1"/>
    </xf>
    <xf numFmtId="166" fontId="1" fillId="10" borderId="12" xfId="0" applyNumberFormat="1" applyFont="1" applyFill="1" applyBorder="1" applyAlignment="1" applyProtection="1">
      <alignment horizontal="center" vertical="center" wrapText="1"/>
      <protection hidden="1"/>
    </xf>
    <xf numFmtId="0" fontId="1" fillId="7" borderId="45"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9" defaultPivotStyle="PivotStyleLight16"/>
  <colors>
    <mruColors>
      <color rgb="FFE6B9B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Параметры расчёта ТПр р за км'!$B$97" lockText="1" noThreeD="1"/>
</file>

<file path=xl/ctrlProps/ctrlProp10.xml><?xml version="1.0" encoding="utf-8"?>
<formControlPr xmlns="http://schemas.microsoft.com/office/spreadsheetml/2009/9/main" objectType="Radio" firstButton="1" fmlaLink="'Параметры расчёта ТПр р за км'!$B$92"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checked="Checked" firstButton="1" fmlaLink="'Параметры расчёта ТПр р за км'!$B$78"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checked="Checked" firstButton="1" fmlaLink="'Параметры расчёта ТПр р за км'!$B$79"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checked="Checked" firstButton="1" fmlaLink="'Параметры расчёта ТПр р за км'!$B$86"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Параметры расчёта ТПр р за км'!$B$32" lockText="1" noThreeD="1"/>
</file>

<file path=xl/ctrlProps/ctrlProp110.xml><?xml version="1.0" encoding="utf-8"?>
<formControlPr xmlns="http://schemas.microsoft.com/office/spreadsheetml/2009/9/main" objectType="Radio" checked="Checked" firstButton="1" fmlaLink="'Параметры расчёта ТПр р за км'!$B$85"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checked="Checked" firstButton="1" fmlaLink="'Параметры расчёта ТПр р за км'!$B$84"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checked="Checked" firstButton="1" fmlaLink="'Параметры расчёта ТПр р за км'!$B$83"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checked="Checked" firstButton="1" fmlaLink="'Параметры расчёта ТПр р за км'!$B$82"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checked="Checked" firstButton="1" fmlaLink="'Параметры расчёта ТПр р за км'!$B$72"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checked="Checked" firstButton="1" fmlaLink="'Параметры расчёта ТПр р за км'!$B$7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checked="Checked" firstButton="1" fmlaLink="'Параметры расчёта ТПр р за км'!$B$70"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checked="Checked" firstButton="1" fmlaLink="'Параметры расчёта ТПр р за км'!$B$69"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checked="Checked" firstButton="1" fmlaLink="'Параметры расчёта ТПр р за км'!$B$68"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checked="Checked" firstButton="1" fmlaLink="'Параметры расчёта ТПр р за км'!$B$39"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checked="Checked" firstButton="1" fmlaLink="'Параметры расчёта ТПр р за км'!$B$40"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checked="Checked" firstButton="1" fmlaLink="'Параметры расчёта ТПр р за км'!$B$41"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checked="Checked" firstButton="1" fmlaLink="'Параметры расчёта ТПр р за км'!$B$42"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checked="Checked" firstButton="1" fmlaLink="'Параметры расчёта ТПр р за км'!$B$43"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checked="Checked" firstButton="1" fmlaLink="'Параметры расчёта ТПр р за км'!$B$53"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checked="Checked" firstButton="1" fmlaLink="'Параметры расчёта ТПр р за км'!$B$54"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checked="Checked" firstButton="1" fmlaLink="'Параметры расчёта ТПр р за км'!$B$55" lockText="1" noThreeD="1"/>
</file>

<file path=xl/ctrlProps/ctrlProp18.xml><?xml version="1.0" encoding="utf-8"?>
<formControlPr xmlns="http://schemas.microsoft.com/office/spreadsheetml/2009/9/main" objectType="Radio" firstButton="1" fmlaLink="'Индексы изменения цен'!$L$21"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checked="Checked" firstButton="1" fmlaLink="'Параметры расчёта ТПр р за км'!$B$56"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checked="Checked" firstButton="1" fmlaLink="'Параметры расчёта ТПр р за км'!$B$57"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Параметры расчёта ТПр р за км'!$B$98" lockText="1"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Radio" firstButton="1" fmlaLink="'Параметры расчёта ТПр р за кВт'!$H$20"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checked="Checked" lockText="1" noThreeD="1"/>
</file>

<file path=xl/ctrlProps/ctrlProp217.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checked="Checked" firstButton="1" fmlaLink="'Параметры расчёта ТПр р за км'!$B$33"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Параметры расчёта ТПр р за км'!$B$99" lockText="1" noThreeD="1"/>
</file>

<file path=xl/ctrlProps/ctrlProp30.xml><?xml version="1.0" encoding="utf-8"?>
<formControlPr xmlns="http://schemas.microsoft.com/office/spreadsheetml/2009/9/main" objectType="Radio" checked="Checked" firstButton="1" fmlaLink="'Параметры расчёта ТПр р за км'!$B$34"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checked="Checked" firstButton="1" fmlaLink="'Параметры расчёта ТПр р за км'!$B$35"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Параметры расчёта ТПр р за км'!$B$100"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firstButton="1" fmlaLink="'Параметры расчёта ТПр р за км'!$B$36"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checked="Checked" firstButton="1" fmlaLink="'Параметры расчёта ТПр р за км'!$B$46"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fmlaLink="'Параметры расчёта ТПр р за км'!$B$47"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fmlaLink="'Параметры расчёта ТПр р за км'!$B$89" lockText="1" noThreeD="1"/>
</file>

<file path=xl/ctrlProps/ctrlProp60.xml><?xml version="1.0" encoding="utf-8"?>
<formControlPr xmlns="http://schemas.microsoft.com/office/spreadsheetml/2009/9/main" objectType="Radio" checked="Checked" firstButton="1" fmlaLink="'Параметры расчёта ТПр р за км'!$B$4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checked="Checked" firstButton="1" fmlaLink="'Параметры расчёта ТПр р за км'!$B$49"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fmlaLink="'Параметры расчёта ТПр р за км'!$B$50"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fmlaLink="'Параметры расчёта ТПр р за км'!$B$6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firstButton="1" fmlaLink="'Параметры расчёта ТПр р за км'!$B$62"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firstButton="1" fmlaLink="'Параметры расчёта ТПр р за км'!$B$63"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checked="Checked" firstButton="1" fmlaLink="'Параметры расчёта ТПр р за км'!$B$64"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firstButton="1" fmlaLink="'Параметры расчёта ТПр р за км'!$B$65"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firstButton="1" fmlaLink="'Параметры расчёта ТПр р за км'!$B$75"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checked="Checked" firstButton="1" fmlaLink="'Параметры расчёта ТПр р за км'!$B$76"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checked="Checked" firstButton="1" fmlaLink="'Параметры расчёта ТПр р за км'!$B$77"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20</xdr:row>
          <xdr:rowOff>209550</xdr:rowOff>
        </xdr:from>
        <xdr:to>
          <xdr:col>0</xdr:col>
          <xdr:colOff>933450</xdr:colOff>
          <xdr:row>22</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209550</xdr:rowOff>
        </xdr:from>
        <xdr:to>
          <xdr:col>0</xdr:col>
          <xdr:colOff>933450</xdr:colOff>
          <xdr:row>27</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209550</xdr:rowOff>
        </xdr:from>
        <xdr:to>
          <xdr:col>0</xdr:col>
          <xdr:colOff>933450</xdr:colOff>
          <xdr:row>35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38</xdr:row>
          <xdr:rowOff>219075</xdr:rowOff>
        </xdr:from>
        <xdr:to>
          <xdr:col>0</xdr:col>
          <xdr:colOff>942975</xdr:colOff>
          <xdr:row>40</xdr:row>
          <xdr:rowOff>47625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14</xdr:col>
          <xdr:colOff>0</xdr:colOff>
          <xdr:row>52</xdr:row>
          <xdr:rowOff>0</xdr:rowOff>
        </xdr:to>
        <xdr:sp macro="" textlink="">
          <xdr:nvSpPr>
            <xdr:cNvPr id="1029" name="Group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43</xdr:row>
          <xdr:rowOff>0</xdr:rowOff>
        </xdr:from>
        <xdr:to>
          <xdr:col>8</xdr:col>
          <xdr:colOff>914400</xdr:colOff>
          <xdr:row>44</xdr:row>
          <xdr:rowOff>0</xdr:rowOff>
        </xdr:to>
        <xdr:sp macro="" textlink="">
          <xdr:nvSpPr>
            <xdr:cNvPr id="1030" name="Option Butto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45</xdr:row>
          <xdr:rowOff>0</xdr:rowOff>
        </xdr:from>
        <xdr:to>
          <xdr:col>8</xdr:col>
          <xdr:colOff>0</xdr:colOff>
          <xdr:row>46</xdr:row>
          <xdr:rowOff>0</xdr:rowOff>
        </xdr:to>
        <xdr:sp macro="" textlink="">
          <xdr:nvSpPr>
            <xdr:cNvPr id="1031" name="Option Butto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14</xdr:row>
          <xdr:rowOff>0</xdr:rowOff>
        </xdr:to>
        <xdr:sp macro="" textlink="">
          <xdr:nvSpPr>
            <xdr:cNvPr id="1044" name="Group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14</xdr:col>
          <xdr:colOff>0</xdr:colOff>
          <xdr:row>14</xdr:row>
          <xdr:rowOff>0</xdr:rowOff>
        </xdr:to>
        <xdr:sp macro="" textlink="">
          <xdr:nvSpPr>
            <xdr:cNvPr id="1045" name="Group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13</xdr:row>
          <xdr:rowOff>0</xdr:rowOff>
        </xdr:from>
        <xdr:to>
          <xdr:col>6</xdr:col>
          <xdr:colOff>0</xdr:colOff>
          <xdr:row>13</xdr:row>
          <xdr:rowOff>238125</xdr:rowOff>
        </xdr:to>
        <xdr:sp macro="" textlink="">
          <xdr:nvSpPr>
            <xdr:cNvPr id="1047" name="Option Button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9525</xdr:rowOff>
        </xdr:from>
        <xdr:to>
          <xdr:col>2</xdr:col>
          <xdr:colOff>323850</xdr:colOff>
          <xdr:row>19</xdr:row>
          <xdr:rowOff>238125</xdr:rowOff>
        </xdr:to>
        <xdr:sp macro="" textlink="">
          <xdr:nvSpPr>
            <xdr:cNvPr id="1092" name="Option Button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9525</xdr:rowOff>
        </xdr:from>
        <xdr:to>
          <xdr:col>3</xdr:col>
          <xdr:colOff>323850</xdr:colOff>
          <xdr:row>19</xdr:row>
          <xdr:rowOff>238125</xdr:rowOff>
        </xdr:to>
        <xdr:sp macro="" textlink="">
          <xdr:nvSpPr>
            <xdr:cNvPr id="1093" name="Option Button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9525</xdr:rowOff>
        </xdr:from>
        <xdr:to>
          <xdr:col>4</xdr:col>
          <xdr:colOff>323850</xdr:colOff>
          <xdr:row>19</xdr:row>
          <xdr:rowOff>238125</xdr:rowOff>
        </xdr:to>
        <xdr:sp macro="" textlink="">
          <xdr:nvSpPr>
            <xdr:cNvPr id="1094" name="Option Button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9525</xdr:rowOff>
        </xdr:from>
        <xdr:to>
          <xdr:col>5</xdr:col>
          <xdr:colOff>323850</xdr:colOff>
          <xdr:row>19</xdr:row>
          <xdr:rowOff>238125</xdr:rowOff>
        </xdr:to>
        <xdr:sp macro="" textlink="">
          <xdr:nvSpPr>
            <xdr:cNvPr id="1095" name="Option Button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7</xdr:col>
          <xdr:colOff>0</xdr:colOff>
          <xdr:row>20</xdr:row>
          <xdr:rowOff>0</xdr:rowOff>
        </xdr:to>
        <xdr:sp macro="" textlink="">
          <xdr:nvSpPr>
            <xdr:cNvPr id="1100" name="Group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9525</xdr:rowOff>
        </xdr:from>
        <xdr:to>
          <xdr:col>6</xdr:col>
          <xdr:colOff>323850</xdr:colOff>
          <xdr:row>19</xdr:row>
          <xdr:rowOff>228600</xdr:rowOff>
        </xdr:to>
        <xdr:sp macro="" textlink="">
          <xdr:nvSpPr>
            <xdr:cNvPr id="1101" name="Option Button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1076325</xdr:colOff>
          <xdr:row>13</xdr:row>
          <xdr:rowOff>238125</xdr:rowOff>
        </xdr:to>
        <xdr:sp macro="" textlink="">
          <xdr:nvSpPr>
            <xdr:cNvPr id="1102" name="Option Button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0</xdr:rowOff>
        </xdr:from>
        <xdr:to>
          <xdr:col>10</xdr:col>
          <xdr:colOff>0</xdr:colOff>
          <xdr:row>13</xdr:row>
          <xdr:rowOff>238125</xdr:rowOff>
        </xdr:to>
        <xdr:sp macro="" textlink="">
          <xdr:nvSpPr>
            <xdr:cNvPr id="1103" name="Option Button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13</xdr:row>
          <xdr:rowOff>0</xdr:rowOff>
        </xdr:from>
        <xdr:to>
          <xdr:col>13</xdr:col>
          <xdr:colOff>333375</xdr:colOff>
          <xdr:row>13</xdr:row>
          <xdr:rowOff>238125</xdr:rowOff>
        </xdr:to>
        <xdr:sp macro="" textlink="">
          <xdr:nvSpPr>
            <xdr:cNvPr id="1104" name="Option Button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7</xdr:col>
          <xdr:colOff>0</xdr:colOff>
          <xdr:row>21</xdr:row>
          <xdr:rowOff>0</xdr:rowOff>
        </xdr:to>
        <xdr:sp macro="" textlink="">
          <xdr:nvSpPr>
            <xdr:cNvPr id="1105" name="Group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7</xdr:col>
          <xdr:colOff>0</xdr:colOff>
          <xdr:row>22</xdr:row>
          <xdr:rowOff>0</xdr:rowOff>
        </xdr:to>
        <xdr:sp macro="" textlink="">
          <xdr:nvSpPr>
            <xdr:cNvPr id="1106" name="Group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7</xdr:col>
          <xdr:colOff>0</xdr:colOff>
          <xdr:row>23</xdr:row>
          <xdr:rowOff>0</xdr:rowOff>
        </xdr:to>
        <xdr:sp macro="" textlink="">
          <xdr:nvSpPr>
            <xdr:cNvPr id="1107" name="Group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7</xdr:col>
          <xdr:colOff>0</xdr:colOff>
          <xdr:row>24</xdr:row>
          <xdr:rowOff>0</xdr:rowOff>
        </xdr:to>
        <xdr:sp macro="" textlink="">
          <xdr:nvSpPr>
            <xdr:cNvPr id="1108" name="Group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9525</xdr:rowOff>
        </xdr:from>
        <xdr:to>
          <xdr:col>2</xdr:col>
          <xdr:colOff>323850</xdr:colOff>
          <xdr:row>20</xdr:row>
          <xdr:rowOff>238125</xdr:rowOff>
        </xdr:to>
        <xdr:sp macro="" textlink="">
          <xdr:nvSpPr>
            <xdr:cNvPr id="1111" name="Option Button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9525</xdr:rowOff>
        </xdr:from>
        <xdr:to>
          <xdr:col>3</xdr:col>
          <xdr:colOff>323850</xdr:colOff>
          <xdr:row>20</xdr:row>
          <xdr:rowOff>238125</xdr:rowOff>
        </xdr:to>
        <xdr:sp macro="" textlink="">
          <xdr:nvSpPr>
            <xdr:cNvPr id="1112" name="Option Button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9525</xdr:rowOff>
        </xdr:from>
        <xdr:to>
          <xdr:col>4</xdr:col>
          <xdr:colOff>323850</xdr:colOff>
          <xdr:row>20</xdr:row>
          <xdr:rowOff>238125</xdr:rowOff>
        </xdr:to>
        <xdr:sp macro="" textlink="">
          <xdr:nvSpPr>
            <xdr:cNvPr id="1113" name="Option Button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323850</xdr:colOff>
          <xdr:row>20</xdr:row>
          <xdr:rowOff>238125</xdr:rowOff>
        </xdr:to>
        <xdr:sp macro="" textlink="">
          <xdr:nvSpPr>
            <xdr:cNvPr id="1114" name="Option Button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9525</xdr:rowOff>
        </xdr:from>
        <xdr:to>
          <xdr:col>6</xdr:col>
          <xdr:colOff>323850</xdr:colOff>
          <xdr:row>20</xdr:row>
          <xdr:rowOff>238125</xdr:rowOff>
        </xdr:to>
        <xdr:sp macro="" textlink="">
          <xdr:nvSpPr>
            <xdr:cNvPr id="1115" name="Option Button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7</xdr:col>
          <xdr:colOff>0</xdr:colOff>
          <xdr:row>22</xdr:row>
          <xdr:rowOff>0</xdr:rowOff>
        </xdr:to>
        <xdr:sp macro="" textlink="">
          <xdr:nvSpPr>
            <xdr:cNvPr id="1116" name="Group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9525</xdr:rowOff>
        </xdr:from>
        <xdr:to>
          <xdr:col>2</xdr:col>
          <xdr:colOff>323850</xdr:colOff>
          <xdr:row>21</xdr:row>
          <xdr:rowOff>238125</xdr:rowOff>
        </xdr:to>
        <xdr:sp macro="" textlink="">
          <xdr:nvSpPr>
            <xdr:cNvPr id="1117" name="Option Button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9525</xdr:rowOff>
        </xdr:from>
        <xdr:to>
          <xdr:col>3</xdr:col>
          <xdr:colOff>323850</xdr:colOff>
          <xdr:row>21</xdr:row>
          <xdr:rowOff>238125</xdr:rowOff>
        </xdr:to>
        <xdr:sp macro="" textlink="">
          <xdr:nvSpPr>
            <xdr:cNvPr id="1118" name="Option Button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9525</xdr:rowOff>
        </xdr:from>
        <xdr:to>
          <xdr:col>4</xdr:col>
          <xdr:colOff>323850</xdr:colOff>
          <xdr:row>21</xdr:row>
          <xdr:rowOff>238125</xdr:rowOff>
        </xdr:to>
        <xdr:sp macro="" textlink="">
          <xdr:nvSpPr>
            <xdr:cNvPr id="1119" name="Option Button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21</xdr:row>
          <xdr:rowOff>9525</xdr:rowOff>
        </xdr:from>
        <xdr:to>
          <xdr:col>5</xdr:col>
          <xdr:colOff>323850</xdr:colOff>
          <xdr:row>21</xdr:row>
          <xdr:rowOff>238125</xdr:rowOff>
        </xdr:to>
        <xdr:sp macro="" textlink="">
          <xdr:nvSpPr>
            <xdr:cNvPr id="1120" name="Option Button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9525</xdr:rowOff>
        </xdr:from>
        <xdr:to>
          <xdr:col>6</xdr:col>
          <xdr:colOff>323850</xdr:colOff>
          <xdr:row>21</xdr:row>
          <xdr:rowOff>238125</xdr:rowOff>
        </xdr:to>
        <xdr:sp macro="" textlink="">
          <xdr:nvSpPr>
            <xdr:cNvPr id="1121" name="Option Button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7</xdr:col>
          <xdr:colOff>0</xdr:colOff>
          <xdr:row>23</xdr:row>
          <xdr:rowOff>0</xdr:rowOff>
        </xdr:to>
        <xdr:sp macro="" textlink="">
          <xdr:nvSpPr>
            <xdr:cNvPr id="1122" name="Group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9525</xdr:rowOff>
        </xdr:from>
        <xdr:to>
          <xdr:col>2</xdr:col>
          <xdr:colOff>323850</xdr:colOff>
          <xdr:row>22</xdr:row>
          <xdr:rowOff>238125</xdr:rowOff>
        </xdr:to>
        <xdr:sp macro="" textlink="">
          <xdr:nvSpPr>
            <xdr:cNvPr id="1123" name="Option Button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9525</xdr:rowOff>
        </xdr:from>
        <xdr:to>
          <xdr:col>3</xdr:col>
          <xdr:colOff>323850</xdr:colOff>
          <xdr:row>22</xdr:row>
          <xdr:rowOff>238125</xdr:rowOff>
        </xdr:to>
        <xdr:sp macro="" textlink="">
          <xdr:nvSpPr>
            <xdr:cNvPr id="1124" name="Option Button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9525</xdr:rowOff>
        </xdr:from>
        <xdr:to>
          <xdr:col>4</xdr:col>
          <xdr:colOff>323850</xdr:colOff>
          <xdr:row>22</xdr:row>
          <xdr:rowOff>238125</xdr:rowOff>
        </xdr:to>
        <xdr:sp macro="" textlink="">
          <xdr:nvSpPr>
            <xdr:cNvPr id="1125" name="Option Button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9525</xdr:rowOff>
        </xdr:from>
        <xdr:to>
          <xdr:col>5</xdr:col>
          <xdr:colOff>323850</xdr:colOff>
          <xdr:row>22</xdr:row>
          <xdr:rowOff>238125</xdr:rowOff>
        </xdr:to>
        <xdr:sp macro="" textlink="">
          <xdr:nvSpPr>
            <xdr:cNvPr id="1126" name="Option Button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6</xdr:col>
          <xdr:colOff>323850</xdr:colOff>
          <xdr:row>22</xdr:row>
          <xdr:rowOff>238125</xdr:rowOff>
        </xdr:to>
        <xdr:sp macro="" textlink="">
          <xdr:nvSpPr>
            <xdr:cNvPr id="1127" name="Option Button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7</xdr:col>
          <xdr:colOff>0</xdr:colOff>
          <xdr:row>24</xdr:row>
          <xdr:rowOff>0</xdr:rowOff>
        </xdr:to>
        <xdr:sp macro="" textlink="">
          <xdr:nvSpPr>
            <xdr:cNvPr id="1128" name="Group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9525</xdr:rowOff>
        </xdr:from>
        <xdr:to>
          <xdr:col>2</xdr:col>
          <xdr:colOff>323850</xdr:colOff>
          <xdr:row>23</xdr:row>
          <xdr:rowOff>238125</xdr:rowOff>
        </xdr:to>
        <xdr:sp macro="" textlink="">
          <xdr:nvSpPr>
            <xdr:cNvPr id="1129" name="Option Button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9525</xdr:rowOff>
        </xdr:from>
        <xdr:to>
          <xdr:col>3</xdr:col>
          <xdr:colOff>323850</xdr:colOff>
          <xdr:row>23</xdr:row>
          <xdr:rowOff>238125</xdr:rowOff>
        </xdr:to>
        <xdr:sp macro="" textlink="">
          <xdr:nvSpPr>
            <xdr:cNvPr id="1130" name="Option Button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9525</xdr:rowOff>
        </xdr:from>
        <xdr:to>
          <xdr:col>4</xdr:col>
          <xdr:colOff>323850</xdr:colOff>
          <xdr:row>23</xdr:row>
          <xdr:rowOff>238125</xdr:rowOff>
        </xdr:to>
        <xdr:sp macro="" textlink="">
          <xdr:nvSpPr>
            <xdr:cNvPr id="1131" name="Option Button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9525</xdr:rowOff>
        </xdr:from>
        <xdr:to>
          <xdr:col>5</xdr:col>
          <xdr:colOff>323850</xdr:colOff>
          <xdr:row>23</xdr:row>
          <xdr:rowOff>238125</xdr:rowOff>
        </xdr:to>
        <xdr:sp macro="" textlink="">
          <xdr:nvSpPr>
            <xdr:cNvPr id="1132" name="Option Button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9525</xdr:rowOff>
        </xdr:from>
        <xdr:to>
          <xdr:col>6</xdr:col>
          <xdr:colOff>323850</xdr:colOff>
          <xdr:row>23</xdr:row>
          <xdr:rowOff>238125</xdr:rowOff>
        </xdr:to>
        <xdr:sp macro="" textlink="">
          <xdr:nvSpPr>
            <xdr:cNvPr id="1133" name="Option Button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7</xdr:col>
          <xdr:colOff>0</xdr:colOff>
          <xdr:row>25</xdr:row>
          <xdr:rowOff>0</xdr:rowOff>
        </xdr:to>
        <xdr:sp macro="" textlink="">
          <xdr:nvSpPr>
            <xdr:cNvPr id="1140" name="Group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9525</xdr:rowOff>
        </xdr:from>
        <xdr:to>
          <xdr:col>2</xdr:col>
          <xdr:colOff>323850</xdr:colOff>
          <xdr:row>24</xdr:row>
          <xdr:rowOff>238125</xdr:rowOff>
        </xdr:to>
        <xdr:sp macro="" textlink="">
          <xdr:nvSpPr>
            <xdr:cNvPr id="1141" name="Option Button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9525</xdr:rowOff>
        </xdr:from>
        <xdr:to>
          <xdr:col>3</xdr:col>
          <xdr:colOff>323850</xdr:colOff>
          <xdr:row>24</xdr:row>
          <xdr:rowOff>238125</xdr:rowOff>
        </xdr:to>
        <xdr:sp macro="" textlink="">
          <xdr:nvSpPr>
            <xdr:cNvPr id="1142" name="Option Button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9525</xdr:rowOff>
        </xdr:from>
        <xdr:to>
          <xdr:col>4</xdr:col>
          <xdr:colOff>323850</xdr:colOff>
          <xdr:row>24</xdr:row>
          <xdr:rowOff>238125</xdr:rowOff>
        </xdr:to>
        <xdr:sp macro="" textlink="">
          <xdr:nvSpPr>
            <xdr:cNvPr id="1143" name="Option Button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9525</xdr:rowOff>
        </xdr:from>
        <xdr:to>
          <xdr:col>5</xdr:col>
          <xdr:colOff>323850</xdr:colOff>
          <xdr:row>24</xdr:row>
          <xdr:rowOff>238125</xdr:rowOff>
        </xdr:to>
        <xdr:sp macro="" textlink="">
          <xdr:nvSpPr>
            <xdr:cNvPr id="1144" name="Option Button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9525</xdr:rowOff>
        </xdr:from>
        <xdr:to>
          <xdr:col>6</xdr:col>
          <xdr:colOff>323850</xdr:colOff>
          <xdr:row>24</xdr:row>
          <xdr:rowOff>238125</xdr:rowOff>
        </xdr:to>
        <xdr:sp macro="" textlink="">
          <xdr:nvSpPr>
            <xdr:cNvPr id="1145" name="Option Button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7</xdr:col>
          <xdr:colOff>0</xdr:colOff>
          <xdr:row>26</xdr:row>
          <xdr:rowOff>0</xdr:rowOff>
        </xdr:to>
        <xdr:sp macro="" textlink="">
          <xdr:nvSpPr>
            <xdr:cNvPr id="1146" name="Group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9525</xdr:rowOff>
        </xdr:from>
        <xdr:to>
          <xdr:col>2</xdr:col>
          <xdr:colOff>323850</xdr:colOff>
          <xdr:row>25</xdr:row>
          <xdr:rowOff>238125</xdr:rowOff>
        </xdr:to>
        <xdr:sp macro="" textlink="">
          <xdr:nvSpPr>
            <xdr:cNvPr id="1147" name="Option Button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9525</xdr:rowOff>
        </xdr:from>
        <xdr:to>
          <xdr:col>3</xdr:col>
          <xdr:colOff>323850</xdr:colOff>
          <xdr:row>25</xdr:row>
          <xdr:rowOff>238125</xdr:rowOff>
        </xdr:to>
        <xdr:sp macro="" textlink="">
          <xdr:nvSpPr>
            <xdr:cNvPr id="1148" name="Option Button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9525</xdr:rowOff>
        </xdr:from>
        <xdr:to>
          <xdr:col>4</xdr:col>
          <xdr:colOff>323850</xdr:colOff>
          <xdr:row>25</xdr:row>
          <xdr:rowOff>238125</xdr:rowOff>
        </xdr:to>
        <xdr:sp macro="" textlink="">
          <xdr:nvSpPr>
            <xdr:cNvPr id="1149" name="Option Button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9525</xdr:rowOff>
        </xdr:from>
        <xdr:to>
          <xdr:col>5</xdr:col>
          <xdr:colOff>323850</xdr:colOff>
          <xdr:row>25</xdr:row>
          <xdr:rowOff>238125</xdr:rowOff>
        </xdr:to>
        <xdr:sp macro="" textlink="">
          <xdr:nvSpPr>
            <xdr:cNvPr id="1150" name="Option Button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6</xdr:col>
          <xdr:colOff>323850</xdr:colOff>
          <xdr:row>25</xdr:row>
          <xdr:rowOff>238125</xdr:rowOff>
        </xdr:to>
        <xdr:sp macro="" textlink="">
          <xdr:nvSpPr>
            <xdr:cNvPr id="1151" name="Option Button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7</xdr:col>
          <xdr:colOff>0</xdr:colOff>
          <xdr:row>27</xdr:row>
          <xdr:rowOff>0</xdr:rowOff>
        </xdr:to>
        <xdr:sp macro="" textlink="">
          <xdr:nvSpPr>
            <xdr:cNvPr id="1152" name="Group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9525</xdr:rowOff>
        </xdr:from>
        <xdr:to>
          <xdr:col>2</xdr:col>
          <xdr:colOff>323850</xdr:colOff>
          <xdr:row>26</xdr:row>
          <xdr:rowOff>238125</xdr:rowOff>
        </xdr:to>
        <xdr:sp macro="" textlink="">
          <xdr:nvSpPr>
            <xdr:cNvPr id="1153" name="Option Button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9525</xdr:rowOff>
        </xdr:from>
        <xdr:to>
          <xdr:col>3</xdr:col>
          <xdr:colOff>323850</xdr:colOff>
          <xdr:row>26</xdr:row>
          <xdr:rowOff>238125</xdr:rowOff>
        </xdr:to>
        <xdr:sp macro="" textlink="">
          <xdr:nvSpPr>
            <xdr:cNvPr id="1154" name="Option Button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9525</xdr:rowOff>
        </xdr:from>
        <xdr:to>
          <xdr:col>4</xdr:col>
          <xdr:colOff>323850</xdr:colOff>
          <xdr:row>26</xdr:row>
          <xdr:rowOff>238125</xdr:rowOff>
        </xdr:to>
        <xdr:sp macro="" textlink="">
          <xdr:nvSpPr>
            <xdr:cNvPr id="1155" name="Option Button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9525</xdr:rowOff>
        </xdr:from>
        <xdr:to>
          <xdr:col>5</xdr:col>
          <xdr:colOff>323850</xdr:colOff>
          <xdr:row>26</xdr:row>
          <xdr:rowOff>238125</xdr:rowOff>
        </xdr:to>
        <xdr:sp macro="" textlink="">
          <xdr:nvSpPr>
            <xdr:cNvPr id="1156" name="Option Button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9525</xdr:rowOff>
        </xdr:from>
        <xdr:to>
          <xdr:col>6</xdr:col>
          <xdr:colOff>323850</xdr:colOff>
          <xdr:row>26</xdr:row>
          <xdr:rowOff>238125</xdr:rowOff>
        </xdr:to>
        <xdr:sp macro="" textlink="">
          <xdr:nvSpPr>
            <xdr:cNvPr id="1157" name="Option Button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7</xdr:col>
          <xdr:colOff>0</xdr:colOff>
          <xdr:row>28</xdr:row>
          <xdr:rowOff>0</xdr:rowOff>
        </xdr:to>
        <xdr:sp macro="" textlink="">
          <xdr:nvSpPr>
            <xdr:cNvPr id="1158" name="Group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9525</xdr:rowOff>
        </xdr:from>
        <xdr:to>
          <xdr:col>2</xdr:col>
          <xdr:colOff>323850</xdr:colOff>
          <xdr:row>27</xdr:row>
          <xdr:rowOff>238125</xdr:rowOff>
        </xdr:to>
        <xdr:sp macro="" textlink="">
          <xdr:nvSpPr>
            <xdr:cNvPr id="1159" name="Option Button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9525</xdr:rowOff>
        </xdr:from>
        <xdr:to>
          <xdr:col>3</xdr:col>
          <xdr:colOff>323850</xdr:colOff>
          <xdr:row>27</xdr:row>
          <xdr:rowOff>238125</xdr:rowOff>
        </xdr:to>
        <xdr:sp macro="" textlink="">
          <xdr:nvSpPr>
            <xdr:cNvPr id="1160" name="Option Button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9525</xdr:rowOff>
        </xdr:from>
        <xdr:to>
          <xdr:col>4</xdr:col>
          <xdr:colOff>323850</xdr:colOff>
          <xdr:row>27</xdr:row>
          <xdr:rowOff>238125</xdr:rowOff>
        </xdr:to>
        <xdr:sp macro="" textlink="">
          <xdr:nvSpPr>
            <xdr:cNvPr id="1161" name="Option Button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9525</xdr:rowOff>
        </xdr:from>
        <xdr:to>
          <xdr:col>5</xdr:col>
          <xdr:colOff>323850</xdr:colOff>
          <xdr:row>27</xdr:row>
          <xdr:rowOff>238125</xdr:rowOff>
        </xdr:to>
        <xdr:sp macro="" textlink="">
          <xdr:nvSpPr>
            <xdr:cNvPr id="1162" name="Option Button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9525</xdr:rowOff>
        </xdr:from>
        <xdr:to>
          <xdr:col>6</xdr:col>
          <xdr:colOff>323850</xdr:colOff>
          <xdr:row>27</xdr:row>
          <xdr:rowOff>238125</xdr:rowOff>
        </xdr:to>
        <xdr:sp macro="" textlink="">
          <xdr:nvSpPr>
            <xdr:cNvPr id="1163" name="Option Button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7</xdr:col>
          <xdr:colOff>0</xdr:colOff>
          <xdr:row>29</xdr:row>
          <xdr:rowOff>0</xdr:rowOff>
        </xdr:to>
        <xdr:sp macro="" textlink="">
          <xdr:nvSpPr>
            <xdr:cNvPr id="1164" name="Group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2</xdr:col>
          <xdr:colOff>323850</xdr:colOff>
          <xdr:row>28</xdr:row>
          <xdr:rowOff>238125</xdr:rowOff>
        </xdr:to>
        <xdr:sp macro="" textlink="">
          <xdr:nvSpPr>
            <xdr:cNvPr id="1165" name="Option Button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9525</xdr:rowOff>
        </xdr:from>
        <xdr:to>
          <xdr:col>3</xdr:col>
          <xdr:colOff>323850</xdr:colOff>
          <xdr:row>28</xdr:row>
          <xdr:rowOff>238125</xdr:rowOff>
        </xdr:to>
        <xdr:sp macro="" textlink="">
          <xdr:nvSpPr>
            <xdr:cNvPr id="1166" name="Option Button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9525</xdr:rowOff>
        </xdr:from>
        <xdr:to>
          <xdr:col>4</xdr:col>
          <xdr:colOff>323850</xdr:colOff>
          <xdr:row>28</xdr:row>
          <xdr:rowOff>238125</xdr:rowOff>
        </xdr:to>
        <xdr:sp macro="" textlink="">
          <xdr:nvSpPr>
            <xdr:cNvPr id="1167" name="Option Button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9525</xdr:rowOff>
        </xdr:from>
        <xdr:to>
          <xdr:col>5</xdr:col>
          <xdr:colOff>323850</xdr:colOff>
          <xdr:row>28</xdr:row>
          <xdr:rowOff>238125</xdr:rowOff>
        </xdr:to>
        <xdr:sp macro="" textlink="">
          <xdr:nvSpPr>
            <xdr:cNvPr id="1168" name="Option Button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9525</xdr:rowOff>
        </xdr:from>
        <xdr:to>
          <xdr:col>6</xdr:col>
          <xdr:colOff>323850</xdr:colOff>
          <xdr:row>28</xdr:row>
          <xdr:rowOff>238125</xdr:rowOff>
        </xdr:to>
        <xdr:sp macro="" textlink="">
          <xdr:nvSpPr>
            <xdr:cNvPr id="1169" name="Option Button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7</xdr:col>
          <xdr:colOff>0</xdr:colOff>
          <xdr:row>33</xdr:row>
          <xdr:rowOff>0</xdr:rowOff>
        </xdr:to>
        <xdr:sp macro="" textlink="">
          <xdr:nvSpPr>
            <xdr:cNvPr id="1170" name="Group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7</xdr:col>
          <xdr:colOff>0</xdr:colOff>
          <xdr:row>34</xdr:row>
          <xdr:rowOff>0</xdr:rowOff>
        </xdr:to>
        <xdr:sp macro="" textlink="">
          <xdr:nvSpPr>
            <xdr:cNvPr id="1176" name="Group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7</xdr:col>
          <xdr:colOff>0</xdr:colOff>
          <xdr:row>35</xdr:row>
          <xdr:rowOff>0</xdr:rowOff>
        </xdr:to>
        <xdr:sp macro="" textlink="">
          <xdr:nvSpPr>
            <xdr:cNvPr id="1182" name="Group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7</xdr:col>
          <xdr:colOff>0</xdr:colOff>
          <xdr:row>36</xdr:row>
          <xdr:rowOff>0</xdr:rowOff>
        </xdr:to>
        <xdr:sp macro="" textlink="">
          <xdr:nvSpPr>
            <xdr:cNvPr id="1188" name="Group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7</xdr:col>
          <xdr:colOff>0</xdr:colOff>
          <xdr:row>37</xdr:row>
          <xdr:rowOff>0</xdr:rowOff>
        </xdr:to>
        <xdr:sp macro="" textlink="">
          <xdr:nvSpPr>
            <xdr:cNvPr id="1194" name="Group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32</xdr:row>
          <xdr:rowOff>9525</xdr:rowOff>
        </xdr:from>
        <xdr:to>
          <xdr:col>3</xdr:col>
          <xdr:colOff>333375</xdr:colOff>
          <xdr:row>32</xdr:row>
          <xdr:rowOff>238125</xdr:rowOff>
        </xdr:to>
        <xdr:sp macro="" textlink="">
          <xdr:nvSpPr>
            <xdr:cNvPr id="1200" name="Option Button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9525</xdr:rowOff>
        </xdr:from>
        <xdr:to>
          <xdr:col>6</xdr:col>
          <xdr:colOff>333375</xdr:colOff>
          <xdr:row>32</xdr:row>
          <xdr:rowOff>238125</xdr:rowOff>
        </xdr:to>
        <xdr:sp macro="" textlink="">
          <xdr:nvSpPr>
            <xdr:cNvPr id="1201" name="Option Button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33</xdr:row>
          <xdr:rowOff>9525</xdr:rowOff>
        </xdr:from>
        <xdr:to>
          <xdr:col>3</xdr:col>
          <xdr:colOff>333375</xdr:colOff>
          <xdr:row>33</xdr:row>
          <xdr:rowOff>238125</xdr:rowOff>
        </xdr:to>
        <xdr:sp macro="" textlink="">
          <xdr:nvSpPr>
            <xdr:cNvPr id="1202" name="Option Button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9525</xdr:rowOff>
        </xdr:from>
        <xdr:to>
          <xdr:col>6</xdr:col>
          <xdr:colOff>333375</xdr:colOff>
          <xdr:row>33</xdr:row>
          <xdr:rowOff>238125</xdr:rowOff>
        </xdr:to>
        <xdr:sp macro="" textlink="">
          <xdr:nvSpPr>
            <xdr:cNvPr id="1203" name="Option Button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34</xdr:row>
          <xdr:rowOff>9525</xdr:rowOff>
        </xdr:from>
        <xdr:to>
          <xdr:col>3</xdr:col>
          <xdr:colOff>333375</xdr:colOff>
          <xdr:row>34</xdr:row>
          <xdr:rowOff>238125</xdr:rowOff>
        </xdr:to>
        <xdr:sp macro="" textlink="">
          <xdr:nvSpPr>
            <xdr:cNvPr id="1204" name="Option Button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9525</xdr:rowOff>
        </xdr:from>
        <xdr:to>
          <xdr:col>6</xdr:col>
          <xdr:colOff>333375</xdr:colOff>
          <xdr:row>34</xdr:row>
          <xdr:rowOff>238125</xdr:rowOff>
        </xdr:to>
        <xdr:sp macro="" textlink="">
          <xdr:nvSpPr>
            <xdr:cNvPr id="1205" name="Option Button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35</xdr:row>
          <xdr:rowOff>9525</xdr:rowOff>
        </xdr:from>
        <xdr:to>
          <xdr:col>3</xdr:col>
          <xdr:colOff>333375</xdr:colOff>
          <xdr:row>35</xdr:row>
          <xdr:rowOff>238125</xdr:rowOff>
        </xdr:to>
        <xdr:sp macro="" textlink="">
          <xdr:nvSpPr>
            <xdr:cNvPr id="1206" name="Option Button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9525</xdr:rowOff>
        </xdr:from>
        <xdr:to>
          <xdr:col>6</xdr:col>
          <xdr:colOff>333375</xdr:colOff>
          <xdr:row>35</xdr:row>
          <xdr:rowOff>238125</xdr:rowOff>
        </xdr:to>
        <xdr:sp macro="" textlink="">
          <xdr:nvSpPr>
            <xdr:cNvPr id="1207" name="Option Button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36</xdr:row>
          <xdr:rowOff>9525</xdr:rowOff>
        </xdr:from>
        <xdr:to>
          <xdr:col>3</xdr:col>
          <xdr:colOff>333375</xdr:colOff>
          <xdr:row>36</xdr:row>
          <xdr:rowOff>238125</xdr:rowOff>
        </xdr:to>
        <xdr:sp macro="" textlink="">
          <xdr:nvSpPr>
            <xdr:cNvPr id="1208" name="Option Button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9525</xdr:rowOff>
        </xdr:from>
        <xdr:to>
          <xdr:col>6</xdr:col>
          <xdr:colOff>333375</xdr:colOff>
          <xdr:row>36</xdr:row>
          <xdr:rowOff>238125</xdr:rowOff>
        </xdr:to>
        <xdr:sp macro="" textlink="">
          <xdr:nvSpPr>
            <xdr:cNvPr id="1209" name="Option Button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37</xdr:row>
          <xdr:rowOff>9525</xdr:rowOff>
        </xdr:from>
        <xdr:to>
          <xdr:col>3</xdr:col>
          <xdr:colOff>333375</xdr:colOff>
          <xdr:row>37</xdr:row>
          <xdr:rowOff>238125</xdr:rowOff>
        </xdr:to>
        <xdr:sp macro="" textlink="">
          <xdr:nvSpPr>
            <xdr:cNvPr id="1210" name="Option Button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9525</xdr:rowOff>
        </xdr:from>
        <xdr:to>
          <xdr:col>6</xdr:col>
          <xdr:colOff>333375</xdr:colOff>
          <xdr:row>37</xdr:row>
          <xdr:rowOff>238125</xdr:rowOff>
        </xdr:to>
        <xdr:sp macro="" textlink="">
          <xdr:nvSpPr>
            <xdr:cNvPr id="1211" name="Option Button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7</xdr:col>
          <xdr:colOff>0</xdr:colOff>
          <xdr:row>38</xdr:row>
          <xdr:rowOff>0</xdr:rowOff>
        </xdr:to>
        <xdr:sp macro="" textlink="">
          <xdr:nvSpPr>
            <xdr:cNvPr id="1212" name="Group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38</xdr:row>
          <xdr:rowOff>9525</xdr:rowOff>
        </xdr:from>
        <xdr:to>
          <xdr:col>3</xdr:col>
          <xdr:colOff>333375</xdr:colOff>
          <xdr:row>38</xdr:row>
          <xdr:rowOff>238125</xdr:rowOff>
        </xdr:to>
        <xdr:sp macro="" textlink="">
          <xdr:nvSpPr>
            <xdr:cNvPr id="1213" name="Option Button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38</xdr:row>
          <xdr:rowOff>9525</xdr:rowOff>
        </xdr:from>
        <xdr:to>
          <xdr:col>6</xdr:col>
          <xdr:colOff>333375</xdr:colOff>
          <xdr:row>38</xdr:row>
          <xdr:rowOff>238125</xdr:rowOff>
        </xdr:to>
        <xdr:sp macro="" textlink="">
          <xdr:nvSpPr>
            <xdr:cNvPr id="1214" name="Option Button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7</xdr:col>
          <xdr:colOff>0</xdr:colOff>
          <xdr:row>39</xdr:row>
          <xdr:rowOff>0</xdr:rowOff>
        </xdr:to>
        <xdr:sp macro="" textlink="">
          <xdr:nvSpPr>
            <xdr:cNvPr id="1215" name="Group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39</xdr:row>
          <xdr:rowOff>9525</xdr:rowOff>
        </xdr:from>
        <xdr:to>
          <xdr:col>3</xdr:col>
          <xdr:colOff>333375</xdr:colOff>
          <xdr:row>39</xdr:row>
          <xdr:rowOff>238125</xdr:rowOff>
        </xdr:to>
        <xdr:sp macro="" textlink="">
          <xdr:nvSpPr>
            <xdr:cNvPr id="1216" name="Option Button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39</xdr:row>
          <xdr:rowOff>9525</xdr:rowOff>
        </xdr:from>
        <xdr:to>
          <xdr:col>6</xdr:col>
          <xdr:colOff>333375</xdr:colOff>
          <xdr:row>39</xdr:row>
          <xdr:rowOff>238125</xdr:rowOff>
        </xdr:to>
        <xdr:sp macro="" textlink="">
          <xdr:nvSpPr>
            <xdr:cNvPr id="1217" name="Option Button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7</xdr:col>
          <xdr:colOff>0</xdr:colOff>
          <xdr:row>40</xdr:row>
          <xdr:rowOff>0</xdr:rowOff>
        </xdr:to>
        <xdr:sp macro="" textlink="">
          <xdr:nvSpPr>
            <xdr:cNvPr id="1218" name="Group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40</xdr:row>
          <xdr:rowOff>9525</xdr:rowOff>
        </xdr:from>
        <xdr:to>
          <xdr:col>3</xdr:col>
          <xdr:colOff>333375</xdr:colOff>
          <xdr:row>40</xdr:row>
          <xdr:rowOff>238125</xdr:rowOff>
        </xdr:to>
        <xdr:sp macro="" textlink="">
          <xdr:nvSpPr>
            <xdr:cNvPr id="1219" name="Option Button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40</xdr:row>
          <xdr:rowOff>9525</xdr:rowOff>
        </xdr:from>
        <xdr:to>
          <xdr:col>6</xdr:col>
          <xdr:colOff>333375</xdr:colOff>
          <xdr:row>40</xdr:row>
          <xdr:rowOff>238125</xdr:rowOff>
        </xdr:to>
        <xdr:sp macro="" textlink="">
          <xdr:nvSpPr>
            <xdr:cNvPr id="1220" name="Option Button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7</xdr:col>
          <xdr:colOff>0</xdr:colOff>
          <xdr:row>41</xdr:row>
          <xdr:rowOff>0</xdr:rowOff>
        </xdr:to>
        <xdr:sp macro="" textlink="">
          <xdr:nvSpPr>
            <xdr:cNvPr id="1221" name="Group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41</xdr:row>
          <xdr:rowOff>9525</xdr:rowOff>
        </xdr:from>
        <xdr:to>
          <xdr:col>3</xdr:col>
          <xdr:colOff>333375</xdr:colOff>
          <xdr:row>41</xdr:row>
          <xdr:rowOff>238125</xdr:rowOff>
        </xdr:to>
        <xdr:sp macro="" textlink="">
          <xdr:nvSpPr>
            <xdr:cNvPr id="1222" name="Option Button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41</xdr:row>
          <xdr:rowOff>9525</xdr:rowOff>
        </xdr:from>
        <xdr:to>
          <xdr:col>6</xdr:col>
          <xdr:colOff>333375</xdr:colOff>
          <xdr:row>41</xdr:row>
          <xdr:rowOff>238125</xdr:rowOff>
        </xdr:to>
        <xdr:sp macro="" textlink="">
          <xdr:nvSpPr>
            <xdr:cNvPr id="1223" name="Option Button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7</xdr:col>
          <xdr:colOff>0</xdr:colOff>
          <xdr:row>42</xdr:row>
          <xdr:rowOff>0</xdr:rowOff>
        </xdr:to>
        <xdr:sp macro="" textlink="">
          <xdr:nvSpPr>
            <xdr:cNvPr id="1224" name="Group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41</xdr:row>
          <xdr:rowOff>9525</xdr:rowOff>
        </xdr:from>
        <xdr:to>
          <xdr:col>10</xdr:col>
          <xdr:colOff>333375</xdr:colOff>
          <xdr:row>41</xdr:row>
          <xdr:rowOff>238125</xdr:rowOff>
        </xdr:to>
        <xdr:sp macro="" textlink="">
          <xdr:nvSpPr>
            <xdr:cNvPr id="1225" name="Option Button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41</xdr:row>
          <xdr:rowOff>9525</xdr:rowOff>
        </xdr:from>
        <xdr:to>
          <xdr:col>13</xdr:col>
          <xdr:colOff>333375</xdr:colOff>
          <xdr:row>41</xdr:row>
          <xdr:rowOff>238125</xdr:rowOff>
        </xdr:to>
        <xdr:sp macro="" textlink="">
          <xdr:nvSpPr>
            <xdr:cNvPr id="1226" name="Option Button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14</xdr:col>
          <xdr:colOff>0</xdr:colOff>
          <xdr:row>42</xdr:row>
          <xdr:rowOff>0</xdr:rowOff>
        </xdr:to>
        <xdr:sp macro="" textlink="">
          <xdr:nvSpPr>
            <xdr:cNvPr id="1227" name="Group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40</xdr:row>
          <xdr:rowOff>9525</xdr:rowOff>
        </xdr:from>
        <xdr:to>
          <xdr:col>10</xdr:col>
          <xdr:colOff>333375</xdr:colOff>
          <xdr:row>40</xdr:row>
          <xdr:rowOff>238125</xdr:rowOff>
        </xdr:to>
        <xdr:sp macro="" textlink="">
          <xdr:nvSpPr>
            <xdr:cNvPr id="1228" name="Option Button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40</xdr:row>
          <xdr:rowOff>9525</xdr:rowOff>
        </xdr:from>
        <xdr:to>
          <xdr:col>13</xdr:col>
          <xdr:colOff>333375</xdr:colOff>
          <xdr:row>40</xdr:row>
          <xdr:rowOff>238125</xdr:rowOff>
        </xdr:to>
        <xdr:sp macro="" textlink="">
          <xdr:nvSpPr>
            <xdr:cNvPr id="1229" name="Option Button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14</xdr:col>
          <xdr:colOff>0</xdr:colOff>
          <xdr:row>41</xdr:row>
          <xdr:rowOff>0</xdr:rowOff>
        </xdr:to>
        <xdr:sp macro="" textlink="">
          <xdr:nvSpPr>
            <xdr:cNvPr id="1230" name="Group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39</xdr:row>
          <xdr:rowOff>9525</xdr:rowOff>
        </xdr:from>
        <xdr:to>
          <xdr:col>10</xdr:col>
          <xdr:colOff>333375</xdr:colOff>
          <xdr:row>39</xdr:row>
          <xdr:rowOff>238125</xdr:rowOff>
        </xdr:to>
        <xdr:sp macro="" textlink="">
          <xdr:nvSpPr>
            <xdr:cNvPr id="1231" name="Option Button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39</xdr:row>
          <xdr:rowOff>9525</xdr:rowOff>
        </xdr:from>
        <xdr:to>
          <xdr:col>13</xdr:col>
          <xdr:colOff>333375</xdr:colOff>
          <xdr:row>39</xdr:row>
          <xdr:rowOff>238125</xdr:rowOff>
        </xdr:to>
        <xdr:sp macro="" textlink="">
          <xdr:nvSpPr>
            <xdr:cNvPr id="1232" name="Option Button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14</xdr:col>
          <xdr:colOff>0</xdr:colOff>
          <xdr:row>40</xdr:row>
          <xdr:rowOff>0</xdr:rowOff>
        </xdr:to>
        <xdr:sp macro="" textlink="">
          <xdr:nvSpPr>
            <xdr:cNvPr id="1233" name="Group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38</xdr:row>
          <xdr:rowOff>9525</xdr:rowOff>
        </xdr:from>
        <xdr:to>
          <xdr:col>10</xdr:col>
          <xdr:colOff>333375</xdr:colOff>
          <xdr:row>38</xdr:row>
          <xdr:rowOff>238125</xdr:rowOff>
        </xdr:to>
        <xdr:sp macro="" textlink="">
          <xdr:nvSpPr>
            <xdr:cNvPr id="1234" name="Option Button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38</xdr:row>
          <xdr:rowOff>9525</xdr:rowOff>
        </xdr:from>
        <xdr:to>
          <xdr:col>13</xdr:col>
          <xdr:colOff>333375</xdr:colOff>
          <xdr:row>38</xdr:row>
          <xdr:rowOff>238125</xdr:rowOff>
        </xdr:to>
        <xdr:sp macro="" textlink="">
          <xdr:nvSpPr>
            <xdr:cNvPr id="1235" name="Option Button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14</xdr:col>
          <xdr:colOff>0</xdr:colOff>
          <xdr:row>39</xdr:row>
          <xdr:rowOff>0</xdr:rowOff>
        </xdr:to>
        <xdr:sp macro="" textlink="">
          <xdr:nvSpPr>
            <xdr:cNvPr id="1236" name="Group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37</xdr:row>
          <xdr:rowOff>9525</xdr:rowOff>
        </xdr:from>
        <xdr:to>
          <xdr:col>10</xdr:col>
          <xdr:colOff>333375</xdr:colOff>
          <xdr:row>37</xdr:row>
          <xdr:rowOff>238125</xdr:rowOff>
        </xdr:to>
        <xdr:sp macro="" textlink="">
          <xdr:nvSpPr>
            <xdr:cNvPr id="1237" name="Option Button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37</xdr:row>
          <xdr:rowOff>9525</xdr:rowOff>
        </xdr:from>
        <xdr:to>
          <xdr:col>13</xdr:col>
          <xdr:colOff>333375</xdr:colOff>
          <xdr:row>37</xdr:row>
          <xdr:rowOff>238125</xdr:rowOff>
        </xdr:to>
        <xdr:sp macro="" textlink="">
          <xdr:nvSpPr>
            <xdr:cNvPr id="1238" name="Option Button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14</xdr:col>
          <xdr:colOff>0</xdr:colOff>
          <xdr:row>38</xdr:row>
          <xdr:rowOff>0</xdr:rowOff>
        </xdr:to>
        <xdr:sp macro="" textlink="">
          <xdr:nvSpPr>
            <xdr:cNvPr id="1239" name="Group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36</xdr:row>
          <xdr:rowOff>9525</xdr:rowOff>
        </xdr:from>
        <xdr:to>
          <xdr:col>10</xdr:col>
          <xdr:colOff>333375</xdr:colOff>
          <xdr:row>36</xdr:row>
          <xdr:rowOff>238125</xdr:rowOff>
        </xdr:to>
        <xdr:sp macro="" textlink="">
          <xdr:nvSpPr>
            <xdr:cNvPr id="1240" name="Option Button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36</xdr:row>
          <xdr:rowOff>9525</xdr:rowOff>
        </xdr:from>
        <xdr:to>
          <xdr:col>13</xdr:col>
          <xdr:colOff>333375</xdr:colOff>
          <xdr:row>36</xdr:row>
          <xdr:rowOff>238125</xdr:rowOff>
        </xdr:to>
        <xdr:sp macro="" textlink="">
          <xdr:nvSpPr>
            <xdr:cNvPr id="1241" name="Option Button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14</xdr:col>
          <xdr:colOff>0</xdr:colOff>
          <xdr:row>37</xdr:row>
          <xdr:rowOff>0</xdr:rowOff>
        </xdr:to>
        <xdr:sp macro="" textlink="">
          <xdr:nvSpPr>
            <xdr:cNvPr id="1242" name="Group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35</xdr:row>
          <xdr:rowOff>9525</xdr:rowOff>
        </xdr:from>
        <xdr:to>
          <xdr:col>10</xdr:col>
          <xdr:colOff>333375</xdr:colOff>
          <xdr:row>35</xdr:row>
          <xdr:rowOff>238125</xdr:rowOff>
        </xdr:to>
        <xdr:sp macro="" textlink="">
          <xdr:nvSpPr>
            <xdr:cNvPr id="1243" name="Option Button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35</xdr:row>
          <xdr:rowOff>9525</xdr:rowOff>
        </xdr:from>
        <xdr:to>
          <xdr:col>13</xdr:col>
          <xdr:colOff>333375</xdr:colOff>
          <xdr:row>35</xdr:row>
          <xdr:rowOff>238125</xdr:rowOff>
        </xdr:to>
        <xdr:sp macro="" textlink="">
          <xdr:nvSpPr>
            <xdr:cNvPr id="1244" name="Option Button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14</xdr:col>
          <xdr:colOff>0</xdr:colOff>
          <xdr:row>36</xdr:row>
          <xdr:rowOff>0</xdr:rowOff>
        </xdr:to>
        <xdr:sp macro="" textlink="">
          <xdr:nvSpPr>
            <xdr:cNvPr id="1245" name="Group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34</xdr:row>
          <xdr:rowOff>9525</xdr:rowOff>
        </xdr:from>
        <xdr:to>
          <xdr:col>10</xdr:col>
          <xdr:colOff>333375</xdr:colOff>
          <xdr:row>34</xdr:row>
          <xdr:rowOff>238125</xdr:rowOff>
        </xdr:to>
        <xdr:sp macro="" textlink="">
          <xdr:nvSpPr>
            <xdr:cNvPr id="1246" name="Option Button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34</xdr:row>
          <xdr:rowOff>9525</xdr:rowOff>
        </xdr:from>
        <xdr:to>
          <xdr:col>13</xdr:col>
          <xdr:colOff>333375</xdr:colOff>
          <xdr:row>34</xdr:row>
          <xdr:rowOff>238125</xdr:rowOff>
        </xdr:to>
        <xdr:sp macro="" textlink="">
          <xdr:nvSpPr>
            <xdr:cNvPr id="1247" name="Option Button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14</xdr:col>
          <xdr:colOff>0</xdr:colOff>
          <xdr:row>35</xdr:row>
          <xdr:rowOff>0</xdr:rowOff>
        </xdr:to>
        <xdr:sp macro="" textlink="">
          <xdr:nvSpPr>
            <xdr:cNvPr id="1248" name="Group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33</xdr:row>
          <xdr:rowOff>9525</xdr:rowOff>
        </xdr:from>
        <xdr:to>
          <xdr:col>10</xdr:col>
          <xdr:colOff>333375</xdr:colOff>
          <xdr:row>33</xdr:row>
          <xdr:rowOff>238125</xdr:rowOff>
        </xdr:to>
        <xdr:sp macro="" textlink="">
          <xdr:nvSpPr>
            <xdr:cNvPr id="1249" name="Option Button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33</xdr:row>
          <xdr:rowOff>9525</xdr:rowOff>
        </xdr:from>
        <xdr:to>
          <xdr:col>13</xdr:col>
          <xdr:colOff>333375</xdr:colOff>
          <xdr:row>33</xdr:row>
          <xdr:rowOff>238125</xdr:rowOff>
        </xdr:to>
        <xdr:sp macro="" textlink="">
          <xdr:nvSpPr>
            <xdr:cNvPr id="1250" name="Option Button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14</xdr:col>
          <xdr:colOff>0</xdr:colOff>
          <xdr:row>34</xdr:row>
          <xdr:rowOff>0</xdr:rowOff>
        </xdr:to>
        <xdr:sp macro="" textlink="">
          <xdr:nvSpPr>
            <xdr:cNvPr id="1251" name="Group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32</xdr:row>
          <xdr:rowOff>9525</xdr:rowOff>
        </xdr:from>
        <xdr:to>
          <xdr:col>10</xdr:col>
          <xdr:colOff>333375</xdr:colOff>
          <xdr:row>32</xdr:row>
          <xdr:rowOff>238125</xdr:rowOff>
        </xdr:to>
        <xdr:sp macro="" textlink="">
          <xdr:nvSpPr>
            <xdr:cNvPr id="1252" name="Option Button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9525</xdr:rowOff>
        </xdr:from>
        <xdr:to>
          <xdr:col>13</xdr:col>
          <xdr:colOff>333375</xdr:colOff>
          <xdr:row>32</xdr:row>
          <xdr:rowOff>238125</xdr:rowOff>
        </xdr:to>
        <xdr:sp macro="" textlink="">
          <xdr:nvSpPr>
            <xdr:cNvPr id="1253" name="Option Button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14</xdr:col>
          <xdr:colOff>0</xdr:colOff>
          <xdr:row>33</xdr:row>
          <xdr:rowOff>0</xdr:rowOff>
        </xdr:to>
        <xdr:sp macro="" textlink="">
          <xdr:nvSpPr>
            <xdr:cNvPr id="1254" name="Group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9525</xdr:rowOff>
        </xdr:from>
        <xdr:to>
          <xdr:col>9</xdr:col>
          <xdr:colOff>323850</xdr:colOff>
          <xdr:row>19</xdr:row>
          <xdr:rowOff>238125</xdr:rowOff>
        </xdr:to>
        <xdr:sp macro="" textlink="">
          <xdr:nvSpPr>
            <xdr:cNvPr id="1255" name="Option Button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9525</xdr:rowOff>
        </xdr:from>
        <xdr:to>
          <xdr:col>10</xdr:col>
          <xdr:colOff>323850</xdr:colOff>
          <xdr:row>19</xdr:row>
          <xdr:rowOff>238125</xdr:rowOff>
        </xdr:to>
        <xdr:sp macro="" textlink="">
          <xdr:nvSpPr>
            <xdr:cNvPr id="1256" name="Option Button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9525</xdr:rowOff>
        </xdr:from>
        <xdr:to>
          <xdr:col>11</xdr:col>
          <xdr:colOff>323850</xdr:colOff>
          <xdr:row>19</xdr:row>
          <xdr:rowOff>238125</xdr:rowOff>
        </xdr:to>
        <xdr:sp macro="" textlink="">
          <xdr:nvSpPr>
            <xdr:cNvPr id="1257" name="Option Button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9525</xdr:rowOff>
        </xdr:from>
        <xdr:to>
          <xdr:col>12</xdr:col>
          <xdr:colOff>323850</xdr:colOff>
          <xdr:row>19</xdr:row>
          <xdr:rowOff>238125</xdr:rowOff>
        </xdr:to>
        <xdr:sp macro="" textlink="">
          <xdr:nvSpPr>
            <xdr:cNvPr id="1258" name="Option Button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14</xdr:col>
          <xdr:colOff>0</xdr:colOff>
          <xdr:row>20</xdr:row>
          <xdr:rowOff>0</xdr:rowOff>
        </xdr:to>
        <xdr:sp macro="" textlink="">
          <xdr:nvSpPr>
            <xdr:cNvPr id="1259" name="Group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9525</xdr:rowOff>
        </xdr:from>
        <xdr:to>
          <xdr:col>13</xdr:col>
          <xdr:colOff>323850</xdr:colOff>
          <xdr:row>19</xdr:row>
          <xdr:rowOff>228600</xdr:rowOff>
        </xdr:to>
        <xdr:sp macro="" textlink="">
          <xdr:nvSpPr>
            <xdr:cNvPr id="1260" name="Option Button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9525</xdr:rowOff>
        </xdr:from>
        <xdr:to>
          <xdr:col>9</xdr:col>
          <xdr:colOff>323850</xdr:colOff>
          <xdr:row>20</xdr:row>
          <xdr:rowOff>238125</xdr:rowOff>
        </xdr:to>
        <xdr:sp macro="" textlink="">
          <xdr:nvSpPr>
            <xdr:cNvPr id="1261" name="Option Button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xdr:rowOff>
        </xdr:from>
        <xdr:to>
          <xdr:col>10</xdr:col>
          <xdr:colOff>323850</xdr:colOff>
          <xdr:row>20</xdr:row>
          <xdr:rowOff>238125</xdr:rowOff>
        </xdr:to>
        <xdr:sp macro="" textlink="">
          <xdr:nvSpPr>
            <xdr:cNvPr id="1262" name="Option Button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9525</xdr:rowOff>
        </xdr:from>
        <xdr:to>
          <xdr:col>11</xdr:col>
          <xdr:colOff>323850</xdr:colOff>
          <xdr:row>20</xdr:row>
          <xdr:rowOff>238125</xdr:rowOff>
        </xdr:to>
        <xdr:sp macro="" textlink="">
          <xdr:nvSpPr>
            <xdr:cNvPr id="1263" name="Option Button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9525</xdr:rowOff>
        </xdr:from>
        <xdr:to>
          <xdr:col>12</xdr:col>
          <xdr:colOff>323850</xdr:colOff>
          <xdr:row>20</xdr:row>
          <xdr:rowOff>238125</xdr:rowOff>
        </xdr:to>
        <xdr:sp macro="" textlink="">
          <xdr:nvSpPr>
            <xdr:cNvPr id="1264" name="Option Button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14</xdr:col>
          <xdr:colOff>0</xdr:colOff>
          <xdr:row>21</xdr:row>
          <xdr:rowOff>0</xdr:rowOff>
        </xdr:to>
        <xdr:sp macro="" textlink="">
          <xdr:nvSpPr>
            <xdr:cNvPr id="1265" name="Group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9525</xdr:rowOff>
        </xdr:from>
        <xdr:to>
          <xdr:col>13</xdr:col>
          <xdr:colOff>323850</xdr:colOff>
          <xdr:row>20</xdr:row>
          <xdr:rowOff>228600</xdr:rowOff>
        </xdr:to>
        <xdr:sp macro="" textlink="">
          <xdr:nvSpPr>
            <xdr:cNvPr id="1266" name="Option Button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9525</xdr:rowOff>
        </xdr:from>
        <xdr:to>
          <xdr:col>9</xdr:col>
          <xdr:colOff>323850</xdr:colOff>
          <xdr:row>21</xdr:row>
          <xdr:rowOff>238125</xdr:rowOff>
        </xdr:to>
        <xdr:sp macro="" textlink="">
          <xdr:nvSpPr>
            <xdr:cNvPr id="1267" name="Option Button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323850</xdr:colOff>
          <xdr:row>21</xdr:row>
          <xdr:rowOff>238125</xdr:rowOff>
        </xdr:to>
        <xdr:sp macro="" textlink="">
          <xdr:nvSpPr>
            <xdr:cNvPr id="1268" name="Option Button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9525</xdr:rowOff>
        </xdr:from>
        <xdr:to>
          <xdr:col>11</xdr:col>
          <xdr:colOff>323850</xdr:colOff>
          <xdr:row>21</xdr:row>
          <xdr:rowOff>238125</xdr:rowOff>
        </xdr:to>
        <xdr:sp macro="" textlink="">
          <xdr:nvSpPr>
            <xdr:cNvPr id="1269" name="Option Button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9525</xdr:rowOff>
        </xdr:from>
        <xdr:to>
          <xdr:col>12</xdr:col>
          <xdr:colOff>323850</xdr:colOff>
          <xdr:row>21</xdr:row>
          <xdr:rowOff>238125</xdr:rowOff>
        </xdr:to>
        <xdr:sp macro="" textlink="">
          <xdr:nvSpPr>
            <xdr:cNvPr id="1270" name="Option Button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14</xdr:col>
          <xdr:colOff>0</xdr:colOff>
          <xdr:row>22</xdr:row>
          <xdr:rowOff>0</xdr:rowOff>
        </xdr:to>
        <xdr:sp macro="" textlink="">
          <xdr:nvSpPr>
            <xdr:cNvPr id="1271" name="Group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9525</xdr:rowOff>
        </xdr:from>
        <xdr:to>
          <xdr:col>13</xdr:col>
          <xdr:colOff>323850</xdr:colOff>
          <xdr:row>21</xdr:row>
          <xdr:rowOff>228600</xdr:rowOff>
        </xdr:to>
        <xdr:sp macro="" textlink="">
          <xdr:nvSpPr>
            <xdr:cNvPr id="1272" name="Option Button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9</xdr:col>
          <xdr:colOff>323850</xdr:colOff>
          <xdr:row>22</xdr:row>
          <xdr:rowOff>238125</xdr:rowOff>
        </xdr:to>
        <xdr:sp macro="" textlink="">
          <xdr:nvSpPr>
            <xdr:cNvPr id="1273" name="Option Button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9525</xdr:rowOff>
        </xdr:from>
        <xdr:to>
          <xdr:col>10</xdr:col>
          <xdr:colOff>323850</xdr:colOff>
          <xdr:row>22</xdr:row>
          <xdr:rowOff>238125</xdr:rowOff>
        </xdr:to>
        <xdr:sp macro="" textlink="">
          <xdr:nvSpPr>
            <xdr:cNvPr id="1274" name="Option Button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11</xdr:col>
          <xdr:colOff>323850</xdr:colOff>
          <xdr:row>22</xdr:row>
          <xdr:rowOff>238125</xdr:rowOff>
        </xdr:to>
        <xdr:sp macro="" textlink="">
          <xdr:nvSpPr>
            <xdr:cNvPr id="1275" name="Option Button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12</xdr:col>
          <xdr:colOff>323850</xdr:colOff>
          <xdr:row>22</xdr:row>
          <xdr:rowOff>238125</xdr:rowOff>
        </xdr:to>
        <xdr:sp macro="" textlink="">
          <xdr:nvSpPr>
            <xdr:cNvPr id="1276" name="Option Button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14</xdr:col>
          <xdr:colOff>0</xdr:colOff>
          <xdr:row>23</xdr:row>
          <xdr:rowOff>0</xdr:rowOff>
        </xdr:to>
        <xdr:sp macro="" textlink="">
          <xdr:nvSpPr>
            <xdr:cNvPr id="1277" name="Group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9525</xdr:rowOff>
        </xdr:from>
        <xdr:to>
          <xdr:col>13</xdr:col>
          <xdr:colOff>323850</xdr:colOff>
          <xdr:row>22</xdr:row>
          <xdr:rowOff>228600</xdr:rowOff>
        </xdr:to>
        <xdr:sp macro="" textlink="">
          <xdr:nvSpPr>
            <xdr:cNvPr id="1278" name="Option Button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9525</xdr:rowOff>
        </xdr:from>
        <xdr:to>
          <xdr:col>9</xdr:col>
          <xdr:colOff>323850</xdr:colOff>
          <xdr:row>23</xdr:row>
          <xdr:rowOff>238125</xdr:rowOff>
        </xdr:to>
        <xdr:sp macro="" textlink="">
          <xdr:nvSpPr>
            <xdr:cNvPr id="1279" name="Option Button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9525</xdr:rowOff>
        </xdr:from>
        <xdr:to>
          <xdr:col>10</xdr:col>
          <xdr:colOff>323850</xdr:colOff>
          <xdr:row>23</xdr:row>
          <xdr:rowOff>238125</xdr:rowOff>
        </xdr:to>
        <xdr:sp macro="" textlink="">
          <xdr:nvSpPr>
            <xdr:cNvPr id="1280" name="Option Button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9525</xdr:rowOff>
        </xdr:from>
        <xdr:to>
          <xdr:col>11</xdr:col>
          <xdr:colOff>323850</xdr:colOff>
          <xdr:row>23</xdr:row>
          <xdr:rowOff>238125</xdr:rowOff>
        </xdr:to>
        <xdr:sp macro="" textlink="">
          <xdr:nvSpPr>
            <xdr:cNvPr id="1281" name="Option Button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9525</xdr:rowOff>
        </xdr:from>
        <xdr:to>
          <xdr:col>12</xdr:col>
          <xdr:colOff>323850</xdr:colOff>
          <xdr:row>23</xdr:row>
          <xdr:rowOff>238125</xdr:rowOff>
        </xdr:to>
        <xdr:sp macro="" textlink="">
          <xdr:nvSpPr>
            <xdr:cNvPr id="1282" name="Option Button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14</xdr:col>
          <xdr:colOff>0</xdr:colOff>
          <xdr:row>24</xdr:row>
          <xdr:rowOff>0</xdr:rowOff>
        </xdr:to>
        <xdr:sp macro="" textlink="">
          <xdr:nvSpPr>
            <xdr:cNvPr id="1283" name="Group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9525</xdr:rowOff>
        </xdr:from>
        <xdr:to>
          <xdr:col>13</xdr:col>
          <xdr:colOff>323850</xdr:colOff>
          <xdr:row>23</xdr:row>
          <xdr:rowOff>228600</xdr:rowOff>
        </xdr:to>
        <xdr:sp macro="" textlink="">
          <xdr:nvSpPr>
            <xdr:cNvPr id="1284" name="Option Button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9525</xdr:rowOff>
        </xdr:from>
        <xdr:to>
          <xdr:col>9</xdr:col>
          <xdr:colOff>323850</xdr:colOff>
          <xdr:row>24</xdr:row>
          <xdr:rowOff>238125</xdr:rowOff>
        </xdr:to>
        <xdr:sp macro="" textlink="">
          <xdr:nvSpPr>
            <xdr:cNvPr id="1285" name="Option Button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323850</xdr:colOff>
          <xdr:row>24</xdr:row>
          <xdr:rowOff>238125</xdr:rowOff>
        </xdr:to>
        <xdr:sp macro="" textlink="">
          <xdr:nvSpPr>
            <xdr:cNvPr id="1286" name="Option Button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323850</xdr:colOff>
          <xdr:row>24</xdr:row>
          <xdr:rowOff>238125</xdr:rowOff>
        </xdr:to>
        <xdr:sp macro="" textlink="">
          <xdr:nvSpPr>
            <xdr:cNvPr id="1287" name="Option Button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9525</xdr:rowOff>
        </xdr:from>
        <xdr:to>
          <xdr:col>12</xdr:col>
          <xdr:colOff>323850</xdr:colOff>
          <xdr:row>24</xdr:row>
          <xdr:rowOff>238125</xdr:rowOff>
        </xdr:to>
        <xdr:sp macro="" textlink="">
          <xdr:nvSpPr>
            <xdr:cNvPr id="1288" name="Option Button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14</xdr:col>
          <xdr:colOff>0</xdr:colOff>
          <xdr:row>25</xdr:row>
          <xdr:rowOff>0</xdr:rowOff>
        </xdr:to>
        <xdr:sp macro="" textlink="">
          <xdr:nvSpPr>
            <xdr:cNvPr id="1289" name="Group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9525</xdr:rowOff>
        </xdr:from>
        <xdr:to>
          <xdr:col>13</xdr:col>
          <xdr:colOff>323850</xdr:colOff>
          <xdr:row>24</xdr:row>
          <xdr:rowOff>228600</xdr:rowOff>
        </xdr:to>
        <xdr:sp macro="" textlink="">
          <xdr:nvSpPr>
            <xdr:cNvPr id="1290" name="Option Button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9</xdr:col>
          <xdr:colOff>323850</xdr:colOff>
          <xdr:row>25</xdr:row>
          <xdr:rowOff>238125</xdr:rowOff>
        </xdr:to>
        <xdr:sp macro="" textlink="">
          <xdr:nvSpPr>
            <xdr:cNvPr id="1291" name="Option Button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9525</xdr:rowOff>
        </xdr:from>
        <xdr:to>
          <xdr:col>10</xdr:col>
          <xdr:colOff>323850</xdr:colOff>
          <xdr:row>25</xdr:row>
          <xdr:rowOff>238125</xdr:rowOff>
        </xdr:to>
        <xdr:sp macro="" textlink="">
          <xdr:nvSpPr>
            <xdr:cNvPr id="1292" name="Option Button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11</xdr:col>
          <xdr:colOff>323850</xdr:colOff>
          <xdr:row>25</xdr:row>
          <xdr:rowOff>238125</xdr:rowOff>
        </xdr:to>
        <xdr:sp macro="" textlink="">
          <xdr:nvSpPr>
            <xdr:cNvPr id="1293" name="Option Button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9525</xdr:rowOff>
        </xdr:from>
        <xdr:to>
          <xdr:col>12</xdr:col>
          <xdr:colOff>323850</xdr:colOff>
          <xdr:row>25</xdr:row>
          <xdr:rowOff>238125</xdr:rowOff>
        </xdr:to>
        <xdr:sp macro="" textlink="">
          <xdr:nvSpPr>
            <xdr:cNvPr id="1294" name="Option Button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14</xdr:col>
          <xdr:colOff>0</xdr:colOff>
          <xdr:row>26</xdr:row>
          <xdr:rowOff>0</xdr:rowOff>
        </xdr:to>
        <xdr:sp macro="" textlink="">
          <xdr:nvSpPr>
            <xdr:cNvPr id="1295" name="Group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9525</xdr:rowOff>
        </xdr:from>
        <xdr:to>
          <xdr:col>13</xdr:col>
          <xdr:colOff>323850</xdr:colOff>
          <xdr:row>25</xdr:row>
          <xdr:rowOff>228600</xdr:rowOff>
        </xdr:to>
        <xdr:sp macro="" textlink="">
          <xdr:nvSpPr>
            <xdr:cNvPr id="1296" name="Option Button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9525</xdr:rowOff>
        </xdr:from>
        <xdr:to>
          <xdr:col>9</xdr:col>
          <xdr:colOff>323850</xdr:colOff>
          <xdr:row>26</xdr:row>
          <xdr:rowOff>238125</xdr:rowOff>
        </xdr:to>
        <xdr:sp macro="" textlink="">
          <xdr:nvSpPr>
            <xdr:cNvPr id="1297" name="Option Button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9525</xdr:rowOff>
        </xdr:from>
        <xdr:to>
          <xdr:col>10</xdr:col>
          <xdr:colOff>323850</xdr:colOff>
          <xdr:row>26</xdr:row>
          <xdr:rowOff>238125</xdr:rowOff>
        </xdr:to>
        <xdr:sp macro="" textlink="">
          <xdr:nvSpPr>
            <xdr:cNvPr id="1298" name="Option Button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9525</xdr:rowOff>
        </xdr:from>
        <xdr:to>
          <xdr:col>11</xdr:col>
          <xdr:colOff>323850</xdr:colOff>
          <xdr:row>26</xdr:row>
          <xdr:rowOff>238125</xdr:rowOff>
        </xdr:to>
        <xdr:sp macro="" textlink="">
          <xdr:nvSpPr>
            <xdr:cNvPr id="1299" name="Option Button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9525</xdr:rowOff>
        </xdr:from>
        <xdr:to>
          <xdr:col>12</xdr:col>
          <xdr:colOff>323850</xdr:colOff>
          <xdr:row>26</xdr:row>
          <xdr:rowOff>238125</xdr:rowOff>
        </xdr:to>
        <xdr:sp macro="" textlink="">
          <xdr:nvSpPr>
            <xdr:cNvPr id="1300" name="Option Button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14</xdr:col>
          <xdr:colOff>0</xdr:colOff>
          <xdr:row>27</xdr:row>
          <xdr:rowOff>0</xdr:rowOff>
        </xdr:to>
        <xdr:sp macro="" textlink="">
          <xdr:nvSpPr>
            <xdr:cNvPr id="1301" name="Group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9525</xdr:rowOff>
        </xdr:from>
        <xdr:to>
          <xdr:col>13</xdr:col>
          <xdr:colOff>323850</xdr:colOff>
          <xdr:row>26</xdr:row>
          <xdr:rowOff>228600</xdr:rowOff>
        </xdr:to>
        <xdr:sp macro="" textlink="">
          <xdr:nvSpPr>
            <xdr:cNvPr id="1302" name="Option Button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9525</xdr:rowOff>
        </xdr:from>
        <xdr:to>
          <xdr:col>9</xdr:col>
          <xdr:colOff>323850</xdr:colOff>
          <xdr:row>27</xdr:row>
          <xdr:rowOff>238125</xdr:rowOff>
        </xdr:to>
        <xdr:sp macro="" textlink="">
          <xdr:nvSpPr>
            <xdr:cNvPr id="1303" name="Option Button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9525</xdr:rowOff>
        </xdr:from>
        <xdr:to>
          <xdr:col>10</xdr:col>
          <xdr:colOff>323850</xdr:colOff>
          <xdr:row>27</xdr:row>
          <xdr:rowOff>238125</xdr:rowOff>
        </xdr:to>
        <xdr:sp macro="" textlink="">
          <xdr:nvSpPr>
            <xdr:cNvPr id="1304" name="Option Button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9525</xdr:rowOff>
        </xdr:from>
        <xdr:to>
          <xdr:col>11</xdr:col>
          <xdr:colOff>323850</xdr:colOff>
          <xdr:row>27</xdr:row>
          <xdr:rowOff>238125</xdr:rowOff>
        </xdr:to>
        <xdr:sp macro="" textlink="">
          <xdr:nvSpPr>
            <xdr:cNvPr id="1305" name="Option Button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9525</xdr:rowOff>
        </xdr:from>
        <xdr:to>
          <xdr:col>12</xdr:col>
          <xdr:colOff>323850</xdr:colOff>
          <xdr:row>27</xdr:row>
          <xdr:rowOff>238125</xdr:rowOff>
        </xdr:to>
        <xdr:sp macro="" textlink="">
          <xdr:nvSpPr>
            <xdr:cNvPr id="1306" name="Option Button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14</xdr:col>
          <xdr:colOff>0</xdr:colOff>
          <xdr:row>28</xdr:row>
          <xdr:rowOff>0</xdr:rowOff>
        </xdr:to>
        <xdr:sp macro="" textlink="">
          <xdr:nvSpPr>
            <xdr:cNvPr id="1307" name="Group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9525</xdr:rowOff>
        </xdr:from>
        <xdr:to>
          <xdr:col>13</xdr:col>
          <xdr:colOff>323850</xdr:colOff>
          <xdr:row>27</xdr:row>
          <xdr:rowOff>228600</xdr:rowOff>
        </xdr:to>
        <xdr:sp macro="" textlink="">
          <xdr:nvSpPr>
            <xdr:cNvPr id="1308" name="Option Button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9525</xdr:rowOff>
        </xdr:from>
        <xdr:to>
          <xdr:col>9</xdr:col>
          <xdr:colOff>323850</xdr:colOff>
          <xdr:row>28</xdr:row>
          <xdr:rowOff>238125</xdr:rowOff>
        </xdr:to>
        <xdr:sp macro="" textlink="">
          <xdr:nvSpPr>
            <xdr:cNvPr id="1309" name="Option Button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9525</xdr:rowOff>
        </xdr:from>
        <xdr:to>
          <xdr:col>10</xdr:col>
          <xdr:colOff>323850</xdr:colOff>
          <xdr:row>28</xdr:row>
          <xdr:rowOff>238125</xdr:rowOff>
        </xdr:to>
        <xdr:sp macro="" textlink="">
          <xdr:nvSpPr>
            <xdr:cNvPr id="1310" name="Option Button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9525</xdr:rowOff>
        </xdr:from>
        <xdr:to>
          <xdr:col>11</xdr:col>
          <xdr:colOff>323850</xdr:colOff>
          <xdr:row>28</xdr:row>
          <xdr:rowOff>238125</xdr:rowOff>
        </xdr:to>
        <xdr:sp macro="" textlink="">
          <xdr:nvSpPr>
            <xdr:cNvPr id="1311" name="Option Button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9525</xdr:rowOff>
        </xdr:from>
        <xdr:to>
          <xdr:col>12</xdr:col>
          <xdr:colOff>323850</xdr:colOff>
          <xdr:row>28</xdr:row>
          <xdr:rowOff>238125</xdr:rowOff>
        </xdr:to>
        <xdr:sp macro="" textlink="">
          <xdr:nvSpPr>
            <xdr:cNvPr id="1312" name="Option Button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14</xdr:col>
          <xdr:colOff>0</xdr:colOff>
          <xdr:row>29</xdr:row>
          <xdr:rowOff>0</xdr:rowOff>
        </xdr:to>
        <xdr:sp macro="" textlink="">
          <xdr:nvSpPr>
            <xdr:cNvPr id="1313" name="Group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9525</xdr:rowOff>
        </xdr:from>
        <xdr:to>
          <xdr:col>13</xdr:col>
          <xdr:colOff>323850</xdr:colOff>
          <xdr:row>28</xdr:row>
          <xdr:rowOff>228600</xdr:rowOff>
        </xdr:to>
        <xdr:sp macro="" textlink="">
          <xdr:nvSpPr>
            <xdr:cNvPr id="1314" name="Option Button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46</xdr:row>
          <xdr:rowOff>0</xdr:rowOff>
        </xdr:from>
        <xdr:to>
          <xdr:col>8</xdr:col>
          <xdr:colOff>0</xdr:colOff>
          <xdr:row>47</xdr:row>
          <xdr:rowOff>0</xdr:rowOff>
        </xdr:to>
        <xdr:sp macro="" textlink="">
          <xdr:nvSpPr>
            <xdr:cNvPr id="1315" name="Option Button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47</xdr:row>
          <xdr:rowOff>0</xdr:rowOff>
        </xdr:from>
        <xdr:to>
          <xdr:col>8</xdr:col>
          <xdr:colOff>0</xdr:colOff>
          <xdr:row>48</xdr:row>
          <xdr:rowOff>0</xdr:rowOff>
        </xdr:to>
        <xdr:sp macro="" textlink="">
          <xdr:nvSpPr>
            <xdr:cNvPr id="1316" name="Option Button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48</xdr:row>
          <xdr:rowOff>0</xdr:rowOff>
        </xdr:from>
        <xdr:to>
          <xdr:col>8</xdr:col>
          <xdr:colOff>0</xdr:colOff>
          <xdr:row>49</xdr:row>
          <xdr:rowOff>0</xdr:rowOff>
        </xdr:to>
        <xdr:sp macro="" textlink="">
          <xdr:nvSpPr>
            <xdr:cNvPr id="1317" name="Option Button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49</xdr:row>
          <xdr:rowOff>0</xdr:rowOff>
        </xdr:from>
        <xdr:to>
          <xdr:col>8</xdr:col>
          <xdr:colOff>0</xdr:colOff>
          <xdr:row>50</xdr:row>
          <xdr:rowOff>0</xdr:rowOff>
        </xdr:to>
        <xdr:sp macro="" textlink="">
          <xdr:nvSpPr>
            <xdr:cNvPr id="1318" name="Option Button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50</xdr:row>
          <xdr:rowOff>0</xdr:rowOff>
        </xdr:from>
        <xdr:to>
          <xdr:col>8</xdr:col>
          <xdr:colOff>0</xdr:colOff>
          <xdr:row>51</xdr:row>
          <xdr:rowOff>0</xdr:rowOff>
        </xdr:to>
        <xdr:sp macro="" textlink="">
          <xdr:nvSpPr>
            <xdr:cNvPr id="1319" name="Option Button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51</xdr:row>
          <xdr:rowOff>0</xdr:rowOff>
        </xdr:from>
        <xdr:to>
          <xdr:col>8</xdr:col>
          <xdr:colOff>0</xdr:colOff>
          <xdr:row>52</xdr:row>
          <xdr:rowOff>0</xdr:rowOff>
        </xdr:to>
        <xdr:sp macro="" textlink="">
          <xdr:nvSpPr>
            <xdr:cNvPr id="1320" name="Option Button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45</xdr:row>
          <xdr:rowOff>0</xdr:rowOff>
        </xdr:from>
        <xdr:to>
          <xdr:col>14</xdr:col>
          <xdr:colOff>0</xdr:colOff>
          <xdr:row>46</xdr:row>
          <xdr:rowOff>0</xdr:rowOff>
        </xdr:to>
        <xdr:sp macro="" textlink="">
          <xdr:nvSpPr>
            <xdr:cNvPr id="1321" name="Option Button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46</xdr:row>
          <xdr:rowOff>0</xdr:rowOff>
        </xdr:from>
        <xdr:to>
          <xdr:col>14</xdr:col>
          <xdr:colOff>0</xdr:colOff>
          <xdr:row>47</xdr:row>
          <xdr:rowOff>0</xdr:rowOff>
        </xdr:to>
        <xdr:sp macro="" textlink="">
          <xdr:nvSpPr>
            <xdr:cNvPr id="1322" name="Option Button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47</xdr:row>
          <xdr:rowOff>0</xdr:rowOff>
        </xdr:from>
        <xdr:to>
          <xdr:col>14</xdr:col>
          <xdr:colOff>0</xdr:colOff>
          <xdr:row>48</xdr:row>
          <xdr:rowOff>0</xdr:rowOff>
        </xdr:to>
        <xdr:sp macro="" textlink="">
          <xdr:nvSpPr>
            <xdr:cNvPr id="1323" name="Option Button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48</xdr:row>
          <xdr:rowOff>0</xdr:rowOff>
        </xdr:from>
        <xdr:to>
          <xdr:col>14</xdr:col>
          <xdr:colOff>0</xdr:colOff>
          <xdr:row>49</xdr:row>
          <xdr:rowOff>0</xdr:rowOff>
        </xdr:to>
        <xdr:sp macro="" textlink="">
          <xdr:nvSpPr>
            <xdr:cNvPr id="1324" name="Option Button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49</xdr:row>
          <xdr:rowOff>0</xdr:rowOff>
        </xdr:from>
        <xdr:to>
          <xdr:col>14</xdr:col>
          <xdr:colOff>0</xdr:colOff>
          <xdr:row>50</xdr:row>
          <xdr:rowOff>0</xdr:rowOff>
        </xdr:to>
        <xdr:sp macro="" textlink="">
          <xdr:nvSpPr>
            <xdr:cNvPr id="1325" name="Option Button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50</xdr:row>
          <xdr:rowOff>0</xdr:rowOff>
        </xdr:from>
        <xdr:to>
          <xdr:col>14</xdr:col>
          <xdr:colOff>0</xdr:colOff>
          <xdr:row>51</xdr:row>
          <xdr:rowOff>0</xdr:rowOff>
        </xdr:to>
        <xdr:sp macro="" textlink="">
          <xdr:nvSpPr>
            <xdr:cNvPr id="1326" name="Option Button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51</xdr:row>
          <xdr:rowOff>0</xdr:rowOff>
        </xdr:from>
        <xdr:to>
          <xdr:col>14</xdr:col>
          <xdr:colOff>0</xdr:colOff>
          <xdr:row>52</xdr:row>
          <xdr:rowOff>0</xdr:rowOff>
        </xdr:to>
        <xdr:sp macro="" textlink="">
          <xdr:nvSpPr>
            <xdr:cNvPr id="1327" name="Option Button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xdr:row>
          <xdr:rowOff>0</xdr:rowOff>
        </xdr:from>
        <xdr:to>
          <xdr:col>14</xdr:col>
          <xdr:colOff>19050</xdr:colOff>
          <xdr:row>5</xdr:row>
          <xdr:rowOff>28575</xdr:rowOff>
        </xdr:to>
        <xdr:sp macro="" textlink="">
          <xdr:nvSpPr>
            <xdr:cNvPr id="1328" name="Option Button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xdr:row>
          <xdr:rowOff>180975</xdr:rowOff>
        </xdr:from>
        <xdr:to>
          <xdr:col>14</xdr:col>
          <xdr:colOff>19050</xdr:colOff>
          <xdr:row>6</xdr:row>
          <xdr:rowOff>9525</xdr:rowOff>
        </xdr:to>
        <xdr:sp macro="" textlink="">
          <xdr:nvSpPr>
            <xdr:cNvPr id="1329" name="Option Button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xdr:row>
          <xdr:rowOff>180975</xdr:rowOff>
        </xdr:from>
        <xdr:to>
          <xdr:col>14</xdr:col>
          <xdr:colOff>19050</xdr:colOff>
          <xdr:row>7</xdr:row>
          <xdr:rowOff>9525</xdr:rowOff>
        </xdr:to>
        <xdr:sp macro="" textlink="">
          <xdr:nvSpPr>
            <xdr:cNvPr id="1330" name="Option Button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xdr:row>
          <xdr:rowOff>180975</xdr:rowOff>
        </xdr:from>
        <xdr:to>
          <xdr:col>14</xdr:col>
          <xdr:colOff>19050</xdr:colOff>
          <xdr:row>8</xdr:row>
          <xdr:rowOff>9525</xdr:rowOff>
        </xdr:to>
        <xdr:sp macro="" textlink="">
          <xdr:nvSpPr>
            <xdr:cNvPr id="1331" name="Option Button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xdr:row>
          <xdr:rowOff>180975</xdr:rowOff>
        </xdr:from>
        <xdr:to>
          <xdr:col>14</xdr:col>
          <xdr:colOff>19050</xdr:colOff>
          <xdr:row>9</xdr:row>
          <xdr:rowOff>9525</xdr:rowOff>
        </xdr:to>
        <xdr:sp macro="" textlink="">
          <xdr:nvSpPr>
            <xdr:cNvPr id="1332" name="Option Button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xdr:row>
          <xdr:rowOff>171450</xdr:rowOff>
        </xdr:from>
        <xdr:to>
          <xdr:col>14</xdr:col>
          <xdr:colOff>19050</xdr:colOff>
          <xdr:row>10</xdr:row>
          <xdr:rowOff>0</xdr:rowOff>
        </xdr:to>
        <xdr:sp macro="" textlink="">
          <xdr:nvSpPr>
            <xdr:cNvPr id="1333" name="Option Button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19050</xdr:colOff>
          <xdr:row>11</xdr:row>
          <xdr:rowOff>9525</xdr:rowOff>
        </xdr:to>
        <xdr:sp macro="" textlink="">
          <xdr:nvSpPr>
            <xdr:cNvPr id="1334" name="Option Button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19050</xdr:colOff>
          <xdr:row>12</xdr:row>
          <xdr:rowOff>9525</xdr:rowOff>
        </xdr:to>
        <xdr:sp macro="" textlink="">
          <xdr:nvSpPr>
            <xdr:cNvPr id="1335" name="Option Button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workbookViewId="0">
      <selection activeCell="I25" sqref="I25"/>
    </sheetView>
  </sheetViews>
  <sheetFormatPr defaultRowHeight="15" x14ac:dyDescent="0.25"/>
  <cols>
    <col min="1" max="1" width="28.5703125" customWidth="1"/>
    <col min="2" max="2" width="5" bestFit="1" customWidth="1"/>
    <col min="3" max="3" width="30" customWidth="1"/>
    <col min="4" max="4" width="28.42578125" bestFit="1" customWidth="1"/>
    <col min="5" max="5" width="20.140625" customWidth="1"/>
    <col min="7" max="7" width="48" bestFit="1" customWidth="1"/>
    <col min="8" max="8" width="18.85546875" customWidth="1"/>
    <col min="10" max="10" width="18.28515625" customWidth="1"/>
    <col min="11" max="11" width="19.140625" customWidth="1"/>
  </cols>
  <sheetData>
    <row r="1" spans="1:16" x14ac:dyDescent="0.25">
      <c r="C1" s="77" t="s">
        <v>100</v>
      </c>
      <c r="D1" s="77"/>
    </row>
    <row r="2" spans="1:16" x14ac:dyDescent="0.25">
      <c r="A2" s="16" t="s">
        <v>0</v>
      </c>
      <c r="B2" s="16">
        <v>1993</v>
      </c>
      <c r="C2" s="16" t="s">
        <v>9</v>
      </c>
      <c r="D2" s="16">
        <v>648</v>
      </c>
      <c r="F2" s="2"/>
      <c r="G2" s="43" t="s">
        <v>172</v>
      </c>
      <c r="H2" s="42">
        <f>VLOOKUP(H20,H21:I28,2,0)</f>
        <v>840</v>
      </c>
      <c r="I2" s="2"/>
      <c r="J2" s="2"/>
      <c r="K2" s="1"/>
      <c r="L2" s="1"/>
      <c r="M2" s="1"/>
      <c r="N2" s="1"/>
      <c r="O2" s="1"/>
      <c r="P2" s="1"/>
    </row>
    <row r="3" spans="1:16" x14ac:dyDescent="0.25">
      <c r="A3" s="16" t="s">
        <v>2</v>
      </c>
      <c r="B3" s="16">
        <v>3449</v>
      </c>
      <c r="C3" s="16" t="s">
        <v>10</v>
      </c>
      <c r="D3" s="16">
        <v>479</v>
      </c>
      <c r="F3" s="2"/>
      <c r="I3" s="2"/>
      <c r="J3" s="2"/>
      <c r="K3" s="1"/>
      <c r="L3" s="1"/>
      <c r="M3" s="1"/>
      <c r="N3" s="1"/>
      <c r="O3" s="1"/>
      <c r="P3" s="1"/>
    </row>
    <row r="4" spans="1:16" x14ac:dyDescent="0.25">
      <c r="A4" s="16" t="s">
        <v>1</v>
      </c>
      <c r="B4" s="16">
        <v>1243</v>
      </c>
      <c r="C4" s="16" t="s">
        <v>11</v>
      </c>
      <c r="D4" s="16">
        <v>5610</v>
      </c>
      <c r="F4" s="2"/>
      <c r="G4" s="23" t="s">
        <v>173</v>
      </c>
      <c r="H4" s="42">
        <f>ROUND(H2*Калькулятор!I3,2)</f>
        <v>252000</v>
      </c>
      <c r="I4" s="2"/>
      <c r="J4" s="2"/>
      <c r="K4" s="1"/>
      <c r="L4" s="1"/>
      <c r="M4" s="1"/>
      <c r="N4" s="1"/>
      <c r="O4" s="1"/>
      <c r="P4" s="1"/>
    </row>
    <row r="5" spans="1:16" x14ac:dyDescent="0.25">
      <c r="A5" s="16" t="s">
        <v>3</v>
      </c>
      <c r="B5" s="16">
        <v>1265</v>
      </c>
      <c r="C5" s="16" t="s">
        <v>12</v>
      </c>
      <c r="D5" s="16">
        <v>1565</v>
      </c>
      <c r="E5" s="3"/>
      <c r="F5" s="2"/>
      <c r="I5" s="2"/>
      <c r="J5" s="2"/>
      <c r="K5" s="1"/>
      <c r="L5" s="1"/>
      <c r="M5" s="1"/>
      <c r="N5" s="1"/>
      <c r="O5" s="1"/>
      <c r="P5" s="1"/>
    </row>
    <row r="6" spans="1:16" x14ac:dyDescent="0.25">
      <c r="A6" s="16" t="s">
        <v>4</v>
      </c>
      <c r="B6" s="16">
        <v>5135</v>
      </c>
      <c r="C6" s="16" t="s">
        <v>13</v>
      </c>
      <c r="D6" s="16">
        <v>1023</v>
      </c>
      <c r="E6" s="3"/>
      <c r="F6" s="2"/>
      <c r="G6" s="23" t="s">
        <v>175</v>
      </c>
      <c r="H6" s="42">
        <f>ROUND((J14+J15)*Калькулятор!I3*'Индексы изменения цен'!F28+(J16+J17)*Калькулятор!I3*'Индексы изменения цен'!F26+SUM(B18:B31)*Калькулятор!I3*'Индексы изменения цен'!F30,2)</f>
        <v>0</v>
      </c>
      <c r="I6" s="2"/>
      <c r="J6" s="2"/>
      <c r="K6" s="1"/>
      <c r="L6" s="1"/>
      <c r="M6" s="1"/>
      <c r="N6" s="1"/>
      <c r="O6" s="1"/>
      <c r="P6" s="1"/>
    </row>
    <row r="7" spans="1:16" x14ac:dyDescent="0.25">
      <c r="A7" s="16" t="s">
        <v>5</v>
      </c>
      <c r="B7" s="16">
        <v>1093</v>
      </c>
      <c r="C7" s="16" t="s">
        <v>14</v>
      </c>
      <c r="D7" s="16">
        <v>1790</v>
      </c>
      <c r="E7" s="3"/>
      <c r="F7" s="2"/>
      <c r="I7" s="2"/>
      <c r="J7" s="2"/>
      <c r="K7" s="1"/>
      <c r="L7" s="1"/>
      <c r="M7" s="1"/>
      <c r="N7" s="1"/>
      <c r="O7" s="1"/>
      <c r="P7" s="1"/>
    </row>
    <row r="8" spans="1:16" x14ac:dyDescent="0.25">
      <c r="A8" s="16" t="s">
        <v>6</v>
      </c>
      <c r="B8" s="16">
        <v>703</v>
      </c>
      <c r="C8" s="16" t="s">
        <v>15</v>
      </c>
      <c r="D8" s="16">
        <v>1530</v>
      </c>
      <c r="E8" s="3"/>
      <c r="F8" s="2"/>
      <c r="G8" s="23" t="s">
        <v>176</v>
      </c>
      <c r="H8" s="42">
        <f>ROUND((K14+K15)*Калькулятор!I3*'Индексы изменения цен'!F28+(K16+K17)*Калькулятор!I3*'Индексы изменения цен'!F26,2)</f>
        <v>0</v>
      </c>
      <c r="I8" s="2"/>
      <c r="J8" s="2"/>
      <c r="K8" s="1"/>
      <c r="L8" s="1"/>
      <c r="M8" s="1"/>
      <c r="N8" s="1"/>
      <c r="O8" s="1"/>
      <c r="P8" s="1"/>
    </row>
    <row r="9" spans="1:16" x14ac:dyDescent="0.25">
      <c r="A9" s="16" t="s">
        <v>7</v>
      </c>
      <c r="B9" s="16">
        <v>1422</v>
      </c>
      <c r="C9" s="16" t="s">
        <v>16</v>
      </c>
      <c r="D9" s="16">
        <v>1068</v>
      </c>
      <c r="E9" s="3"/>
      <c r="F9" s="2"/>
      <c r="G9" s="23" t="s">
        <v>181</v>
      </c>
      <c r="H9" s="45">
        <f>ROUND(H6+H8,2)</f>
        <v>0</v>
      </c>
      <c r="I9" s="2"/>
      <c r="J9" s="2"/>
      <c r="K9" s="1"/>
      <c r="L9" s="1"/>
      <c r="M9" s="1"/>
      <c r="N9" s="1"/>
      <c r="O9" s="1"/>
      <c r="P9" s="1"/>
    </row>
    <row r="10" spans="1:16" x14ac:dyDescent="0.25">
      <c r="A10" s="16" t="s">
        <v>8</v>
      </c>
      <c r="B10" s="16">
        <v>932</v>
      </c>
      <c r="C10" s="16" t="s">
        <v>17</v>
      </c>
      <c r="D10" s="16">
        <v>722</v>
      </c>
      <c r="E10" s="3"/>
      <c r="F10" s="2"/>
      <c r="G10" s="44" t="s">
        <v>177</v>
      </c>
      <c r="H10" s="42">
        <f>ROUND(H4+H6+H8,2)</f>
        <v>252000</v>
      </c>
      <c r="I10" s="2"/>
      <c r="J10" s="2"/>
      <c r="K10" s="1"/>
      <c r="L10" s="1"/>
      <c r="M10" s="1"/>
      <c r="N10" s="1"/>
      <c r="O10" s="1"/>
      <c r="P10" s="1"/>
    </row>
    <row r="11" spans="1:16" x14ac:dyDescent="0.25">
      <c r="A11" s="27"/>
      <c r="B11" s="27"/>
      <c r="C11" s="27"/>
      <c r="D11" s="3"/>
      <c r="E11" s="3"/>
      <c r="F11" s="2"/>
      <c r="I11" s="2"/>
      <c r="J11" s="2"/>
      <c r="K11" s="1"/>
      <c r="L11" s="1"/>
      <c r="M11" s="1"/>
      <c r="N11" s="1"/>
      <c r="O11" s="1"/>
      <c r="P11" s="1"/>
    </row>
    <row r="12" spans="1:16" x14ac:dyDescent="0.25">
      <c r="A12" s="27"/>
      <c r="B12" s="27"/>
      <c r="C12" s="27"/>
      <c r="D12" s="3"/>
      <c r="E12" s="3"/>
      <c r="F12" s="2"/>
      <c r="I12" s="2"/>
      <c r="J12" s="81" t="s">
        <v>196</v>
      </c>
      <c r="K12" s="81"/>
      <c r="L12" s="1"/>
      <c r="M12" s="1"/>
      <c r="N12" s="1"/>
      <c r="O12" s="1"/>
      <c r="P12" s="1"/>
    </row>
    <row r="13" spans="1:16" x14ac:dyDescent="0.25">
      <c r="A13" s="78" t="s">
        <v>174</v>
      </c>
      <c r="B13" s="78"/>
      <c r="D13" s="79" t="s">
        <v>195</v>
      </c>
      <c r="E13" s="80"/>
      <c r="F13" s="2"/>
      <c r="G13" s="42" t="s">
        <v>84</v>
      </c>
      <c r="H13" s="42">
        <f>'Параметры расчёта ТПр р за км'!B89</f>
        <v>1</v>
      </c>
      <c r="I13" s="2"/>
      <c r="J13" s="72" t="s">
        <v>190</v>
      </c>
      <c r="K13" s="72" t="s">
        <v>191</v>
      </c>
      <c r="L13" s="1"/>
      <c r="M13" s="1"/>
      <c r="N13" s="1"/>
      <c r="O13" s="1"/>
      <c r="P13" s="1"/>
    </row>
    <row r="14" spans="1:16" x14ac:dyDescent="0.25">
      <c r="A14" s="43" t="s">
        <v>0</v>
      </c>
      <c r="B14" s="43">
        <f>ROUND(IF(SUM(Калькулятор!H20:H24)=0,0,B2),2)</f>
        <v>0</v>
      </c>
      <c r="D14" s="43" t="s">
        <v>0</v>
      </c>
      <c r="E14" s="43">
        <f>ROUND(IF(SUM(Калькулятор!O20:O24)=0,0,B2),2)</f>
        <v>0</v>
      </c>
      <c r="F14" s="2"/>
      <c r="I14" s="2"/>
      <c r="J14" s="72">
        <f>ROUND(IF('Параметры расчёта ТПр р за км'!B97=TRUE,B14,0),2)</f>
        <v>0</v>
      </c>
      <c r="K14" s="72">
        <f>ROUND(IF('Параметры расчёта ТПр р за км'!B97=TRUE,E14,0),2)</f>
        <v>0</v>
      </c>
      <c r="L14" s="1"/>
      <c r="M14" s="1"/>
      <c r="N14" s="1"/>
      <c r="O14" s="1"/>
      <c r="P14" s="1"/>
    </row>
    <row r="15" spans="1:16" x14ac:dyDescent="0.25">
      <c r="A15" s="43" t="s">
        <v>2</v>
      </c>
      <c r="B15" s="43">
        <f>ROUND(IF(SUM(Калькулятор!H25:H29)=0,0,B3),2)</f>
        <v>0</v>
      </c>
      <c r="D15" s="43" t="s">
        <v>2</v>
      </c>
      <c r="E15" s="43">
        <f>ROUND(IF(SUM(Калькулятор!O25:O29)=0,0,B3),2)</f>
        <v>0</v>
      </c>
      <c r="F15" s="2"/>
      <c r="I15" s="2"/>
      <c r="J15" s="72">
        <f>ROUND(IF('Параметры расчёта ТПр р за км'!B98=TRUE,B15,0),2)</f>
        <v>0</v>
      </c>
      <c r="K15" s="72">
        <f>ROUND(IF('Параметры расчёта ТПр р за км'!B98=TRUE,E15,0),2)</f>
        <v>0</v>
      </c>
      <c r="L15" s="1"/>
      <c r="M15" s="1"/>
      <c r="N15" s="1"/>
      <c r="O15" s="1"/>
      <c r="P15" s="1"/>
    </row>
    <row r="16" spans="1:16" x14ac:dyDescent="0.25">
      <c r="A16" s="43" t="s">
        <v>1</v>
      </c>
      <c r="B16" s="43">
        <f>ROUND(IF(SUM(Калькулятор!H33:H37)=0,0,B4),2)</f>
        <v>0</v>
      </c>
      <c r="D16" s="43" t="s">
        <v>1</v>
      </c>
      <c r="E16" s="43">
        <f>ROUND(IF(SUM(Калькулятор!O33:O37)=0,0,B4),2)</f>
        <v>0</v>
      </c>
      <c r="F16" s="2"/>
      <c r="I16" s="2"/>
      <c r="J16" s="72">
        <f>ROUND(IF('Параметры расчёта ТПр р за км'!B99=TRUE,B16,0),2)</f>
        <v>0</v>
      </c>
      <c r="K16" s="72">
        <f>ROUND(IF('Параметры расчёта ТПр р за км'!B99=TRUE,E16,0),2)</f>
        <v>0</v>
      </c>
      <c r="L16" s="1"/>
      <c r="M16" s="1"/>
      <c r="N16" s="1"/>
      <c r="O16" s="1"/>
      <c r="P16" s="1"/>
    </row>
    <row r="17" spans="1:16" x14ac:dyDescent="0.25">
      <c r="A17" s="43" t="s">
        <v>3</v>
      </c>
      <c r="B17" s="43">
        <f>ROUND(IF(SUM(Калькулятор!H38:H42)=0,0,B5),2)</f>
        <v>0</v>
      </c>
      <c r="D17" s="43" t="s">
        <v>3</v>
      </c>
      <c r="E17" s="43">
        <f>ROUND(IF(SUM(Калькулятор!O38:O42)=0,0,B5),2)</f>
        <v>0</v>
      </c>
      <c r="F17" s="2"/>
      <c r="I17" s="2"/>
      <c r="J17" s="72">
        <f>ROUND(IF('Параметры расчёта ТПр р за км'!B100=TRUE,B17,0),2)</f>
        <v>0</v>
      </c>
      <c r="K17" s="72">
        <f>ROUND(IF('Параметры расчёта ТПр р за км'!B100=TRUE,E17,0),2)</f>
        <v>0</v>
      </c>
      <c r="L17" s="1"/>
      <c r="M17" s="1"/>
      <c r="N17" s="1"/>
      <c r="O17" s="1"/>
      <c r="P17" s="1"/>
    </row>
    <row r="18" spans="1:16" x14ac:dyDescent="0.25">
      <c r="A18" s="43" t="s">
        <v>4</v>
      </c>
      <c r="B18" s="43">
        <f>ROUND(IF(H13=2,B6,0),2)</f>
        <v>0</v>
      </c>
      <c r="D18" s="27"/>
      <c r="E18" s="27"/>
      <c r="F18" s="2"/>
      <c r="I18" s="2"/>
      <c r="J18" s="2"/>
      <c r="K18" s="1"/>
      <c r="L18" s="1"/>
      <c r="M18" s="1"/>
      <c r="N18" s="1"/>
      <c r="O18" s="1"/>
      <c r="P18" s="1"/>
    </row>
    <row r="19" spans="1:16" x14ac:dyDescent="0.25">
      <c r="A19" s="43" t="s">
        <v>5</v>
      </c>
      <c r="B19" s="43">
        <f>ROUND(IF(H13=3,B7,0),2)</f>
        <v>0</v>
      </c>
      <c r="D19" s="27"/>
      <c r="E19" s="27"/>
      <c r="F19" s="2"/>
      <c r="I19" s="2"/>
      <c r="J19" s="2"/>
      <c r="K19" s="1"/>
      <c r="L19" s="1"/>
      <c r="M19" s="1"/>
      <c r="N19" s="1"/>
      <c r="O19" s="1"/>
      <c r="P19" s="1"/>
    </row>
    <row r="20" spans="1:16" x14ac:dyDescent="0.25">
      <c r="A20" s="43" t="s">
        <v>6</v>
      </c>
      <c r="B20" s="43">
        <f>ROUND(IF(H13=4,B8,0),2)</f>
        <v>0</v>
      </c>
      <c r="D20" s="43" t="s">
        <v>193</v>
      </c>
      <c r="E20" s="43">
        <f>ROUND(SUM(B18:B31)+J14+J15+J16+J17,2)</f>
        <v>0</v>
      </c>
      <c r="F20" s="2"/>
      <c r="G20" s="75" t="s">
        <v>200</v>
      </c>
      <c r="H20" s="75">
        <v>7</v>
      </c>
      <c r="I20" s="74"/>
      <c r="J20" s="2"/>
      <c r="K20" s="1"/>
      <c r="L20" s="1"/>
      <c r="M20" s="1"/>
      <c r="N20" s="1"/>
      <c r="O20" s="1"/>
      <c r="P20" s="1"/>
    </row>
    <row r="21" spans="1:16" x14ac:dyDescent="0.25">
      <c r="A21" s="43" t="s">
        <v>7</v>
      </c>
      <c r="B21" s="43">
        <f>ROUND(IF(H13=5,B9,0),2)</f>
        <v>0</v>
      </c>
      <c r="D21" s="27"/>
      <c r="E21" s="27"/>
      <c r="F21" s="2"/>
      <c r="G21" s="74" t="s">
        <v>201</v>
      </c>
      <c r="H21" s="74">
        <v>1</v>
      </c>
      <c r="I21" s="74">
        <v>991</v>
      </c>
      <c r="K21" s="1"/>
      <c r="L21" s="1"/>
      <c r="M21" s="1"/>
      <c r="N21" s="1"/>
      <c r="O21" s="1"/>
      <c r="P21" s="1"/>
    </row>
    <row r="22" spans="1:16" x14ac:dyDescent="0.25">
      <c r="A22" s="43" t="s">
        <v>8</v>
      </c>
      <c r="B22" s="43">
        <f>ROUND(IF(H13=6,B10,0),2)</f>
        <v>0</v>
      </c>
      <c r="D22" s="43" t="s">
        <v>194</v>
      </c>
      <c r="E22" s="43">
        <f>ROUND(SUM(K14:K17),2)</f>
        <v>0</v>
      </c>
      <c r="F22" s="2"/>
      <c r="G22" s="74" t="s">
        <v>202</v>
      </c>
      <c r="H22" s="74">
        <v>2</v>
      </c>
      <c r="I22" s="74">
        <v>4623</v>
      </c>
      <c r="K22" s="1"/>
      <c r="L22" s="1"/>
      <c r="M22" s="1"/>
      <c r="N22" s="1"/>
      <c r="O22" s="1"/>
      <c r="P22" s="1"/>
    </row>
    <row r="23" spans="1:16" x14ac:dyDescent="0.25">
      <c r="A23" s="43" t="s">
        <v>9</v>
      </c>
      <c r="B23" s="43">
        <f>ROUND(IF(H13=7,D2,0),2)</f>
        <v>0</v>
      </c>
      <c r="D23" s="27"/>
      <c r="E23" s="27"/>
      <c r="F23" s="2"/>
      <c r="G23" s="74" t="s">
        <v>203</v>
      </c>
      <c r="H23" s="74">
        <v>3</v>
      </c>
      <c r="I23" s="74">
        <v>861.86</v>
      </c>
      <c r="K23" s="1"/>
      <c r="L23" s="1"/>
      <c r="M23" s="1"/>
      <c r="N23" s="1"/>
      <c r="O23" s="1"/>
      <c r="P23" s="1"/>
    </row>
    <row r="24" spans="1:16" ht="30" x14ac:dyDescent="0.25">
      <c r="A24" s="43" t="s">
        <v>10</v>
      </c>
      <c r="B24" s="43">
        <f>ROUND(IF(H13=8,D3,0),2)</f>
        <v>0</v>
      </c>
      <c r="D24" s="27"/>
      <c r="E24" s="27"/>
      <c r="F24" s="2"/>
      <c r="G24" s="74" t="s">
        <v>204</v>
      </c>
      <c r="H24" s="74">
        <v>4</v>
      </c>
      <c r="I24" s="74">
        <v>991</v>
      </c>
      <c r="K24" s="1"/>
      <c r="L24" s="1"/>
      <c r="M24" s="1"/>
      <c r="N24" s="1"/>
      <c r="O24" s="1"/>
      <c r="P24" s="1"/>
    </row>
    <row r="25" spans="1:16" x14ac:dyDescent="0.25">
      <c r="A25" s="43" t="s">
        <v>11</v>
      </c>
      <c r="B25" s="43">
        <f>ROUND(IF(H13=9,D4,0),2)</f>
        <v>0</v>
      </c>
      <c r="D25" s="27"/>
      <c r="E25" s="27"/>
      <c r="F25" s="2"/>
      <c r="G25" s="74" t="s">
        <v>205</v>
      </c>
      <c r="H25" s="74">
        <v>5</v>
      </c>
      <c r="I25" s="74">
        <v>763</v>
      </c>
      <c r="K25" s="1"/>
      <c r="L25" s="1"/>
      <c r="M25" s="1"/>
      <c r="N25" s="1"/>
      <c r="O25" s="1"/>
      <c r="P25" s="1"/>
    </row>
    <row r="26" spans="1:16" x14ac:dyDescent="0.25">
      <c r="A26" s="43" t="s">
        <v>12</v>
      </c>
      <c r="B26" s="43">
        <f>ROUND(IF(H13=10,D5,0),2)</f>
        <v>0</v>
      </c>
      <c r="D26" s="27"/>
      <c r="E26" s="27"/>
      <c r="F26" s="2"/>
      <c r="G26" s="74" t="s">
        <v>206</v>
      </c>
      <c r="H26" s="74">
        <v>6</v>
      </c>
      <c r="I26" s="74">
        <v>890</v>
      </c>
      <c r="K26" s="1"/>
      <c r="L26" s="1"/>
      <c r="M26" s="1"/>
      <c r="N26" s="1"/>
      <c r="O26" s="1"/>
      <c r="P26" s="1"/>
    </row>
    <row r="27" spans="1:16" x14ac:dyDescent="0.25">
      <c r="A27" s="43" t="s">
        <v>13</v>
      </c>
      <c r="B27" s="43">
        <f>ROUND(IF(H13=11,D6,0),2)</f>
        <v>0</v>
      </c>
      <c r="D27" s="27"/>
      <c r="E27" s="27"/>
      <c r="F27" s="2"/>
      <c r="G27" s="74" t="s">
        <v>207</v>
      </c>
      <c r="H27" s="74">
        <v>7</v>
      </c>
      <c r="I27" s="74">
        <v>840</v>
      </c>
      <c r="K27" s="1"/>
      <c r="L27" s="1"/>
      <c r="M27" s="1"/>
      <c r="N27" s="1"/>
      <c r="O27" s="1"/>
      <c r="P27" s="1"/>
    </row>
    <row r="28" spans="1:16" x14ac:dyDescent="0.25">
      <c r="A28" s="43" t="s">
        <v>14</v>
      </c>
      <c r="B28" s="43">
        <f>ROUND(IF(H13=12,D7,0),2)</f>
        <v>0</v>
      </c>
      <c r="D28" s="27"/>
      <c r="E28" s="27"/>
      <c r="F28" s="2"/>
      <c r="G28" s="74" t="s">
        <v>208</v>
      </c>
      <c r="H28" s="74">
        <v>8</v>
      </c>
      <c r="I28" s="74">
        <v>422</v>
      </c>
      <c r="K28" s="1"/>
      <c r="L28" s="1"/>
      <c r="M28" s="1"/>
      <c r="N28" s="1"/>
      <c r="O28" s="1"/>
      <c r="P28" s="1"/>
    </row>
    <row r="29" spans="1:16" x14ac:dyDescent="0.25">
      <c r="A29" s="43" t="s">
        <v>15</v>
      </c>
      <c r="B29" s="43">
        <f>ROUND(IF(H13=13,D8,0),2)</f>
        <v>0</v>
      </c>
      <c r="D29" s="27"/>
      <c r="E29" s="27"/>
      <c r="F29" s="2"/>
      <c r="G29" s="2"/>
      <c r="H29" s="2"/>
      <c r="I29" s="2"/>
      <c r="J29" s="2"/>
      <c r="K29" s="1"/>
      <c r="L29" s="1"/>
      <c r="M29" s="1"/>
      <c r="N29" s="1"/>
      <c r="O29" s="1"/>
      <c r="P29" s="1"/>
    </row>
    <row r="30" spans="1:16" x14ac:dyDescent="0.25">
      <c r="A30" s="43" t="s">
        <v>16</v>
      </c>
      <c r="B30" s="43">
        <f>ROUND(IF(H13=14,D9,0),2)</f>
        <v>0</v>
      </c>
      <c r="D30" s="27"/>
      <c r="E30" s="27"/>
      <c r="F30" s="2"/>
      <c r="G30" s="2"/>
      <c r="H30" s="2"/>
      <c r="I30" s="2"/>
      <c r="J30" s="2"/>
      <c r="K30" s="1"/>
      <c r="L30" s="1"/>
      <c r="M30" s="1"/>
      <c r="N30" s="1"/>
      <c r="O30" s="1"/>
      <c r="P30" s="1"/>
    </row>
    <row r="31" spans="1:16" x14ac:dyDescent="0.25">
      <c r="A31" s="43" t="s">
        <v>17</v>
      </c>
      <c r="B31" s="43">
        <f>ROUND(IF(H13=15,D10,0),2)</f>
        <v>0</v>
      </c>
      <c r="D31" s="27"/>
      <c r="E31" s="27"/>
      <c r="F31" s="2"/>
      <c r="G31" s="2"/>
      <c r="H31" s="2"/>
      <c r="I31" s="2"/>
      <c r="J31" s="2"/>
      <c r="K31" s="1"/>
      <c r="L31" s="1"/>
      <c r="M31" s="1"/>
      <c r="N31" s="1"/>
      <c r="O31" s="1"/>
      <c r="P31" s="1"/>
    </row>
    <row r="32" spans="1:16" x14ac:dyDescent="0.25">
      <c r="A32" s="27"/>
      <c r="B32" s="2"/>
      <c r="C32" s="2"/>
      <c r="D32" s="2"/>
      <c r="E32" s="2"/>
      <c r="F32" s="2"/>
      <c r="G32" s="2"/>
      <c r="H32" s="2"/>
      <c r="I32" s="2"/>
      <c r="J32" s="2"/>
      <c r="K32" s="1"/>
      <c r="L32" s="1"/>
      <c r="M32" s="1"/>
      <c r="N32" s="1"/>
      <c r="O32" s="1"/>
      <c r="P32" s="1"/>
    </row>
    <row r="33" spans="1:16" x14ac:dyDescent="0.25">
      <c r="A33" s="27"/>
      <c r="B33" s="2"/>
      <c r="C33" s="2"/>
      <c r="D33" s="2"/>
      <c r="E33" s="2"/>
      <c r="F33" s="2"/>
      <c r="G33" s="2"/>
      <c r="H33" s="2"/>
      <c r="I33" s="2"/>
      <c r="J33" s="2"/>
      <c r="K33" s="1"/>
      <c r="L33" s="1"/>
      <c r="M33" s="1"/>
      <c r="N33" s="1"/>
      <c r="O33" s="1"/>
      <c r="P33" s="1"/>
    </row>
    <row r="34" spans="1:16" x14ac:dyDescent="0.25">
      <c r="A34" s="27"/>
      <c r="B34" s="2"/>
      <c r="C34" s="2"/>
      <c r="D34" s="2"/>
      <c r="E34" s="2"/>
      <c r="F34" s="2"/>
      <c r="G34" s="2"/>
      <c r="H34" s="2"/>
      <c r="I34" s="2"/>
      <c r="J34" s="2"/>
      <c r="K34" s="1"/>
      <c r="L34" s="1"/>
      <c r="M34" s="1"/>
      <c r="N34" s="1"/>
      <c r="O34" s="1"/>
      <c r="P34" s="1"/>
    </row>
    <row r="35" spans="1:16" x14ac:dyDescent="0.25">
      <c r="A35" s="27"/>
      <c r="B35" s="2"/>
      <c r="C35" s="2"/>
      <c r="D35" s="2"/>
      <c r="E35" s="2"/>
      <c r="F35" s="2"/>
      <c r="G35" s="2"/>
      <c r="H35" s="2"/>
      <c r="I35" s="2"/>
      <c r="J35" s="2"/>
      <c r="K35" s="1"/>
      <c r="L35" s="1"/>
      <c r="M35" s="1"/>
      <c r="N35" s="1"/>
      <c r="O35" s="1"/>
      <c r="P35" s="1"/>
    </row>
    <row r="36" spans="1:16" x14ac:dyDescent="0.25">
      <c r="A36" s="27"/>
      <c r="B36" s="2"/>
      <c r="C36" s="2"/>
      <c r="D36" s="2"/>
      <c r="E36" s="2"/>
      <c r="F36" s="2"/>
      <c r="G36" s="2"/>
      <c r="H36" s="2"/>
      <c r="I36" s="2"/>
      <c r="J36" s="2"/>
      <c r="K36" s="1"/>
      <c r="L36" s="1"/>
      <c r="M36" s="1"/>
      <c r="N36" s="1"/>
      <c r="O36" s="1"/>
      <c r="P36" s="1"/>
    </row>
    <row r="37" spans="1:16" x14ac:dyDescent="0.25">
      <c r="A37" s="27"/>
      <c r="B37" s="1"/>
      <c r="C37" s="1"/>
      <c r="D37" s="1"/>
      <c r="E37" s="1"/>
      <c r="F37" s="1"/>
      <c r="G37" s="1"/>
      <c r="H37" s="1"/>
      <c r="I37" s="1"/>
      <c r="J37" s="1"/>
      <c r="K37" s="1"/>
      <c r="L37" s="1"/>
      <c r="M37" s="1"/>
      <c r="N37" s="1"/>
      <c r="O37" s="1"/>
      <c r="P37" s="1"/>
    </row>
    <row r="38" spans="1:16" x14ac:dyDescent="0.25">
      <c r="A38" s="27"/>
      <c r="B38" s="1"/>
      <c r="C38" s="1"/>
      <c r="D38" s="1"/>
      <c r="E38" s="1"/>
      <c r="F38" s="1"/>
      <c r="G38" s="1"/>
      <c r="H38" s="1"/>
      <c r="I38" s="1"/>
      <c r="J38" s="1"/>
      <c r="K38" s="1"/>
      <c r="L38" s="1"/>
      <c r="M38" s="1"/>
      <c r="N38" s="1"/>
      <c r="O38" s="1"/>
      <c r="P38" s="1"/>
    </row>
    <row r="39" spans="1:16" x14ac:dyDescent="0.25">
      <c r="A39" s="27"/>
      <c r="B39" s="1"/>
      <c r="C39" s="1"/>
      <c r="D39" s="1"/>
      <c r="E39" s="1"/>
      <c r="F39" s="1"/>
      <c r="G39" s="1"/>
      <c r="H39" s="1"/>
      <c r="I39" s="1"/>
      <c r="J39" s="1"/>
      <c r="K39" s="1"/>
      <c r="L39" s="1"/>
      <c r="M39" s="1"/>
      <c r="N39" s="1"/>
      <c r="O39" s="1"/>
      <c r="P39" s="1"/>
    </row>
    <row r="40" spans="1:16" x14ac:dyDescent="0.25">
      <c r="A40" s="27"/>
      <c r="B40" s="1"/>
      <c r="C40" s="1"/>
      <c r="D40" s="1"/>
      <c r="E40" s="1"/>
      <c r="F40" s="1"/>
      <c r="G40" s="1"/>
      <c r="H40" s="1"/>
      <c r="I40" s="1"/>
      <c r="J40" s="1"/>
      <c r="K40" s="1"/>
      <c r="L40" s="1"/>
      <c r="M40" s="1"/>
      <c r="N40" s="1"/>
      <c r="O40" s="1"/>
      <c r="P40" s="1"/>
    </row>
    <row r="41" spans="1:16" x14ac:dyDescent="0.25">
      <c r="A41" s="1"/>
      <c r="B41" s="1"/>
      <c r="C41" s="1"/>
      <c r="D41" s="1"/>
      <c r="E41" s="1"/>
      <c r="F41" s="1"/>
      <c r="G41" s="1"/>
      <c r="H41" s="1"/>
      <c r="I41" s="1"/>
      <c r="J41" s="1"/>
      <c r="K41" s="1"/>
      <c r="L41" s="1"/>
      <c r="M41" s="1"/>
      <c r="N41" s="1"/>
      <c r="O41" s="1"/>
      <c r="P41" s="1"/>
    </row>
    <row r="42" spans="1:16" x14ac:dyDescent="0.25">
      <c r="A42" s="1"/>
      <c r="B42" s="1"/>
      <c r="C42" s="1"/>
      <c r="D42" s="1"/>
      <c r="E42" s="1"/>
      <c r="F42" s="1"/>
      <c r="G42" s="1"/>
      <c r="H42" s="1"/>
      <c r="I42" s="1"/>
      <c r="J42" s="1"/>
      <c r="K42" s="1"/>
      <c r="L42" s="1"/>
      <c r="M42" s="1"/>
      <c r="N42" s="1"/>
      <c r="O42" s="1"/>
      <c r="P42" s="1"/>
    </row>
    <row r="43" spans="1:16" x14ac:dyDescent="0.25">
      <c r="A43" s="1"/>
      <c r="B43" s="1"/>
      <c r="C43" s="1"/>
      <c r="D43" s="1"/>
      <c r="E43" s="1"/>
      <c r="F43" s="1"/>
      <c r="G43" s="1"/>
      <c r="H43" s="1"/>
      <c r="I43" s="1"/>
      <c r="J43" s="1"/>
      <c r="K43" s="1"/>
      <c r="L43" s="1"/>
      <c r="M43" s="1"/>
      <c r="N43" s="1"/>
      <c r="O43" s="1"/>
      <c r="P43" s="1"/>
    </row>
    <row r="44" spans="1:16" x14ac:dyDescent="0.25">
      <c r="A44" s="1"/>
      <c r="B44" s="1"/>
      <c r="C44" s="1"/>
      <c r="D44" s="1"/>
      <c r="E44" s="1"/>
      <c r="F44" s="1"/>
      <c r="G44" s="1"/>
      <c r="H44" s="1"/>
      <c r="I44" s="1"/>
      <c r="J44" s="1"/>
      <c r="K44" s="1"/>
      <c r="L44" s="1"/>
      <c r="M44" s="1"/>
      <c r="N44" s="1"/>
      <c r="O44" s="1"/>
      <c r="P44" s="1"/>
    </row>
    <row r="45" spans="1:16" x14ac:dyDescent="0.25">
      <c r="A45" s="1"/>
      <c r="B45" s="1"/>
      <c r="C45" s="1"/>
      <c r="D45" s="1"/>
      <c r="E45" s="1"/>
      <c r="F45" s="1"/>
      <c r="G45" s="1"/>
      <c r="H45" s="1"/>
      <c r="I45" s="1"/>
      <c r="J45" s="1"/>
      <c r="K45" s="1"/>
      <c r="L45" s="1"/>
      <c r="M45" s="1"/>
      <c r="N45" s="1"/>
      <c r="O45" s="1"/>
      <c r="P45" s="1"/>
    </row>
    <row r="46" spans="1:16" x14ac:dyDescent="0.25">
      <c r="A46" s="1"/>
      <c r="B46" s="1"/>
      <c r="C46" s="1"/>
      <c r="D46" s="1"/>
      <c r="E46" s="1"/>
      <c r="F46" s="1"/>
      <c r="G46" s="1"/>
      <c r="H46" s="1"/>
      <c r="I46" s="1"/>
      <c r="J46" s="1"/>
      <c r="K46" s="1"/>
      <c r="L46" s="1"/>
      <c r="M46" s="1"/>
      <c r="N46" s="1"/>
      <c r="O46" s="1"/>
      <c r="P46" s="1"/>
    </row>
    <row r="47" spans="1:16" x14ac:dyDescent="0.25">
      <c r="A47" s="1"/>
      <c r="B47" s="1"/>
      <c r="C47" s="1"/>
      <c r="D47" s="1"/>
      <c r="E47" s="1"/>
      <c r="F47" s="1"/>
      <c r="G47" s="1"/>
      <c r="H47" s="1"/>
      <c r="I47" s="1"/>
      <c r="J47" s="1"/>
      <c r="K47" s="1"/>
      <c r="L47" s="1"/>
      <c r="M47" s="1"/>
      <c r="N47" s="1"/>
      <c r="O47" s="1"/>
      <c r="P47" s="1"/>
    </row>
    <row r="48" spans="1:16" x14ac:dyDescent="0.25">
      <c r="A48" s="1"/>
      <c r="B48" s="1"/>
      <c r="C48" s="1"/>
      <c r="D48" s="1"/>
      <c r="E48" s="1"/>
      <c r="F48" s="1"/>
      <c r="G48" s="1"/>
      <c r="H48" s="1"/>
      <c r="I48" s="1"/>
      <c r="J48" s="1"/>
      <c r="K48" s="1"/>
      <c r="L48" s="1"/>
      <c r="M48" s="1"/>
      <c r="N48" s="1"/>
      <c r="O48" s="1"/>
      <c r="P48" s="1"/>
    </row>
  </sheetData>
  <mergeCells count="4">
    <mergeCell ref="C1:D1"/>
    <mergeCell ref="A13:B13"/>
    <mergeCell ref="D13:E13"/>
    <mergeCell ref="J12:K12"/>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workbookViewId="0">
      <selection activeCell="I25" sqref="I25"/>
    </sheetView>
  </sheetViews>
  <sheetFormatPr defaultRowHeight="15" x14ac:dyDescent="0.25"/>
  <cols>
    <col min="2" max="2" width="25.28515625" customWidth="1"/>
    <col min="4" max="4" width="16.85546875" customWidth="1"/>
    <col min="5" max="5" width="13.85546875" bestFit="1" customWidth="1"/>
    <col min="6" max="6" width="10.5703125" bestFit="1" customWidth="1"/>
    <col min="8" max="8" width="17.28515625" bestFit="1" customWidth="1"/>
    <col min="9" max="9" width="10.5703125" bestFit="1" customWidth="1"/>
    <col min="11" max="11" width="13.85546875" bestFit="1" customWidth="1"/>
    <col min="12" max="12" width="10.5703125" bestFit="1" customWidth="1"/>
    <col min="14" max="14" width="13.85546875" bestFit="1" customWidth="1"/>
    <col min="15" max="15" width="10.5703125" bestFit="1" customWidth="1"/>
  </cols>
  <sheetData>
    <row r="1" spans="1:15" x14ac:dyDescent="0.25">
      <c r="A1" s="28"/>
      <c r="B1" s="28"/>
      <c r="C1" s="28"/>
      <c r="D1" s="77" t="s">
        <v>100</v>
      </c>
      <c r="E1" s="77"/>
    </row>
    <row r="2" spans="1:15" x14ac:dyDescent="0.25">
      <c r="A2" s="28"/>
      <c r="B2" s="27"/>
      <c r="C2" s="27"/>
      <c r="E2" s="83" t="s">
        <v>199</v>
      </c>
      <c r="F2" s="83"/>
      <c r="H2" s="83" t="s">
        <v>198</v>
      </c>
      <c r="I2" s="83"/>
      <c r="K2" s="83" t="s">
        <v>21</v>
      </c>
      <c r="L2" s="83"/>
      <c r="N2" s="83" t="s">
        <v>84</v>
      </c>
      <c r="O2" s="83"/>
    </row>
    <row r="3" spans="1:15" x14ac:dyDescent="0.25">
      <c r="A3" s="28"/>
      <c r="B3" s="27"/>
      <c r="C3" s="27"/>
      <c r="E3" s="20" t="s">
        <v>57</v>
      </c>
      <c r="F3" s="20" t="s">
        <v>58</v>
      </c>
      <c r="H3" s="20" t="s">
        <v>57</v>
      </c>
      <c r="I3" s="20" t="s">
        <v>58</v>
      </c>
      <c r="K3" s="20" t="s">
        <v>57</v>
      </c>
      <c r="L3" s="20" t="s">
        <v>58</v>
      </c>
      <c r="N3" s="20" t="s">
        <v>85</v>
      </c>
      <c r="O3" s="20" t="s">
        <v>58</v>
      </c>
    </row>
    <row r="4" spans="1:15" x14ac:dyDescent="0.25">
      <c r="A4" s="28"/>
      <c r="B4" s="28"/>
      <c r="C4" s="28"/>
      <c r="E4" s="20">
        <v>35</v>
      </c>
      <c r="F4" s="20">
        <v>193383</v>
      </c>
      <c r="H4" s="20">
        <v>35</v>
      </c>
      <c r="I4" s="20">
        <v>218932</v>
      </c>
      <c r="K4" s="20">
        <v>50</v>
      </c>
      <c r="L4" s="20">
        <v>311588</v>
      </c>
      <c r="N4" s="20" t="s">
        <v>86</v>
      </c>
      <c r="O4" s="20">
        <v>5135</v>
      </c>
    </row>
    <row r="5" spans="1:15" x14ac:dyDescent="0.25">
      <c r="A5" s="28"/>
      <c r="B5" s="28"/>
      <c r="C5" s="28"/>
      <c r="E5" s="20">
        <v>50</v>
      </c>
      <c r="F5" s="20">
        <v>208977</v>
      </c>
      <c r="H5" s="20">
        <v>50</v>
      </c>
      <c r="I5" s="20">
        <v>226949</v>
      </c>
      <c r="K5" s="20">
        <v>70</v>
      </c>
      <c r="L5" s="20">
        <v>328336</v>
      </c>
      <c r="N5" s="20" t="s">
        <v>87</v>
      </c>
      <c r="O5" s="20">
        <v>1093</v>
      </c>
    </row>
    <row r="6" spans="1:15" x14ac:dyDescent="0.25">
      <c r="A6" s="28"/>
      <c r="B6" s="28"/>
      <c r="C6" s="28"/>
      <c r="E6" s="20">
        <v>70</v>
      </c>
      <c r="F6" s="20">
        <v>228694</v>
      </c>
      <c r="H6" s="20">
        <v>70</v>
      </c>
      <c r="I6" s="20">
        <v>237468</v>
      </c>
      <c r="K6" s="20">
        <v>95</v>
      </c>
      <c r="L6" s="20">
        <v>354394</v>
      </c>
      <c r="N6" s="20" t="s">
        <v>88</v>
      </c>
      <c r="O6" s="20">
        <v>703</v>
      </c>
    </row>
    <row r="7" spans="1:15" x14ac:dyDescent="0.25">
      <c r="A7" s="28"/>
      <c r="B7" s="27"/>
      <c r="C7" s="28"/>
      <c r="E7" s="20">
        <v>95</v>
      </c>
      <c r="F7" s="20">
        <v>231363</v>
      </c>
      <c r="H7" s="20">
        <v>95</v>
      </c>
      <c r="I7" s="20">
        <v>299848</v>
      </c>
      <c r="K7" s="20">
        <v>120</v>
      </c>
      <c r="L7" s="20">
        <v>394477</v>
      </c>
      <c r="N7" s="20" t="s">
        <v>89</v>
      </c>
      <c r="O7" s="20">
        <v>1422</v>
      </c>
    </row>
    <row r="8" spans="1:15" x14ac:dyDescent="0.25">
      <c r="A8" s="28"/>
      <c r="B8" s="27"/>
      <c r="C8" s="28"/>
      <c r="E8" s="20">
        <v>120</v>
      </c>
      <c r="F8" s="20">
        <v>248406</v>
      </c>
      <c r="H8" s="20">
        <v>120</v>
      </c>
      <c r="I8" s="20">
        <v>321301</v>
      </c>
      <c r="K8" s="20">
        <v>240</v>
      </c>
      <c r="L8" s="20">
        <v>442221</v>
      </c>
      <c r="N8" s="20" t="s">
        <v>90</v>
      </c>
      <c r="O8" s="20">
        <v>932</v>
      </c>
    </row>
    <row r="9" spans="1:15" x14ac:dyDescent="0.25">
      <c r="A9" s="28"/>
      <c r="B9" s="27"/>
      <c r="C9" s="28"/>
      <c r="E9" s="20" t="s">
        <v>59</v>
      </c>
      <c r="F9" s="20">
        <v>200150</v>
      </c>
      <c r="H9" s="20" t="s">
        <v>59</v>
      </c>
      <c r="I9" s="20">
        <v>223752</v>
      </c>
      <c r="K9" s="20" t="s">
        <v>79</v>
      </c>
      <c r="L9" s="20">
        <v>559405</v>
      </c>
      <c r="N9" s="20" t="s">
        <v>91</v>
      </c>
      <c r="O9" s="20">
        <v>648</v>
      </c>
    </row>
    <row r="10" spans="1:15" x14ac:dyDescent="0.25">
      <c r="A10" s="28"/>
      <c r="B10" s="27"/>
      <c r="C10" s="28"/>
      <c r="E10" s="20" t="s">
        <v>60</v>
      </c>
      <c r="F10" s="20">
        <v>215732</v>
      </c>
      <c r="H10" s="20" t="s">
        <v>60</v>
      </c>
      <c r="I10" s="20">
        <v>231184</v>
      </c>
      <c r="K10" s="20" t="s">
        <v>80</v>
      </c>
      <c r="L10" s="20">
        <v>592828</v>
      </c>
      <c r="N10" s="20" t="s">
        <v>92</v>
      </c>
      <c r="O10" s="20">
        <v>479</v>
      </c>
    </row>
    <row r="11" spans="1:15" x14ac:dyDescent="0.25">
      <c r="A11" s="28"/>
      <c r="B11" s="27"/>
      <c r="C11" s="28"/>
      <c r="E11" s="20" t="s">
        <v>61</v>
      </c>
      <c r="F11" s="20">
        <v>234298</v>
      </c>
      <c r="H11" s="20" t="s">
        <v>61</v>
      </c>
      <c r="I11" s="20">
        <v>241690</v>
      </c>
      <c r="K11" s="20" t="s">
        <v>81</v>
      </c>
      <c r="L11" s="20">
        <v>644239</v>
      </c>
      <c r="N11" s="20" t="s">
        <v>93</v>
      </c>
      <c r="O11" s="20">
        <v>5610</v>
      </c>
    </row>
    <row r="12" spans="1:15" x14ac:dyDescent="0.25">
      <c r="A12" s="28"/>
      <c r="B12" s="28"/>
      <c r="C12" s="28"/>
      <c r="E12" s="20" t="s">
        <v>62</v>
      </c>
      <c r="F12" s="20">
        <v>237998</v>
      </c>
      <c r="H12" s="20" t="s">
        <v>62</v>
      </c>
      <c r="I12" s="20">
        <v>301851</v>
      </c>
      <c r="K12" s="20" t="s">
        <v>82</v>
      </c>
      <c r="L12" s="20">
        <v>687772</v>
      </c>
      <c r="N12" s="20" t="s">
        <v>94</v>
      </c>
      <c r="O12" s="20">
        <v>1565</v>
      </c>
    </row>
    <row r="13" spans="1:15" x14ac:dyDescent="0.25">
      <c r="E13" s="20" t="s">
        <v>63</v>
      </c>
      <c r="F13" s="20">
        <v>254258</v>
      </c>
      <c r="H13" s="20" t="s">
        <v>63</v>
      </c>
      <c r="I13" s="20">
        <v>323446</v>
      </c>
      <c r="K13" s="20" t="s">
        <v>83</v>
      </c>
      <c r="L13" s="20">
        <v>796149</v>
      </c>
      <c r="N13" s="20" t="s">
        <v>95</v>
      </c>
      <c r="O13" s="20">
        <v>1023</v>
      </c>
    </row>
    <row r="14" spans="1:15" x14ac:dyDescent="0.25">
      <c r="E14" s="20" t="s">
        <v>64</v>
      </c>
      <c r="F14" s="20">
        <v>206607</v>
      </c>
      <c r="H14" s="20" t="s">
        <v>64</v>
      </c>
      <c r="I14" s="20">
        <v>227514</v>
      </c>
      <c r="K14" s="3"/>
      <c r="L14" s="3"/>
      <c r="N14" s="20" t="s">
        <v>96</v>
      </c>
      <c r="O14" s="20">
        <v>1790</v>
      </c>
    </row>
    <row r="15" spans="1:15" x14ac:dyDescent="0.25">
      <c r="E15" s="20" t="s">
        <v>65</v>
      </c>
      <c r="F15" s="20">
        <v>222188</v>
      </c>
      <c r="H15" s="20" t="s">
        <v>65</v>
      </c>
      <c r="I15" s="20">
        <v>234360</v>
      </c>
      <c r="K15" s="83" t="s">
        <v>22</v>
      </c>
      <c r="L15" s="83"/>
      <c r="N15" s="20" t="s">
        <v>97</v>
      </c>
      <c r="O15" s="20">
        <v>1530</v>
      </c>
    </row>
    <row r="16" spans="1:15" x14ac:dyDescent="0.25">
      <c r="E16" s="20" t="s">
        <v>66</v>
      </c>
      <c r="F16" s="20">
        <v>239062</v>
      </c>
      <c r="H16" s="20" t="s">
        <v>66</v>
      </c>
      <c r="I16" s="20">
        <v>244867</v>
      </c>
      <c r="K16" s="20" t="s">
        <v>57</v>
      </c>
      <c r="L16" s="20" t="s">
        <v>58</v>
      </c>
      <c r="N16" s="20" t="s">
        <v>98</v>
      </c>
      <c r="O16" s="20">
        <v>1068</v>
      </c>
    </row>
    <row r="17" spans="1:15" x14ac:dyDescent="0.25">
      <c r="E17" s="20" t="s">
        <v>67</v>
      </c>
      <c r="F17" s="20">
        <v>244448</v>
      </c>
      <c r="H17" s="20" t="s">
        <v>67</v>
      </c>
      <c r="I17" s="20">
        <v>303834</v>
      </c>
      <c r="K17" s="20">
        <v>50</v>
      </c>
      <c r="L17" s="20">
        <v>320120</v>
      </c>
      <c r="N17" s="20" t="s">
        <v>99</v>
      </c>
      <c r="O17" s="20">
        <v>722</v>
      </c>
    </row>
    <row r="18" spans="1:15" x14ac:dyDescent="0.25">
      <c r="E18" s="20" t="s">
        <v>68</v>
      </c>
      <c r="F18" s="20">
        <v>259846</v>
      </c>
      <c r="H18" s="20" t="s">
        <v>68</v>
      </c>
      <c r="I18" s="20">
        <v>325429</v>
      </c>
      <c r="K18" s="20">
        <v>70</v>
      </c>
      <c r="L18" s="20">
        <v>373479</v>
      </c>
    </row>
    <row r="19" spans="1:15" x14ac:dyDescent="0.25">
      <c r="E19" s="20" t="s">
        <v>69</v>
      </c>
      <c r="F19" s="20">
        <v>213385</v>
      </c>
      <c r="H19" s="20" t="s">
        <v>69</v>
      </c>
      <c r="I19" s="20">
        <v>232023</v>
      </c>
      <c r="K19" s="20">
        <v>95</v>
      </c>
      <c r="L19" s="20">
        <v>396057</v>
      </c>
    </row>
    <row r="20" spans="1:15" x14ac:dyDescent="0.25">
      <c r="E20" s="20" t="s">
        <v>70</v>
      </c>
      <c r="F20" s="20">
        <v>228967</v>
      </c>
      <c r="H20" s="20" t="s">
        <v>70</v>
      </c>
      <c r="I20" s="20">
        <v>238287</v>
      </c>
      <c r="K20" s="20">
        <v>120</v>
      </c>
      <c r="L20" s="20">
        <v>432911</v>
      </c>
    </row>
    <row r="21" spans="1:15" x14ac:dyDescent="0.25">
      <c r="E21" s="20" t="s">
        <v>71</v>
      </c>
      <c r="F21" s="20">
        <v>244926</v>
      </c>
      <c r="H21" s="20" t="s">
        <v>71</v>
      </c>
      <c r="I21" s="20">
        <v>248793</v>
      </c>
      <c r="K21" s="20">
        <v>240</v>
      </c>
      <c r="L21" s="20">
        <v>459764</v>
      </c>
    </row>
    <row r="22" spans="1:15" x14ac:dyDescent="0.25">
      <c r="E22" s="20" t="s">
        <v>72</v>
      </c>
      <c r="F22" s="20">
        <v>251226</v>
      </c>
      <c r="H22" s="20" t="s">
        <v>72</v>
      </c>
      <c r="I22" s="20">
        <v>305816</v>
      </c>
      <c r="K22" s="20" t="s">
        <v>79</v>
      </c>
      <c r="L22" s="20">
        <v>576597</v>
      </c>
    </row>
    <row r="23" spans="1:15" x14ac:dyDescent="0.25">
      <c r="E23" s="20" t="s">
        <v>73</v>
      </c>
      <c r="F23" s="20">
        <v>264608</v>
      </c>
      <c r="H23" s="20" t="s">
        <v>73</v>
      </c>
      <c r="I23" s="20">
        <v>328300</v>
      </c>
      <c r="K23" s="20" t="s">
        <v>80</v>
      </c>
      <c r="L23" s="20">
        <v>683305</v>
      </c>
    </row>
    <row r="24" spans="1:15" x14ac:dyDescent="0.25">
      <c r="E24" s="20" t="s">
        <v>74</v>
      </c>
      <c r="F24" s="20">
        <v>215283</v>
      </c>
      <c r="H24" s="20" t="s">
        <v>74</v>
      </c>
      <c r="I24" s="20">
        <v>233382</v>
      </c>
      <c r="K24" s="20" t="s">
        <v>81</v>
      </c>
      <c r="L24" s="20">
        <v>728493</v>
      </c>
    </row>
    <row r="25" spans="1:15" x14ac:dyDescent="0.25">
      <c r="E25" s="20" t="s">
        <v>75</v>
      </c>
      <c r="F25" s="20">
        <v>230870</v>
      </c>
      <c r="H25" s="20" t="s">
        <v>75</v>
      </c>
      <c r="I25" s="20">
        <v>239312</v>
      </c>
      <c r="K25" s="20" t="s">
        <v>82</v>
      </c>
      <c r="L25" s="20">
        <v>837063</v>
      </c>
    </row>
    <row r="26" spans="1:15" x14ac:dyDescent="0.25">
      <c r="E26" s="20" t="s">
        <v>76</v>
      </c>
      <c r="F26" s="20">
        <v>246753</v>
      </c>
      <c r="H26" s="20" t="s">
        <v>76</v>
      </c>
      <c r="I26" s="20">
        <v>249820</v>
      </c>
      <c r="K26" s="20" t="s">
        <v>83</v>
      </c>
      <c r="L26" s="20">
        <v>855999</v>
      </c>
    </row>
    <row r="27" spans="1:15" x14ac:dyDescent="0.25">
      <c r="E27" s="20" t="s">
        <v>77</v>
      </c>
      <c r="F27" s="20">
        <v>253125</v>
      </c>
      <c r="H27" s="20" t="s">
        <v>77</v>
      </c>
      <c r="I27" s="20">
        <v>307580</v>
      </c>
      <c r="K27" s="3"/>
      <c r="L27" s="3"/>
    </row>
    <row r="28" spans="1:15" x14ac:dyDescent="0.25">
      <c r="E28" s="20" t="s">
        <v>78</v>
      </c>
      <c r="F28" s="20">
        <v>266343</v>
      </c>
      <c r="H28" s="20" t="s">
        <v>78</v>
      </c>
      <c r="I28" s="20">
        <v>329047</v>
      </c>
      <c r="K28" s="3"/>
      <c r="L28" s="3"/>
    </row>
    <row r="31" spans="1:15" s="1" customFormat="1" ht="30.75" customHeight="1" x14ac:dyDescent="0.25">
      <c r="B31" s="2" t="s">
        <v>165</v>
      </c>
      <c r="E31" s="84" t="s">
        <v>146</v>
      </c>
      <c r="F31" s="84"/>
      <c r="H31" s="84" t="s">
        <v>147</v>
      </c>
      <c r="I31" s="84"/>
      <c r="K31" s="84" t="s">
        <v>149</v>
      </c>
      <c r="L31" s="84"/>
      <c r="N31" s="84" t="s">
        <v>150</v>
      </c>
      <c r="O31" s="84"/>
    </row>
    <row r="32" spans="1:15" x14ac:dyDescent="0.25">
      <c r="A32">
        <v>35</v>
      </c>
      <c r="B32">
        <v>1</v>
      </c>
      <c r="E32" s="24" t="s">
        <v>57</v>
      </c>
      <c r="F32" s="24" t="s">
        <v>58</v>
      </c>
      <c r="H32" s="24" t="s">
        <v>57</v>
      </c>
      <c r="I32" s="24" t="s">
        <v>58</v>
      </c>
      <c r="K32" s="24" t="s">
        <v>57</v>
      </c>
      <c r="L32" s="24" t="s">
        <v>58</v>
      </c>
      <c r="N32" s="24" t="s">
        <v>57</v>
      </c>
      <c r="O32" s="24" t="s">
        <v>58</v>
      </c>
    </row>
    <row r="33" spans="1:15" x14ac:dyDescent="0.25">
      <c r="A33">
        <v>50</v>
      </c>
      <c r="B33">
        <v>1</v>
      </c>
      <c r="E33" s="24">
        <v>35</v>
      </c>
      <c r="F33" s="24">
        <f>ROUND(IF(B32=1,Калькулятор!H20*'Индексы изменения цен'!F28*F4,0),2)</f>
        <v>0</v>
      </c>
      <c r="H33" s="24">
        <v>35</v>
      </c>
      <c r="I33" s="24">
        <f>ROUND(IF(B39=1,Калькулятор!O20*'Индексы изменения цен'!F28*F4,0),2)</f>
        <v>0</v>
      </c>
      <c r="K33" s="24">
        <v>35</v>
      </c>
      <c r="L33" s="24">
        <f>ROUND(IF(B46=1,Калькулятор!H25*'Индексы изменения цен'!F28*I4,0),2)</f>
        <v>0</v>
      </c>
      <c r="N33" s="24">
        <v>35</v>
      </c>
      <c r="O33" s="24">
        <f>ROUND(IF(B53=1,Калькулятор!O25*'Индексы изменения цен'!F28*I4,0),2)</f>
        <v>0</v>
      </c>
    </row>
    <row r="34" spans="1:15" x14ac:dyDescent="0.25">
      <c r="A34">
        <v>70</v>
      </c>
      <c r="B34">
        <v>1</v>
      </c>
      <c r="E34" s="24">
        <v>50</v>
      </c>
      <c r="F34" s="24">
        <f>ROUND(IF(B33=1,Калькулятор!H21*'Индексы изменения цен'!F28*F5,0),2)</f>
        <v>0</v>
      </c>
      <c r="H34" s="24">
        <v>50</v>
      </c>
      <c r="I34" s="24">
        <f>ROUND(IF(B40=1,Калькулятор!O21*'Индексы изменения цен'!F28*F5,0),2)</f>
        <v>0</v>
      </c>
      <c r="K34" s="24">
        <v>50</v>
      </c>
      <c r="L34" s="24">
        <f>ROUND(IF(B47=1,Калькулятор!H26*'Индексы изменения цен'!F28*I5,0),2)</f>
        <v>0</v>
      </c>
      <c r="N34" s="24">
        <v>50</v>
      </c>
      <c r="O34" s="24">
        <f>ROUND(IF(B54=1,Калькулятор!O26*'Индексы изменения цен'!F28*I5,0),2)</f>
        <v>0</v>
      </c>
    </row>
    <row r="35" spans="1:15" x14ac:dyDescent="0.25">
      <c r="A35">
        <v>95</v>
      </c>
      <c r="B35">
        <v>1</v>
      </c>
      <c r="E35" s="24">
        <v>70</v>
      </c>
      <c r="F35" s="24">
        <f>ROUND(IF(B34=1,Калькулятор!H22*'Индексы изменения цен'!F28*F6,0),2)</f>
        <v>0</v>
      </c>
      <c r="H35" s="24">
        <v>70</v>
      </c>
      <c r="I35" s="24">
        <f>ROUND(IF(B41=1,Калькулятор!O22*'Индексы изменения цен'!F28*F6,0),2)</f>
        <v>0</v>
      </c>
      <c r="K35" s="24">
        <v>70</v>
      </c>
      <c r="L35" s="24">
        <f>ROUND(IF(B48=1,Калькулятор!H27*'Индексы изменения цен'!F28*I6,0),2)</f>
        <v>0</v>
      </c>
      <c r="N35" s="24">
        <v>70</v>
      </c>
      <c r="O35" s="24">
        <f>ROUND(IF(B55=1,Калькулятор!O27*'Индексы изменения цен'!F28*I6,0),2)</f>
        <v>0</v>
      </c>
    </row>
    <row r="36" spans="1:15" x14ac:dyDescent="0.25">
      <c r="A36">
        <v>120</v>
      </c>
      <c r="B36">
        <v>1</v>
      </c>
      <c r="E36" s="24">
        <v>95</v>
      </c>
      <c r="F36" s="24">
        <f>ROUND(IF(B35=1,Калькулятор!H23*'Индексы изменения цен'!F28*F7,0),2)</f>
        <v>0</v>
      </c>
      <c r="H36" s="24">
        <v>95</v>
      </c>
      <c r="I36" s="24">
        <f>ROUND(IF(B42=1,Калькулятор!O23*'Индексы изменения цен'!F28*F7,0),2)</f>
        <v>0</v>
      </c>
      <c r="K36" s="24">
        <v>95</v>
      </c>
      <c r="L36" s="24">
        <f>ROUND(IF(B49=1,Калькулятор!H28*'Индексы изменения цен'!F28*I7,0),2)</f>
        <v>0</v>
      </c>
      <c r="N36" s="24">
        <v>95</v>
      </c>
      <c r="O36" s="24">
        <f>ROUND(IF(B56=1,Калькулятор!O28*'Индексы изменения цен'!F28*I7,0),2)</f>
        <v>0</v>
      </c>
    </row>
    <row r="37" spans="1:15" x14ac:dyDescent="0.25">
      <c r="E37" s="24">
        <v>120</v>
      </c>
      <c r="F37" s="24">
        <f>ROUND(IF(B36=1,Калькулятор!H24*'Индексы изменения цен'!F28*F8,0),2)</f>
        <v>0</v>
      </c>
      <c r="H37" s="24">
        <v>120</v>
      </c>
      <c r="I37" s="24">
        <f>ROUND(IF(B43=1,Калькулятор!O24*'Индексы изменения цен'!F28*F8,0),2)</f>
        <v>0</v>
      </c>
      <c r="K37" s="24">
        <v>120</v>
      </c>
      <c r="L37" s="24">
        <f>ROUND(IF(B50=1,Калькулятор!H29*'Индексы изменения цен'!F28*I8,0),2)</f>
        <v>0</v>
      </c>
      <c r="N37" s="24">
        <v>120</v>
      </c>
      <c r="O37" s="24">
        <f>ROUND(IF(B57=1,Калькулятор!O29*'Индексы изменения цен'!F28*I8,0),2)</f>
        <v>0</v>
      </c>
    </row>
    <row r="38" spans="1:15" ht="30" x14ac:dyDescent="0.25">
      <c r="B38" s="2" t="s">
        <v>151</v>
      </c>
      <c r="E38" s="24" t="s">
        <v>59</v>
      </c>
      <c r="F38" s="24">
        <f>ROUND(IF(B32=2,Калькулятор!H20*'Индексы изменения цен'!F28*F9,0),2)</f>
        <v>0</v>
      </c>
      <c r="H38" s="24" t="s">
        <v>59</v>
      </c>
      <c r="I38" s="24">
        <f>ROUND(IF(B39=1,Калькулятор!O20*'Индексы изменения цен'!F28*F9,0),2)</f>
        <v>0</v>
      </c>
      <c r="K38" s="24" t="s">
        <v>59</v>
      </c>
      <c r="L38" s="24">
        <f>ROUND(IF(B46=2,Калькулятор!H25*'Индексы изменения цен'!F28*I9,0),2)</f>
        <v>0</v>
      </c>
      <c r="N38" s="24" t="s">
        <v>59</v>
      </c>
      <c r="O38" s="24">
        <f>ROUND(IF(B53=2,Калькулятор!O25*'Индексы изменения цен'!F28*I9,0),2)</f>
        <v>0</v>
      </c>
    </row>
    <row r="39" spans="1:15" x14ac:dyDescent="0.25">
      <c r="A39">
        <v>35</v>
      </c>
      <c r="B39">
        <v>1</v>
      </c>
      <c r="E39" s="24" t="s">
        <v>60</v>
      </c>
      <c r="F39" s="24">
        <f>ROUND(IF(B33=2,Калькулятор!H21*'Индексы изменения цен'!F28*F10,0),2)</f>
        <v>0</v>
      </c>
      <c r="H39" s="24" t="s">
        <v>60</v>
      </c>
      <c r="I39" s="24">
        <f>ROUND(IF(B40=1,Калькулятор!O21*'Индексы изменения цен'!F28*F10,0),2)</f>
        <v>0</v>
      </c>
      <c r="K39" s="24" t="s">
        <v>60</v>
      </c>
      <c r="L39" s="24">
        <f>ROUND(IF(B47=2,Калькулятор!H26*'Индексы изменения цен'!F28*I10,0),2)</f>
        <v>0</v>
      </c>
      <c r="N39" s="24" t="s">
        <v>60</v>
      </c>
      <c r="O39" s="24">
        <f>ROUND(IF(B54=2,Калькулятор!O26*'Индексы изменения цен'!F28*I10,0),2)</f>
        <v>0</v>
      </c>
    </row>
    <row r="40" spans="1:15" x14ac:dyDescent="0.25">
      <c r="A40">
        <v>50</v>
      </c>
      <c r="B40">
        <v>1</v>
      </c>
      <c r="E40" s="24" t="s">
        <v>61</v>
      </c>
      <c r="F40" s="24">
        <f>ROUND(IF(B34=2,Калькулятор!H22*'Индексы изменения цен'!F28*F11,0),2)</f>
        <v>0</v>
      </c>
      <c r="H40" s="24" t="s">
        <v>61</v>
      </c>
      <c r="I40" s="24">
        <f>ROUND(IF(B41=1,Калькулятор!O22*'Индексы изменения цен'!F28*F11,0),2)</f>
        <v>0</v>
      </c>
      <c r="K40" s="24" t="s">
        <v>61</v>
      </c>
      <c r="L40" s="24">
        <f>ROUND(IF(B48=2,Калькулятор!H27*'Индексы изменения цен'!F28*I11,0),2)</f>
        <v>0</v>
      </c>
      <c r="N40" s="24" t="s">
        <v>61</v>
      </c>
      <c r="O40" s="24">
        <f>ROUND(IF(B55=2,Калькулятор!O27*'Индексы изменения цен'!F28*I11,0),2)</f>
        <v>0</v>
      </c>
    </row>
    <row r="41" spans="1:15" x14ac:dyDescent="0.25">
      <c r="A41">
        <v>70</v>
      </c>
      <c r="B41">
        <v>1</v>
      </c>
      <c r="E41" s="24" t="s">
        <v>62</v>
      </c>
      <c r="F41" s="24">
        <f>ROUND(IF(B35=2,Калькулятор!H23*'Индексы изменения цен'!F28*F12,0),2)</f>
        <v>0</v>
      </c>
      <c r="H41" s="24" t="s">
        <v>62</v>
      </c>
      <c r="I41" s="24">
        <f>ROUND(IF(B42=1,Калькулятор!O23*'Индексы изменения цен'!F28*F12,0),2)</f>
        <v>0</v>
      </c>
      <c r="K41" s="24" t="s">
        <v>62</v>
      </c>
      <c r="L41" s="24">
        <f>ROUND(IF(B49=2,Калькулятор!H28*'Индексы изменения цен'!F28*I12,0),2)</f>
        <v>0</v>
      </c>
      <c r="N41" s="24" t="s">
        <v>62</v>
      </c>
      <c r="O41" s="24">
        <f>ROUND(IF(B56=2,Калькулятор!O28*'Индексы изменения цен'!F28*I12,0),2)</f>
        <v>0</v>
      </c>
    </row>
    <row r="42" spans="1:15" x14ac:dyDescent="0.25">
      <c r="A42">
        <v>95</v>
      </c>
      <c r="B42">
        <v>1</v>
      </c>
      <c r="E42" s="24" t="s">
        <v>63</v>
      </c>
      <c r="F42" s="24">
        <f>ROUND(IF(B36=2,Калькулятор!H24*'Индексы изменения цен'!F28*F13,0),2)</f>
        <v>0</v>
      </c>
      <c r="H42" s="24" t="s">
        <v>63</v>
      </c>
      <c r="I42" s="24">
        <f>ROUND(IF(B43=1,Калькулятор!O24*'Индексы изменения цен'!F28*F13,0),2)</f>
        <v>0</v>
      </c>
      <c r="K42" s="24" t="s">
        <v>63</v>
      </c>
      <c r="L42" s="24">
        <f>ROUND(IF(B50=2,Калькулятор!H29*'Индексы изменения цен'!F28*I13,0),2)</f>
        <v>0</v>
      </c>
      <c r="N42" s="24" t="s">
        <v>63</v>
      </c>
      <c r="O42" s="24">
        <f>ROUND(IF(B57=2,Калькулятор!O29*'Индексы изменения цен'!F28*I13,0),2)</f>
        <v>0</v>
      </c>
    </row>
    <row r="43" spans="1:15" x14ac:dyDescent="0.25">
      <c r="A43">
        <v>120</v>
      </c>
      <c r="B43">
        <v>1</v>
      </c>
      <c r="E43" s="24" t="s">
        <v>64</v>
      </c>
      <c r="F43" s="24">
        <f>ROUND(IF(B32=3,Калькулятор!H20*'Индексы изменения цен'!F28*F14,0),2)</f>
        <v>0</v>
      </c>
      <c r="H43" s="24" t="s">
        <v>64</v>
      </c>
      <c r="I43" s="24">
        <f>ROUND(IF(B39=3,Калькулятор!O20*'Индексы изменения цен'!F28*F14,0),2)</f>
        <v>0</v>
      </c>
      <c r="K43" s="24" t="s">
        <v>64</v>
      </c>
      <c r="L43" s="24">
        <f>ROUND(IF(B46=3,Калькулятор!H25*'Индексы изменения цен'!F28*I14,0),2)</f>
        <v>0</v>
      </c>
      <c r="N43" s="24" t="s">
        <v>64</v>
      </c>
      <c r="O43" s="24">
        <f>ROUND(IF(B53=3,Калькулятор!O25*'Индексы изменения цен'!F28*I14,0),2)</f>
        <v>0</v>
      </c>
    </row>
    <row r="44" spans="1:15" x14ac:dyDescent="0.25">
      <c r="E44" s="24" t="s">
        <v>65</v>
      </c>
      <c r="F44" s="24">
        <f>ROUND(IF(B33=3,Калькулятор!H21*'Индексы изменения цен'!F28*F15,0),2)</f>
        <v>0</v>
      </c>
      <c r="H44" s="24" t="s">
        <v>65</v>
      </c>
      <c r="I44" s="24">
        <f>ROUND(IF(B40=3,Калькулятор!O21*'Индексы изменения цен'!F28*F15,0),2)</f>
        <v>0</v>
      </c>
      <c r="K44" s="24" t="s">
        <v>65</v>
      </c>
      <c r="L44" s="24">
        <f>ROUND(IF(B47=3,Калькулятор!H26*'Индексы изменения цен'!F28*I15,0),2)</f>
        <v>0</v>
      </c>
      <c r="N44" s="24" t="s">
        <v>65</v>
      </c>
      <c r="O44" s="24">
        <f>ROUND(IF(B54=3,Калькулятор!O26*'Индексы изменения цен'!F28*I15,0),2)</f>
        <v>0</v>
      </c>
    </row>
    <row r="45" spans="1:15" ht="30" x14ac:dyDescent="0.25">
      <c r="B45" s="2" t="s">
        <v>152</v>
      </c>
      <c r="E45" s="24" t="s">
        <v>66</v>
      </c>
      <c r="F45" s="24">
        <f>ROUND(IF(B34=3,Калькулятор!H22*'Индексы изменения цен'!F28*F16,0),2)</f>
        <v>0</v>
      </c>
      <c r="H45" s="24" t="s">
        <v>66</v>
      </c>
      <c r="I45" s="24">
        <f>ROUND(IF(B41=3,Калькулятор!O22*'Индексы изменения цен'!F28*F16,0),2)</f>
        <v>0</v>
      </c>
      <c r="K45" s="24" t="s">
        <v>66</v>
      </c>
      <c r="L45" s="24">
        <f>ROUND(IF(B48=3,Калькулятор!H27*'Индексы изменения цен'!F28*I16,0),2)</f>
        <v>0</v>
      </c>
      <c r="N45" s="24" t="s">
        <v>66</v>
      </c>
      <c r="O45" s="24">
        <f>ROUND(IF(B55=3,Калькулятор!O27*'Индексы изменения цен'!F28*I16,0),2)</f>
        <v>0</v>
      </c>
    </row>
    <row r="46" spans="1:15" x14ac:dyDescent="0.25">
      <c r="A46">
        <v>35</v>
      </c>
      <c r="B46">
        <v>1</v>
      </c>
      <c r="E46" s="24" t="s">
        <v>67</v>
      </c>
      <c r="F46" s="24">
        <f>ROUND(IF(B35=3,Калькулятор!H23*'Индексы изменения цен'!F28*F17,0),2)</f>
        <v>0</v>
      </c>
      <c r="H46" s="24" t="s">
        <v>67</v>
      </c>
      <c r="I46" s="24">
        <f>ROUND(IF(B42=3,Калькулятор!O23*'Индексы изменения цен'!F28*F17,0),2)</f>
        <v>0</v>
      </c>
      <c r="K46" s="24" t="s">
        <v>67</v>
      </c>
      <c r="L46" s="24">
        <f>ROUND(IF(B49=3,Калькулятор!H28*'Индексы изменения цен'!F28*I17,0),2)</f>
        <v>0</v>
      </c>
      <c r="N46" s="24" t="s">
        <v>67</v>
      </c>
      <c r="O46" s="24">
        <f>ROUND(IF(B56=3,Калькулятор!O28*'Индексы изменения цен'!F28*I17,0),2)</f>
        <v>0</v>
      </c>
    </row>
    <row r="47" spans="1:15" x14ac:dyDescent="0.25">
      <c r="A47">
        <v>50</v>
      </c>
      <c r="B47">
        <v>1</v>
      </c>
      <c r="E47" s="24" t="s">
        <v>68</v>
      </c>
      <c r="F47" s="24">
        <f>ROUND(IF(B36=3,Калькулятор!H24*'Индексы изменения цен'!F28*F18,0),2)</f>
        <v>0</v>
      </c>
      <c r="H47" s="24" t="s">
        <v>68</v>
      </c>
      <c r="I47" s="24">
        <f>ROUND(IF(B43=3,Калькулятор!O24*'Индексы изменения цен'!F28*F18,0),2)</f>
        <v>0</v>
      </c>
      <c r="K47" s="24" t="s">
        <v>68</v>
      </c>
      <c r="L47" s="24">
        <f>ROUND(IF(B50=3,Калькулятор!H29*'Индексы изменения цен'!F28*I18,0),2)</f>
        <v>0</v>
      </c>
      <c r="N47" s="24" t="s">
        <v>68</v>
      </c>
      <c r="O47" s="24">
        <f>ROUND(IF(B57=3,Калькулятор!O29*'Индексы изменения цен'!F28*I18,0),2)</f>
        <v>0</v>
      </c>
    </row>
    <row r="48" spans="1:15" x14ac:dyDescent="0.25">
      <c r="A48">
        <v>70</v>
      </c>
      <c r="B48">
        <v>1</v>
      </c>
      <c r="E48" s="24" t="s">
        <v>69</v>
      </c>
      <c r="F48" s="24">
        <f>ROUND(IF(B32=4,Калькулятор!H20*'Индексы изменения цен'!F28*F19,0),2)</f>
        <v>0</v>
      </c>
      <c r="H48" s="24" t="s">
        <v>69</v>
      </c>
      <c r="I48" s="24">
        <f>ROUND(IF(B39=4,Калькулятор!O20*'Индексы изменения цен'!F28*F19,0),2)</f>
        <v>0</v>
      </c>
      <c r="K48" s="24" t="s">
        <v>69</v>
      </c>
      <c r="L48" s="24">
        <f>ROUND(IF(B46=4,Калькулятор!H25*'Индексы изменения цен'!F28*I19,0),2)</f>
        <v>0</v>
      </c>
      <c r="N48" s="24" t="s">
        <v>69</v>
      </c>
      <c r="O48" s="24">
        <f>ROUND(IF(B53=4,Калькулятор!O25*'Индексы изменения цен'!F28*I19,0),2)</f>
        <v>0</v>
      </c>
    </row>
    <row r="49" spans="1:15" x14ac:dyDescent="0.25">
      <c r="A49">
        <v>95</v>
      </c>
      <c r="B49">
        <v>1</v>
      </c>
      <c r="E49" s="24" t="s">
        <v>70</v>
      </c>
      <c r="F49" s="24">
        <f>ROUND(IF(B33=4,Калькулятор!H21*'Индексы изменения цен'!F28*F20,0),2)</f>
        <v>0</v>
      </c>
      <c r="H49" s="24" t="s">
        <v>70</v>
      </c>
      <c r="I49" s="24">
        <f>ROUND(IF(B40=4,Калькулятор!O21*'Индексы изменения цен'!F28*F20,0),2)</f>
        <v>0</v>
      </c>
      <c r="K49" s="24" t="s">
        <v>70</v>
      </c>
      <c r="L49" s="24">
        <f>ROUND(IF(B47=4,Калькулятор!H26*'Индексы изменения цен'!F28*I20,0),2)</f>
        <v>0</v>
      </c>
      <c r="N49" s="24" t="s">
        <v>70</v>
      </c>
      <c r="O49" s="24">
        <f>ROUND(IF(B54=4,Калькулятор!O26*'Индексы изменения цен'!F28*I20,0),2)</f>
        <v>0</v>
      </c>
    </row>
    <row r="50" spans="1:15" x14ac:dyDescent="0.25">
      <c r="A50">
        <v>120</v>
      </c>
      <c r="B50">
        <v>1</v>
      </c>
      <c r="E50" s="24" t="s">
        <v>71</v>
      </c>
      <c r="F50" s="24">
        <f>ROUND(IF(B34=4,Калькулятор!H22*'Индексы изменения цен'!F28*F21,0),2)</f>
        <v>0</v>
      </c>
      <c r="H50" s="24" t="s">
        <v>71</v>
      </c>
      <c r="I50" s="24">
        <f>ROUND(IF(B41=4,Калькулятор!O22*'Индексы изменения цен'!F28*F21,0),2)</f>
        <v>0</v>
      </c>
      <c r="K50" s="24" t="s">
        <v>71</v>
      </c>
      <c r="L50" s="24">
        <f>ROUND(IF(B48=4,Калькулятор!H27*'Индексы изменения цен'!F28*I21,0),2)</f>
        <v>0</v>
      </c>
      <c r="N50" s="24" t="s">
        <v>71</v>
      </c>
      <c r="O50" s="24">
        <f>ROUND(IF(B55=4,Калькулятор!O27*'Индексы изменения цен'!F28*I21,0),2)</f>
        <v>0</v>
      </c>
    </row>
    <row r="51" spans="1:15" x14ac:dyDescent="0.25">
      <c r="E51" s="24" t="s">
        <v>72</v>
      </c>
      <c r="F51" s="24">
        <f>ROUND(IF(B35=4,Калькулятор!H23*'Индексы изменения цен'!F28*F22,0),2)</f>
        <v>0</v>
      </c>
      <c r="H51" s="24" t="s">
        <v>72</v>
      </c>
      <c r="I51" s="24">
        <f>ROUND(IF(B42=4,Калькулятор!O23*'Индексы изменения цен'!F28*F22,0),2)</f>
        <v>0</v>
      </c>
      <c r="K51" s="24" t="s">
        <v>72</v>
      </c>
      <c r="L51" s="24">
        <f>ROUND(IF(B49=4,Калькулятор!H28*'Индексы изменения цен'!F28*I22,0),2)</f>
        <v>0</v>
      </c>
      <c r="N51" s="24" t="s">
        <v>72</v>
      </c>
      <c r="O51" s="24">
        <f>ROUND(IF(B56=4,Калькулятор!O28*'Индексы изменения цен'!F28*I22,0),2)</f>
        <v>0</v>
      </c>
    </row>
    <row r="52" spans="1:15" ht="30" x14ac:dyDescent="0.25">
      <c r="B52" s="2" t="s">
        <v>153</v>
      </c>
      <c r="E52" s="24" t="s">
        <v>73</v>
      </c>
      <c r="F52" s="24">
        <f>ROUND(IF(B36=4,Калькулятор!H24*'Индексы изменения цен'!F28*F23,0),2)</f>
        <v>0</v>
      </c>
      <c r="H52" s="24" t="s">
        <v>73</v>
      </c>
      <c r="I52" s="24">
        <f>ROUND(IF(B43=4,Калькулятор!O24*'Индексы изменения цен'!F28*F23,0),2)</f>
        <v>0</v>
      </c>
      <c r="K52" s="24" t="s">
        <v>73</v>
      </c>
      <c r="L52" s="24">
        <f>ROUND(IF(B50=4,Калькулятор!H29*'Индексы изменения цен'!F28*I23,0),2)</f>
        <v>0</v>
      </c>
      <c r="N52" s="24" t="s">
        <v>73</v>
      </c>
      <c r="O52" s="24">
        <f>ROUND(IF(B57=4,Калькулятор!O29*'Индексы изменения цен'!F28*I23,0),2)</f>
        <v>0</v>
      </c>
    </row>
    <row r="53" spans="1:15" x14ac:dyDescent="0.25">
      <c r="A53">
        <v>35</v>
      </c>
      <c r="B53">
        <v>1</v>
      </c>
      <c r="E53" s="24" t="s">
        <v>74</v>
      </c>
      <c r="F53" s="24">
        <f>ROUND(IF(B32=5,Калькулятор!H20*'Индексы изменения цен'!F28*F24,0),2)</f>
        <v>0</v>
      </c>
      <c r="H53" s="24" t="s">
        <v>74</v>
      </c>
      <c r="I53" s="24">
        <f>ROUND(IF(B39=5,Калькулятор!O20*'Индексы изменения цен'!F28*F24,0),2)</f>
        <v>0</v>
      </c>
      <c r="K53" s="24" t="s">
        <v>74</v>
      </c>
      <c r="L53" s="24">
        <f>ROUND(IF(B46=5,Калькулятор!H25*'Индексы изменения цен'!F28*I24,0),2)</f>
        <v>0</v>
      </c>
      <c r="N53" s="24" t="s">
        <v>74</v>
      </c>
      <c r="O53" s="24">
        <f>ROUND(IF(B53=5,Калькулятор!O25*'Индексы изменения цен'!F28*I24,0),2)</f>
        <v>0</v>
      </c>
    </row>
    <row r="54" spans="1:15" x14ac:dyDescent="0.25">
      <c r="A54">
        <v>50</v>
      </c>
      <c r="B54">
        <v>1</v>
      </c>
      <c r="E54" s="24" t="s">
        <v>75</v>
      </c>
      <c r="F54" s="24">
        <f>ROUND(IF(B33=5,Калькулятор!H21*'Индексы изменения цен'!F28*F25,0),2)</f>
        <v>0</v>
      </c>
      <c r="H54" s="24" t="s">
        <v>75</v>
      </c>
      <c r="I54" s="24">
        <f>ROUND(IF(B40=5,Калькулятор!O21*'Индексы изменения цен'!F28*F25,0),2)</f>
        <v>0</v>
      </c>
      <c r="K54" s="24" t="s">
        <v>75</v>
      </c>
      <c r="L54" s="24">
        <f>ROUND(IF(B47=5,Калькулятор!H26*'Индексы изменения цен'!F28*I25,0),2)</f>
        <v>0</v>
      </c>
      <c r="N54" s="24" t="s">
        <v>75</v>
      </c>
      <c r="O54" s="24">
        <f>ROUND(IF(B54=5,Калькулятор!O26*'Индексы изменения цен'!F28*I25,0),2)</f>
        <v>0</v>
      </c>
    </row>
    <row r="55" spans="1:15" x14ac:dyDescent="0.25">
      <c r="A55">
        <v>70</v>
      </c>
      <c r="B55">
        <v>1</v>
      </c>
      <c r="E55" s="24" t="s">
        <v>76</v>
      </c>
      <c r="F55" s="24">
        <f>ROUND(IF(B34=5,Калькулятор!H22*'Индексы изменения цен'!F28*F26,0),2)</f>
        <v>0</v>
      </c>
      <c r="H55" s="24" t="s">
        <v>76</v>
      </c>
      <c r="I55" s="24">
        <f>ROUND(IF(B41=5,Калькулятор!O22*'Индексы изменения цен'!F28*F26,0),2)</f>
        <v>0</v>
      </c>
      <c r="K55" s="24" t="s">
        <v>76</v>
      </c>
      <c r="L55" s="24">
        <f>ROUND(IF(B48=5,Калькулятор!H27*'Индексы изменения цен'!F28*I26,0),2)</f>
        <v>0</v>
      </c>
      <c r="N55" s="24" t="s">
        <v>76</v>
      </c>
      <c r="O55" s="24">
        <f>ROUND(IF(B55=5,Калькулятор!O27*'Индексы изменения цен'!F28*I26,0),2)</f>
        <v>0</v>
      </c>
    </row>
    <row r="56" spans="1:15" x14ac:dyDescent="0.25">
      <c r="A56">
        <v>95</v>
      </c>
      <c r="B56">
        <v>1</v>
      </c>
      <c r="E56" s="24" t="s">
        <v>77</v>
      </c>
      <c r="F56" s="24">
        <f>ROUND(IF(B35=5,Калькулятор!H23*'Индексы изменения цен'!F28*F27,0),2)</f>
        <v>0</v>
      </c>
      <c r="H56" s="24" t="s">
        <v>77</v>
      </c>
      <c r="I56" s="24">
        <f>ROUND(IF(B42=5,Калькулятор!O23*'Индексы изменения цен'!F28*F27,0),2)</f>
        <v>0</v>
      </c>
      <c r="K56" s="24" t="s">
        <v>77</v>
      </c>
      <c r="L56" s="24">
        <f>ROUND(IF(B49=5,Калькулятор!H28*'Индексы изменения цен'!F28*I27,0),2)</f>
        <v>0</v>
      </c>
      <c r="N56" s="24" t="s">
        <v>77</v>
      </c>
      <c r="O56" s="24">
        <f>ROUND(IF(B56=5,Калькулятор!O28*'Индексы изменения цен'!F28*I27,0),2)</f>
        <v>0</v>
      </c>
    </row>
    <row r="57" spans="1:15" x14ac:dyDescent="0.25">
      <c r="A57">
        <v>120</v>
      </c>
      <c r="B57">
        <v>1</v>
      </c>
      <c r="E57" s="24" t="s">
        <v>78</v>
      </c>
      <c r="F57" s="24">
        <f>ROUND(IF(B36=5,Калькулятор!H24*'Индексы изменения цен'!F28*F28,0),2)</f>
        <v>0</v>
      </c>
      <c r="H57" s="24" t="s">
        <v>78</v>
      </c>
      <c r="I57" s="24">
        <f>ROUND(IF(B43=5,Калькулятор!O24*'Индексы изменения цен'!F28*F28,0),2)</f>
        <v>0</v>
      </c>
      <c r="K57" s="24" t="s">
        <v>78</v>
      </c>
      <c r="L57" s="24">
        <f>ROUND(IF(B50=5,Калькулятор!H29*'Индексы изменения цен'!F28*I28,0),2)</f>
        <v>0</v>
      </c>
      <c r="N57" s="24" t="s">
        <v>78</v>
      </c>
      <c r="O57" s="24">
        <f>ROUND(IF(B57=5,Калькулятор!O29*'Индексы изменения цен'!F28*I28,0),2)</f>
        <v>0</v>
      </c>
    </row>
    <row r="59" spans="1:15" x14ac:dyDescent="0.25">
      <c r="E59" s="29" t="s">
        <v>148</v>
      </c>
      <c r="F59" s="25">
        <f>SUM(F33:F57)</f>
        <v>0</v>
      </c>
      <c r="H59" s="29" t="s">
        <v>148</v>
      </c>
      <c r="I59" s="25">
        <f>-SUM(I33:I57)</f>
        <v>0</v>
      </c>
      <c r="K59" s="29" t="s">
        <v>148</v>
      </c>
      <c r="L59" s="25">
        <f>SUM(L33:L57)</f>
        <v>0</v>
      </c>
      <c r="N59" s="29" t="s">
        <v>148</v>
      </c>
      <c r="O59" s="25">
        <f>SUM(O33:O57)</f>
        <v>0</v>
      </c>
    </row>
    <row r="60" spans="1:15" ht="30" x14ac:dyDescent="0.25">
      <c r="B60" s="2" t="s">
        <v>154</v>
      </c>
    </row>
    <row r="61" spans="1:15" x14ac:dyDescent="0.25">
      <c r="A61">
        <v>50</v>
      </c>
      <c r="B61">
        <v>1</v>
      </c>
      <c r="E61" s="82" t="s">
        <v>158</v>
      </c>
      <c r="F61" s="82"/>
      <c r="H61" s="82" t="s">
        <v>159</v>
      </c>
      <c r="I61" s="82"/>
      <c r="K61" s="82" t="s">
        <v>160</v>
      </c>
      <c r="L61" s="82"/>
      <c r="N61" s="82" t="s">
        <v>161</v>
      </c>
      <c r="O61" s="82"/>
    </row>
    <row r="62" spans="1:15" x14ac:dyDescent="0.25">
      <c r="A62">
        <v>70</v>
      </c>
      <c r="B62">
        <v>1</v>
      </c>
      <c r="E62" s="24" t="s">
        <v>57</v>
      </c>
      <c r="F62" s="24" t="s">
        <v>58</v>
      </c>
      <c r="H62" s="30" t="s">
        <v>57</v>
      </c>
      <c r="I62" s="30" t="s">
        <v>58</v>
      </c>
      <c r="K62" s="30" t="s">
        <v>57</v>
      </c>
      <c r="L62" s="30" t="s">
        <v>58</v>
      </c>
      <c r="N62" s="30" t="s">
        <v>57</v>
      </c>
      <c r="O62" s="30" t="s">
        <v>58</v>
      </c>
    </row>
    <row r="63" spans="1:15" x14ac:dyDescent="0.25">
      <c r="A63">
        <v>95</v>
      </c>
      <c r="B63">
        <v>1</v>
      </c>
      <c r="E63" s="24">
        <v>50</v>
      </c>
      <c r="F63" s="24">
        <f>ROUND(IF(B61=1,Калькулятор!H33*'Индексы изменения цен'!F26*L4,0),2)</f>
        <v>0</v>
      </c>
      <c r="H63" s="30">
        <v>50</v>
      </c>
      <c r="I63" s="30">
        <f>ROUND(IF(B68=1,Калькулятор!O33*'Индексы изменения цен'!F26*L4,0),2)</f>
        <v>0</v>
      </c>
      <c r="K63" s="30">
        <v>50</v>
      </c>
      <c r="L63" s="30">
        <f>ROUND(IF(B75=1,Калькулятор!H38*'Индексы изменения цен'!F26*L17,0),2)</f>
        <v>0</v>
      </c>
      <c r="N63" s="30">
        <v>50</v>
      </c>
      <c r="O63" s="32">
        <f>ROUND(IF(B82=1,Калькулятор!O38*'Индексы изменения цен'!F26*L17,0),2)</f>
        <v>0</v>
      </c>
    </row>
    <row r="64" spans="1:15" x14ac:dyDescent="0.25">
      <c r="A64">
        <v>120</v>
      </c>
      <c r="B64">
        <v>1</v>
      </c>
      <c r="E64" s="24">
        <v>70</v>
      </c>
      <c r="F64" s="30">
        <f>ROUND(IF(B62=1,Калькулятор!H34*'Индексы изменения цен'!F26*L5,0),2)</f>
        <v>0</v>
      </c>
      <c r="H64" s="30">
        <v>70</v>
      </c>
      <c r="I64" s="30">
        <f>ROUND(IF(B69=1,Калькулятор!O34*'Индексы изменения цен'!F26*L5,0),2)</f>
        <v>0</v>
      </c>
      <c r="K64" s="30">
        <v>70</v>
      </c>
      <c r="L64" s="32">
        <f>ROUND(IF(B76=1,Калькулятор!H39*'Индексы изменения цен'!F26*L18,0),2)</f>
        <v>0</v>
      </c>
      <c r="N64" s="30">
        <v>70</v>
      </c>
      <c r="O64" s="32">
        <f>ROUND(IF(B83=1,Калькулятор!O39*'Индексы изменения цен'!F26*L18,0),2)</f>
        <v>0</v>
      </c>
    </row>
    <row r="65" spans="1:15" x14ac:dyDescent="0.25">
      <c r="A65">
        <v>240</v>
      </c>
      <c r="B65">
        <v>1</v>
      </c>
      <c r="E65" s="24">
        <v>95</v>
      </c>
      <c r="F65" s="30">
        <f>ROUND(IF(B63=1,Калькулятор!H35*'Индексы изменения цен'!F26*L6,0),2)</f>
        <v>0</v>
      </c>
      <c r="H65" s="30">
        <v>95</v>
      </c>
      <c r="I65" s="30">
        <f>ROUND(IF(B70=1,Калькулятор!O35*'Индексы изменения цен'!F26*L6,0),2)</f>
        <v>0</v>
      </c>
      <c r="K65" s="30">
        <v>95</v>
      </c>
      <c r="L65" s="32">
        <f>ROUND(IF(B77=1,Калькулятор!H40*'Индексы изменения цен'!F26*L19,0),2)</f>
        <v>0</v>
      </c>
      <c r="N65" s="30">
        <v>95</v>
      </c>
      <c r="O65" s="32">
        <f>ROUND(IF(B84=1,Калькулятор!O40*'Индексы изменения цен'!F26*L19,0),2)</f>
        <v>0</v>
      </c>
    </row>
    <row r="66" spans="1:15" x14ac:dyDescent="0.25">
      <c r="E66" s="24">
        <v>120</v>
      </c>
      <c r="F66" s="30">
        <f>ROUND(IF(B64=1,Калькулятор!H36*'Индексы изменения цен'!F26*L7,0),2)</f>
        <v>0</v>
      </c>
      <c r="H66" s="30">
        <v>120</v>
      </c>
      <c r="I66" s="30">
        <f>ROUND(IF(B71=1,Калькулятор!O36*'Индексы изменения цен'!F26*L7,0),2)</f>
        <v>0</v>
      </c>
      <c r="K66" s="30">
        <v>120</v>
      </c>
      <c r="L66" s="32">
        <f>ROUND(IF(B78=1,Калькулятор!H41*'Индексы изменения цен'!F26*L20,0),2)</f>
        <v>0</v>
      </c>
      <c r="N66" s="30">
        <v>120</v>
      </c>
      <c r="O66" s="32">
        <f>ROUND(IF(B85=1,Калькулятор!O41*'Индексы изменения цен'!F26*L20,0),2)</f>
        <v>0</v>
      </c>
    </row>
    <row r="67" spans="1:15" ht="30" x14ac:dyDescent="0.25">
      <c r="B67" s="2" t="s">
        <v>155</v>
      </c>
      <c r="E67" s="24">
        <v>240</v>
      </c>
      <c r="F67" s="30">
        <f>ROUND(IF(B65=1,Калькулятор!H37*'Индексы изменения цен'!F26*L8,0),2)</f>
        <v>0</v>
      </c>
      <c r="H67" s="30">
        <v>240</v>
      </c>
      <c r="I67" s="30">
        <f>ROUND(IF(B72=1,Калькулятор!O37*'Индексы изменения цен'!F26*L8,0),2)</f>
        <v>0</v>
      </c>
      <c r="K67" s="30">
        <v>240</v>
      </c>
      <c r="L67" s="32">
        <f>ROUND(IF(B79=1,Калькулятор!H42*'Индексы изменения цен'!F26*L21,0),2)</f>
        <v>0</v>
      </c>
      <c r="N67" s="30">
        <v>240</v>
      </c>
      <c r="O67" s="32">
        <f>ROUND(IF(B86=1,Калькулятор!O42*'Индексы изменения цен'!F26*L21,0),2)</f>
        <v>0</v>
      </c>
    </row>
    <row r="68" spans="1:15" x14ac:dyDescent="0.25">
      <c r="A68">
        <v>50</v>
      </c>
      <c r="B68">
        <v>1</v>
      </c>
      <c r="E68" s="24" t="s">
        <v>79</v>
      </c>
      <c r="F68" s="30">
        <f>ROUND(IF(B61=2,Калькулятор!H33*'Индексы изменения цен'!F26*L9,0),2)</f>
        <v>0</v>
      </c>
      <c r="H68" s="30" t="s">
        <v>79</v>
      </c>
      <c r="I68" s="30">
        <f>ROUND(IF(B68=2,Калькулятор!O33*'Индексы изменения цен'!F26*L9,0),2)</f>
        <v>0</v>
      </c>
      <c r="K68" s="30" t="s">
        <v>79</v>
      </c>
      <c r="L68" s="32">
        <f>ROUND(IF(B75=2,Калькулятор!H38*'Индексы изменения цен'!F26*L22,0),2)</f>
        <v>0</v>
      </c>
      <c r="N68" s="30" t="s">
        <v>79</v>
      </c>
      <c r="O68" s="32">
        <f>ROUND(IF(B82=2,Калькулятор!O38*'Индексы изменения цен'!F26*L22,0),2)</f>
        <v>0</v>
      </c>
    </row>
    <row r="69" spans="1:15" x14ac:dyDescent="0.25">
      <c r="A69">
        <v>70</v>
      </c>
      <c r="B69">
        <v>1</v>
      </c>
      <c r="E69" s="24" t="s">
        <v>80</v>
      </c>
      <c r="F69" s="30">
        <f>ROUND(IF(B62=2,Калькулятор!H34*'Индексы изменения цен'!F26*L10,0),2)</f>
        <v>0</v>
      </c>
      <c r="H69" s="30" t="s">
        <v>80</v>
      </c>
      <c r="I69" s="30">
        <f>ROUND(IF(B69=2,Калькулятор!O34*'Индексы изменения цен'!F26*L10,0),2)</f>
        <v>0</v>
      </c>
      <c r="K69" s="30" t="s">
        <v>80</v>
      </c>
      <c r="L69" s="32">
        <f>ROUND(IF(B76=2,Калькулятор!H39*'Индексы изменения цен'!F26*L23,0),2)</f>
        <v>0</v>
      </c>
      <c r="N69" s="30" t="s">
        <v>80</v>
      </c>
      <c r="O69" s="32">
        <f>ROUND(IF(B83=2,Калькулятор!O39*'Индексы изменения цен'!F26*L23,0),2)</f>
        <v>0</v>
      </c>
    </row>
    <row r="70" spans="1:15" x14ac:dyDescent="0.25">
      <c r="A70">
        <v>95</v>
      </c>
      <c r="B70">
        <v>1</v>
      </c>
      <c r="E70" s="24" t="s">
        <v>81</v>
      </c>
      <c r="F70" s="30">
        <f>ROUND(IF(B63=2,Калькулятор!H35*'Индексы изменения цен'!F26*L11,0),2)</f>
        <v>0</v>
      </c>
      <c r="H70" s="30" t="s">
        <v>81</v>
      </c>
      <c r="I70" s="30">
        <f>ROUND(IF(B70=2,Калькулятор!O15*'Индексы изменения цен'!F26*L11,0),2)</f>
        <v>0</v>
      </c>
      <c r="K70" s="30" t="s">
        <v>81</v>
      </c>
      <c r="L70" s="32">
        <f>ROUND(IF(B77=2,Калькулятор!H40*'Индексы изменения цен'!F26*L24,0),2)</f>
        <v>0</v>
      </c>
      <c r="N70" s="30" t="s">
        <v>81</v>
      </c>
      <c r="O70" s="32">
        <f>ROUND(IF(B84=2,Калькулятор!O40*'Индексы изменения цен'!F26*L24,0),2)</f>
        <v>0</v>
      </c>
    </row>
    <row r="71" spans="1:15" x14ac:dyDescent="0.25">
      <c r="A71">
        <v>120</v>
      </c>
      <c r="B71">
        <v>1</v>
      </c>
      <c r="E71" s="24" t="s">
        <v>82</v>
      </c>
      <c r="F71" s="30">
        <f>ROUND(IF(B64=2,Калькулятор!H36*'Индексы изменения цен'!F26*L12,0),2)</f>
        <v>0</v>
      </c>
      <c r="H71" s="30" t="s">
        <v>82</v>
      </c>
      <c r="I71" s="30">
        <f>ROUND(IF(B71=2,Калькулятор!O36*'Индексы изменения цен'!F26*L12,0),2)</f>
        <v>0</v>
      </c>
      <c r="K71" s="30" t="s">
        <v>82</v>
      </c>
      <c r="L71" s="32">
        <f>ROUND(IF(B78=2,Калькулятор!H41*'Индексы изменения цен'!F26*L25,0),2)</f>
        <v>0</v>
      </c>
      <c r="N71" s="30" t="s">
        <v>82</v>
      </c>
      <c r="O71" s="32">
        <f>ROUND(IF(B85=2,Калькулятор!O41*'Индексы изменения цен'!F26*L25,0),2)</f>
        <v>0</v>
      </c>
    </row>
    <row r="72" spans="1:15" x14ac:dyDescent="0.25">
      <c r="A72">
        <v>240</v>
      </c>
      <c r="B72">
        <v>1</v>
      </c>
      <c r="E72" s="24" t="s">
        <v>83</v>
      </c>
      <c r="F72" s="30">
        <f>ROUND(IF(B65=2,Калькулятор!H37*'Индексы изменения цен'!F26*L13,0),2)</f>
        <v>0</v>
      </c>
      <c r="H72" s="30" t="s">
        <v>83</v>
      </c>
      <c r="I72" s="30">
        <f>ROUND(IF(B72=2,Калькулятор!O37*'Индексы изменения цен'!F26*L13,0),2)</f>
        <v>0</v>
      </c>
      <c r="K72" s="30" t="s">
        <v>83</v>
      </c>
      <c r="L72" s="32">
        <f>ROUND(IF(B79=2,Калькулятор!H42*'Индексы изменения цен'!F26*L26,0),2)</f>
        <v>0</v>
      </c>
      <c r="N72" s="30" t="s">
        <v>83</v>
      </c>
      <c r="O72" s="32">
        <f>ROUND(IF(B86=2,Калькулятор!O42*'Индексы изменения цен'!F26*L26,0),2)</f>
        <v>0</v>
      </c>
    </row>
    <row r="74" spans="1:15" ht="30" x14ac:dyDescent="0.25">
      <c r="B74" s="2" t="s">
        <v>156</v>
      </c>
      <c r="E74" s="29" t="s">
        <v>148</v>
      </c>
      <c r="F74" s="31">
        <f>SUM(F63:F72)</f>
        <v>0</v>
      </c>
      <c r="H74" s="29" t="s">
        <v>148</v>
      </c>
      <c r="I74" s="31">
        <f>SUM(I63:I72)</f>
        <v>0</v>
      </c>
      <c r="K74" s="29" t="s">
        <v>148</v>
      </c>
      <c r="L74" s="33">
        <f>SUM(L63:L72)</f>
        <v>0</v>
      </c>
      <c r="N74" s="29" t="s">
        <v>148</v>
      </c>
      <c r="O74" s="33">
        <f>SUM(O63:O72)</f>
        <v>0</v>
      </c>
    </row>
    <row r="75" spans="1:15" x14ac:dyDescent="0.25">
      <c r="A75">
        <v>50</v>
      </c>
      <c r="B75">
        <v>1</v>
      </c>
    </row>
    <row r="76" spans="1:15" ht="31.5" customHeight="1" x14ac:dyDescent="0.25">
      <c r="A76">
        <v>70</v>
      </c>
      <c r="B76">
        <v>1</v>
      </c>
      <c r="E76" s="86" t="s">
        <v>162</v>
      </c>
      <c r="F76" s="87"/>
    </row>
    <row r="77" spans="1:15" x14ac:dyDescent="0.25">
      <c r="A77">
        <v>95</v>
      </c>
      <c r="B77">
        <v>1</v>
      </c>
      <c r="E77" s="34" t="s">
        <v>85</v>
      </c>
      <c r="F77" s="34" t="s">
        <v>58</v>
      </c>
      <c r="H77" s="38" t="s">
        <v>171</v>
      </c>
      <c r="I77" s="37">
        <f>F59+I59+L59+O59+F74+I74+L74+O74+F93</f>
        <v>0</v>
      </c>
    </row>
    <row r="78" spans="1:15" x14ac:dyDescent="0.25">
      <c r="A78">
        <v>120</v>
      </c>
      <c r="B78">
        <v>1</v>
      </c>
      <c r="E78" s="34" t="s">
        <v>86</v>
      </c>
      <c r="F78" s="34">
        <f>ROUND(IF(B89=2,Калькулятор!I3*'Индексы изменения цен'!F30*O4,0),2)</f>
        <v>0</v>
      </c>
    </row>
    <row r="79" spans="1:15" x14ac:dyDescent="0.25">
      <c r="A79">
        <v>240</v>
      </c>
      <c r="B79">
        <v>1</v>
      </c>
      <c r="E79" s="34" t="s">
        <v>87</v>
      </c>
      <c r="F79" s="34">
        <f>ROUND(IF(B89=3,Калькулятор!I3*'Индексы изменения цен'!F30*O5,0),2)</f>
        <v>0</v>
      </c>
    </row>
    <row r="80" spans="1:15" ht="45" x14ac:dyDescent="0.25">
      <c r="E80" s="34" t="s">
        <v>88</v>
      </c>
      <c r="F80" s="34">
        <f>ROUND(IF(B89=4,Калькулятор!I3*'Индексы изменения цен'!F30*O6,0),2)</f>
        <v>0</v>
      </c>
      <c r="H80" s="23" t="s">
        <v>178</v>
      </c>
      <c r="I80" s="45">
        <f>ROUND(890*Калькулятор!I3,2)</f>
        <v>267000</v>
      </c>
    </row>
    <row r="81" spans="1:9" ht="30" x14ac:dyDescent="0.25">
      <c r="B81" s="2" t="s">
        <v>157</v>
      </c>
      <c r="E81" s="34" t="s">
        <v>89</v>
      </c>
      <c r="F81" s="34">
        <f>ROUND(IF(B89=5,Калькулятор!I3*'Индексы изменения цен'!F30*O7,0),2)</f>
        <v>0</v>
      </c>
    </row>
    <row r="82" spans="1:9" x14ac:dyDescent="0.25">
      <c r="A82">
        <v>50</v>
      </c>
      <c r="B82">
        <v>1</v>
      </c>
      <c r="E82" s="34" t="s">
        <v>90</v>
      </c>
      <c r="F82" s="34">
        <f>ROUND(IF(B89=6,Калькулятор!I3*'Индексы изменения цен'!F30*O8,0),2)</f>
        <v>0</v>
      </c>
    </row>
    <row r="83" spans="1:9" ht="30" x14ac:dyDescent="0.25">
      <c r="A83">
        <v>70</v>
      </c>
      <c r="B83">
        <v>1</v>
      </c>
      <c r="E83" s="34" t="s">
        <v>91</v>
      </c>
      <c r="F83" s="34">
        <f>ROUND(IF(B89=7,Калькулятор!I3*'Индексы изменения цен'!F30*O9,0),2)</f>
        <v>0</v>
      </c>
      <c r="H83" s="23" t="s">
        <v>168</v>
      </c>
      <c r="I83" s="37">
        <f>ROUND(IF(B92=1,(IF(I89&lt;=150,(D97+E97+D98+E98+D99+E99+D100+E100+F93)/2,D97+E97+D98+E98+D99+E99+D100+E100+F93)),D97+E97+D98+E98+D99+E99+D100+E100+F93),2)</f>
        <v>0</v>
      </c>
    </row>
    <row r="84" spans="1:9" x14ac:dyDescent="0.25">
      <c r="A84">
        <v>95</v>
      </c>
      <c r="B84">
        <v>1</v>
      </c>
      <c r="E84" s="34" t="s">
        <v>92</v>
      </c>
      <c r="F84" s="34">
        <f>ROUND(IF(B89=8,Калькулятор!I3*'Индексы изменения цен'!F30*O10,0),2)</f>
        <v>0</v>
      </c>
    </row>
    <row r="85" spans="1:9" x14ac:dyDescent="0.25">
      <c r="A85">
        <v>120</v>
      </c>
      <c r="B85">
        <v>1</v>
      </c>
      <c r="E85" s="34" t="s">
        <v>93</v>
      </c>
      <c r="F85" s="34">
        <f>ROUND(IF(B89=9,Калькулятор!I3*'Индексы изменения цен'!F30*O11,0),2)</f>
        <v>0</v>
      </c>
    </row>
    <row r="86" spans="1:9" x14ac:dyDescent="0.25">
      <c r="A86">
        <v>240</v>
      </c>
      <c r="B86">
        <v>1</v>
      </c>
      <c r="E86" s="34" t="s">
        <v>94</v>
      </c>
      <c r="F86" s="34">
        <f>ROUND(IF(B89=10,Калькулятор!I3*'Индексы изменения цен'!F30*O12,0),2)</f>
        <v>0</v>
      </c>
      <c r="H86" s="44" t="s">
        <v>179</v>
      </c>
      <c r="I86" s="45">
        <f>ROUND(I80+I83,2)</f>
        <v>267000</v>
      </c>
    </row>
    <row r="87" spans="1:9" x14ac:dyDescent="0.25">
      <c r="E87" s="34" t="s">
        <v>95</v>
      </c>
      <c r="F87" s="34">
        <f>ROUND(IF(B89=11,Калькулятор!I3*'Индексы изменения цен'!F30*O13,0),2)</f>
        <v>0</v>
      </c>
    </row>
    <row r="88" spans="1:9" x14ac:dyDescent="0.25">
      <c r="A88" s="35"/>
      <c r="B88" s="35" t="s">
        <v>163</v>
      </c>
      <c r="E88" s="34" t="s">
        <v>96</v>
      </c>
      <c r="F88" s="34">
        <f>ROUND(IF(B89=12,Калькулятор!I3*'Индексы изменения цен'!F30*O14,0),2)</f>
        <v>0</v>
      </c>
    </row>
    <row r="89" spans="1:9" x14ac:dyDescent="0.25">
      <c r="A89" s="40" t="s">
        <v>164</v>
      </c>
      <c r="B89" s="41">
        <v>1</v>
      </c>
      <c r="E89" s="34" t="s">
        <v>97</v>
      </c>
      <c r="F89" s="34">
        <f>ROUND(IF(B89=13,Калькулятор!I3*'Индексы изменения цен'!F30*O15,0),2)</f>
        <v>0</v>
      </c>
      <c r="I89" s="73">
        <f>Калькулятор!I3</f>
        <v>300</v>
      </c>
    </row>
    <row r="90" spans="1:9" x14ac:dyDescent="0.25">
      <c r="A90" s="40"/>
      <c r="B90" s="35"/>
      <c r="E90" s="34" t="s">
        <v>98</v>
      </c>
      <c r="F90" s="34">
        <f>ROUND(IF(B89=14,Калькулятор!I3*'Индексы изменения цен'!F30*O16,0),2)</f>
        <v>0</v>
      </c>
    </row>
    <row r="91" spans="1:9" x14ac:dyDescent="0.25">
      <c r="A91" s="40"/>
      <c r="B91" s="39" t="s">
        <v>169</v>
      </c>
      <c r="E91" s="34" t="s">
        <v>99</v>
      </c>
      <c r="F91" s="34">
        <f>ROUND(IF(B89=15,Калькулятор!I3*'Индексы изменения цен'!F30*O17,0),2)</f>
        <v>0</v>
      </c>
    </row>
    <row r="92" spans="1:9" x14ac:dyDescent="0.25">
      <c r="A92" s="40" t="s">
        <v>170</v>
      </c>
      <c r="B92" s="41">
        <v>2</v>
      </c>
    </row>
    <row r="93" spans="1:9" x14ac:dyDescent="0.25">
      <c r="A93" s="40"/>
      <c r="B93" s="35"/>
      <c r="E93" s="29" t="s">
        <v>148</v>
      </c>
      <c r="F93" s="35">
        <f>SUM(F78:F91)</f>
        <v>0</v>
      </c>
    </row>
    <row r="94" spans="1:9" x14ac:dyDescent="0.25">
      <c r="A94" s="40"/>
      <c r="B94" s="71"/>
      <c r="E94" s="29"/>
      <c r="F94" s="71"/>
    </row>
    <row r="95" spans="1:9" ht="31.5" customHeight="1" x14ac:dyDescent="0.25">
      <c r="A95" s="40"/>
      <c r="B95" s="35"/>
      <c r="D95" s="85" t="s">
        <v>189</v>
      </c>
      <c r="E95" s="85"/>
    </row>
    <row r="96" spans="1:9" x14ac:dyDescent="0.25">
      <c r="A96" s="40"/>
      <c r="B96" s="71" t="s">
        <v>184</v>
      </c>
      <c r="D96" s="71" t="s">
        <v>190</v>
      </c>
      <c r="E96" s="71" t="s">
        <v>191</v>
      </c>
    </row>
    <row r="97" spans="1:5" x14ac:dyDescent="0.25">
      <c r="A97" s="40" t="s">
        <v>185</v>
      </c>
      <c r="B97" s="71" t="b">
        <v>0</v>
      </c>
      <c r="D97" s="71">
        <f>ROUND(IF(B97=TRUE,F59,0),2)</f>
        <v>0</v>
      </c>
      <c r="E97" s="71">
        <f>ROUND(IF(B97=TRUE,I59,0),2)</f>
        <v>0</v>
      </c>
    </row>
    <row r="98" spans="1:5" x14ac:dyDescent="0.25">
      <c r="A98" s="40" t="s">
        <v>186</v>
      </c>
      <c r="B98" s="71" t="b">
        <v>0</v>
      </c>
      <c r="D98" s="71">
        <f>ROUND(IF(B98=TRUE,L59,0),2)</f>
        <v>0</v>
      </c>
      <c r="E98" s="71">
        <f>ROUND(IF(B98=TRUE,O59,0),2)</f>
        <v>0</v>
      </c>
    </row>
    <row r="99" spans="1:5" x14ac:dyDescent="0.25">
      <c r="A99" s="40" t="s">
        <v>187</v>
      </c>
      <c r="B99" s="71" t="b">
        <v>0</v>
      </c>
      <c r="D99" s="71">
        <f>ROUND(IF(B99=TRUE,F74,0),2)</f>
        <v>0</v>
      </c>
      <c r="E99" s="71">
        <f>ROUND(IF(B99=TRUE,I74,0),2)</f>
        <v>0</v>
      </c>
    </row>
    <row r="100" spans="1:5" x14ac:dyDescent="0.25">
      <c r="A100" s="40" t="s">
        <v>188</v>
      </c>
      <c r="B100" s="71" t="b">
        <v>0</v>
      </c>
      <c r="D100" s="71">
        <f>ROUND(IF(B100=TRUE,L74,0),2)</f>
        <v>0</v>
      </c>
      <c r="E100" s="71">
        <f>ROUND(IF(B100=TRUE,O74,0),2)</f>
        <v>0</v>
      </c>
    </row>
    <row r="101" spans="1:5" x14ac:dyDescent="0.25">
      <c r="A101" s="40"/>
      <c r="B101" s="71"/>
    </row>
    <row r="102" spans="1:5" x14ac:dyDescent="0.25">
      <c r="A102" s="40"/>
      <c r="B102" s="71" t="s">
        <v>192</v>
      </c>
    </row>
    <row r="103" spans="1:5" x14ac:dyDescent="0.25">
      <c r="A103" s="40" t="s">
        <v>185</v>
      </c>
      <c r="B103" s="71">
        <f>IF(B97=TRUE,SUM(Калькулятор!H20:H24),0)</f>
        <v>0</v>
      </c>
    </row>
    <row r="104" spans="1:5" x14ac:dyDescent="0.25">
      <c r="A104" s="40" t="s">
        <v>186</v>
      </c>
      <c r="B104" s="71">
        <f>IF(B98=TRUE,SUM(Калькулятор!H25:H29),0)</f>
        <v>0</v>
      </c>
    </row>
    <row r="105" spans="1:5" x14ac:dyDescent="0.25">
      <c r="A105" s="40" t="s">
        <v>187</v>
      </c>
      <c r="B105" s="71">
        <f>IF(B99=TRUE,SUM(Калькулятор!H33:H37),0)</f>
        <v>0</v>
      </c>
    </row>
    <row r="106" spans="1:5" x14ac:dyDescent="0.25">
      <c r="A106" s="40" t="s">
        <v>188</v>
      </c>
      <c r="B106" s="71">
        <f>IF(B100=TRUE,SUM(Калькулятор!H38:H42),0)</f>
        <v>0</v>
      </c>
    </row>
  </sheetData>
  <mergeCells count="16">
    <mergeCell ref="D95:E95"/>
    <mergeCell ref="D1:E1"/>
    <mergeCell ref="E2:F2"/>
    <mergeCell ref="H2:I2"/>
    <mergeCell ref="K2:L2"/>
    <mergeCell ref="K15:L15"/>
    <mergeCell ref="E76:F76"/>
    <mergeCell ref="E61:F61"/>
    <mergeCell ref="H61:I61"/>
    <mergeCell ref="K61:L61"/>
    <mergeCell ref="N61:O61"/>
    <mergeCell ref="N2:O2"/>
    <mergeCell ref="E31:F31"/>
    <mergeCell ref="H31:I31"/>
    <mergeCell ref="K31:L31"/>
    <mergeCell ref="N31:O31"/>
  </mergeCell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I25" sqref="I25"/>
    </sheetView>
  </sheetViews>
  <sheetFormatPr defaultRowHeight="15" x14ac:dyDescent="0.25"/>
  <cols>
    <col min="4" max="4" width="18.5703125" customWidth="1"/>
    <col min="5" max="5" width="15.7109375" customWidth="1"/>
    <col min="6" max="6" width="5.5703125" bestFit="1" customWidth="1"/>
    <col min="7" max="7" width="17.28515625" customWidth="1"/>
    <col min="8" max="8" width="14.5703125" customWidth="1"/>
    <col min="9" max="9" width="13.28515625" customWidth="1"/>
    <col min="11" max="11" width="23" customWidth="1"/>
    <col min="12" max="12" width="15" customWidth="1"/>
  </cols>
  <sheetData>
    <row r="1" spans="1:17" x14ac:dyDescent="0.25">
      <c r="A1" s="3"/>
      <c r="B1" s="3"/>
      <c r="C1" s="3"/>
      <c r="D1" s="88" t="s">
        <v>197</v>
      </c>
      <c r="E1" s="88"/>
      <c r="F1" s="88"/>
      <c r="G1" s="88"/>
      <c r="H1" s="88"/>
      <c r="I1" s="88"/>
      <c r="J1" s="19"/>
      <c r="K1" s="3"/>
      <c r="L1" s="3"/>
      <c r="M1" s="3"/>
      <c r="N1" s="3"/>
      <c r="O1" s="3"/>
      <c r="P1" s="3"/>
      <c r="Q1" s="3"/>
    </row>
    <row r="2" spans="1:17" ht="15.75" thickBot="1" x14ac:dyDescent="0.3">
      <c r="A2" s="3"/>
      <c r="B2" s="3"/>
      <c r="C2" s="3"/>
      <c r="D2" s="88" t="s">
        <v>101</v>
      </c>
      <c r="E2" s="88"/>
      <c r="F2" s="88"/>
      <c r="G2" s="88"/>
      <c r="H2" s="88"/>
      <c r="I2" s="88"/>
      <c r="J2" s="19"/>
      <c r="K2" s="3"/>
      <c r="L2" s="3"/>
      <c r="M2" s="3"/>
      <c r="N2" s="3"/>
      <c r="O2" s="3"/>
      <c r="P2" s="3"/>
      <c r="Q2" s="3"/>
    </row>
    <row r="3" spans="1:17" x14ac:dyDescent="0.25">
      <c r="A3" s="3"/>
      <c r="B3" s="3"/>
      <c r="C3" s="3"/>
      <c r="D3" s="91" t="s">
        <v>108</v>
      </c>
      <c r="E3" s="94" t="s">
        <v>109</v>
      </c>
      <c r="F3" s="94" t="s">
        <v>102</v>
      </c>
      <c r="G3" s="94"/>
      <c r="H3" s="94"/>
      <c r="I3" s="95"/>
      <c r="J3" s="19"/>
      <c r="K3" s="3"/>
      <c r="L3" s="3"/>
      <c r="M3" s="3"/>
      <c r="N3" s="3"/>
      <c r="O3" s="3"/>
      <c r="P3" s="3"/>
      <c r="Q3" s="3"/>
    </row>
    <row r="4" spans="1:17" x14ac:dyDescent="0.25">
      <c r="A4" s="3"/>
      <c r="B4" s="3"/>
      <c r="C4" s="3"/>
      <c r="D4" s="92"/>
      <c r="E4" s="83"/>
      <c r="F4" s="83" t="s">
        <v>103</v>
      </c>
      <c r="G4" s="83" t="s">
        <v>104</v>
      </c>
      <c r="H4" s="83"/>
      <c r="I4" s="89"/>
      <c r="J4" s="3"/>
      <c r="K4" s="3"/>
      <c r="L4" s="3"/>
      <c r="M4" s="3"/>
      <c r="N4" s="3"/>
      <c r="O4" s="3"/>
      <c r="P4" s="3"/>
      <c r="Q4" s="3"/>
    </row>
    <row r="5" spans="1:17" x14ac:dyDescent="0.25">
      <c r="A5" s="3"/>
      <c r="B5" s="3"/>
      <c r="C5" s="3"/>
      <c r="D5" s="93"/>
      <c r="E5" s="90"/>
      <c r="F5" s="90"/>
      <c r="G5" s="21" t="s">
        <v>105</v>
      </c>
      <c r="H5" s="21" t="s">
        <v>106</v>
      </c>
      <c r="I5" s="22" t="s">
        <v>107</v>
      </c>
      <c r="J5" s="3"/>
      <c r="K5" s="3"/>
      <c r="L5" s="3"/>
      <c r="M5" s="3"/>
      <c r="N5" s="3"/>
      <c r="O5" s="3"/>
      <c r="P5" s="3"/>
      <c r="Q5" s="3"/>
    </row>
    <row r="6" spans="1:17" x14ac:dyDescent="0.25">
      <c r="A6" s="3"/>
      <c r="B6" s="3"/>
      <c r="C6" s="3"/>
      <c r="D6" s="78" t="s">
        <v>110</v>
      </c>
      <c r="E6" s="16" t="s">
        <v>111</v>
      </c>
      <c r="F6" s="16"/>
      <c r="G6" s="16">
        <v>35.89</v>
      </c>
      <c r="H6" s="16">
        <v>11.94</v>
      </c>
      <c r="I6" s="16">
        <v>13</v>
      </c>
      <c r="J6" s="3"/>
      <c r="K6" s="3"/>
      <c r="L6" s="3"/>
      <c r="M6" s="3"/>
      <c r="N6" s="3"/>
      <c r="O6" s="3"/>
      <c r="P6" s="3"/>
      <c r="Q6" s="3"/>
    </row>
    <row r="7" spans="1:17" x14ac:dyDescent="0.25">
      <c r="A7" s="3"/>
      <c r="B7" s="3"/>
      <c r="C7" s="3"/>
      <c r="D7" s="78"/>
      <c r="E7" s="16" t="s">
        <v>112</v>
      </c>
      <c r="F7" s="16"/>
      <c r="G7" s="16">
        <v>35.89</v>
      </c>
      <c r="H7" s="16">
        <v>11.5</v>
      </c>
      <c r="I7" s="16">
        <v>12.07</v>
      </c>
      <c r="J7" s="3"/>
      <c r="K7" s="3"/>
      <c r="L7" s="3"/>
      <c r="M7" s="3"/>
      <c r="N7" s="3"/>
      <c r="O7" s="3"/>
      <c r="P7" s="3"/>
      <c r="Q7" s="3"/>
    </row>
    <row r="8" spans="1:17" x14ac:dyDescent="0.25">
      <c r="A8" s="3"/>
      <c r="B8" s="3"/>
      <c r="C8" s="3"/>
      <c r="D8" s="78"/>
      <c r="E8" s="16" t="s">
        <v>113</v>
      </c>
      <c r="F8" s="16"/>
      <c r="G8" s="16">
        <v>35.89</v>
      </c>
      <c r="H8" s="16">
        <v>8.99</v>
      </c>
      <c r="I8" s="16">
        <v>12.56</v>
      </c>
      <c r="J8" s="3"/>
      <c r="K8" s="3"/>
      <c r="L8" s="3"/>
      <c r="M8" s="3"/>
      <c r="N8" s="3"/>
      <c r="O8" s="3"/>
      <c r="P8" s="3"/>
      <c r="Q8" s="3"/>
    </row>
    <row r="9" spans="1:17" x14ac:dyDescent="0.25">
      <c r="A9" s="3"/>
      <c r="B9" s="3"/>
      <c r="C9" s="3"/>
      <c r="D9" s="78"/>
      <c r="E9" s="16" t="s">
        <v>114</v>
      </c>
      <c r="F9" s="16"/>
      <c r="G9" s="16">
        <v>35.89</v>
      </c>
      <c r="H9" s="16">
        <v>10.44</v>
      </c>
      <c r="I9" s="16">
        <v>12.59</v>
      </c>
      <c r="J9" s="3"/>
      <c r="K9" s="3"/>
      <c r="L9" s="3"/>
      <c r="M9" s="3"/>
      <c r="N9" s="3"/>
      <c r="O9" s="3"/>
      <c r="P9" s="3"/>
      <c r="Q9" s="3"/>
    </row>
    <row r="10" spans="1:17" x14ac:dyDescent="0.25">
      <c r="A10" s="3"/>
      <c r="B10" s="3"/>
      <c r="C10" s="3"/>
      <c r="D10" s="78" t="s">
        <v>115</v>
      </c>
      <c r="E10" s="78"/>
      <c r="F10" s="16"/>
      <c r="G10" s="16">
        <v>35.89</v>
      </c>
      <c r="H10" s="16">
        <v>7.95</v>
      </c>
      <c r="I10" s="16">
        <v>14.33</v>
      </c>
      <c r="J10" s="3"/>
      <c r="K10" s="3"/>
      <c r="L10" s="3"/>
      <c r="M10" s="3"/>
      <c r="N10" s="3"/>
      <c r="O10" s="3"/>
      <c r="P10" s="3"/>
      <c r="Q10" s="3"/>
    </row>
    <row r="11" spans="1:17" x14ac:dyDescent="0.25">
      <c r="A11" s="3"/>
      <c r="B11" s="3"/>
      <c r="C11" s="3"/>
      <c r="D11" s="78" t="s">
        <v>116</v>
      </c>
      <c r="E11" s="16" t="s">
        <v>118</v>
      </c>
      <c r="F11" s="16"/>
      <c r="G11" s="16">
        <v>35.89</v>
      </c>
      <c r="H11" s="16">
        <v>7.96</v>
      </c>
      <c r="I11" s="16">
        <v>13.33</v>
      </c>
      <c r="J11" s="3"/>
      <c r="K11" s="3"/>
      <c r="L11" s="3"/>
      <c r="M11" s="3"/>
      <c r="N11" s="3"/>
      <c r="O11" s="3"/>
      <c r="P11" s="3"/>
      <c r="Q11" s="3"/>
    </row>
    <row r="12" spans="1:17" x14ac:dyDescent="0.25">
      <c r="A12" s="3"/>
      <c r="B12" s="3"/>
      <c r="C12" s="3"/>
      <c r="D12" s="78"/>
      <c r="E12" s="16" t="s">
        <v>119</v>
      </c>
      <c r="F12" s="16"/>
      <c r="G12" s="16">
        <v>35.89</v>
      </c>
      <c r="H12" s="16">
        <v>7.25</v>
      </c>
      <c r="I12" s="16">
        <v>13.23</v>
      </c>
      <c r="J12" s="3"/>
      <c r="K12" s="3"/>
      <c r="L12" s="3"/>
      <c r="M12" s="3"/>
      <c r="N12" s="3"/>
      <c r="O12" s="3"/>
      <c r="P12" s="3"/>
      <c r="Q12" s="3"/>
    </row>
    <row r="13" spans="1:17" x14ac:dyDescent="0.25">
      <c r="A13" s="3"/>
      <c r="B13" s="3"/>
      <c r="C13" s="3"/>
      <c r="D13" s="78"/>
      <c r="E13" s="16" t="s">
        <v>114</v>
      </c>
      <c r="F13" s="16"/>
      <c r="G13" s="16">
        <v>35.89</v>
      </c>
      <c r="H13" s="16">
        <v>7.72</v>
      </c>
      <c r="I13" s="16">
        <v>13.29</v>
      </c>
      <c r="J13" s="3"/>
      <c r="K13" s="3"/>
      <c r="L13" s="3"/>
      <c r="M13" s="3"/>
      <c r="N13" s="3"/>
      <c r="O13" s="3"/>
      <c r="P13" s="3"/>
      <c r="Q13" s="3"/>
    </row>
    <row r="14" spans="1:17" x14ac:dyDescent="0.25">
      <c r="A14" s="3"/>
      <c r="B14" s="3"/>
      <c r="C14" s="3"/>
      <c r="D14" s="78" t="s">
        <v>117</v>
      </c>
      <c r="E14" s="16" t="s">
        <v>120</v>
      </c>
      <c r="F14" s="16"/>
      <c r="G14" s="16">
        <v>35.89</v>
      </c>
      <c r="H14" s="16">
        <v>11.08</v>
      </c>
      <c r="I14" s="16">
        <v>14.78</v>
      </c>
      <c r="J14" s="3"/>
      <c r="K14" s="3"/>
      <c r="L14" s="3"/>
      <c r="M14" s="3"/>
      <c r="N14" s="3"/>
      <c r="O14" s="3"/>
      <c r="P14" s="3"/>
      <c r="Q14" s="3"/>
    </row>
    <row r="15" spans="1:17" x14ac:dyDescent="0.25">
      <c r="A15" s="3"/>
      <c r="B15" s="3"/>
      <c r="C15" s="3"/>
      <c r="D15" s="78"/>
      <c r="E15" s="16" t="s">
        <v>121</v>
      </c>
      <c r="F15" s="16"/>
      <c r="G15" s="16">
        <v>35.89</v>
      </c>
      <c r="H15" s="16">
        <v>10.29</v>
      </c>
      <c r="I15" s="16">
        <v>13.58</v>
      </c>
      <c r="J15" s="3"/>
      <c r="K15" s="3"/>
      <c r="L15" s="3"/>
      <c r="M15" s="3"/>
      <c r="N15" s="3"/>
      <c r="O15" s="3"/>
      <c r="P15" s="3"/>
      <c r="Q15" s="3"/>
    </row>
    <row r="16" spans="1:17" x14ac:dyDescent="0.25">
      <c r="A16" s="3"/>
      <c r="B16" s="3"/>
      <c r="C16" s="3"/>
      <c r="D16" s="78"/>
      <c r="E16" s="16" t="s">
        <v>114</v>
      </c>
      <c r="F16" s="16"/>
      <c r="G16" s="16">
        <v>35.89</v>
      </c>
      <c r="H16" s="16">
        <v>10.58</v>
      </c>
      <c r="I16" s="16">
        <v>14.11</v>
      </c>
      <c r="J16" s="3"/>
      <c r="K16" s="3"/>
      <c r="L16" s="3"/>
      <c r="M16" s="3"/>
      <c r="N16" s="3"/>
      <c r="O16" s="3"/>
      <c r="P16" s="3"/>
      <c r="Q16" s="3"/>
    </row>
    <row r="17" spans="1:17" x14ac:dyDescent="0.25">
      <c r="A17" s="3"/>
      <c r="B17" s="3"/>
      <c r="C17" s="3"/>
      <c r="D17" s="78" t="s">
        <v>122</v>
      </c>
      <c r="E17" s="78"/>
      <c r="F17" s="16"/>
      <c r="G17" s="16">
        <v>35.89</v>
      </c>
      <c r="H17" s="16">
        <v>8.65</v>
      </c>
      <c r="I17" s="16">
        <v>10.5</v>
      </c>
      <c r="J17" s="3"/>
      <c r="K17" s="3"/>
      <c r="L17" s="3"/>
      <c r="M17" s="3"/>
      <c r="N17" s="3"/>
      <c r="O17" s="3"/>
      <c r="P17" s="3"/>
      <c r="Q17" s="3"/>
    </row>
    <row r="18" spans="1:17" x14ac:dyDescent="0.25">
      <c r="A18" s="3"/>
      <c r="B18" s="3"/>
      <c r="C18" s="3"/>
      <c r="D18" s="78" t="s">
        <v>123</v>
      </c>
      <c r="E18" s="78"/>
      <c r="F18" s="16"/>
      <c r="G18" s="16">
        <v>35.89</v>
      </c>
      <c r="H18" s="16">
        <v>10.01</v>
      </c>
      <c r="I18" s="16">
        <v>14.69</v>
      </c>
      <c r="J18" s="3"/>
      <c r="K18" s="3"/>
      <c r="L18" s="3"/>
      <c r="M18" s="3"/>
      <c r="N18" s="3"/>
      <c r="O18" s="3"/>
      <c r="P18" s="3"/>
      <c r="Q18" s="3"/>
    </row>
    <row r="19" spans="1:17" x14ac:dyDescent="0.25">
      <c r="A19" s="3"/>
      <c r="B19" s="3"/>
      <c r="C19" s="3"/>
      <c r="D19" s="78" t="s">
        <v>124</v>
      </c>
      <c r="E19" s="78"/>
      <c r="F19" s="16"/>
      <c r="G19" s="16">
        <v>35.89</v>
      </c>
      <c r="H19" s="16">
        <v>8.89</v>
      </c>
      <c r="I19" s="16">
        <v>12.41</v>
      </c>
      <c r="J19" s="3"/>
      <c r="K19" s="3"/>
      <c r="L19" s="3"/>
      <c r="M19" s="3"/>
      <c r="N19" s="3"/>
      <c r="O19" s="3"/>
      <c r="P19" s="3"/>
      <c r="Q19" s="3"/>
    </row>
    <row r="20" spans="1:17" x14ac:dyDescent="0.25">
      <c r="A20" s="3"/>
      <c r="B20" s="3"/>
      <c r="C20" s="3"/>
      <c r="D20" s="78" t="s">
        <v>125</v>
      </c>
      <c r="E20" s="78"/>
      <c r="F20" s="16"/>
      <c r="G20" s="16">
        <v>35.89</v>
      </c>
      <c r="H20" s="16">
        <v>9.1</v>
      </c>
      <c r="I20" s="16">
        <v>13.33</v>
      </c>
      <c r="J20" s="3"/>
      <c r="K20" s="3"/>
      <c r="L20" s="3"/>
      <c r="M20" s="3"/>
      <c r="N20" s="3"/>
      <c r="O20" s="3"/>
      <c r="P20" s="3"/>
      <c r="Q20" s="3"/>
    </row>
    <row r="21" spans="1:17" x14ac:dyDescent="0.25">
      <c r="A21" s="3"/>
      <c r="B21" s="3"/>
      <c r="C21" s="3"/>
      <c r="D21" s="78" t="s">
        <v>126</v>
      </c>
      <c r="E21" s="78"/>
      <c r="F21" s="16"/>
      <c r="G21" s="16">
        <v>35.89</v>
      </c>
      <c r="H21" s="16">
        <v>7.71</v>
      </c>
      <c r="I21" s="16">
        <v>12.79</v>
      </c>
      <c r="J21" s="3"/>
      <c r="K21" s="45" t="s">
        <v>180</v>
      </c>
      <c r="L21" s="45">
        <v>2</v>
      </c>
      <c r="M21" s="3"/>
      <c r="N21" s="3"/>
      <c r="O21" s="3"/>
      <c r="P21" s="3"/>
      <c r="Q21" s="3"/>
    </row>
    <row r="22" spans="1:17" x14ac:dyDescent="0.25">
      <c r="A22" s="3"/>
      <c r="B22" s="3"/>
      <c r="C22" s="3"/>
      <c r="D22" s="78" t="s">
        <v>127</v>
      </c>
      <c r="E22" s="78"/>
      <c r="F22" s="16"/>
      <c r="G22" s="16">
        <v>35.9</v>
      </c>
      <c r="H22" s="16">
        <v>4.9400000000000004</v>
      </c>
      <c r="I22" s="16">
        <v>14.22</v>
      </c>
      <c r="J22" s="3"/>
      <c r="K22" s="3"/>
      <c r="L22" s="3"/>
      <c r="M22" s="3"/>
      <c r="N22" s="3"/>
      <c r="O22" s="3"/>
      <c r="P22" s="3"/>
      <c r="Q22" s="3"/>
    </row>
    <row r="23" spans="1:17" ht="30" x14ac:dyDescent="0.25">
      <c r="A23" s="3"/>
      <c r="B23" s="3"/>
      <c r="C23" s="3"/>
      <c r="D23" s="78" t="s">
        <v>128</v>
      </c>
      <c r="E23" s="78"/>
      <c r="F23" s="16"/>
      <c r="G23" s="16">
        <v>35.9</v>
      </c>
      <c r="H23" s="16">
        <v>11.24</v>
      </c>
      <c r="I23" s="16">
        <v>14.63</v>
      </c>
      <c r="J23" s="3"/>
      <c r="K23" s="46" t="s">
        <v>182</v>
      </c>
      <c r="L23" s="47">
        <f>SUM('Параметры расчёта ТПр р за км'!B103:B106)</f>
        <v>0</v>
      </c>
      <c r="M23" s="3"/>
      <c r="N23" s="3"/>
      <c r="O23" s="3"/>
      <c r="P23" s="3"/>
      <c r="Q23" s="3"/>
    </row>
    <row r="24" spans="1:17" x14ac:dyDescent="0.25">
      <c r="A24" s="3"/>
      <c r="B24" s="3"/>
      <c r="C24" s="3"/>
      <c r="D24" s="78" t="s">
        <v>129</v>
      </c>
      <c r="E24" s="78"/>
      <c r="F24" s="16"/>
      <c r="G24" s="16">
        <v>35.89</v>
      </c>
      <c r="H24" s="16">
        <v>5.68</v>
      </c>
      <c r="I24" s="16">
        <v>15.26</v>
      </c>
      <c r="J24" s="3"/>
      <c r="K24" s="3"/>
      <c r="L24" s="3"/>
      <c r="M24" s="3"/>
      <c r="N24" s="3"/>
      <c r="O24" s="3"/>
      <c r="P24" s="3"/>
      <c r="Q24" s="3"/>
    </row>
    <row r="25" spans="1:17" ht="30" x14ac:dyDescent="0.25">
      <c r="A25" s="3"/>
      <c r="B25" s="3"/>
      <c r="C25" s="3"/>
      <c r="D25" s="78" t="s">
        <v>130</v>
      </c>
      <c r="E25" s="78"/>
      <c r="F25" s="16"/>
      <c r="G25" s="16">
        <v>35.89</v>
      </c>
      <c r="H25" s="16">
        <v>5.78</v>
      </c>
      <c r="I25" s="16">
        <v>12.78</v>
      </c>
      <c r="J25" s="3"/>
      <c r="K25" s="69" t="s">
        <v>183</v>
      </c>
      <c r="L25" s="70">
        <f>IF(Калькулятор!I3&lt;=15,IF('Параметры расчёта ТПр р за км'!B92=2,IF(L23&lt;=0.5,0,1),1),1)</f>
        <v>1</v>
      </c>
      <c r="M25" s="3"/>
      <c r="N25" s="3"/>
      <c r="O25" s="3"/>
      <c r="P25" s="3"/>
      <c r="Q25" s="3"/>
    </row>
    <row r="26" spans="1:17" x14ac:dyDescent="0.25">
      <c r="A26" s="3"/>
      <c r="B26" s="3"/>
      <c r="C26" s="3"/>
      <c r="D26" s="78" t="s">
        <v>131</v>
      </c>
      <c r="E26" s="78"/>
      <c r="F26" s="23">
        <v>8.39</v>
      </c>
      <c r="G26" s="16">
        <v>35.89</v>
      </c>
      <c r="H26" s="16">
        <v>5.7</v>
      </c>
      <c r="I26" s="16">
        <v>12.55</v>
      </c>
      <c r="J26" s="3"/>
      <c r="K26" s="3"/>
      <c r="L26" s="3"/>
      <c r="M26" s="3"/>
      <c r="N26" s="3"/>
      <c r="O26" s="3"/>
      <c r="P26" s="3"/>
      <c r="Q26" s="3"/>
    </row>
    <row r="27" spans="1:17" x14ac:dyDescent="0.25">
      <c r="A27" s="3"/>
      <c r="B27" s="3"/>
      <c r="C27" s="3"/>
      <c r="D27" s="78" t="s">
        <v>132</v>
      </c>
      <c r="E27" s="78"/>
      <c r="F27" s="16"/>
      <c r="G27" s="16">
        <v>35.9</v>
      </c>
      <c r="H27" s="16">
        <v>6.06</v>
      </c>
      <c r="I27" s="16">
        <v>8.7100000000000009</v>
      </c>
      <c r="J27" s="3"/>
      <c r="K27" s="3"/>
      <c r="L27" s="3"/>
      <c r="M27" s="3"/>
      <c r="N27" s="3"/>
      <c r="O27" s="3"/>
      <c r="P27" s="3"/>
      <c r="Q27" s="3"/>
    </row>
    <row r="28" spans="1:17" x14ac:dyDescent="0.25">
      <c r="A28" s="3"/>
      <c r="B28" s="3"/>
      <c r="C28" s="3"/>
      <c r="D28" s="78" t="s">
        <v>133</v>
      </c>
      <c r="E28" s="78"/>
      <c r="F28" s="23">
        <v>6.04</v>
      </c>
      <c r="G28" s="16">
        <v>35.89</v>
      </c>
      <c r="H28" s="16">
        <v>5.56</v>
      </c>
      <c r="I28" s="16">
        <v>8.6999999999999993</v>
      </c>
      <c r="J28" s="3"/>
      <c r="K28" s="3"/>
      <c r="L28" s="3"/>
      <c r="M28" s="3"/>
      <c r="N28" s="3"/>
      <c r="O28" s="3"/>
      <c r="P28" s="3"/>
      <c r="Q28" s="3"/>
    </row>
    <row r="29" spans="1:17" x14ac:dyDescent="0.25">
      <c r="A29" s="3"/>
      <c r="B29" s="3"/>
      <c r="C29" s="3"/>
      <c r="D29" s="78" t="s">
        <v>134</v>
      </c>
      <c r="E29" s="78"/>
      <c r="F29" s="16"/>
      <c r="G29" s="16">
        <v>35.89</v>
      </c>
      <c r="H29" s="16">
        <v>7.63</v>
      </c>
      <c r="I29" s="16">
        <v>10.54</v>
      </c>
      <c r="J29" s="3"/>
      <c r="K29" s="3"/>
      <c r="L29" s="3"/>
      <c r="M29" s="3"/>
      <c r="N29" s="3"/>
      <c r="O29" s="3"/>
      <c r="P29" s="3"/>
      <c r="Q29" s="3"/>
    </row>
    <row r="30" spans="1:17" x14ac:dyDescent="0.25">
      <c r="A30" s="3"/>
      <c r="B30" s="3"/>
      <c r="C30" s="3"/>
      <c r="D30" s="78" t="s">
        <v>135</v>
      </c>
      <c r="E30" s="78"/>
      <c r="F30" s="23">
        <v>11</v>
      </c>
      <c r="G30" s="16">
        <v>35.89</v>
      </c>
      <c r="H30" s="16">
        <v>9.75</v>
      </c>
      <c r="I30" s="16">
        <v>12.68</v>
      </c>
      <c r="J30" s="3"/>
      <c r="K30" s="3"/>
      <c r="L30" s="3"/>
      <c r="M30" s="3"/>
      <c r="N30" s="3"/>
      <c r="O30" s="3"/>
      <c r="P30" s="3"/>
      <c r="Q30" s="3"/>
    </row>
    <row r="31" spans="1:17" x14ac:dyDescent="0.25">
      <c r="A31" s="3"/>
      <c r="B31" s="3"/>
      <c r="C31" s="3"/>
      <c r="D31" s="78" t="s">
        <v>136</v>
      </c>
      <c r="E31" s="78"/>
      <c r="F31" s="16"/>
      <c r="G31" s="16"/>
      <c r="H31" s="16"/>
      <c r="I31" s="16"/>
      <c r="J31" s="3"/>
      <c r="K31" s="3"/>
      <c r="L31" s="3"/>
      <c r="M31" s="3"/>
      <c r="N31" s="3"/>
      <c r="O31" s="3"/>
      <c r="P31" s="3"/>
      <c r="Q31" s="3"/>
    </row>
  </sheetData>
  <mergeCells count="26">
    <mergeCell ref="D1:I1"/>
    <mergeCell ref="D21:E21"/>
    <mergeCell ref="D2:I2"/>
    <mergeCell ref="G4:I4"/>
    <mergeCell ref="F4:F5"/>
    <mergeCell ref="D6:D9"/>
    <mergeCell ref="D10:E10"/>
    <mergeCell ref="D11:D13"/>
    <mergeCell ref="D3:D5"/>
    <mergeCell ref="E3:E5"/>
    <mergeCell ref="F3:I3"/>
    <mergeCell ref="D14:D16"/>
    <mergeCell ref="D17:E17"/>
    <mergeCell ref="D18:E18"/>
    <mergeCell ref="D19:E19"/>
    <mergeCell ref="D20:E20"/>
    <mergeCell ref="D28:E28"/>
    <mergeCell ref="D29:E29"/>
    <mergeCell ref="D30:E30"/>
    <mergeCell ref="D31:E31"/>
    <mergeCell ref="D22:E22"/>
    <mergeCell ref="D23:E23"/>
    <mergeCell ref="D24:E24"/>
    <mergeCell ref="D25:E25"/>
    <mergeCell ref="D26:E26"/>
    <mergeCell ref="D27:E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93"/>
  <sheetViews>
    <sheetView tabSelected="1" topLeftCell="A4" zoomScaleNormal="100" workbookViewId="0">
      <selection activeCell="V17" sqref="V17"/>
    </sheetView>
  </sheetViews>
  <sheetFormatPr defaultRowHeight="15" x14ac:dyDescent="0.25"/>
  <cols>
    <col min="1" max="2" width="16.28515625" customWidth="1"/>
    <col min="3" max="7" width="5.140625" customWidth="1"/>
    <col min="8" max="9" width="16.28515625" customWidth="1"/>
    <col min="10" max="14" width="5.140625" customWidth="1"/>
    <col min="15" max="15" width="24.7109375" customWidth="1"/>
    <col min="16" max="16" width="16.28515625" customWidth="1"/>
  </cols>
  <sheetData>
    <row r="1" spans="1:24" ht="15.75" thickBot="1" x14ac:dyDescent="0.3">
      <c r="A1" s="48"/>
      <c r="B1" s="48"/>
      <c r="C1" s="48"/>
      <c r="D1" s="48"/>
      <c r="E1" s="48"/>
      <c r="F1" s="48"/>
      <c r="G1" s="48"/>
      <c r="H1" s="48"/>
      <c r="I1" s="48"/>
      <c r="J1" s="48"/>
      <c r="K1" s="48"/>
      <c r="L1" s="48"/>
      <c r="M1" s="48"/>
      <c r="N1" s="48"/>
      <c r="O1" s="48"/>
      <c r="P1" s="48"/>
      <c r="Q1" s="26"/>
    </row>
    <row r="2" spans="1:24" ht="31.5" customHeight="1" thickBot="1" x14ac:dyDescent="0.3">
      <c r="A2" s="48"/>
      <c r="B2" s="130" t="s">
        <v>24</v>
      </c>
      <c r="C2" s="131"/>
      <c r="D2" s="131"/>
      <c r="E2" s="131"/>
      <c r="F2" s="131"/>
      <c r="G2" s="131"/>
      <c r="H2" s="131"/>
      <c r="I2" s="131"/>
      <c r="J2" s="131"/>
      <c r="K2" s="131"/>
      <c r="L2" s="131"/>
      <c r="M2" s="131"/>
      <c r="N2" s="131"/>
      <c r="O2" s="132"/>
      <c r="P2" s="48"/>
      <c r="Q2" s="26"/>
    </row>
    <row r="3" spans="1:24" ht="45.75" customHeight="1" thickBot="1" x14ac:dyDescent="0.3">
      <c r="A3" s="48"/>
      <c r="B3" s="48"/>
      <c r="C3" s="133" t="s">
        <v>18</v>
      </c>
      <c r="D3" s="134"/>
      <c r="E3" s="134"/>
      <c r="F3" s="134"/>
      <c r="G3" s="134"/>
      <c r="H3" s="134"/>
      <c r="I3" s="135">
        <v>300</v>
      </c>
      <c r="J3" s="135"/>
      <c r="K3" s="135"/>
      <c r="L3" s="135"/>
      <c r="M3" s="135"/>
      <c r="N3" s="136"/>
      <c r="O3" s="48"/>
      <c r="P3" s="48"/>
      <c r="Q3" s="26"/>
      <c r="S3" s="4"/>
      <c r="T3" s="8"/>
      <c r="U3" s="8"/>
      <c r="V3" s="8"/>
      <c r="W3" s="8"/>
      <c r="X3" s="8"/>
    </row>
    <row r="4" spans="1:24" ht="15.75" x14ac:dyDescent="0.25">
      <c r="A4" s="48"/>
      <c r="B4" s="48"/>
      <c r="C4" s="161" t="s">
        <v>200</v>
      </c>
      <c r="D4" s="162"/>
      <c r="E4" s="162"/>
      <c r="F4" s="162"/>
      <c r="G4" s="162"/>
      <c r="H4" s="162"/>
      <c r="I4" s="162"/>
      <c r="J4" s="162"/>
      <c r="K4" s="162"/>
      <c r="L4" s="162"/>
      <c r="M4" s="162"/>
      <c r="N4" s="163"/>
      <c r="O4" s="48"/>
      <c r="P4" s="48"/>
      <c r="Q4" s="26"/>
      <c r="S4" s="4"/>
      <c r="T4" s="8"/>
      <c r="U4" s="8"/>
      <c r="V4" s="8"/>
      <c r="W4" s="8"/>
      <c r="X4" s="8"/>
    </row>
    <row r="5" spans="1:24" ht="15.75" x14ac:dyDescent="0.25">
      <c r="A5" s="48"/>
      <c r="B5" s="48"/>
      <c r="C5" s="96" t="s">
        <v>201</v>
      </c>
      <c r="D5" s="97"/>
      <c r="E5" s="97"/>
      <c r="F5" s="97"/>
      <c r="G5" s="97"/>
      <c r="H5" s="97"/>
      <c r="I5" s="97"/>
      <c r="J5" s="97"/>
      <c r="K5" s="97"/>
      <c r="L5" s="97"/>
      <c r="M5" s="98"/>
      <c r="N5" s="76"/>
      <c r="O5" s="48"/>
      <c r="P5" s="48"/>
      <c r="Q5" s="26"/>
      <c r="S5" s="4"/>
      <c r="T5" s="8"/>
      <c r="U5" s="8"/>
      <c r="V5" s="8"/>
      <c r="W5" s="8"/>
      <c r="X5" s="8"/>
    </row>
    <row r="6" spans="1:24" ht="15.75" x14ac:dyDescent="0.25">
      <c r="A6" s="48"/>
      <c r="B6" s="48"/>
      <c r="C6" s="96" t="s">
        <v>202</v>
      </c>
      <c r="D6" s="97"/>
      <c r="E6" s="97"/>
      <c r="F6" s="97"/>
      <c r="G6" s="97"/>
      <c r="H6" s="97"/>
      <c r="I6" s="97"/>
      <c r="J6" s="97"/>
      <c r="K6" s="97"/>
      <c r="L6" s="97"/>
      <c r="M6" s="98"/>
      <c r="N6" s="76"/>
      <c r="O6" s="48"/>
      <c r="P6" s="48"/>
      <c r="Q6" s="26"/>
      <c r="S6" s="4"/>
      <c r="T6" s="8"/>
      <c r="U6" s="8"/>
      <c r="V6" s="8"/>
      <c r="W6" s="8"/>
      <c r="X6" s="8"/>
    </row>
    <row r="7" spans="1:24" ht="15.75" x14ac:dyDescent="0.25">
      <c r="A7" s="48"/>
      <c r="B7" s="48"/>
      <c r="C7" s="96" t="s">
        <v>203</v>
      </c>
      <c r="D7" s="97"/>
      <c r="E7" s="97"/>
      <c r="F7" s="97"/>
      <c r="G7" s="97"/>
      <c r="H7" s="97"/>
      <c r="I7" s="97"/>
      <c r="J7" s="97"/>
      <c r="K7" s="97"/>
      <c r="L7" s="97"/>
      <c r="M7" s="98"/>
      <c r="N7" s="76"/>
      <c r="O7" s="48"/>
      <c r="P7" s="48"/>
      <c r="Q7" s="26"/>
      <c r="S7" s="4"/>
      <c r="T7" s="8"/>
      <c r="U7" s="8"/>
      <c r="V7" s="8"/>
      <c r="W7" s="8"/>
      <c r="X7" s="8"/>
    </row>
    <row r="8" spans="1:24" ht="15.75" x14ac:dyDescent="0.25">
      <c r="A8" s="48"/>
      <c r="B8" s="48"/>
      <c r="C8" s="96" t="s">
        <v>204</v>
      </c>
      <c r="D8" s="97"/>
      <c r="E8" s="97"/>
      <c r="F8" s="97"/>
      <c r="G8" s="97"/>
      <c r="H8" s="97"/>
      <c r="I8" s="97"/>
      <c r="J8" s="97"/>
      <c r="K8" s="97"/>
      <c r="L8" s="97"/>
      <c r="M8" s="98"/>
      <c r="N8" s="76"/>
      <c r="O8" s="48"/>
      <c r="P8" s="48"/>
      <c r="Q8" s="26"/>
      <c r="S8" s="4"/>
      <c r="T8" s="8"/>
      <c r="U8" s="8"/>
      <c r="V8" s="8"/>
      <c r="W8" s="8"/>
      <c r="X8" s="8"/>
    </row>
    <row r="9" spans="1:24" ht="15.75" x14ac:dyDescent="0.25">
      <c r="A9" s="48"/>
      <c r="B9" s="48"/>
      <c r="C9" s="96" t="s">
        <v>205</v>
      </c>
      <c r="D9" s="97"/>
      <c r="E9" s="97"/>
      <c r="F9" s="97"/>
      <c r="G9" s="97"/>
      <c r="H9" s="97"/>
      <c r="I9" s="97"/>
      <c r="J9" s="97"/>
      <c r="K9" s="97"/>
      <c r="L9" s="97"/>
      <c r="M9" s="98"/>
      <c r="N9" s="76"/>
      <c r="O9" s="48"/>
      <c r="P9" s="48"/>
      <c r="Q9" s="26"/>
      <c r="S9" s="4"/>
      <c r="T9" s="8"/>
      <c r="U9" s="8"/>
      <c r="V9" s="8"/>
      <c r="W9" s="8"/>
      <c r="X9" s="8"/>
    </row>
    <row r="10" spans="1:24" ht="15.75" x14ac:dyDescent="0.25">
      <c r="A10" s="48"/>
      <c r="B10" s="48"/>
      <c r="C10" s="96" t="s">
        <v>206</v>
      </c>
      <c r="D10" s="97"/>
      <c r="E10" s="97"/>
      <c r="F10" s="97"/>
      <c r="G10" s="97"/>
      <c r="H10" s="97"/>
      <c r="I10" s="97"/>
      <c r="J10" s="97"/>
      <c r="K10" s="97"/>
      <c r="L10" s="97"/>
      <c r="M10" s="98"/>
      <c r="N10" s="76"/>
      <c r="O10" s="48"/>
      <c r="P10" s="48"/>
      <c r="Q10" s="26"/>
      <c r="S10" s="4"/>
      <c r="T10" s="8"/>
      <c r="U10" s="8"/>
      <c r="V10" s="8"/>
      <c r="W10" s="8"/>
      <c r="X10" s="8"/>
    </row>
    <row r="11" spans="1:24" ht="15.75" x14ac:dyDescent="0.25">
      <c r="A11" s="48"/>
      <c r="B11" s="48"/>
      <c r="C11" s="96" t="s">
        <v>207</v>
      </c>
      <c r="D11" s="97"/>
      <c r="E11" s="97"/>
      <c r="F11" s="97"/>
      <c r="G11" s="97"/>
      <c r="H11" s="97"/>
      <c r="I11" s="97"/>
      <c r="J11" s="97"/>
      <c r="K11" s="97"/>
      <c r="L11" s="97"/>
      <c r="M11" s="98"/>
      <c r="N11" s="76"/>
      <c r="O11" s="48"/>
      <c r="P11" s="48"/>
      <c r="Q11" s="26"/>
      <c r="S11" s="4"/>
      <c r="T11" s="8"/>
      <c r="U11" s="8"/>
      <c r="V11" s="8"/>
      <c r="W11" s="8"/>
      <c r="X11" s="8"/>
    </row>
    <row r="12" spans="1:24" ht="15.75" x14ac:dyDescent="0.25">
      <c r="A12" s="48"/>
      <c r="B12" s="48"/>
      <c r="C12" s="96" t="s">
        <v>208</v>
      </c>
      <c r="D12" s="97"/>
      <c r="E12" s="97"/>
      <c r="F12" s="97"/>
      <c r="G12" s="97"/>
      <c r="H12" s="97"/>
      <c r="I12" s="97"/>
      <c r="J12" s="97"/>
      <c r="K12" s="97"/>
      <c r="L12" s="97"/>
      <c r="M12" s="98"/>
      <c r="N12" s="76"/>
      <c r="O12" s="48"/>
      <c r="P12" s="48"/>
      <c r="Q12" s="26"/>
      <c r="S12" s="4"/>
      <c r="T12" s="8"/>
      <c r="U12" s="8"/>
      <c r="V12" s="8"/>
      <c r="W12" s="8"/>
      <c r="X12" s="8"/>
    </row>
    <row r="13" spans="1:24" ht="22.5" customHeight="1" thickBot="1" x14ac:dyDescent="0.3">
      <c r="A13" s="48"/>
      <c r="B13" s="48"/>
      <c r="C13" s="141" t="s">
        <v>41</v>
      </c>
      <c r="D13" s="142"/>
      <c r="E13" s="142"/>
      <c r="F13" s="142"/>
      <c r="G13" s="142"/>
      <c r="H13" s="143"/>
      <c r="I13" s="137" t="s">
        <v>180</v>
      </c>
      <c r="J13" s="138"/>
      <c r="K13" s="138"/>
      <c r="L13" s="138"/>
      <c r="M13" s="138"/>
      <c r="N13" s="139"/>
      <c r="O13" s="49"/>
      <c r="P13" s="49"/>
      <c r="Q13" s="4"/>
      <c r="R13" s="4"/>
      <c r="S13" s="4"/>
      <c r="T13" s="6"/>
      <c r="U13" s="9"/>
      <c r="V13" s="7"/>
      <c r="W13" s="5"/>
      <c r="X13" s="10"/>
    </row>
    <row r="14" spans="1:24" ht="19.5" customHeight="1" thickBot="1" x14ac:dyDescent="0.3">
      <c r="A14" s="48"/>
      <c r="B14" s="48"/>
      <c r="C14" s="144" t="s">
        <v>42</v>
      </c>
      <c r="D14" s="145"/>
      <c r="E14" s="145"/>
      <c r="F14" s="146"/>
      <c r="G14" s="147" t="s">
        <v>25</v>
      </c>
      <c r="H14" s="148"/>
      <c r="I14" s="149" t="s">
        <v>43</v>
      </c>
      <c r="J14" s="150"/>
      <c r="K14" s="150" t="s">
        <v>44</v>
      </c>
      <c r="L14" s="150"/>
      <c r="M14" s="150"/>
      <c r="N14" s="151"/>
      <c r="O14" s="48"/>
      <c r="P14" s="48"/>
      <c r="Q14" s="26"/>
      <c r="T14" s="10"/>
      <c r="U14" s="10"/>
      <c r="V14" s="10"/>
      <c r="W14" s="10"/>
      <c r="X14" s="10"/>
    </row>
    <row r="15" spans="1:24" ht="21" customHeight="1" thickBot="1" x14ac:dyDescent="0.3">
      <c r="A15" s="48"/>
      <c r="B15" s="152" t="s">
        <v>45</v>
      </c>
      <c r="C15" s="153"/>
      <c r="D15" s="153"/>
      <c r="E15" s="153"/>
      <c r="F15" s="153"/>
      <c r="G15" s="153"/>
      <c r="H15" s="153"/>
      <c r="I15" s="153"/>
      <c r="J15" s="153"/>
      <c r="K15" s="153"/>
      <c r="L15" s="153"/>
      <c r="M15" s="153"/>
      <c r="N15" s="153"/>
      <c r="O15" s="154"/>
      <c r="P15" s="48"/>
      <c r="Q15" s="26"/>
      <c r="T15" s="6"/>
      <c r="U15" s="7"/>
      <c r="V15" s="7"/>
      <c r="W15" s="5"/>
      <c r="X15" s="10"/>
    </row>
    <row r="16" spans="1:24" ht="21" customHeight="1" thickBot="1" x14ac:dyDescent="0.3">
      <c r="A16" s="155" t="s">
        <v>49</v>
      </c>
      <c r="B16" s="156"/>
      <c r="C16" s="156"/>
      <c r="D16" s="156"/>
      <c r="E16" s="156"/>
      <c r="F16" s="156"/>
      <c r="G16" s="156"/>
      <c r="H16" s="157"/>
      <c r="I16" s="158" t="s">
        <v>50</v>
      </c>
      <c r="J16" s="159"/>
      <c r="K16" s="159"/>
      <c r="L16" s="159"/>
      <c r="M16" s="159"/>
      <c r="N16" s="159"/>
      <c r="O16" s="159"/>
      <c r="P16" s="160"/>
      <c r="Q16" s="26"/>
      <c r="T16" s="6"/>
      <c r="U16" s="7"/>
      <c r="V16" s="7"/>
      <c r="W16" s="5"/>
      <c r="X16" s="10"/>
    </row>
    <row r="17" spans="1:24" ht="21" customHeight="1" thickBot="1" x14ac:dyDescent="0.3">
      <c r="A17" s="116" t="s">
        <v>137</v>
      </c>
      <c r="B17" s="117"/>
      <c r="C17" s="117"/>
      <c r="D17" s="117"/>
      <c r="E17" s="117"/>
      <c r="F17" s="117"/>
      <c r="G17" s="117"/>
      <c r="H17" s="117"/>
      <c r="I17" s="117"/>
      <c r="J17" s="117"/>
      <c r="K17" s="117"/>
      <c r="L17" s="117"/>
      <c r="M17" s="117"/>
      <c r="N17" s="117"/>
      <c r="O17" s="117"/>
      <c r="P17" s="118"/>
      <c r="Q17" s="26"/>
      <c r="T17" s="17"/>
      <c r="U17" s="18"/>
      <c r="V17" s="18"/>
      <c r="W17" s="5"/>
      <c r="X17" s="10"/>
    </row>
    <row r="18" spans="1:24" ht="46.5" customHeight="1" x14ac:dyDescent="0.25">
      <c r="A18" s="110" t="s">
        <v>26</v>
      </c>
      <c r="B18" s="114" t="s">
        <v>48</v>
      </c>
      <c r="C18" s="109" t="s">
        <v>46</v>
      </c>
      <c r="D18" s="109"/>
      <c r="E18" s="109"/>
      <c r="F18" s="109"/>
      <c r="G18" s="109"/>
      <c r="H18" s="114" t="s">
        <v>27</v>
      </c>
      <c r="I18" s="114" t="s">
        <v>48</v>
      </c>
      <c r="J18" s="109" t="s">
        <v>46</v>
      </c>
      <c r="K18" s="109"/>
      <c r="L18" s="109"/>
      <c r="M18" s="109"/>
      <c r="N18" s="109"/>
      <c r="O18" s="114" t="s">
        <v>28</v>
      </c>
      <c r="P18" s="140" t="s">
        <v>29</v>
      </c>
      <c r="Q18" s="26"/>
      <c r="T18" s="10"/>
      <c r="U18" s="10"/>
      <c r="V18" s="10"/>
      <c r="W18" s="10"/>
      <c r="X18" s="10"/>
    </row>
    <row r="19" spans="1:24" ht="13.5" customHeight="1" thickBot="1" x14ac:dyDescent="0.3">
      <c r="A19" s="111"/>
      <c r="B19" s="115"/>
      <c r="C19" s="50" t="s">
        <v>47</v>
      </c>
      <c r="D19" s="50">
        <v>3</v>
      </c>
      <c r="E19" s="50">
        <v>6</v>
      </c>
      <c r="F19" s="50">
        <v>9</v>
      </c>
      <c r="G19" s="50">
        <v>10</v>
      </c>
      <c r="H19" s="115"/>
      <c r="I19" s="115"/>
      <c r="J19" s="50" t="s">
        <v>47</v>
      </c>
      <c r="K19" s="50">
        <v>3</v>
      </c>
      <c r="L19" s="50">
        <v>6</v>
      </c>
      <c r="M19" s="50">
        <v>9</v>
      </c>
      <c r="N19" s="50">
        <v>10</v>
      </c>
      <c r="O19" s="115"/>
      <c r="P19" s="123"/>
      <c r="Q19" s="26"/>
      <c r="T19" s="10"/>
      <c r="U19" s="10"/>
      <c r="V19" s="10"/>
      <c r="W19" s="10"/>
      <c r="X19" s="10"/>
    </row>
    <row r="20" spans="1:24" ht="19.5" customHeight="1" x14ac:dyDescent="0.25">
      <c r="A20" s="106" t="s">
        <v>19</v>
      </c>
      <c r="B20" s="51">
        <v>35</v>
      </c>
      <c r="C20" s="51"/>
      <c r="D20" s="51"/>
      <c r="E20" s="51"/>
      <c r="F20" s="51"/>
      <c r="G20" s="52"/>
      <c r="H20" s="66">
        <v>0</v>
      </c>
      <c r="I20" s="51">
        <v>35</v>
      </c>
      <c r="J20" s="51"/>
      <c r="K20" s="51"/>
      <c r="L20" s="51"/>
      <c r="M20" s="51"/>
      <c r="N20" s="52"/>
      <c r="O20" s="66">
        <v>0</v>
      </c>
      <c r="P20" s="53" t="s">
        <v>23</v>
      </c>
      <c r="Q20" s="26"/>
      <c r="T20" s="125"/>
      <c r="U20" s="125"/>
      <c r="V20" s="125"/>
      <c r="W20" s="125"/>
      <c r="X20" s="10"/>
    </row>
    <row r="21" spans="1:24" ht="19.5" customHeight="1" x14ac:dyDescent="0.25">
      <c r="A21" s="107"/>
      <c r="B21" s="54">
        <v>50</v>
      </c>
      <c r="C21" s="54"/>
      <c r="D21" s="54"/>
      <c r="E21" s="54"/>
      <c r="F21" s="54"/>
      <c r="G21" s="55"/>
      <c r="H21" s="67">
        <v>0</v>
      </c>
      <c r="I21" s="54">
        <v>50</v>
      </c>
      <c r="J21" s="54"/>
      <c r="K21" s="54"/>
      <c r="L21" s="54"/>
      <c r="M21" s="54"/>
      <c r="N21" s="55"/>
      <c r="O21" s="67">
        <v>0</v>
      </c>
      <c r="P21" s="56" t="s">
        <v>23</v>
      </c>
      <c r="Q21" s="26"/>
      <c r="T21" s="11"/>
      <c r="U21" s="11"/>
      <c r="V21" s="11"/>
      <c r="W21" s="7"/>
      <c r="X21" s="10"/>
    </row>
    <row r="22" spans="1:24" ht="19.5" customHeight="1" x14ac:dyDescent="0.25">
      <c r="A22" s="107"/>
      <c r="B22" s="54">
        <v>70</v>
      </c>
      <c r="C22" s="54"/>
      <c r="D22" s="54"/>
      <c r="E22" s="54"/>
      <c r="F22" s="54"/>
      <c r="G22" s="55"/>
      <c r="H22" s="67">
        <v>0</v>
      </c>
      <c r="I22" s="54">
        <v>70</v>
      </c>
      <c r="J22" s="54"/>
      <c r="K22" s="54"/>
      <c r="L22" s="54"/>
      <c r="M22" s="54"/>
      <c r="N22" s="55"/>
      <c r="O22" s="67">
        <v>0</v>
      </c>
      <c r="P22" s="56" t="s">
        <v>23</v>
      </c>
      <c r="Q22" s="26"/>
      <c r="T22" s="7"/>
      <c r="U22" s="12"/>
      <c r="V22" s="12"/>
      <c r="W22" s="7"/>
      <c r="X22" s="10"/>
    </row>
    <row r="23" spans="1:24" ht="19.5" customHeight="1" x14ac:dyDescent="0.25">
      <c r="A23" s="107"/>
      <c r="B23" s="54">
        <v>95</v>
      </c>
      <c r="C23" s="54"/>
      <c r="D23" s="54"/>
      <c r="E23" s="54"/>
      <c r="F23" s="54"/>
      <c r="G23" s="55"/>
      <c r="H23" s="67">
        <v>0</v>
      </c>
      <c r="I23" s="54">
        <v>95</v>
      </c>
      <c r="J23" s="54"/>
      <c r="K23" s="54"/>
      <c r="L23" s="54"/>
      <c r="M23" s="54"/>
      <c r="N23" s="55"/>
      <c r="O23" s="67">
        <v>0</v>
      </c>
      <c r="P23" s="56" t="s">
        <v>23</v>
      </c>
      <c r="Q23" s="26"/>
      <c r="T23" s="7"/>
      <c r="U23" s="12"/>
      <c r="V23" s="12"/>
      <c r="W23" s="7"/>
      <c r="X23" s="10"/>
    </row>
    <row r="24" spans="1:24" ht="19.5" customHeight="1" x14ac:dyDescent="0.25">
      <c r="A24" s="107"/>
      <c r="B24" s="54">
        <v>120</v>
      </c>
      <c r="C24" s="54"/>
      <c r="D24" s="54"/>
      <c r="E24" s="54"/>
      <c r="F24" s="54"/>
      <c r="G24" s="55"/>
      <c r="H24" s="67">
        <v>0</v>
      </c>
      <c r="I24" s="54">
        <v>120</v>
      </c>
      <c r="J24" s="54"/>
      <c r="K24" s="54"/>
      <c r="L24" s="54"/>
      <c r="M24" s="54"/>
      <c r="N24" s="55"/>
      <c r="O24" s="67">
        <v>0</v>
      </c>
      <c r="P24" s="56" t="s">
        <v>23</v>
      </c>
      <c r="Q24" s="26"/>
      <c r="T24" s="7"/>
      <c r="U24" s="12"/>
      <c r="V24" s="12"/>
      <c r="W24" s="7"/>
      <c r="X24" s="10"/>
    </row>
    <row r="25" spans="1:24" ht="19.5" customHeight="1" x14ac:dyDescent="0.25">
      <c r="A25" s="108" t="s">
        <v>20</v>
      </c>
      <c r="B25" s="54">
        <v>35</v>
      </c>
      <c r="C25" s="54"/>
      <c r="D25" s="54"/>
      <c r="E25" s="54"/>
      <c r="F25" s="54"/>
      <c r="G25" s="55"/>
      <c r="H25" s="67">
        <v>0</v>
      </c>
      <c r="I25" s="54">
        <v>35</v>
      </c>
      <c r="J25" s="54"/>
      <c r="K25" s="54"/>
      <c r="L25" s="54"/>
      <c r="M25" s="54"/>
      <c r="N25" s="55"/>
      <c r="O25" s="67">
        <v>0</v>
      </c>
      <c r="P25" s="56" t="s">
        <v>23</v>
      </c>
      <c r="Q25" s="26"/>
      <c r="T25" s="7"/>
      <c r="U25" s="12"/>
      <c r="V25" s="12"/>
      <c r="W25" s="7"/>
      <c r="X25" s="10"/>
    </row>
    <row r="26" spans="1:24" ht="19.5" customHeight="1" x14ac:dyDescent="0.25">
      <c r="A26" s="107"/>
      <c r="B26" s="54">
        <v>50</v>
      </c>
      <c r="C26" s="54"/>
      <c r="D26" s="54"/>
      <c r="E26" s="54"/>
      <c r="F26" s="54"/>
      <c r="G26" s="55"/>
      <c r="H26" s="67">
        <v>0</v>
      </c>
      <c r="I26" s="54">
        <v>50</v>
      </c>
      <c r="J26" s="54"/>
      <c r="K26" s="54"/>
      <c r="L26" s="54"/>
      <c r="M26" s="54"/>
      <c r="N26" s="55"/>
      <c r="O26" s="67">
        <v>0</v>
      </c>
      <c r="P26" s="56" t="s">
        <v>23</v>
      </c>
      <c r="Q26" s="26"/>
      <c r="T26" s="10"/>
      <c r="U26" s="10"/>
      <c r="V26" s="10"/>
      <c r="W26" s="10"/>
      <c r="X26" s="10"/>
    </row>
    <row r="27" spans="1:24" ht="19.5" customHeight="1" x14ac:dyDescent="0.25">
      <c r="A27" s="107"/>
      <c r="B27" s="54">
        <v>70</v>
      </c>
      <c r="C27" s="54"/>
      <c r="D27" s="54"/>
      <c r="E27" s="54"/>
      <c r="F27" s="54"/>
      <c r="G27" s="55"/>
      <c r="H27" s="67">
        <v>0</v>
      </c>
      <c r="I27" s="54">
        <v>70</v>
      </c>
      <c r="J27" s="54"/>
      <c r="K27" s="54"/>
      <c r="L27" s="54"/>
      <c r="M27" s="54"/>
      <c r="N27" s="55"/>
      <c r="O27" s="67">
        <v>0</v>
      </c>
      <c r="P27" s="56" t="s">
        <v>23</v>
      </c>
      <c r="Q27" s="26"/>
      <c r="T27" s="125"/>
      <c r="U27" s="125"/>
      <c r="V27" s="125"/>
      <c r="W27" s="125"/>
      <c r="X27" s="10"/>
    </row>
    <row r="28" spans="1:24" ht="19.5" customHeight="1" x14ac:dyDescent="0.25">
      <c r="A28" s="107"/>
      <c r="B28" s="54">
        <v>95</v>
      </c>
      <c r="C28" s="54"/>
      <c r="D28" s="54"/>
      <c r="E28" s="54"/>
      <c r="F28" s="54"/>
      <c r="G28" s="55"/>
      <c r="H28" s="67">
        <v>0</v>
      </c>
      <c r="I28" s="54">
        <v>95</v>
      </c>
      <c r="J28" s="54"/>
      <c r="K28" s="54"/>
      <c r="L28" s="54"/>
      <c r="M28" s="54"/>
      <c r="N28" s="55"/>
      <c r="O28" s="67">
        <v>0</v>
      </c>
      <c r="P28" s="56" t="s">
        <v>23</v>
      </c>
      <c r="Q28" s="26"/>
      <c r="T28" s="126"/>
      <c r="U28" s="126"/>
      <c r="V28" s="126"/>
      <c r="W28" s="126"/>
      <c r="X28" s="10"/>
    </row>
    <row r="29" spans="1:24" ht="19.5" customHeight="1" thickBot="1" x14ac:dyDescent="0.3">
      <c r="A29" s="107"/>
      <c r="B29" s="54">
        <v>120</v>
      </c>
      <c r="C29" s="54"/>
      <c r="D29" s="54"/>
      <c r="E29" s="54"/>
      <c r="F29" s="54"/>
      <c r="G29" s="55"/>
      <c r="H29" s="67">
        <v>0</v>
      </c>
      <c r="I29" s="54">
        <v>120</v>
      </c>
      <c r="J29" s="54"/>
      <c r="K29" s="54"/>
      <c r="L29" s="54"/>
      <c r="M29" s="54"/>
      <c r="N29" s="55"/>
      <c r="O29" s="67">
        <v>0</v>
      </c>
      <c r="P29" s="56" t="s">
        <v>23</v>
      </c>
      <c r="Q29" s="26"/>
      <c r="T29" s="126"/>
      <c r="U29" s="126"/>
      <c r="V29" s="126"/>
      <c r="W29" s="126"/>
      <c r="X29" s="10"/>
    </row>
    <row r="30" spans="1:24" ht="19.5" customHeight="1" thickBot="1" x14ac:dyDescent="0.3">
      <c r="A30" s="116" t="s">
        <v>138</v>
      </c>
      <c r="B30" s="117"/>
      <c r="C30" s="117"/>
      <c r="D30" s="117"/>
      <c r="E30" s="117"/>
      <c r="F30" s="117"/>
      <c r="G30" s="117"/>
      <c r="H30" s="117"/>
      <c r="I30" s="117"/>
      <c r="J30" s="117"/>
      <c r="K30" s="117"/>
      <c r="L30" s="117"/>
      <c r="M30" s="117"/>
      <c r="N30" s="117"/>
      <c r="O30" s="117"/>
      <c r="P30" s="118"/>
      <c r="Q30" s="26"/>
      <c r="T30" s="18"/>
      <c r="U30" s="18"/>
      <c r="V30" s="18"/>
      <c r="W30" s="18"/>
      <c r="X30" s="10"/>
    </row>
    <row r="31" spans="1:24" ht="19.5" customHeight="1" x14ac:dyDescent="0.25">
      <c r="A31" s="119" t="s">
        <v>26</v>
      </c>
      <c r="B31" s="121" t="s">
        <v>48</v>
      </c>
      <c r="C31" s="120" t="s">
        <v>139</v>
      </c>
      <c r="D31" s="120"/>
      <c r="E31" s="121"/>
      <c r="F31" s="120"/>
      <c r="G31" s="120"/>
      <c r="H31" s="121" t="s">
        <v>27</v>
      </c>
      <c r="I31" s="121" t="s">
        <v>48</v>
      </c>
      <c r="J31" s="120" t="s">
        <v>139</v>
      </c>
      <c r="K31" s="120"/>
      <c r="L31" s="120"/>
      <c r="M31" s="120"/>
      <c r="N31" s="120"/>
      <c r="O31" s="121" t="s">
        <v>28</v>
      </c>
      <c r="P31" s="122" t="s">
        <v>29</v>
      </c>
      <c r="Q31" s="26"/>
      <c r="T31" s="18"/>
      <c r="U31" s="18"/>
      <c r="V31" s="18"/>
      <c r="W31" s="18"/>
      <c r="X31" s="10"/>
    </row>
    <row r="32" spans="1:24" ht="24" customHeight="1" x14ac:dyDescent="0.25">
      <c r="A32" s="111"/>
      <c r="B32" s="120"/>
      <c r="C32" s="164">
        <v>1</v>
      </c>
      <c r="D32" s="165"/>
      <c r="E32" s="57"/>
      <c r="F32" s="165">
        <v>2</v>
      </c>
      <c r="G32" s="166"/>
      <c r="H32" s="120"/>
      <c r="I32" s="120"/>
      <c r="J32" s="167">
        <v>1</v>
      </c>
      <c r="K32" s="168"/>
      <c r="L32" s="58"/>
      <c r="M32" s="168">
        <v>2</v>
      </c>
      <c r="N32" s="169"/>
      <c r="O32" s="120"/>
      <c r="P32" s="123"/>
      <c r="Q32" s="26"/>
      <c r="T32" s="18"/>
      <c r="U32" s="18"/>
      <c r="V32" s="18"/>
      <c r="W32" s="18"/>
      <c r="X32" s="10"/>
    </row>
    <row r="33" spans="1:24" ht="19.5" customHeight="1" x14ac:dyDescent="0.25">
      <c r="A33" s="108" t="s">
        <v>21</v>
      </c>
      <c r="B33" s="54">
        <v>50</v>
      </c>
      <c r="C33" s="105"/>
      <c r="D33" s="101"/>
      <c r="E33" s="59"/>
      <c r="F33" s="101"/>
      <c r="G33" s="102"/>
      <c r="H33" s="67">
        <v>0</v>
      </c>
      <c r="I33" s="54">
        <v>50</v>
      </c>
      <c r="J33" s="105"/>
      <c r="K33" s="101"/>
      <c r="L33" s="59"/>
      <c r="M33" s="101"/>
      <c r="N33" s="102"/>
      <c r="O33" s="67">
        <v>0</v>
      </c>
      <c r="P33" s="56" t="s">
        <v>23</v>
      </c>
      <c r="Q33" s="26"/>
      <c r="T33" s="124"/>
      <c r="U33" s="124"/>
      <c r="V33" s="124"/>
      <c r="W33" s="124"/>
      <c r="X33" s="10"/>
    </row>
    <row r="34" spans="1:24" ht="19.5" customHeight="1" x14ac:dyDescent="0.25">
      <c r="A34" s="107"/>
      <c r="B34" s="54">
        <v>70</v>
      </c>
      <c r="C34" s="105"/>
      <c r="D34" s="101"/>
      <c r="E34" s="59"/>
      <c r="F34" s="101"/>
      <c r="G34" s="102"/>
      <c r="H34" s="67">
        <v>0</v>
      </c>
      <c r="I34" s="54">
        <v>70</v>
      </c>
      <c r="J34" s="105"/>
      <c r="K34" s="101"/>
      <c r="L34" s="59"/>
      <c r="M34" s="101"/>
      <c r="N34" s="102"/>
      <c r="O34" s="67">
        <v>0</v>
      </c>
      <c r="P34" s="56" t="s">
        <v>23</v>
      </c>
      <c r="Q34" s="26"/>
      <c r="T34" s="124"/>
      <c r="U34" s="124"/>
      <c r="V34" s="124"/>
      <c r="W34" s="124"/>
      <c r="X34" s="10"/>
    </row>
    <row r="35" spans="1:24" ht="19.5" customHeight="1" x14ac:dyDescent="0.25">
      <c r="A35" s="107"/>
      <c r="B35" s="54">
        <v>95</v>
      </c>
      <c r="C35" s="105"/>
      <c r="D35" s="101"/>
      <c r="E35" s="59"/>
      <c r="F35" s="101"/>
      <c r="G35" s="102"/>
      <c r="H35" s="67">
        <v>0</v>
      </c>
      <c r="I35" s="54">
        <v>95</v>
      </c>
      <c r="J35" s="105"/>
      <c r="K35" s="101"/>
      <c r="L35" s="59"/>
      <c r="M35" s="101"/>
      <c r="N35" s="102"/>
      <c r="O35" s="67">
        <v>0</v>
      </c>
      <c r="P35" s="56" t="s">
        <v>23</v>
      </c>
      <c r="Q35" s="26"/>
      <c r="T35" s="124"/>
      <c r="U35" s="124"/>
      <c r="V35" s="124"/>
      <c r="W35" s="124"/>
      <c r="X35" s="10"/>
    </row>
    <row r="36" spans="1:24" ht="19.5" customHeight="1" x14ac:dyDescent="0.25">
      <c r="A36" s="107"/>
      <c r="B36" s="54">
        <v>120</v>
      </c>
      <c r="C36" s="105"/>
      <c r="D36" s="101"/>
      <c r="E36" s="59"/>
      <c r="F36" s="101"/>
      <c r="G36" s="102"/>
      <c r="H36" s="67">
        <v>0</v>
      </c>
      <c r="I36" s="54">
        <v>120</v>
      </c>
      <c r="J36" s="105"/>
      <c r="K36" s="101"/>
      <c r="L36" s="59"/>
      <c r="M36" s="101"/>
      <c r="N36" s="102"/>
      <c r="O36" s="67">
        <v>0</v>
      </c>
      <c r="P36" s="56" t="s">
        <v>23</v>
      </c>
      <c r="Q36" s="26"/>
      <c r="T36" s="124"/>
      <c r="U36" s="124"/>
      <c r="V36" s="124"/>
      <c r="W36" s="124"/>
      <c r="X36" s="10"/>
    </row>
    <row r="37" spans="1:24" ht="19.5" customHeight="1" x14ac:dyDescent="0.25">
      <c r="A37" s="107"/>
      <c r="B37" s="54">
        <v>240</v>
      </c>
      <c r="C37" s="105"/>
      <c r="D37" s="101"/>
      <c r="E37" s="59"/>
      <c r="F37" s="101"/>
      <c r="G37" s="102"/>
      <c r="H37" s="67">
        <v>0</v>
      </c>
      <c r="I37" s="54">
        <v>240</v>
      </c>
      <c r="J37" s="105"/>
      <c r="K37" s="101"/>
      <c r="L37" s="59"/>
      <c r="M37" s="101"/>
      <c r="N37" s="102"/>
      <c r="O37" s="67">
        <v>0</v>
      </c>
      <c r="P37" s="56" t="s">
        <v>23</v>
      </c>
      <c r="Q37" s="26"/>
      <c r="T37" s="124"/>
      <c r="U37" s="124"/>
      <c r="V37" s="124"/>
      <c r="W37" s="124"/>
      <c r="X37" s="10"/>
    </row>
    <row r="38" spans="1:24" ht="19.5" customHeight="1" x14ac:dyDescent="0.25">
      <c r="A38" s="108" t="s">
        <v>22</v>
      </c>
      <c r="B38" s="54">
        <v>50</v>
      </c>
      <c r="C38" s="105"/>
      <c r="D38" s="101"/>
      <c r="E38" s="59"/>
      <c r="F38" s="101"/>
      <c r="G38" s="102"/>
      <c r="H38" s="67">
        <v>0</v>
      </c>
      <c r="I38" s="54">
        <v>50</v>
      </c>
      <c r="J38" s="105"/>
      <c r="K38" s="101"/>
      <c r="L38" s="59"/>
      <c r="M38" s="101"/>
      <c r="N38" s="102"/>
      <c r="O38" s="67">
        <v>0</v>
      </c>
      <c r="P38" s="56" t="s">
        <v>23</v>
      </c>
      <c r="Q38" s="26"/>
      <c r="T38" s="124"/>
      <c r="U38" s="124"/>
      <c r="V38" s="124"/>
      <c r="W38" s="124"/>
      <c r="X38" s="10"/>
    </row>
    <row r="39" spans="1:24" ht="19.5" customHeight="1" x14ac:dyDescent="0.25">
      <c r="A39" s="107"/>
      <c r="B39" s="54">
        <v>70</v>
      </c>
      <c r="C39" s="105"/>
      <c r="D39" s="101"/>
      <c r="E39" s="59"/>
      <c r="F39" s="101"/>
      <c r="G39" s="102"/>
      <c r="H39" s="67">
        <v>0</v>
      </c>
      <c r="I39" s="54">
        <v>70</v>
      </c>
      <c r="J39" s="105"/>
      <c r="K39" s="101"/>
      <c r="L39" s="59"/>
      <c r="M39" s="101"/>
      <c r="N39" s="102"/>
      <c r="O39" s="67">
        <v>0</v>
      </c>
      <c r="P39" s="56" t="s">
        <v>23</v>
      </c>
      <c r="Q39" s="26"/>
      <c r="T39" s="10"/>
      <c r="U39" s="10"/>
      <c r="V39" s="10"/>
      <c r="W39" s="10"/>
      <c r="X39" s="10"/>
    </row>
    <row r="40" spans="1:24" ht="19.5" customHeight="1" x14ac:dyDescent="0.25">
      <c r="A40" s="107"/>
      <c r="B40" s="54">
        <v>95</v>
      </c>
      <c r="C40" s="105"/>
      <c r="D40" s="101"/>
      <c r="E40" s="59"/>
      <c r="F40" s="101"/>
      <c r="G40" s="102"/>
      <c r="H40" s="67">
        <v>0</v>
      </c>
      <c r="I40" s="54">
        <v>95</v>
      </c>
      <c r="J40" s="105"/>
      <c r="K40" s="101"/>
      <c r="L40" s="59"/>
      <c r="M40" s="101"/>
      <c r="N40" s="102"/>
      <c r="O40" s="67">
        <v>0</v>
      </c>
      <c r="P40" s="56" t="s">
        <v>23</v>
      </c>
      <c r="Q40" s="26"/>
      <c r="T40" s="127"/>
      <c r="U40" s="127"/>
      <c r="V40" s="127"/>
      <c r="W40" s="127"/>
      <c r="X40" s="13"/>
    </row>
    <row r="41" spans="1:24" ht="19.5" customHeight="1" x14ac:dyDescent="0.25">
      <c r="A41" s="107"/>
      <c r="B41" s="54">
        <v>120</v>
      </c>
      <c r="C41" s="105"/>
      <c r="D41" s="101"/>
      <c r="E41" s="59"/>
      <c r="F41" s="101"/>
      <c r="G41" s="102"/>
      <c r="H41" s="67">
        <v>0</v>
      </c>
      <c r="I41" s="54">
        <v>120</v>
      </c>
      <c r="J41" s="105"/>
      <c r="K41" s="101"/>
      <c r="L41" s="59"/>
      <c r="M41" s="101"/>
      <c r="N41" s="102"/>
      <c r="O41" s="67">
        <v>0</v>
      </c>
      <c r="P41" s="56" t="s">
        <v>23</v>
      </c>
      <c r="Q41" s="26"/>
      <c r="T41" s="14"/>
      <c r="U41" s="15"/>
      <c r="V41" s="7"/>
      <c r="W41" s="15"/>
      <c r="X41" s="15"/>
    </row>
    <row r="42" spans="1:24" ht="19.5" customHeight="1" thickBot="1" x14ac:dyDescent="0.3">
      <c r="A42" s="112"/>
      <c r="B42" s="60">
        <v>240</v>
      </c>
      <c r="C42" s="113"/>
      <c r="D42" s="99"/>
      <c r="E42" s="61"/>
      <c r="F42" s="99"/>
      <c r="G42" s="100"/>
      <c r="H42" s="68">
        <v>0</v>
      </c>
      <c r="I42" s="54">
        <v>240</v>
      </c>
      <c r="J42" s="113"/>
      <c r="K42" s="99"/>
      <c r="L42" s="61"/>
      <c r="M42" s="99"/>
      <c r="N42" s="100"/>
      <c r="O42" s="68">
        <v>0</v>
      </c>
      <c r="P42" s="62" t="s">
        <v>23</v>
      </c>
      <c r="Q42" s="26"/>
      <c r="T42" s="14"/>
      <c r="U42" s="15"/>
      <c r="V42" s="7"/>
      <c r="W42" s="15"/>
      <c r="X42" s="15"/>
    </row>
    <row r="43" spans="1:24" ht="21" customHeight="1" thickBot="1" x14ac:dyDescent="0.3">
      <c r="A43" s="48"/>
      <c r="B43" s="48"/>
      <c r="C43" s="184" t="s">
        <v>51</v>
      </c>
      <c r="D43" s="185"/>
      <c r="E43" s="185"/>
      <c r="F43" s="185"/>
      <c r="G43" s="185"/>
      <c r="H43" s="185"/>
      <c r="I43" s="185"/>
      <c r="J43" s="185"/>
      <c r="K43" s="185"/>
      <c r="L43" s="185"/>
      <c r="M43" s="185"/>
      <c r="N43" s="186"/>
      <c r="O43" s="48"/>
      <c r="P43" s="48"/>
      <c r="Q43" s="26"/>
      <c r="T43" s="10"/>
      <c r="U43" s="10"/>
      <c r="V43" s="10"/>
      <c r="W43" s="10"/>
      <c r="X43" s="10"/>
    </row>
    <row r="44" spans="1:24" ht="17.25" customHeight="1" thickBot="1" x14ac:dyDescent="0.3">
      <c r="A44" s="48"/>
      <c r="B44" s="48"/>
      <c r="C44" s="187" t="s">
        <v>30</v>
      </c>
      <c r="D44" s="188"/>
      <c r="E44" s="188"/>
      <c r="F44" s="188"/>
      <c r="G44" s="188"/>
      <c r="H44" s="188"/>
      <c r="I44" s="188"/>
      <c r="J44" s="188"/>
      <c r="K44" s="188"/>
      <c r="L44" s="188"/>
      <c r="M44" s="188"/>
      <c r="N44" s="189"/>
      <c r="O44" s="48"/>
      <c r="P44" s="48"/>
      <c r="Q44" s="26"/>
      <c r="T44" s="128"/>
      <c r="U44" s="128"/>
      <c r="V44" s="128"/>
      <c r="W44" s="128"/>
      <c r="X44" s="10"/>
    </row>
    <row r="45" spans="1:24" ht="15" customHeight="1" thickBot="1" x14ac:dyDescent="0.3">
      <c r="A45" s="48"/>
      <c r="B45" s="48"/>
      <c r="C45" s="190" t="s">
        <v>31</v>
      </c>
      <c r="D45" s="191"/>
      <c r="E45" s="191"/>
      <c r="F45" s="191"/>
      <c r="G45" s="191"/>
      <c r="H45" s="192"/>
      <c r="I45" s="190" t="s">
        <v>32</v>
      </c>
      <c r="J45" s="191"/>
      <c r="K45" s="191"/>
      <c r="L45" s="191"/>
      <c r="M45" s="191"/>
      <c r="N45" s="192"/>
      <c r="O45" s="48"/>
      <c r="P45" s="48"/>
      <c r="Q45" s="26"/>
      <c r="T45" s="129"/>
      <c r="U45" s="129"/>
      <c r="V45" s="129"/>
      <c r="W45" s="129"/>
      <c r="X45" s="10"/>
    </row>
    <row r="46" spans="1:24" ht="16.899999999999999" customHeight="1" x14ac:dyDescent="0.25">
      <c r="A46" s="48"/>
      <c r="B46" s="48"/>
      <c r="C46" s="210" t="s">
        <v>166</v>
      </c>
      <c r="D46" s="211"/>
      <c r="E46" s="211"/>
      <c r="F46" s="211"/>
      <c r="G46" s="211"/>
      <c r="H46" s="211"/>
      <c r="I46" s="211" t="s">
        <v>167</v>
      </c>
      <c r="J46" s="211"/>
      <c r="K46" s="211"/>
      <c r="L46" s="211"/>
      <c r="M46" s="211"/>
      <c r="N46" s="216"/>
      <c r="O46" s="48"/>
      <c r="P46" s="48"/>
      <c r="Q46" s="26"/>
      <c r="T46" s="36"/>
      <c r="U46" s="36"/>
      <c r="V46" s="36"/>
      <c r="W46" s="36"/>
      <c r="X46" s="10"/>
    </row>
    <row r="47" spans="1:24" ht="17.25" customHeight="1" x14ac:dyDescent="0.25">
      <c r="A47" s="48"/>
      <c r="B47" s="48"/>
      <c r="C47" s="193" t="s">
        <v>33</v>
      </c>
      <c r="D47" s="194"/>
      <c r="E47" s="194"/>
      <c r="F47" s="194"/>
      <c r="G47" s="194"/>
      <c r="H47" s="194"/>
      <c r="I47" s="194" t="s">
        <v>140</v>
      </c>
      <c r="J47" s="194"/>
      <c r="K47" s="194"/>
      <c r="L47" s="194"/>
      <c r="M47" s="194"/>
      <c r="N47" s="195"/>
      <c r="O47" s="48"/>
      <c r="P47" s="48"/>
      <c r="Q47" s="26"/>
      <c r="T47" s="8"/>
      <c r="U47" s="8"/>
      <c r="V47" s="8"/>
      <c r="W47" s="8"/>
      <c r="X47" s="8"/>
    </row>
    <row r="48" spans="1:24" ht="17.25" customHeight="1" x14ac:dyDescent="0.25">
      <c r="A48" s="48"/>
      <c r="B48" s="48"/>
      <c r="C48" s="103" t="s">
        <v>34</v>
      </c>
      <c r="D48" s="104"/>
      <c r="E48" s="104"/>
      <c r="F48" s="104"/>
      <c r="G48" s="104"/>
      <c r="H48" s="104"/>
      <c r="I48" s="104" t="s">
        <v>141</v>
      </c>
      <c r="J48" s="104"/>
      <c r="K48" s="104"/>
      <c r="L48" s="104"/>
      <c r="M48" s="104"/>
      <c r="N48" s="208"/>
      <c r="O48" s="48"/>
      <c r="P48" s="48"/>
      <c r="Q48" s="26"/>
    </row>
    <row r="49" spans="1:17" ht="17.25" customHeight="1" x14ac:dyDescent="0.25">
      <c r="A49" s="48"/>
      <c r="B49" s="48"/>
      <c r="C49" s="103" t="s">
        <v>35</v>
      </c>
      <c r="D49" s="104"/>
      <c r="E49" s="104"/>
      <c r="F49" s="104"/>
      <c r="G49" s="104"/>
      <c r="H49" s="104"/>
      <c r="I49" s="104" t="s">
        <v>142</v>
      </c>
      <c r="J49" s="104"/>
      <c r="K49" s="104"/>
      <c r="L49" s="104"/>
      <c r="M49" s="104"/>
      <c r="N49" s="208"/>
      <c r="O49" s="48"/>
      <c r="P49" s="48"/>
      <c r="Q49" s="26"/>
    </row>
    <row r="50" spans="1:17" ht="17.25" customHeight="1" x14ac:dyDescent="0.25">
      <c r="A50" s="48"/>
      <c r="B50" s="48"/>
      <c r="C50" s="103" t="s">
        <v>36</v>
      </c>
      <c r="D50" s="104"/>
      <c r="E50" s="104"/>
      <c r="F50" s="104"/>
      <c r="G50" s="104"/>
      <c r="H50" s="104"/>
      <c r="I50" s="104" t="s">
        <v>143</v>
      </c>
      <c r="J50" s="104"/>
      <c r="K50" s="104"/>
      <c r="L50" s="104"/>
      <c r="M50" s="104"/>
      <c r="N50" s="208"/>
      <c r="O50" s="48"/>
      <c r="P50" s="48"/>
      <c r="Q50" s="26"/>
    </row>
    <row r="51" spans="1:17" ht="17.25" customHeight="1" x14ac:dyDescent="0.25">
      <c r="A51" s="48"/>
      <c r="B51" s="48"/>
      <c r="C51" s="103" t="s">
        <v>37</v>
      </c>
      <c r="D51" s="104"/>
      <c r="E51" s="104"/>
      <c r="F51" s="104"/>
      <c r="G51" s="104"/>
      <c r="H51" s="104"/>
      <c r="I51" s="104" t="s">
        <v>144</v>
      </c>
      <c r="J51" s="104"/>
      <c r="K51" s="104"/>
      <c r="L51" s="104"/>
      <c r="M51" s="104"/>
      <c r="N51" s="208"/>
      <c r="O51" s="48"/>
      <c r="P51" s="48"/>
      <c r="Q51" s="26"/>
    </row>
    <row r="52" spans="1:17" ht="17.25" customHeight="1" thickBot="1" x14ac:dyDescent="0.3">
      <c r="A52" s="48"/>
      <c r="B52" s="48"/>
      <c r="C52" s="206" t="s">
        <v>38</v>
      </c>
      <c r="D52" s="207"/>
      <c r="E52" s="207"/>
      <c r="F52" s="207"/>
      <c r="G52" s="207"/>
      <c r="H52" s="207"/>
      <c r="I52" s="207" t="s">
        <v>145</v>
      </c>
      <c r="J52" s="207"/>
      <c r="K52" s="207"/>
      <c r="L52" s="207"/>
      <c r="M52" s="207"/>
      <c r="N52" s="209"/>
      <c r="O52" s="48"/>
      <c r="P52" s="48"/>
      <c r="Q52" s="26"/>
    </row>
    <row r="53" spans="1:17" ht="32.25" customHeight="1" thickBot="1" x14ac:dyDescent="0.3">
      <c r="A53" s="48"/>
      <c r="B53" s="212" t="s">
        <v>52</v>
      </c>
      <c r="C53" s="213"/>
      <c r="D53" s="213"/>
      <c r="E53" s="213"/>
      <c r="F53" s="213"/>
      <c r="G53" s="213"/>
      <c r="H53" s="213"/>
      <c r="I53" s="213"/>
      <c r="J53" s="213"/>
      <c r="K53" s="213"/>
      <c r="L53" s="213"/>
      <c r="M53" s="213"/>
      <c r="N53" s="213"/>
      <c r="O53" s="214"/>
      <c r="P53" s="63" t="s">
        <v>39</v>
      </c>
      <c r="Q53" s="26"/>
    </row>
    <row r="54" spans="1:17" ht="48" customHeight="1" x14ac:dyDescent="0.25">
      <c r="A54" s="48"/>
      <c r="B54" s="182" t="s">
        <v>53</v>
      </c>
      <c r="C54" s="179"/>
      <c r="D54" s="203">
        <f>ROUND(IF(I3=0,0,IF('Индексы изменения цен'!L25=0,466.1,IF('Индексы изменения цен'!L21=1,'Параметры расчёта ТПр р за км'!I80,'Параметры расчёта ТПр р за кВт'!H4))),2)</f>
        <v>252000</v>
      </c>
      <c r="E54" s="203"/>
      <c r="F54" s="203"/>
      <c r="G54" s="203"/>
      <c r="H54" s="203"/>
      <c r="I54" s="179" t="s">
        <v>40</v>
      </c>
      <c r="J54" s="179"/>
      <c r="K54" s="215">
        <f>ROUND(D54*1.18,2)</f>
        <v>297360</v>
      </c>
      <c r="L54" s="215"/>
      <c r="M54" s="215"/>
      <c r="N54" s="215"/>
      <c r="O54" s="215"/>
      <c r="P54" s="64">
        <f>ROUND(K54-D54,2)</f>
        <v>45360</v>
      </c>
      <c r="Q54" s="26"/>
    </row>
    <row r="55" spans="1:17" ht="49.9" customHeight="1" x14ac:dyDescent="0.25">
      <c r="A55" s="48"/>
      <c r="B55" s="183" t="s">
        <v>54</v>
      </c>
      <c r="C55" s="180"/>
      <c r="D55" s="204">
        <f>ROUND(IF('Индексы изменения цен'!L25=0,0,IF('Индексы изменения цен'!L21=1,'Параметры расчёта ТПр р за км'!I83,'Параметры расчёта ТПр р за кВт'!H9)),2)</f>
        <v>0</v>
      </c>
      <c r="E55" s="204"/>
      <c r="F55" s="204"/>
      <c r="G55" s="204"/>
      <c r="H55" s="204"/>
      <c r="I55" s="180" t="s">
        <v>40</v>
      </c>
      <c r="J55" s="180"/>
      <c r="K55" s="204">
        <f>ROUND(D55*1.18,2)</f>
        <v>0</v>
      </c>
      <c r="L55" s="204"/>
      <c r="M55" s="204"/>
      <c r="N55" s="204"/>
      <c r="O55" s="204"/>
      <c r="P55" s="65">
        <f>ROUND(K55-D55,2)</f>
        <v>0</v>
      </c>
      <c r="Q55" s="26"/>
    </row>
    <row r="56" spans="1:17" ht="26.25" customHeight="1" thickBot="1" x14ac:dyDescent="0.3">
      <c r="A56" s="48"/>
      <c r="B56" s="196" t="s">
        <v>55</v>
      </c>
      <c r="C56" s="181"/>
      <c r="D56" s="205">
        <f>ROUND(IF(I3=0,0,IF('Индексы изменения цен'!L25=0,466.1,IF('Индексы изменения цен'!L21=1,'Параметры расчёта ТПр р за км'!I86,'Параметры расчёта ТПр р за кВт'!H10))),2)</f>
        <v>252000</v>
      </c>
      <c r="E56" s="205"/>
      <c r="F56" s="205"/>
      <c r="G56" s="205"/>
      <c r="H56" s="205"/>
      <c r="I56" s="181" t="s">
        <v>40</v>
      </c>
      <c r="J56" s="181"/>
      <c r="K56" s="204">
        <f>ROUND(D56*1.18,2)</f>
        <v>297360</v>
      </c>
      <c r="L56" s="204"/>
      <c r="M56" s="204"/>
      <c r="N56" s="204"/>
      <c r="O56" s="204"/>
      <c r="P56" s="65">
        <f>ROUND(K56-D56,2)</f>
        <v>45360</v>
      </c>
      <c r="Q56" s="26"/>
    </row>
    <row r="57" spans="1:17" ht="15.75" thickBot="1" x14ac:dyDescent="0.3">
      <c r="A57" s="48"/>
      <c r="B57" s="48"/>
      <c r="C57" s="48"/>
      <c r="D57" s="48"/>
      <c r="E57" s="48"/>
      <c r="F57" s="48"/>
      <c r="G57" s="48"/>
      <c r="H57" s="48"/>
      <c r="I57" s="48"/>
      <c r="J57" s="48"/>
      <c r="K57" s="48"/>
      <c r="L57" s="48"/>
      <c r="M57" s="48"/>
      <c r="N57" s="48"/>
      <c r="O57" s="48"/>
      <c r="P57" s="48"/>
      <c r="Q57" s="26"/>
    </row>
    <row r="58" spans="1:17" ht="15" customHeight="1" x14ac:dyDescent="0.25">
      <c r="A58" s="48"/>
      <c r="B58" s="197" t="s">
        <v>209</v>
      </c>
      <c r="C58" s="198"/>
      <c r="D58" s="198"/>
      <c r="E58" s="198"/>
      <c r="F58" s="198"/>
      <c r="G58" s="198"/>
      <c r="H58" s="198"/>
      <c r="I58" s="198"/>
      <c r="J58" s="198"/>
      <c r="K58" s="198"/>
      <c r="L58" s="198"/>
      <c r="M58" s="198"/>
      <c r="N58" s="198"/>
      <c r="O58" s="199"/>
      <c r="P58" s="48"/>
      <c r="Q58" s="26"/>
    </row>
    <row r="59" spans="1:17" x14ac:dyDescent="0.25">
      <c r="A59" s="48"/>
      <c r="B59" s="173"/>
      <c r="C59" s="174"/>
      <c r="D59" s="174"/>
      <c r="E59" s="174"/>
      <c r="F59" s="174"/>
      <c r="G59" s="174"/>
      <c r="H59" s="174"/>
      <c r="I59" s="174"/>
      <c r="J59" s="174"/>
      <c r="K59" s="174"/>
      <c r="L59" s="174"/>
      <c r="M59" s="174"/>
      <c r="N59" s="174"/>
      <c r="O59" s="175"/>
      <c r="P59" s="48"/>
      <c r="Q59" s="26"/>
    </row>
    <row r="60" spans="1:17" x14ac:dyDescent="0.25">
      <c r="A60" s="48"/>
      <c r="B60" s="200"/>
      <c r="C60" s="201"/>
      <c r="D60" s="201"/>
      <c r="E60" s="201"/>
      <c r="F60" s="201"/>
      <c r="G60" s="201"/>
      <c r="H60" s="201"/>
      <c r="I60" s="201"/>
      <c r="J60" s="201"/>
      <c r="K60" s="201"/>
      <c r="L60" s="201"/>
      <c r="M60" s="201"/>
      <c r="N60" s="201"/>
      <c r="O60" s="202"/>
      <c r="P60" s="48"/>
      <c r="Q60" s="26"/>
    </row>
    <row r="61" spans="1:17" ht="15" customHeight="1" x14ac:dyDescent="0.25">
      <c r="A61" s="48"/>
      <c r="B61" s="170" t="s">
        <v>56</v>
      </c>
      <c r="C61" s="171"/>
      <c r="D61" s="171"/>
      <c r="E61" s="171"/>
      <c r="F61" s="171"/>
      <c r="G61" s="171"/>
      <c r="H61" s="171"/>
      <c r="I61" s="171"/>
      <c r="J61" s="171"/>
      <c r="K61" s="171"/>
      <c r="L61" s="171"/>
      <c r="M61" s="171"/>
      <c r="N61" s="171"/>
      <c r="O61" s="172"/>
      <c r="P61" s="48"/>
      <c r="Q61" s="26"/>
    </row>
    <row r="62" spans="1:17" x14ac:dyDescent="0.25">
      <c r="A62" s="48"/>
      <c r="B62" s="173"/>
      <c r="C62" s="174"/>
      <c r="D62" s="174"/>
      <c r="E62" s="174"/>
      <c r="F62" s="174"/>
      <c r="G62" s="174"/>
      <c r="H62" s="174"/>
      <c r="I62" s="174"/>
      <c r="J62" s="174"/>
      <c r="K62" s="174"/>
      <c r="L62" s="174"/>
      <c r="M62" s="174"/>
      <c r="N62" s="174"/>
      <c r="O62" s="175"/>
      <c r="P62" s="48"/>
      <c r="Q62" s="26"/>
    </row>
    <row r="63" spans="1:17" ht="69.75" customHeight="1" thickBot="1" x14ac:dyDescent="0.3">
      <c r="A63" s="48"/>
      <c r="B63" s="176"/>
      <c r="C63" s="177"/>
      <c r="D63" s="177"/>
      <c r="E63" s="177"/>
      <c r="F63" s="177"/>
      <c r="G63" s="177"/>
      <c r="H63" s="177"/>
      <c r="I63" s="177"/>
      <c r="J63" s="177"/>
      <c r="K63" s="177"/>
      <c r="L63" s="177"/>
      <c r="M63" s="177"/>
      <c r="N63" s="177"/>
      <c r="O63" s="178"/>
      <c r="P63" s="48"/>
      <c r="Q63" s="26"/>
    </row>
    <row r="64" spans="1:17" x14ac:dyDescent="0.25">
      <c r="A64" s="26"/>
      <c r="B64" s="26"/>
      <c r="C64" s="26"/>
      <c r="D64" s="26"/>
      <c r="E64" s="26"/>
      <c r="F64" s="26"/>
      <c r="G64" s="26"/>
      <c r="H64" s="26"/>
      <c r="I64" s="26"/>
      <c r="J64" s="26"/>
      <c r="K64" s="26"/>
      <c r="L64" s="26"/>
      <c r="M64" s="26"/>
      <c r="N64" s="26"/>
      <c r="O64" s="26"/>
      <c r="P64" s="26"/>
      <c r="Q64" s="26"/>
    </row>
    <row r="65" spans="1:17" x14ac:dyDescent="0.25">
      <c r="A65" s="26"/>
      <c r="B65" s="26"/>
      <c r="C65" s="26"/>
      <c r="D65" s="26"/>
      <c r="E65" s="26"/>
      <c r="F65" s="26"/>
      <c r="G65" s="26"/>
      <c r="H65" s="26"/>
      <c r="I65" s="26"/>
      <c r="J65" s="26"/>
      <c r="K65" s="26"/>
      <c r="L65" s="26"/>
      <c r="M65" s="26"/>
      <c r="N65" s="26"/>
      <c r="O65" s="26"/>
      <c r="P65" s="26"/>
      <c r="Q65" s="26"/>
    </row>
    <row r="66" spans="1:17" x14ac:dyDescent="0.25">
      <c r="A66" s="26"/>
      <c r="B66" s="26"/>
      <c r="C66" s="26"/>
      <c r="D66" s="26"/>
      <c r="E66" s="26"/>
      <c r="F66" s="26"/>
      <c r="G66" s="26"/>
      <c r="H66" s="26"/>
      <c r="I66" s="26"/>
      <c r="J66" s="26"/>
      <c r="K66" s="26"/>
      <c r="L66" s="26"/>
      <c r="M66" s="26"/>
      <c r="N66" s="26"/>
      <c r="O66" s="26"/>
      <c r="P66" s="26"/>
      <c r="Q66" s="26"/>
    </row>
    <row r="67" spans="1:17" x14ac:dyDescent="0.25">
      <c r="A67" s="26"/>
      <c r="B67" s="26"/>
      <c r="C67" s="26"/>
      <c r="D67" s="26"/>
      <c r="E67" s="26"/>
      <c r="F67" s="26"/>
      <c r="G67" s="26"/>
      <c r="H67" s="26"/>
      <c r="I67" s="26"/>
      <c r="J67" s="26"/>
      <c r="K67" s="26"/>
      <c r="L67" s="26"/>
      <c r="M67" s="26"/>
      <c r="N67" s="26"/>
      <c r="O67" s="26"/>
      <c r="P67" s="26"/>
      <c r="Q67" s="26"/>
    </row>
    <row r="68" spans="1:17" x14ac:dyDescent="0.25">
      <c r="A68" s="26"/>
      <c r="B68" s="26"/>
      <c r="C68" s="26"/>
      <c r="D68" s="26"/>
      <c r="E68" s="26"/>
      <c r="F68" s="26"/>
      <c r="G68" s="26"/>
      <c r="H68" s="26"/>
      <c r="I68" s="26"/>
      <c r="J68" s="26"/>
      <c r="K68" s="26"/>
      <c r="L68" s="26"/>
      <c r="M68" s="26"/>
      <c r="N68" s="26"/>
      <c r="O68" s="26"/>
      <c r="P68" s="26"/>
      <c r="Q68" s="26"/>
    </row>
    <row r="69" spans="1:17" x14ac:dyDescent="0.25">
      <c r="A69" s="26"/>
      <c r="B69" s="26"/>
      <c r="C69" s="26"/>
      <c r="D69" s="26"/>
      <c r="E69" s="26"/>
      <c r="F69" s="26"/>
      <c r="G69" s="26"/>
      <c r="H69" s="26"/>
      <c r="I69" s="26"/>
      <c r="J69" s="26"/>
      <c r="K69" s="26"/>
      <c r="L69" s="26"/>
      <c r="M69" s="26"/>
      <c r="N69" s="26"/>
      <c r="O69" s="26"/>
      <c r="P69" s="26"/>
      <c r="Q69" s="26"/>
    </row>
    <row r="70" spans="1:17" x14ac:dyDescent="0.25">
      <c r="A70" s="26"/>
      <c r="B70" s="26"/>
      <c r="C70" s="26"/>
      <c r="D70" s="26"/>
      <c r="E70" s="26"/>
      <c r="F70" s="26"/>
      <c r="G70" s="26"/>
      <c r="H70" s="26"/>
      <c r="I70" s="26"/>
      <c r="J70" s="26"/>
      <c r="K70" s="26"/>
      <c r="L70" s="26"/>
      <c r="M70" s="26"/>
      <c r="N70" s="26"/>
      <c r="O70" s="26"/>
      <c r="P70" s="26"/>
      <c r="Q70" s="26"/>
    </row>
    <row r="71" spans="1:17" x14ac:dyDescent="0.25">
      <c r="A71" s="26"/>
      <c r="B71" s="26"/>
      <c r="C71" s="26"/>
      <c r="D71" s="26"/>
      <c r="E71" s="26"/>
      <c r="F71" s="26"/>
      <c r="G71" s="26"/>
      <c r="H71" s="26"/>
      <c r="I71" s="26"/>
      <c r="J71" s="26"/>
      <c r="K71" s="26"/>
      <c r="L71" s="26"/>
      <c r="M71" s="26"/>
      <c r="N71" s="26"/>
      <c r="O71" s="26"/>
      <c r="P71" s="26"/>
      <c r="Q71" s="26"/>
    </row>
    <row r="72" spans="1:17" x14ac:dyDescent="0.25">
      <c r="A72" s="26"/>
      <c r="B72" s="26"/>
      <c r="C72" s="26"/>
      <c r="D72" s="26"/>
      <c r="E72" s="26"/>
      <c r="F72" s="26"/>
      <c r="G72" s="26"/>
      <c r="H72" s="26"/>
      <c r="I72" s="26"/>
      <c r="J72" s="26"/>
      <c r="K72" s="26"/>
      <c r="L72" s="26"/>
      <c r="M72" s="26"/>
      <c r="N72" s="26"/>
      <c r="O72" s="26"/>
      <c r="P72" s="26"/>
      <c r="Q72" s="26"/>
    </row>
    <row r="73" spans="1:17" x14ac:dyDescent="0.25">
      <c r="A73" s="26"/>
      <c r="B73" s="26"/>
      <c r="C73" s="26"/>
      <c r="D73" s="26"/>
      <c r="E73" s="26"/>
      <c r="F73" s="26"/>
      <c r="G73" s="26"/>
      <c r="H73" s="26"/>
      <c r="I73" s="26"/>
      <c r="J73" s="26"/>
      <c r="K73" s="26"/>
      <c r="L73" s="26"/>
      <c r="M73" s="26"/>
      <c r="N73" s="26"/>
      <c r="O73" s="26"/>
      <c r="P73" s="26"/>
      <c r="Q73" s="26"/>
    </row>
    <row r="74" spans="1:17" x14ac:dyDescent="0.25">
      <c r="A74" s="26"/>
      <c r="B74" s="26"/>
      <c r="C74" s="26"/>
      <c r="D74" s="26"/>
      <c r="E74" s="26"/>
      <c r="F74" s="26"/>
      <c r="G74" s="26"/>
      <c r="H74" s="26"/>
      <c r="I74" s="26"/>
      <c r="J74" s="26"/>
      <c r="K74" s="26"/>
      <c r="L74" s="26"/>
      <c r="M74" s="26"/>
      <c r="N74" s="26"/>
      <c r="O74" s="26"/>
      <c r="P74" s="26"/>
      <c r="Q74" s="26"/>
    </row>
    <row r="75" spans="1:17" x14ac:dyDescent="0.25">
      <c r="A75" s="26"/>
      <c r="B75" s="26"/>
      <c r="C75" s="26"/>
      <c r="D75" s="26"/>
      <c r="E75" s="26"/>
      <c r="F75" s="26"/>
      <c r="G75" s="26"/>
      <c r="H75" s="26"/>
      <c r="I75" s="26"/>
      <c r="J75" s="26"/>
      <c r="K75" s="26"/>
      <c r="L75" s="26"/>
      <c r="M75" s="26"/>
      <c r="N75" s="26"/>
      <c r="O75" s="26"/>
      <c r="P75" s="26"/>
      <c r="Q75" s="26"/>
    </row>
    <row r="76" spans="1:17" x14ac:dyDescent="0.25">
      <c r="A76" s="26"/>
      <c r="B76" s="26"/>
      <c r="C76" s="26"/>
      <c r="D76" s="26"/>
      <c r="E76" s="26"/>
      <c r="F76" s="26"/>
      <c r="G76" s="26"/>
      <c r="H76" s="26"/>
      <c r="I76" s="26"/>
      <c r="J76" s="26"/>
      <c r="K76" s="26"/>
      <c r="L76" s="26"/>
      <c r="M76" s="26"/>
      <c r="N76" s="26"/>
      <c r="O76" s="26"/>
      <c r="P76" s="26"/>
      <c r="Q76" s="26"/>
    </row>
    <row r="77" spans="1:17" x14ac:dyDescent="0.25">
      <c r="A77" s="26"/>
      <c r="B77" s="26"/>
      <c r="C77" s="26"/>
      <c r="D77" s="26"/>
      <c r="E77" s="26"/>
      <c r="F77" s="26"/>
      <c r="G77" s="26"/>
      <c r="H77" s="26"/>
      <c r="I77" s="26"/>
      <c r="J77" s="26"/>
      <c r="K77" s="26"/>
      <c r="L77" s="26"/>
      <c r="M77" s="26"/>
      <c r="N77" s="26"/>
      <c r="O77" s="26"/>
      <c r="P77" s="26"/>
      <c r="Q77" s="26"/>
    </row>
    <row r="78" spans="1:17" x14ac:dyDescent="0.25">
      <c r="A78" s="26"/>
      <c r="B78" s="26"/>
      <c r="C78" s="26"/>
      <c r="D78" s="26"/>
      <c r="E78" s="26"/>
      <c r="F78" s="26"/>
      <c r="G78" s="26"/>
      <c r="H78" s="26"/>
      <c r="I78" s="26"/>
      <c r="J78" s="26"/>
      <c r="K78" s="26"/>
      <c r="L78" s="26"/>
      <c r="M78" s="26"/>
      <c r="N78" s="26"/>
      <c r="O78" s="26"/>
      <c r="P78" s="26"/>
      <c r="Q78" s="26"/>
    </row>
    <row r="79" spans="1:17" x14ac:dyDescent="0.25">
      <c r="A79" s="26"/>
      <c r="B79" s="26"/>
      <c r="C79" s="26"/>
      <c r="D79" s="26"/>
      <c r="E79" s="26"/>
      <c r="F79" s="26"/>
      <c r="G79" s="26"/>
      <c r="H79" s="26"/>
      <c r="I79" s="26"/>
      <c r="J79" s="26"/>
      <c r="K79" s="26"/>
      <c r="L79" s="26"/>
      <c r="M79" s="26"/>
      <c r="N79" s="26"/>
      <c r="O79" s="26"/>
      <c r="P79" s="26"/>
      <c r="Q79" s="26"/>
    </row>
    <row r="80" spans="1:17" x14ac:dyDescent="0.25">
      <c r="A80" s="26"/>
      <c r="B80" s="26"/>
      <c r="C80" s="26"/>
      <c r="D80" s="26"/>
      <c r="E80" s="26"/>
      <c r="F80" s="26"/>
      <c r="G80" s="26"/>
      <c r="H80" s="26"/>
      <c r="I80" s="26"/>
      <c r="J80" s="26"/>
      <c r="K80" s="26"/>
      <c r="L80" s="26"/>
      <c r="M80" s="26"/>
      <c r="N80" s="26"/>
      <c r="O80" s="26"/>
      <c r="P80" s="26"/>
      <c r="Q80" s="26"/>
    </row>
    <row r="81" spans="1:17" x14ac:dyDescent="0.25">
      <c r="A81" s="26"/>
      <c r="B81" s="26"/>
      <c r="C81" s="26"/>
      <c r="D81" s="26"/>
      <c r="E81" s="26"/>
      <c r="F81" s="26"/>
      <c r="G81" s="26"/>
      <c r="H81" s="26"/>
      <c r="I81" s="26"/>
      <c r="J81" s="26"/>
      <c r="K81" s="26"/>
      <c r="L81" s="26"/>
      <c r="M81" s="26"/>
      <c r="N81" s="26"/>
      <c r="O81" s="26"/>
      <c r="P81" s="26"/>
      <c r="Q81" s="26"/>
    </row>
    <row r="82" spans="1:17" x14ac:dyDescent="0.25">
      <c r="A82" s="26"/>
      <c r="B82" s="26"/>
      <c r="C82" s="26"/>
      <c r="D82" s="26"/>
      <c r="E82" s="26"/>
      <c r="F82" s="26"/>
      <c r="G82" s="26"/>
      <c r="H82" s="26"/>
      <c r="I82" s="26"/>
      <c r="J82" s="26"/>
      <c r="K82" s="26"/>
      <c r="L82" s="26"/>
      <c r="M82" s="26"/>
      <c r="N82" s="26"/>
      <c r="O82" s="26"/>
      <c r="P82" s="26"/>
      <c r="Q82" s="26"/>
    </row>
    <row r="83" spans="1:17" x14ac:dyDescent="0.25">
      <c r="A83" s="26"/>
      <c r="B83" s="26"/>
      <c r="C83" s="26"/>
      <c r="D83" s="26"/>
      <c r="E83" s="26"/>
      <c r="F83" s="26"/>
      <c r="G83" s="26"/>
      <c r="H83" s="26"/>
      <c r="I83" s="26"/>
      <c r="J83" s="26"/>
      <c r="K83" s="26"/>
      <c r="L83" s="26"/>
      <c r="M83" s="26"/>
      <c r="N83" s="26"/>
      <c r="O83" s="26"/>
      <c r="P83" s="26"/>
      <c r="Q83" s="26"/>
    </row>
    <row r="84" spans="1:17" x14ac:dyDescent="0.25">
      <c r="A84" s="26"/>
      <c r="B84" s="26"/>
      <c r="C84" s="26"/>
      <c r="D84" s="26"/>
      <c r="E84" s="26"/>
      <c r="F84" s="26"/>
      <c r="G84" s="26"/>
      <c r="H84" s="26"/>
      <c r="I84" s="26"/>
      <c r="J84" s="26"/>
      <c r="K84" s="26"/>
      <c r="L84" s="26"/>
      <c r="M84" s="26"/>
      <c r="N84" s="26"/>
      <c r="O84" s="26"/>
      <c r="P84" s="26"/>
      <c r="Q84" s="26"/>
    </row>
    <row r="85" spans="1:17" x14ac:dyDescent="0.25">
      <c r="A85" s="26"/>
      <c r="B85" s="26"/>
      <c r="C85" s="26"/>
      <c r="D85" s="26"/>
      <c r="E85" s="26"/>
      <c r="F85" s="26"/>
      <c r="G85" s="26"/>
      <c r="H85" s="26"/>
      <c r="I85" s="26"/>
      <c r="J85" s="26"/>
      <c r="K85" s="26"/>
      <c r="L85" s="26"/>
      <c r="M85" s="26"/>
      <c r="N85" s="26"/>
      <c r="O85" s="26"/>
      <c r="P85" s="26"/>
      <c r="Q85" s="26"/>
    </row>
    <row r="86" spans="1:17" x14ac:dyDescent="0.25">
      <c r="A86" s="26"/>
      <c r="B86" s="26"/>
      <c r="C86" s="26"/>
      <c r="D86" s="26"/>
      <c r="E86" s="26"/>
      <c r="F86" s="26"/>
      <c r="G86" s="26"/>
      <c r="H86" s="26"/>
      <c r="I86" s="26"/>
      <c r="J86" s="26"/>
      <c r="K86" s="26"/>
      <c r="L86" s="26"/>
      <c r="M86" s="26"/>
      <c r="N86" s="26"/>
      <c r="O86" s="26"/>
      <c r="P86" s="26"/>
      <c r="Q86" s="26"/>
    </row>
    <row r="87" spans="1:17" x14ac:dyDescent="0.25">
      <c r="A87" s="26"/>
      <c r="B87" s="26"/>
      <c r="C87" s="26"/>
      <c r="D87" s="26"/>
      <c r="E87" s="26"/>
      <c r="F87" s="26"/>
      <c r="G87" s="26"/>
      <c r="H87" s="26"/>
      <c r="I87" s="26"/>
      <c r="J87" s="26"/>
      <c r="K87" s="26"/>
      <c r="L87" s="26"/>
      <c r="M87" s="26"/>
      <c r="N87" s="26"/>
      <c r="O87" s="26"/>
      <c r="P87" s="26"/>
      <c r="Q87" s="26"/>
    </row>
    <row r="88" spans="1:17" x14ac:dyDescent="0.25">
      <c r="A88" s="26"/>
      <c r="B88" s="26"/>
      <c r="C88" s="26"/>
      <c r="D88" s="26"/>
      <c r="E88" s="26"/>
      <c r="F88" s="26"/>
      <c r="G88" s="26"/>
      <c r="H88" s="26"/>
      <c r="I88" s="26"/>
      <c r="J88" s="26"/>
      <c r="K88" s="26"/>
      <c r="L88" s="26"/>
      <c r="M88" s="26"/>
      <c r="N88" s="26"/>
      <c r="O88" s="26"/>
      <c r="P88" s="26"/>
      <c r="Q88" s="26"/>
    </row>
    <row r="89" spans="1:17" x14ac:dyDescent="0.25">
      <c r="A89" s="26"/>
      <c r="B89" s="26"/>
      <c r="C89" s="26"/>
      <c r="D89" s="26"/>
      <c r="E89" s="26"/>
      <c r="F89" s="26"/>
      <c r="G89" s="26"/>
      <c r="H89" s="26"/>
      <c r="I89" s="26"/>
      <c r="J89" s="26"/>
      <c r="K89" s="26"/>
      <c r="L89" s="26"/>
      <c r="M89" s="26"/>
      <c r="N89" s="26"/>
      <c r="O89" s="26"/>
      <c r="P89" s="26"/>
      <c r="Q89" s="26"/>
    </row>
    <row r="90" spans="1:17" x14ac:dyDescent="0.25">
      <c r="A90" s="26"/>
      <c r="B90" s="26"/>
      <c r="C90" s="26"/>
      <c r="D90" s="26"/>
      <c r="E90" s="26"/>
      <c r="F90" s="26"/>
      <c r="G90" s="26"/>
      <c r="H90" s="26"/>
      <c r="I90" s="26"/>
      <c r="J90" s="26"/>
      <c r="K90" s="26"/>
      <c r="L90" s="26"/>
      <c r="M90" s="26"/>
      <c r="N90" s="26"/>
      <c r="O90" s="26"/>
      <c r="P90" s="26"/>
      <c r="Q90" s="26"/>
    </row>
    <row r="91" spans="1:17" x14ac:dyDescent="0.25">
      <c r="A91" s="26"/>
      <c r="B91" s="26"/>
      <c r="C91" s="26"/>
      <c r="D91" s="26"/>
      <c r="E91" s="26"/>
      <c r="F91" s="26"/>
      <c r="G91" s="26"/>
      <c r="H91" s="26"/>
      <c r="I91" s="26"/>
      <c r="J91" s="26"/>
      <c r="K91" s="26"/>
      <c r="L91" s="26"/>
      <c r="M91" s="26"/>
      <c r="N91" s="26"/>
      <c r="O91" s="26"/>
      <c r="P91" s="26"/>
      <c r="Q91" s="26"/>
    </row>
    <row r="92" spans="1:17" x14ac:dyDescent="0.25">
      <c r="A92" s="26"/>
      <c r="B92" s="26"/>
      <c r="C92" s="26"/>
      <c r="D92" s="26"/>
      <c r="E92" s="26"/>
      <c r="F92" s="26"/>
      <c r="G92" s="26"/>
      <c r="H92" s="26"/>
      <c r="I92" s="26"/>
      <c r="J92" s="26"/>
      <c r="K92" s="26"/>
      <c r="L92" s="26"/>
      <c r="M92" s="26"/>
      <c r="N92" s="26"/>
      <c r="O92" s="26"/>
      <c r="P92" s="26"/>
      <c r="Q92" s="26"/>
    </row>
    <row r="93" spans="1:17" x14ac:dyDescent="0.25">
      <c r="A93" s="26"/>
      <c r="B93" s="26"/>
      <c r="C93" s="26"/>
      <c r="D93" s="26"/>
      <c r="E93" s="26"/>
      <c r="F93" s="26"/>
      <c r="G93" s="26"/>
      <c r="H93" s="26"/>
      <c r="I93" s="26"/>
      <c r="J93" s="26"/>
      <c r="K93" s="26"/>
      <c r="L93" s="26"/>
      <c r="M93" s="26"/>
      <c r="N93" s="26"/>
      <c r="O93" s="26"/>
      <c r="P93" s="26"/>
      <c r="Q93" s="26"/>
    </row>
    <row r="94" spans="1:17" x14ac:dyDescent="0.25">
      <c r="A94" s="26"/>
      <c r="B94" s="26"/>
      <c r="C94" s="26"/>
      <c r="D94" s="26"/>
      <c r="E94" s="26"/>
      <c r="F94" s="26"/>
      <c r="G94" s="26"/>
      <c r="H94" s="26"/>
      <c r="I94" s="26"/>
      <c r="J94" s="26"/>
      <c r="K94" s="26"/>
      <c r="L94" s="26"/>
      <c r="M94" s="26"/>
      <c r="N94" s="26"/>
      <c r="O94" s="26"/>
      <c r="P94" s="26"/>
      <c r="Q94" s="26"/>
    </row>
    <row r="95" spans="1:17" x14ac:dyDescent="0.25">
      <c r="A95" s="26"/>
      <c r="B95" s="26"/>
      <c r="C95" s="26"/>
      <c r="D95" s="26"/>
      <c r="E95" s="26"/>
      <c r="F95" s="26"/>
      <c r="G95" s="26"/>
      <c r="H95" s="26"/>
      <c r="I95" s="26"/>
      <c r="J95" s="26"/>
      <c r="K95" s="26"/>
      <c r="L95" s="26"/>
      <c r="M95" s="26"/>
      <c r="N95" s="26"/>
      <c r="O95" s="26"/>
      <c r="P95" s="26"/>
      <c r="Q95" s="26"/>
    </row>
    <row r="96" spans="1:17" x14ac:dyDescent="0.25">
      <c r="A96" s="26"/>
      <c r="B96" s="26"/>
      <c r="C96" s="26"/>
      <c r="D96" s="26"/>
      <c r="E96" s="26"/>
      <c r="F96" s="26"/>
      <c r="G96" s="26"/>
      <c r="H96" s="26"/>
      <c r="I96" s="26"/>
      <c r="J96" s="26"/>
      <c r="K96" s="26"/>
      <c r="L96" s="26"/>
      <c r="M96" s="26"/>
      <c r="N96" s="26"/>
      <c r="O96" s="26"/>
      <c r="P96" s="26"/>
      <c r="Q96" s="26"/>
    </row>
    <row r="97" spans="1:17" x14ac:dyDescent="0.25">
      <c r="A97" s="26"/>
      <c r="B97" s="26"/>
      <c r="C97" s="26"/>
      <c r="D97" s="26"/>
      <c r="E97" s="26"/>
      <c r="F97" s="26"/>
      <c r="G97" s="26"/>
      <c r="H97" s="26"/>
      <c r="I97" s="26"/>
      <c r="J97" s="26"/>
      <c r="K97" s="26"/>
      <c r="L97" s="26"/>
      <c r="M97" s="26"/>
      <c r="N97" s="26"/>
      <c r="O97" s="26"/>
      <c r="P97" s="26"/>
      <c r="Q97" s="26"/>
    </row>
    <row r="98" spans="1:17" x14ac:dyDescent="0.25">
      <c r="A98" s="26"/>
      <c r="B98" s="26"/>
      <c r="C98" s="26"/>
      <c r="D98" s="26"/>
      <c r="E98" s="26"/>
      <c r="F98" s="26"/>
      <c r="G98" s="26"/>
      <c r="H98" s="26"/>
      <c r="I98" s="26"/>
      <c r="J98" s="26"/>
      <c r="K98" s="26"/>
      <c r="L98" s="26"/>
      <c r="M98" s="26"/>
      <c r="N98" s="26"/>
      <c r="O98" s="26"/>
      <c r="P98" s="26"/>
      <c r="Q98" s="26"/>
    </row>
    <row r="99" spans="1:17" x14ac:dyDescent="0.25">
      <c r="A99" s="26"/>
      <c r="B99" s="26"/>
      <c r="C99" s="26"/>
      <c r="D99" s="26"/>
      <c r="E99" s="26"/>
      <c r="F99" s="26"/>
      <c r="G99" s="26"/>
      <c r="H99" s="26"/>
      <c r="I99" s="26"/>
      <c r="J99" s="26"/>
      <c r="K99" s="26"/>
      <c r="L99" s="26"/>
      <c r="M99" s="26"/>
      <c r="N99" s="26"/>
      <c r="O99" s="26"/>
      <c r="P99" s="26"/>
      <c r="Q99" s="26"/>
    </row>
    <row r="100" spans="1:17" x14ac:dyDescent="0.25">
      <c r="A100" s="26"/>
      <c r="B100" s="26"/>
      <c r="C100" s="26"/>
      <c r="D100" s="26"/>
      <c r="E100" s="26"/>
      <c r="F100" s="26"/>
      <c r="G100" s="26"/>
      <c r="H100" s="26"/>
      <c r="I100" s="26"/>
      <c r="J100" s="26"/>
      <c r="K100" s="26"/>
      <c r="L100" s="26"/>
      <c r="M100" s="26"/>
      <c r="N100" s="26"/>
      <c r="O100" s="26"/>
      <c r="P100" s="26"/>
      <c r="Q100" s="26"/>
    </row>
    <row r="101" spans="1:17" x14ac:dyDescent="0.25">
      <c r="A101" s="26"/>
      <c r="B101" s="26"/>
      <c r="C101" s="26"/>
      <c r="D101" s="26"/>
      <c r="E101" s="26"/>
      <c r="F101" s="26"/>
      <c r="G101" s="26"/>
      <c r="H101" s="26"/>
      <c r="I101" s="26"/>
      <c r="J101" s="26"/>
      <c r="K101" s="26"/>
      <c r="L101" s="26"/>
      <c r="M101" s="26"/>
      <c r="N101" s="26"/>
      <c r="O101" s="26"/>
      <c r="P101" s="26"/>
      <c r="Q101" s="26"/>
    </row>
    <row r="102" spans="1:17" x14ac:dyDescent="0.25">
      <c r="A102" s="26"/>
      <c r="B102" s="26"/>
      <c r="C102" s="26"/>
      <c r="D102" s="26"/>
      <c r="E102" s="26"/>
      <c r="F102" s="26"/>
      <c r="G102" s="26"/>
      <c r="H102" s="26"/>
      <c r="I102" s="26"/>
      <c r="J102" s="26"/>
      <c r="K102" s="26"/>
      <c r="L102" s="26"/>
      <c r="M102" s="26"/>
      <c r="N102" s="26"/>
      <c r="O102" s="26"/>
      <c r="P102" s="26"/>
      <c r="Q102" s="26"/>
    </row>
    <row r="103" spans="1:17" x14ac:dyDescent="0.25">
      <c r="A103" s="26"/>
      <c r="B103" s="26"/>
      <c r="C103" s="26"/>
      <c r="D103" s="26"/>
      <c r="E103" s="26"/>
      <c r="F103" s="26"/>
      <c r="G103" s="26"/>
      <c r="H103" s="26"/>
      <c r="I103" s="26"/>
      <c r="J103" s="26"/>
      <c r="K103" s="26"/>
      <c r="L103" s="26"/>
      <c r="M103" s="26"/>
      <c r="N103" s="26"/>
      <c r="O103" s="26"/>
      <c r="P103" s="26"/>
      <c r="Q103" s="26"/>
    </row>
    <row r="104" spans="1:17" x14ac:dyDescent="0.25">
      <c r="A104" s="26"/>
      <c r="B104" s="26"/>
      <c r="C104" s="26"/>
      <c r="D104" s="26"/>
      <c r="E104" s="26"/>
      <c r="F104" s="26"/>
      <c r="G104" s="26"/>
      <c r="H104" s="26"/>
      <c r="I104" s="26"/>
      <c r="J104" s="26"/>
      <c r="K104" s="26"/>
      <c r="L104" s="26"/>
      <c r="M104" s="26"/>
      <c r="N104" s="26"/>
      <c r="O104" s="26"/>
      <c r="P104" s="26"/>
      <c r="Q104" s="26"/>
    </row>
    <row r="105" spans="1:17" x14ac:dyDescent="0.25">
      <c r="A105" s="26"/>
      <c r="B105" s="26"/>
      <c r="C105" s="26"/>
      <c r="D105" s="26"/>
      <c r="E105" s="26"/>
      <c r="F105" s="26"/>
      <c r="G105" s="26"/>
      <c r="H105" s="26"/>
      <c r="I105" s="26"/>
      <c r="J105" s="26"/>
      <c r="K105" s="26"/>
      <c r="L105" s="26"/>
      <c r="M105" s="26"/>
      <c r="N105" s="26"/>
      <c r="O105" s="26"/>
      <c r="P105" s="26"/>
      <c r="Q105" s="26"/>
    </row>
    <row r="106" spans="1:17" x14ac:dyDescent="0.25">
      <c r="A106" s="26"/>
      <c r="B106" s="26"/>
      <c r="C106" s="26"/>
      <c r="D106" s="26"/>
      <c r="E106" s="26"/>
      <c r="F106" s="26"/>
      <c r="G106" s="26"/>
      <c r="H106" s="26"/>
      <c r="I106" s="26"/>
      <c r="J106" s="26"/>
      <c r="K106" s="26"/>
      <c r="L106" s="26"/>
      <c r="M106" s="26"/>
      <c r="N106" s="26"/>
      <c r="O106" s="26"/>
      <c r="P106" s="26"/>
      <c r="Q106" s="26"/>
    </row>
    <row r="107" spans="1:17" x14ac:dyDescent="0.25">
      <c r="A107" s="26"/>
      <c r="B107" s="26"/>
      <c r="C107" s="26"/>
      <c r="D107" s="26"/>
      <c r="E107" s="26"/>
      <c r="F107" s="26"/>
      <c r="G107" s="26"/>
      <c r="H107" s="26"/>
      <c r="I107" s="26"/>
      <c r="J107" s="26"/>
      <c r="K107" s="26"/>
      <c r="L107" s="26"/>
      <c r="M107" s="26"/>
      <c r="N107" s="26"/>
      <c r="O107" s="26"/>
      <c r="P107" s="26"/>
      <c r="Q107" s="26"/>
    </row>
    <row r="108" spans="1:17" x14ac:dyDescent="0.25">
      <c r="A108" s="26"/>
      <c r="B108" s="26"/>
      <c r="C108" s="26"/>
      <c r="D108" s="26"/>
      <c r="E108" s="26"/>
      <c r="F108" s="26"/>
      <c r="G108" s="26"/>
      <c r="H108" s="26"/>
      <c r="I108" s="26"/>
      <c r="J108" s="26"/>
      <c r="K108" s="26"/>
      <c r="L108" s="26"/>
      <c r="M108" s="26"/>
      <c r="N108" s="26"/>
      <c r="O108" s="26"/>
      <c r="P108" s="26"/>
      <c r="Q108" s="26"/>
    </row>
    <row r="109" spans="1:17" x14ac:dyDescent="0.25">
      <c r="A109" s="26"/>
      <c r="B109" s="26"/>
      <c r="C109" s="26"/>
      <c r="D109" s="26"/>
      <c r="E109" s="26"/>
      <c r="F109" s="26"/>
      <c r="G109" s="26"/>
      <c r="H109" s="26"/>
      <c r="I109" s="26"/>
      <c r="J109" s="26"/>
      <c r="K109" s="26"/>
      <c r="L109" s="26"/>
      <c r="M109" s="26"/>
      <c r="N109" s="26"/>
      <c r="O109" s="26"/>
      <c r="P109" s="26"/>
      <c r="Q109" s="26"/>
    </row>
    <row r="110" spans="1:17" x14ac:dyDescent="0.25">
      <c r="A110" s="26"/>
      <c r="B110" s="26"/>
      <c r="C110" s="26"/>
      <c r="D110" s="26"/>
      <c r="E110" s="26"/>
      <c r="F110" s="26"/>
      <c r="G110" s="26"/>
      <c r="H110" s="26"/>
      <c r="I110" s="26"/>
      <c r="J110" s="26"/>
      <c r="K110" s="26"/>
      <c r="L110" s="26"/>
      <c r="M110" s="26"/>
      <c r="N110" s="26"/>
      <c r="O110" s="26"/>
      <c r="P110" s="26"/>
      <c r="Q110" s="26"/>
    </row>
    <row r="111" spans="1:17" x14ac:dyDescent="0.25">
      <c r="A111" s="26"/>
      <c r="B111" s="26"/>
      <c r="C111" s="26"/>
      <c r="D111" s="26"/>
      <c r="E111" s="26"/>
      <c r="F111" s="26"/>
      <c r="G111" s="26"/>
      <c r="H111" s="26"/>
      <c r="I111" s="26"/>
      <c r="J111" s="26"/>
      <c r="K111" s="26"/>
      <c r="L111" s="26"/>
      <c r="M111" s="26"/>
      <c r="N111" s="26"/>
      <c r="O111" s="26"/>
      <c r="P111" s="26"/>
      <c r="Q111" s="26"/>
    </row>
    <row r="112" spans="1:17" x14ac:dyDescent="0.25">
      <c r="A112" s="26"/>
      <c r="B112" s="26"/>
      <c r="C112" s="26"/>
      <c r="D112" s="26"/>
      <c r="E112" s="26"/>
      <c r="F112" s="26"/>
      <c r="G112" s="26"/>
      <c r="H112" s="26"/>
      <c r="I112" s="26"/>
      <c r="J112" s="26"/>
      <c r="K112" s="26"/>
      <c r="L112" s="26"/>
      <c r="M112" s="26"/>
      <c r="N112" s="26"/>
      <c r="O112" s="26"/>
      <c r="P112" s="26"/>
      <c r="Q112" s="26"/>
    </row>
    <row r="113" spans="1:17" x14ac:dyDescent="0.25">
      <c r="A113" s="26"/>
      <c r="B113" s="26"/>
      <c r="C113" s="26"/>
      <c r="D113" s="26"/>
      <c r="E113" s="26"/>
      <c r="F113" s="26"/>
      <c r="G113" s="26"/>
      <c r="H113" s="26"/>
      <c r="I113" s="26"/>
      <c r="J113" s="26"/>
      <c r="K113" s="26"/>
      <c r="L113" s="26"/>
      <c r="M113" s="26"/>
      <c r="N113" s="26"/>
      <c r="O113" s="26"/>
      <c r="P113" s="26"/>
      <c r="Q113" s="26"/>
    </row>
    <row r="114" spans="1:17" x14ac:dyDescent="0.25">
      <c r="A114" s="26"/>
      <c r="B114" s="26"/>
      <c r="C114" s="26"/>
      <c r="D114" s="26"/>
      <c r="E114" s="26"/>
      <c r="F114" s="26"/>
      <c r="G114" s="26"/>
      <c r="H114" s="26"/>
      <c r="I114" s="26"/>
      <c r="J114" s="26"/>
      <c r="K114" s="26"/>
      <c r="L114" s="26"/>
      <c r="M114" s="26"/>
      <c r="N114" s="26"/>
      <c r="O114" s="26"/>
      <c r="P114" s="26"/>
      <c r="Q114" s="26"/>
    </row>
    <row r="115" spans="1:17" x14ac:dyDescent="0.25">
      <c r="A115" s="26"/>
      <c r="B115" s="26"/>
      <c r="C115" s="26"/>
      <c r="D115" s="26"/>
      <c r="E115" s="26"/>
      <c r="F115" s="26"/>
      <c r="G115" s="26"/>
      <c r="H115" s="26"/>
      <c r="I115" s="26"/>
      <c r="J115" s="26"/>
      <c r="K115" s="26"/>
      <c r="L115" s="26"/>
      <c r="M115" s="26"/>
      <c r="N115" s="26"/>
      <c r="O115" s="26"/>
      <c r="P115" s="26"/>
      <c r="Q115" s="26"/>
    </row>
    <row r="116" spans="1:17" x14ac:dyDescent="0.25">
      <c r="A116" s="26"/>
      <c r="B116" s="26"/>
      <c r="C116" s="26"/>
      <c r="D116" s="26"/>
      <c r="E116" s="26"/>
      <c r="F116" s="26"/>
      <c r="G116" s="26"/>
      <c r="H116" s="26"/>
      <c r="I116" s="26"/>
      <c r="J116" s="26"/>
      <c r="K116" s="26"/>
      <c r="L116" s="26"/>
      <c r="M116" s="26"/>
      <c r="N116" s="26"/>
      <c r="O116" s="26"/>
      <c r="P116" s="26"/>
      <c r="Q116" s="26"/>
    </row>
    <row r="117" spans="1:17" x14ac:dyDescent="0.25">
      <c r="A117" s="26"/>
      <c r="B117" s="26"/>
      <c r="C117" s="26"/>
      <c r="D117" s="26"/>
      <c r="E117" s="26"/>
      <c r="F117" s="26"/>
      <c r="G117" s="26"/>
      <c r="H117" s="26"/>
      <c r="I117" s="26"/>
      <c r="J117" s="26"/>
      <c r="K117" s="26"/>
      <c r="L117" s="26"/>
      <c r="M117" s="26"/>
      <c r="N117" s="26"/>
      <c r="O117" s="26"/>
      <c r="P117" s="26"/>
      <c r="Q117" s="26"/>
    </row>
    <row r="118" spans="1:17" x14ac:dyDescent="0.25">
      <c r="A118" s="26"/>
      <c r="B118" s="26"/>
      <c r="C118" s="26"/>
      <c r="D118" s="26"/>
      <c r="E118" s="26"/>
      <c r="F118" s="26"/>
      <c r="G118" s="26"/>
      <c r="H118" s="26"/>
      <c r="I118" s="26"/>
      <c r="J118" s="26"/>
      <c r="K118" s="26"/>
      <c r="L118" s="26"/>
      <c r="M118" s="26"/>
      <c r="N118" s="26"/>
      <c r="O118" s="26"/>
      <c r="P118" s="26"/>
      <c r="Q118" s="26"/>
    </row>
    <row r="119" spans="1:17" x14ac:dyDescent="0.25">
      <c r="A119" s="26"/>
      <c r="B119" s="26"/>
      <c r="C119" s="26"/>
      <c r="D119" s="26"/>
      <c r="E119" s="26"/>
      <c r="F119" s="26"/>
      <c r="G119" s="26"/>
      <c r="H119" s="26"/>
      <c r="I119" s="26"/>
      <c r="J119" s="26"/>
      <c r="K119" s="26"/>
      <c r="L119" s="26"/>
      <c r="M119" s="26"/>
      <c r="N119" s="26"/>
      <c r="O119" s="26"/>
      <c r="P119" s="26"/>
      <c r="Q119" s="26"/>
    </row>
    <row r="120" spans="1:17" x14ac:dyDescent="0.25">
      <c r="A120" s="26"/>
      <c r="B120" s="26"/>
      <c r="C120" s="26"/>
      <c r="D120" s="26"/>
      <c r="E120" s="26"/>
      <c r="F120" s="26"/>
      <c r="G120" s="26"/>
      <c r="H120" s="26"/>
      <c r="I120" s="26"/>
      <c r="J120" s="26"/>
      <c r="K120" s="26"/>
      <c r="L120" s="26"/>
      <c r="M120" s="26"/>
      <c r="N120" s="26"/>
      <c r="O120" s="26"/>
      <c r="P120" s="26"/>
      <c r="Q120" s="26"/>
    </row>
    <row r="121" spans="1:17" x14ac:dyDescent="0.25">
      <c r="A121" s="26"/>
      <c r="B121" s="26"/>
      <c r="C121" s="26"/>
      <c r="D121" s="26"/>
      <c r="E121" s="26"/>
      <c r="F121" s="26"/>
      <c r="G121" s="26"/>
      <c r="H121" s="26"/>
      <c r="I121" s="26"/>
      <c r="J121" s="26"/>
      <c r="K121" s="26"/>
      <c r="L121" s="26"/>
      <c r="M121" s="26"/>
      <c r="N121" s="26"/>
      <c r="O121" s="26"/>
      <c r="P121" s="26"/>
      <c r="Q121" s="26"/>
    </row>
    <row r="122" spans="1:17" x14ac:dyDescent="0.25">
      <c r="A122" s="26"/>
      <c r="B122" s="26"/>
      <c r="C122" s="26"/>
      <c r="D122" s="26"/>
      <c r="E122" s="26"/>
      <c r="F122" s="26"/>
      <c r="G122" s="26"/>
      <c r="H122" s="26"/>
      <c r="I122" s="26"/>
      <c r="J122" s="26"/>
      <c r="K122" s="26"/>
      <c r="L122" s="26"/>
      <c r="M122" s="26"/>
      <c r="N122" s="26"/>
      <c r="O122" s="26"/>
      <c r="P122" s="26"/>
      <c r="Q122" s="26"/>
    </row>
    <row r="123" spans="1:17" x14ac:dyDescent="0.25">
      <c r="A123" s="26"/>
      <c r="B123" s="26"/>
      <c r="C123" s="26"/>
      <c r="D123" s="26"/>
      <c r="E123" s="26"/>
      <c r="F123" s="26"/>
      <c r="G123" s="26"/>
      <c r="H123" s="26"/>
      <c r="I123" s="26"/>
      <c r="J123" s="26"/>
      <c r="K123" s="26"/>
      <c r="L123" s="26"/>
      <c r="M123" s="26"/>
      <c r="N123" s="26"/>
      <c r="O123" s="26"/>
      <c r="P123" s="26"/>
      <c r="Q123" s="26"/>
    </row>
    <row r="124" spans="1:17" x14ac:dyDescent="0.25">
      <c r="A124" s="26"/>
      <c r="B124" s="26"/>
      <c r="C124" s="26"/>
      <c r="D124" s="26"/>
      <c r="E124" s="26"/>
      <c r="F124" s="26"/>
      <c r="G124" s="26"/>
      <c r="H124" s="26"/>
      <c r="I124" s="26"/>
      <c r="J124" s="26"/>
      <c r="K124" s="26"/>
      <c r="L124" s="26"/>
      <c r="M124" s="26"/>
      <c r="N124" s="26"/>
      <c r="O124" s="26"/>
      <c r="P124" s="26"/>
      <c r="Q124" s="26"/>
    </row>
    <row r="125" spans="1:17" x14ac:dyDescent="0.25">
      <c r="A125" s="26"/>
      <c r="B125" s="26"/>
      <c r="C125" s="26"/>
      <c r="D125" s="26"/>
      <c r="E125" s="26"/>
      <c r="F125" s="26"/>
      <c r="G125" s="26"/>
      <c r="H125" s="26"/>
      <c r="I125" s="26"/>
      <c r="J125" s="26"/>
      <c r="K125" s="26"/>
      <c r="L125" s="26"/>
      <c r="M125" s="26"/>
      <c r="N125" s="26"/>
      <c r="O125" s="26"/>
      <c r="P125" s="26"/>
      <c r="Q125" s="26"/>
    </row>
    <row r="126" spans="1:17" x14ac:dyDescent="0.25">
      <c r="A126" s="26"/>
      <c r="B126" s="26"/>
      <c r="C126" s="26"/>
      <c r="D126" s="26"/>
      <c r="E126" s="26"/>
      <c r="F126" s="26"/>
      <c r="G126" s="26"/>
      <c r="H126" s="26"/>
      <c r="I126" s="26"/>
      <c r="J126" s="26"/>
      <c r="K126" s="26"/>
      <c r="L126" s="26"/>
      <c r="M126" s="26"/>
      <c r="N126" s="26"/>
      <c r="O126" s="26"/>
      <c r="P126" s="26"/>
      <c r="Q126" s="26"/>
    </row>
    <row r="127" spans="1:17" x14ac:dyDescent="0.25">
      <c r="A127" s="26"/>
      <c r="B127" s="26"/>
      <c r="C127" s="26"/>
      <c r="D127" s="26"/>
      <c r="E127" s="26"/>
      <c r="F127" s="26"/>
      <c r="G127" s="26"/>
      <c r="H127" s="26"/>
      <c r="I127" s="26"/>
      <c r="J127" s="26"/>
      <c r="K127" s="26"/>
      <c r="L127" s="26"/>
      <c r="M127" s="26"/>
      <c r="N127" s="26"/>
      <c r="O127" s="26"/>
      <c r="P127" s="26"/>
      <c r="Q127" s="26"/>
    </row>
    <row r="128" spans="1:17" x14ac:dyDescent="0.25">
      <c r="A128" s="26"/>
      <c r="B128" s="26"/>
      <c r="C128" s="26"/>
      <c r="D128" s="26"/>
      <c r="E128" s="26"/>
      <c r="F128" s="26"/>
      <c r="G128" s="26"/>
      <c r="H128" s="26"/>
      <c r="I128" s="26"/>
      <c r="J128" s="26"/>
      <c r="K128" s="26"/>
      <c r="L128" s="26"/>
      <c r="M128" s="26"/>
      <c r="N128" s="26"/>
      <c r="O128" s="26"/>
      <c r="P128" s="26"/>
      <c r="Q128" s="26"/>
    </row>
    <row r="129" spans="1:17" x14ac:dyDescent="0.25">
      <c r="A129" s="26"/>
      <c r="B129" s="26"/>
      <c r="C129" s="26"/>
      <c r="D129" s="26"/>
      <c r="E129" s="26"/>
      <c r="F129" s="26"/>
      <c r="G129" s="26"/>
      <c r="H129" s="26"/>
      <c r="I129" s="26"/>
      <c r="J129" s="26"/>
      <c r="K129" s="26"/>
      <c r="L129" s="26"/>
      <c r="M129" s="26"/>
      <c r="N129" s="26"/>
      <c r="O129" s="26"/>
      <c r="P129" s="26"/>
      <c r="Q129" s="26"/>
    </row>
    <row r="130" spans="1:17" x14ac:dyDescent="0.25">
      <c r="A130" s="26"/>
      <c r="B130" s="26"/>
      <c r="C130" s="26"/>
      <c r="D130" s="26"/>
      <c r="E130" s="26"/>
      <c r="F130" s="26"/>
      <c r="G130" s="26"/>
      <c r="H130" s="26"/>
      <c r="I130" s="26"/>
      <c r="J130" s="26"/>
      <c r="K130" s="26"/>
      <c r="L130" s="26"/>
      <c r="M130" s="26"/>
      <c r="N130" s="26"/>
      <c r="O130" s="26"/>
      <c r="P130" s="26"/>
      <c r="Q130" s="26"/>
    </row>
    <row r="131" spans="1:17" x14ac:dyDescent="0.25">
      <c r="A131" s="26"/>
      <c r="B131" s="26"/>
      <c r="C131" s="26"/>
      <c r="D131" s="26"/>
      <c r="E131" s="26"/>
      <c r="F131" s="26"/>
      <c r="G131" s="26"/>
      <c r="H131" s="26"/>
      <c r="I131" s="26"/>
      <c r="J131" s="26"/>
      <c r="K131" s="26"/>
      <c r="L131" s="26"/>
      <c r="M131" s="26"/>
      <c r="N131" s="26"/>
      <c r="O131" s="26"/>
      <c r="P131" s="26"/>
      <c r="Q131" s="26"/>
    </row>
    <row r="132" spans="1:17" x14ac:dyDescent="0.25">
      <c r="A132" s="26"/>
      <c r="B132" s="26"/>
      <c r="C132" s="26"/>
      <c r="D132" s="26"/>
      <c r="E132" s="26"/>
      <c r="F132" s="26"/>
      <c r="G132" s="26"/>
      <c r="H132" s="26"/>
      <c r="I132" s="26"/>
      <c r="J132" s="26"/>
      <c r="K132" s="26"/>
      <c r="L132" s="26"/>
      <c r="M132" s="26"/>
      <c r="N132" s="26"/>
      <c r="O132" s="26"/>
      <c r="P132" s="26"/>
      <c r="Q132" s="26"/>
    </row>
    <row r="133" spans="1:17" x14ac:dyDescent="0.25">
      <c r="A133" s="26"/>
      <c r="B133" s="26"/>
      <c r="C133" s="26"/>
      <c r="D133" s="26"/>
      <c r="E133" s="26"/>
      <c r="F133" s="26"/>
      <c r="G133" s="26"/>
      <c r="H133" s="26"/>
      <c r="I133" s="26"/>
      <c r="J133" s="26"/>
      <c r="K133" s="26"/>
      <c r="L133" s="26"/>
      <c r="M133" s="26"/>
      <c r="N133" s="26"/>
      <c r="O133" s="26"/>
      <c r="P133" s="26"/>
      <c r="Q133" s="26"/>
    </row>
    <row r="134" spans="1:17" x14ac:dyDescent="0.25">
      <c r="A134" s="26"/>
      <c r="B134" s="26"/>
      <c r="C134" s="26"/>
      <c r="D134" s="26"/>
      <c r="E134" s="26"/>
      <c r="F134" s="26"/>
      <c r="G134" s="26"/>
      <c r="H134" s="26"/>
      <c r="I134" s="26"/>
      <c r="J134" s="26"/>
      <c r="K134" s="26"/>
      <c r="L134" s="26"/>
      <c r="M134" s="26"/>
      <c r="N134" s="26"/>
      <c r="O134" s="26"/>
      <c r="P134" s="26"/>
      <c r="Q134" s="26"/>
    </row>
    <row r="135" spans="1:17" x14ac:dyDescent="0.25">
      <c r="A135" s="26"/>
      <c r="B135" s="26"/>
      <c r="C135" s="26"/>
      <c r="D135" s="26"/>
      <c r="E135" s="26"/>
      <c r="F135" s="26"/>
      <c r="G135" s="26"/>
      <c r="H135" s="26"/>
      <c r="I135" s="26"/>
      <c r="J135" s="26"/>
      <c r="K135" s="26"/>
      <c r="L135" s="26"/>
      <c r="M135" s="26"/>
      <c r="N135" s="26"/>
      <c r="O135" s="26"/>
      <c r="P135" s="26"/>
      <c r="Q135" s="26"/>
    </row>
    <row r="136" spans="1:17" x14ac:dyDescent="0.25">
      <c r="A136" s="26"/>
      <c r="B136" s="26"/>
      <c r="C136" s="26"/>
      <c r="D136" s="26"/>
      <c r="E136" s="26"/>
      <c r="F136" s="26"/>
      <c r="G136" s="26"/>
      <c r="H136" s="26"/>
      <c r="I136" s="26"/>
      <c r="J136" s="26"/>
      <c r="K136" s="26"/>
      <c r="L136" s="26"/>
      <c r="M136" s="26"/>
      <c r="N136" s="26"/>
      <c r="O136" s="26"/>
      <c r="P136" s="26"/>
      <c r="Q136" s="26"/>
    </row>
    <row r="137" spans="1:17" x14ac:dyDescent="0.25">
      <c r="A137" s="26"/>
      <c r="B137" s="26"/>
      <c r="C137" s="26"/>
      <c r="D137" s="26"/>
      <c r="E137" s="26"/>
      <c r="F137" s="26"/>
      <c r="G137" s="26"/>
      <c r="H137" s="26"/>
      <c r="I137" s="26"/>
      <c r="J137" s="26"/>
      <c r="K137" s="26"/>
      <c r="L137" s="26"/>
      <c r="M137" s="26"/>
      <c r="N137" s="26"/>
      <c r="O137" s="26"/>
      <c r="P137" s="26"/>
      <c r="Q137" s="26"/>
    </row>
    <row r="138" spans="1:17" x14ac:dyDescent="0.25">
      <c r="A138" s="26"/>
      <c r="B138" s="26"/>
      <c r="C138" s="26"/>
      <c r="D138" s="26"/>
      <c r="E138" s="26"/>
      <c r="F138" s="26"/>
      <c r="G138" s="26"/>
      <c r="H138" s="26"/>
      <c r="I138" s="26"/>
      <c r="J138" s="26"/>
      <c r="K138" s="26"/>
      <c r="L138" s="26"/>
      <c r="M138" s="26"/>
      <c r="N138" s="26"/>
      <c r="O138" s="26"/>
      <c r="P138" s="26"/>
      <c r="Q138" s="26"/>
    </row>
    <row r="139" spans="1:17" x14ac:dyDescent="0.25">
      <c r="A139" s="26"/>
      <c r="B139" s="26"/>
      <c r="C139" s="26"/>
      <c r="D139" s="26"/>
      <c r="E139" s="26"/>
      <c r="F139" s="26"/>
      <c r="G139" s="26"/>
      <c r="H139" s="26"/>
      <c r="I139" s="26"/>
      <c r="J139" s="26"/>
      <c r="K139" s="26"/>
      <c r="L139" s="26"/>
      <c r="M139" s="26"/>
      <c r="N139" s="26"/>
      <c r="O139" s="26"/>
      <c r="P139" s="26"/>
      <c r="Q139" s="26"/>
    </row>
    <row r="140" spans="1:17" x14ac:dyDescent="0.25">
      <c r="A140" s="26"/>
      <c r="B140" s="26"/>
      <c r="C140" s="26"/>
      <c r="D140" s="26"/>
      <c r="E140" s="26"/>
      <c r="F140" s="26"/>
      <c r="G140" s="26"/>
      <c r="H140" s="26"/>
      <c r="I140" s="26"/>
      <c r="J140" s="26"/>
      <c r="K140" s="26"/>
      <c r="L140" s="26"/>
      <c r="M140" s="26"/>
      <c r="N140" s="26"/>
      <c r="O140" s="26"/>
      <c r="P140" s="26"/>
      <c r="Q140" s="26"/>
    </row>
    <row r="141" spans="1:17" x14ac:dyDescent="0.25">
      <c r="A141" s="26"/>
      <c r="B141" s="26"/>
      <c r="C141" s="26"/>
      <c r="D141" s="26"/>
      <c r="E141" s="26"/>
      <c r="F141" s="26"/>
      <c r="G141" s="26"/>
      <c r="H141" s="26"/>
      <c r="I141" s="26"/>
      <c r="J141" s="26"/>
      <c r="K141" s="26"/>
      <c r="L141" s="26"/>
      <c r="M141" s="26"/>
      <c r="N141" s="26"/>
      <c r="O141" s="26"/>
      <c r="P141" s="26"/>
      <c r="Q141" s="26"/>
    </row>
    <row r="142" spans="1:17" x14ac:dyDescent="0.25">
      <c r="A142" s="26"/>
      <c r="B142" s="26"/>
      <c r="C142" s="26"/>
      <c r="D142" s="26"/>
      <c r="E142" s="26"/>
      <c r="F142" s="26"/>
      <c r="G142" s="26"/>
      <c r="H142" s="26"/>
      <c r="I142" s="26"/>
      <c r="J142" s="26"/>
      <c r="K142" s="26"/>
      <c r="L142" s="26"/>
      <c r="M142" s="26"/>
      <c r="N142" s="26"/>
      <c r="O142" s="26"/>
      <c r="P142" s="26"/>
      <c r="Q142" s="26"/>
    </row>
    <row r="143" spans="1:17" x14ac:dyDescent="0.25">
      <c r="A143" s="26"/>
      <c r="B143" s="26"/>
      <c r="C143" s="26"/>
      <c r="D143" s="26"/>
      <c r="E143" s="26"/>
      <c r="F143" s="26"/>
      <c r="G143" s="26"/>
      <c r="H143" s="26"/>
      <c r="I143" s="26"/>
      <c r="J143" s="26"/>
      <c r="K143" s="26"/>
      <c r="L143" s="26"/>
      <c r="M143" s="26"/>
      <c r="N143" s="26"/>
      <c r="O143" s="26"/>
      <c r="P143" s="26"/>
      <c r="Q143" s="26"/>
    </row>
    <row r="144" spans="1:17" x14ac:dyDescent="0.25">
      <c r="A144" s="26"/>
      <c r="B144" s="26"/>
      <c r="C144" s="26"/>
      <c r="D144" s="26"/>
      <c r="E144" s="26"/>
      <c r="F144" s="26"/>
      <c r="G144" s="26"/>
      <c r="H144" s="26"/>
      <c r="I144" s="26"/>
      <c r="J144" s="26"/>
      <c r="K144" s="26"/>
      <c r="L144" s="26"/>
      <c r="M144" s="26"/>
      <c r="N144" s="26"/>
      <c r="O144" s="26"/>
      <c r="P144" s="26"/>
      <c r="Q144" s="26"/>
    </row>
    <row r="145" spans="1:17" x14ac:dyDescent="0.25">
      <c r="A145" s="26"/>
      <c r="B145" s="26"/>
      <c r="C145" s="26"/>
      <c r="D145" s="26"/>
      <c r="E145" s="26"/>
      <c r="F145" s="26"/>
      <c r="G145" s="26"/>
      <c r="H145" s="26"/>
      <c r="I145" s="26"/>
      <c r="J145" s="26"/>
      <c r="K145" s="26"/>
      <c r="L145" s="26"/>
      <c r="M145" s="26"/>
      <c r="N145" s="26"/>
      <c r="O145" s="26"/>
      <c r="P145" s="26"/>
      <c r="Q145" s="26"/>
    </row>
    <row r="146" spans="1:17" x14ac:dyDescent="0.25">
      <c r="A146" s="26"/>
      <c r="B146" s="26"/>
      <c r="C146" s="26"/>
      <c r="D146" s="26"/>
      <c r="E146" s="26"/>
      <c r="F146" s="26"/>
      <c r="G146" s="26"/>
      <c r="H146" s="26"/>
      <c r="I146" s="26"/>
      <c r="J146" s="26"/>
      <c r="K146" s="26"/>
      <c r="L146" s="26"/>
      <c r="M146" s="26"/>
      <c r="N146" s="26"/>
      <c r="O146" s="26"/>
      <c r="P146" s="26"/>
      <c r="Q146" s="26"/>
    </row>
    <row r="147" spans="1:17" x14ac:dyDescent="0.25">
      <c r="A147" s="26"/>
      <c r="B147" s="26"/>
      <c r="C147" s="26"/>
      <c r="D147" s="26"/>
      <c r="E147" s="26"/>
      <c r="F147" s="26"/>
      <c r="G147" s="26"/>
      <c r="H147" s="26"/>
      <c r="I147" s="26"/>
      <c r="J147" s="26"/>
      <c r="K147" s="26"/>
      <c r="L147" s="26"/>
      <c r="M147" s="26"/>
      <c r="N147" s="26"/>
      <c r="O147" s="26"/>
      <c r="P147" s="26"/>
      <c r="Q147" s="26"/>
    </row>
    <row r="148" spans="1:17" x14ac:dyDescent="0.25">
      <c r="A148" s="26"/>
      <c r="B148" s="26"/>
      <c r="C148" s="26"/>
      <c r="D148" s="26"/>
      <c r="E148" s="26"/>
      <c r="F148" s="26"/>
      <c r="G148" s="26"/>
      <c r="H148" s="26"/>
      <c r="I148" s="26"/>
      <c r="J148" s="26"/>
      <c r="K148" s="26"/>
      <c r="L148" s="26"/>
      <c r="M148" s="26"/>
      <c r="N148" s="26"/>
      <c r="O148" s="26"/>
      <c r="P148" s="26"/>
      <c r="Q148" s="26"/>
    </row>
    <row r="149" spans="1:17" x14ac:dyDescent="0.25">
      <c r="A149" s="26"/>
      <c r="B149" s="26"/>
      <c r="C149" s="26"/>
      <c r="D149" s="26"/>
      <c r="E149" s="26"/>
      <c r="F149" s="26"/>
      <c r="G149" s="26"/>
      <c r="H149" s="26"/>
      <c r="I149" s="26"/>
      <c r="J149" s="26"/>
      <c r="K149" s="26"/>
      <c r="L149" s="26"/>
      <c r="M149" s="26"/>
      <c r="N149" s="26"/>
      <c r="O149" s="26"/>
      <c r="P149" s="26"/>
      <c r="Q149" s="26"/>
    </row>
    <row r="150" spans="1:17" x14ac:dyDescent="0.25">
      <c r="A150" s="26"/>
      <c r="B150" s="26"/>
      <c r="C150" s="26"/>
      <c r="D150" s="26"/>
      <c r="E150" s="26"/>
      <c r="F150" s="26"/>
      <c r="G150" s="26"/>
      <c r="H150" s="26"/>
      <c r="I150" s="26"/>
      <c r="J150" s="26"/>
      <c r="K150" s="26"/>
      <c r="L150" s="26"/>
      <c r="M150" s="26"/>
      <c r="N150" s="26"/>
      <c r="O150" s="26"/>
      <c r="P150" s="26"/>
      <c r="Q150" s="26"/>
    </row>
    <row r="151" spans="1:17" x14ac:dyDescent="0.25">
      <c r="A151" s="26"/>
      <c r="B151" s="26"/>
      <c r="C151" s="26"/>
      <c r="D151" s="26"/>
      <c r="E151" s="26"/>
      <c r="F151" s="26"/>
      <c r="G151" s="26"/>
      <c r="H151" s="26"/>
      <c r="I151" s="26"/>
      <c r="J151" s="26"/>
      <c r="K151" s="26"/>
      <c r="L151" s="26"/>
      <c r="M151" s="26"/>
      <c r="N151" s="26"/>
      <c r="O151" s="26"/>
      <c r="P151" s="26"/>
      <c r="Q151" s="26"/>
    </row>
    <row r="152" spans="1:17" x14ac:dyDescent="0.25">
      <c r="A152" s="26"/>
      <c r="B152" s="26"/>
      <c r="C152" s="26"/>
      <c r="D152" s="26"/>
      <c r="E152" s="26"/>
      <c r="F152" s="26"/>
      <c r="G152" s="26"/>
      <c r="H152" s="26"/>
      <c r="I152" s="26"/>
      <c r="J152" s="26"/>
      <c r="K152" s="26"/>
      <c r="L152" s="26"/>
      <c r="M152" s="26"/>
      <c r="N152" s="26"/>
      <c r="O152" s="26"/>
      <c r="P152" s="26"/>
      <c r="Q152" s="26"/>
    </row>
    <row r="153" spans="1:17" x14ac:dyDescent="0.25">
      <c r="A153" s="26"/>
      <c r="B153" s="26"/>
      <c r="C153" s="26"/>
      <c r="D153" s="26"/>
      <c r="E153" s="26"/>
      <c r="F153" s="26"/>
      <c r="G153" s="26"/>
      <c r="H153" s="26"/>
      <c r="I153" s="26"/>
      <c r="J153" s="26"/>
      <c r="K153" s="26"/>
      <c r="L153" s="26"/>
      <c r="M153" s="26"/>
      <c r="N153" s="26"/>
      <c r="O153" s="26"/>
      <c r="P153" s="26"/>
      <c r="Q153" s="26"/>
    </row>
    <row r="154" spans="1:17" x14ac:dyDescent="0.25">
      <c r="A154" s="26"/>
      <c r="B154" s="26"/>
      <c r="C154" s="26"/>
      <c r="D154" s="26"/>
      <c r="E154" s="26"/>
      <c r="F154" s="26"/>
      <c r="G154" s="26"/>
      <c r="H154" s="26"/>
      <c r="I154" s="26"/>
      <c r="J154" s="26"/>
      <c r="K154" s="26"/>
      <c r="L154" s="26"/>
      <c r="M154" s="26"/>
      <c r="N154" s="26"/>
      <c r="O154" s="26"/>
      <c r="P154" s="26"/>
      <c r="Q154" s="26"/>
    </row>
    <row r="155" spans="1:17" x14ac:dyDescent="0.25">
      <c r="A155" s="26"/>
      <c r="B155" s="26"/>
      <c r="C155" s="26"/>
      <c r="D155" s="26"/>
      <c r="E155" s="26"/>
      <c r="F155" s="26"/>
      <c r="G155" s="26"/>
      <c r="H155" s="26"/>
      <c r="I155" s="26"/>
      <c r="J155" s="26"/>
      <c r="K155" s="26"/>
      <c r="L155" s="26"/>
      <c r="M155" s="26"/>
      <c r="N155" s="26"/>
      <c r="O155" s="26"/>
      <c r="P155" s="26"/>
      <c r="Q155" s="26"/>
    </row>
    <row r="156" spans="1:17" x14ac:dyDescent="0.25">
      <c r="A156" s="26"/>
      <c r="B156" s="26"/>
      <c r="C156" s="26"/>
      <c r="D156" s="26"/>
      <c r="E156" s="26"/>
      <c r="F156" s="26"/>
      <c r="G156" s="26"/>
      <c r="H156" s="26"/>
      <c r="I156" s="26"/>
      <c r="J156" s="26"/>
      <c r="K156" s="26"/>
      <c r="L156" s="26"/>
      <c r="M156" s="26"/>
      <c r="N156" s="26"/>
      <c r="O156" s="26"/>
      <c r="P156" s="26"/>
      <c r="Q156" s="26"/>
    </row>
    <row r="157" spans="1:17" x14ac:dyDescent="0.25">
      <c r="A157" s="26"/>
      <c r="B157" s="26"/>
      <c r="C157" s="26"/>
      <c r="D157" s="26"/>
      <c r="E157" s="26"/>
      <c r="F157" s="26"/>
      <c r="G157" s="26"/>
      <c r="H157" s="26"/>
      <c r="I157" s="26"/>
      <c r="J157" s="26"/>
      <c r="K157" s="26"/>
      <c r="L157" s="26"/>
      <c r="M157" s="26"/>
      <c r="N157" s="26"/>
      <c r="O157" s="26"/>
      <c r="P157" s="26"/>
      <c r="Q157" s="26"/>
    </row>
    <row r="158" spans="1:17" x14ac:dyDescent="0.25">
      <c r="A158" s="26"/>
      <c r="B158" s="26"/>
      <c r="C158" s="26"/>
      <c r="D158" s="26"/>
      <c r="E158" s="26"/>
      <c r="F158" s="26"/>
      <c r="G158" s="26"/>
      <c r="H158" s="26"/>
      <c r="I158" s="26"/>
      <c r="J158" s="26"/>
      <c r="K158" s="26"/>
      <c r="L158" s="26"/>
      <c r="M158" s="26"/>
      <c r="N158" s="26"/>
      <c r="O158" s="26"/>
      <c r="P158" s="26"/>
      <c r="Q158" s="26"/>
    </row>
    <row r="159" spans="1:17" x14ac:dyDescent="0.25">
      <c r="A159" s="26"/>
      <c r="B159" s="26"/>
      <c r="C159" s="26"/>
      <c r="D159" s="26"/>
      <c r="E159" s="26"/>
      <c r="F159" s="26"/>
      <c r="G159" s="26"/>
      <c r="H159" s="26"/>
      <c r="I159" s="26"/>
      <c r="J159" s="26"/>
      <c r="K159" s="26"/>
      <c r="L159" s="26"/>
      <c r="M159" s="26"/>
      <c r="N159" s="26"/>
      <c r="O159" s="26"/>
      <c r="P159" s="26"/>
      <c r="Q159" s="26"/>
    </row>
    <row r="160" spans="1:17" x14ac:dyDescent="0.25">
      <c r="A160" s="26"/>
      <c r="B160" s="26"/>
      <c r="C160" s="26"/>
      <c r="D160" s="26"/>
      <c r="E160" s="26"/>
      <c r="F160" s="26"/>
      <c r="G160" s="26"/>
      <c r="H160" s="26"/>
      <c r="I160" s="26"/>
      <c r="J160" s="26"/>
      <c r="K160" s="26"/>
      <c r="L160" s="26"/>
      <c r="M160" s="26"/>
      <c r="N160" s="26"/>
      <c r="O160" s="26"/>
      <c r="P160" s="26"/>
      <c r="Q160" s="26"/>
    </row>
    <row r="161" spans="1:17" x14ac:dyDescent="0.25">
      <c r="A161" s="26"/>
      <c r="B161" s="26"/>
      <c r="C161" s="26"/>
      <c r="D161" s="26"/>
      <c r="E161" s="26"/>
      <c r="F161" s="26"/>
      <c r="G161" s="26"/>
      <c r="H161" s="26"/>
      <c r="I161" s="26"/>
      <c r="J161" s="26"/>
      <c r="K161" s="26"/>
      <c r="L161" s="26"/>
      <c r="M161" s="26"/>
      <c r="N161" s="26"/>
      <c r="O161" s="26"/>
      <c r="P161" s="26"/>
      <c r="Q161" s="26"/>
    </row>
    <row r="162" spans="1:17" x14ac:dyDescent="0.25">
      <c r="A162" s="26"/>
      <c r="B162" s="26"/>
      <c r="C162" s="26"/>
      <c r="D162" s="26"/>
      <c r="E162" s="26"/>
      <c r="F162" s="26"/>
      <c r="G162" s="26"/>
      <c r="H162" s="26"/>
      <c r="I162" s="26"/>
      <c r="J162" s="26"/>
      <c r="K162" s="26"/>
      <c r="L162" s="26"/>
      <c r="M162" s="26"/>
      <c r="N162" s="26"/>
      <c r="O162" s="26"/>
      <c r="P162" s="26"/>
      <c r="Q162" s="26"/>
    </row>
    <row r="163" spans="1:17" x14ac:dyDescent="0.25">
      <c r="A163" s="26"/>
      <c r="B163" s="26"/>
      <c r="C163" s="26"/>
      <c r="D163" s="26"/>
      <c r="E163" s="26"/>
      <c r="F163" s="26"/>
      <c r="G163" s="26"/>
      <c r="H163" s="26"/>
      <c r="I163" s="26"/>
      <c r="J163" s="26"/>
      <c r="K163" s="26"/>
      <c r="L163" s="26"/>
      <c r="M163" s="26"/>
      <c r="N163" s="26"/>
      <c r="O163" s="26"/>
      <c r="P163" s="26"/>
      <c r="Q163" s="26"/>
    </row>
    <row r="164" spans="1:17" x14ac:dyDescent="0.25">
      <c r="A164" s="26"/>
      <c r="B164" s="26"/>
      <c r="C164" s="26"/>
      <c r="D164" s="26"/>
      <c r="E164" s="26"/>
      <c r="F164" s="26"/>
      <c r="G164" s="26"/>
      <c r="H164" s="26"/>
      <c r="I164" s="26"/>
      <c r="J164" s="26"/>
      <c r="K164" s="26"/>
      <c r="L164" s="26"/>
      <c r="M164" s="26"/>
      <c r="N164" s="26"/>
      <c r="O164" s="26"/>
      <c r="P164" s="26"/>
      <c r="Q164" s="26"/>
    </row>
    <row r="165" spans="1:17" x14ac:dyDescent="0.25">
      <c r="A165" s="26"/>
      <c r="B165" s="26"/>
      <c r="C165" s="26"/>
      <c r="D165" s="26"/>
      <c r="E165" s="26"/>
      <c r="F165" s="26"/>
      <c r="G165" s="26"/>
      <c r="H165" s="26"/>
      <c r="I165" s="26"/>
      <c r="J165" s="26"/>
      <c r="K165" s="26"/>
      <c r="L165" s="26"/>
      <c r="M165" s="26"/>
      <c r="N165" s="26"/>
      <c r="O165" s="26"/>
      <c r="P165" s="26"/>
      <c r="Q165" s="26"/>
    </row>
    <row r="166" spans="1:17" x14ac:dyDescent="0.25">
      <c r="A166" s="26"/>
      <c r="B166" s="26"/>
      <c r="C166" s="26"/>
      <c r="D166" s="26"/>
      <c r="E166" s="26"/>
      <c r="F166" s="26"/>
      <c r="G166" s="26"/>
      <c r="H166" s="26"/>
      <c r="I166" s="26"/>
      <c r="J166" s="26"/>
      <c r="K166" s="26"/>
      <c r="L166" s="26"/>
      <c r="M166" s="26"/>
      <c r="N166" s="26"/>
      <c r="O166" s="26"/>
      <c r="P166" s="26"/>
      <c r="Q166" s="26"/>
    </row>
    <row r="167" spans="1:17" x14ac:dyDescent="0.25">
      <c r="A167" s="26"/>
      <c r="B167" s="26"/>
      <c r="C167" s="26"/>
      <c r="D167" s="26"/>
      <c r="E167" s="26"/>
      <c r="F167" s="26"/>
      <c r="G167" s="26"/>
      <c r="H167" s="26"/>
      <c r="I167" s="26"/>
      <c r="J167" s="26"/>
      <c r="K167" s="26"/>
      <c r="L167" s="26"/>
      <c r="M167" s="26"/>
      <c r="N167" s="26"/>
      <c r="O167" s="26"/>
      <c r="P167" s="26"/>
      <c r="Q167" s="26"/>
    </row>
    <row r="168" spans="1:17" x14ac:dyDescent="0.25">
      <c r="A168" s="26"/>
      <c r="B168" s="26"/>
      <c r="C168" s="26"/>
      <c r="D168" s="26"/>
      <c r="E168" s="26"/>
      <c r="F168" s="26"/>
      <c r="G168" s="26"/>
      <c r="H168" s="26"/>
      <c r="I168" s="26"/>
      <c r="J168" s="26"/>
      <c r="K168" s="26"/>
      <c r="L168" s="26"/>
      <c r="M168" s="26"/>
      <c r="N168" s="26"/>
      <c r="O168" s="26"/>
      <c r="P168" s="26"/>
      <c r="Q168" s="26"/>
    </row>
    <row r="169" spans="1:17" x14ac:dyDescent="0.25">
      <c r="A169" s="26"/>
      <c r="B169" s="26"/>
      <c r="C169" s="26"/>
      <c r="D169" s="26"/>
      <c r="E169" s="26"/>
      <c r="F169" s="26"/>
      <c r="G169" s="26"/>
      <c r="H169" s="26"/>
      <c r="I169" s="26"/>
      <c r="J169" s="26"/>
      <c r="K169" s="26"/>
      <c r="L169" s="26"/>
      <c r="M169" s="26"/>
      <c r="N169" s="26"/>
      <c r="O169" s="26"/>
      <c r="P169" s="26"/>
      <c r="Q169" s="26"/>
    </row>
    <row r="170" spans="1:17" x14ac:dyDescent="0.25">
      <c r="A170" s="26"/>
      <c r="B170" s="26"/>
      <c r="C170" s="26"/>
      <c r="D170" s="26"/>
      <c r="E170" s="26"/>
      <c r="F170" s="26"/>
      <c r="G170" s="26"/>
      <c r="H170" s="26"/>
      <c r="I170" s="26"/>
      <c r="J170" s="26"/>
      <c r="K170" s="26"/>
      <c r="L170" s="26"/>
      <c r="M170" s="26"/>
      <c r="N170" s="26"/>
      <c r="O170" s="26"/>
      <c r="P170" s="26"/>
      <c r="Q170" s="26"/>
    </row>
    <row r="171" spans="1:17" x14ac:dyDescent="0.25">
      <c r="A171" s="26"/>
      <c r="B171" s="26"/>
      <c r="C171" s="26"/>
      <c r="D171" s="26"/>
      <c r="E171" s="26"/>
      <c r="F171" s="26"/>
      <c r="G171" s="26"/>
      <c r="H171" s="26"/>
      <c r="I171" s="26"/>
      <c r="J171" s="26"/>
      <c r="K171" s="26"/>
      <c r="L171" s="26"/>
      <c r="M171" s="26"/>
      <c r="N171" s="26"/>
      <c r="O171" s="26"/>
      <c r="P171" s="26"/>
      <c r="Q171" s="26"/>
    </row>
    <row r="172" spans="1:17" x14ac:dyDescent="0.25">
      <c r="A172" s="26"/>
      <c r="B172" s="26"/>
      <c r="C172" s="26"/>
      <c r="D172" s="26"/>
      <c r="E172" s="26"/>
      <c r="F172" s="26"/>
      <c r="G172" s="26"/>
      <c r="H172" s="26"/>
      <c r="I172" s="26"/>
      <c r="J172" s="26"/>
      <c r="K172" s="26"/>
      <c r="L172" s="26"/>
      <c r="M172" s="26"/>
      <c r="N172" s="26"/>
      <c r="O172" s="26"/>
      <c r="P172" s="26"/>
      <c r="Q172" s="26"/>
    </row>
    <row r="173" spans="1:17" x14ac:dyDescent="0.25">
      <c r="A173" s="26"/>
      <c r="B173" s="26"/>
      <c r="C173" s="26"/>
      <c r="D173" s="26"/>
      <c r="E173" s="26"/>
      <c r="F173" s="26"/>
      <c r="G173" s="26"/>
      <c r="H173" s="26"/>
      <c r="I173" s="26"/>
      <c r="J173" s="26"/>
      <c r="K173" s="26"/>
      <c r="L173" s="26"/>
      <c r="M173" s="26"/>
      <c r="N173" s="26"/>
      <c r="O173" s="26"/>
      <c r="P173" s="26"/>
      <c r="Q173" s="26"/>
    </row>
    <row r="174" spans="1:17" x14ac:dyDescent="0.25">
      <c r="A174" s="26"/>
      <c r="B174" s="26"/>
      <c r="C174" s="26"/>
      <c r="D174" s="26"/>
      <c r="E174" s="26"/>
      <c r="F174" s="26"/>
      <c r="G174" s="26"/>
      <c r="H174" s="26"/>
      <c r="I174" s="26"/>
      <c r="J174" s="26"/>
      <c r="K174" s="26"/>
      <c r="L174" s="26"/>
      <c r="M174" s="26"/>
      <c r="N174" s="26"/>
      <c r="O174" s="26"/>
      <c r="P174" s="26"/>
      <c r="Q174" s="26"/>
    </row>
    <row r="175" spans="1:17" x14ac:dyDescent="0.25">
      <c r="A175" s="26"/>
      <c r="B175" s="26"/>
      <c r="C175" s="26"/>
      <c r="D175" s="26"/>
      <c r="E175" s="26"/>
      <c r="F175" s="26"/>
      <c r="G175" s="26"/>
      <c r="H175" s="26"/>
      <c r="I175" s="26"/>
      <c r="J175" s="26"/>
      <c r="K175" s="26"/>
      <c r="L175" s="26"/>
      <c r="M175" s="26"/>
      <c r="N175" s="26"/>
      <c r="O175" s="26"/>
      <c r="P175" s="26"/>
      <c r="Q175" s="26"/>
    </row>
    <row r="176" spans="1:17" x14ac:dyDescent="0.25">
      <c r="A176" s="26"/>
      <c r="B176" s="26"/>
      <c r="C176" s="26"/>
      <c r="D176" s="26"/>
      <c r="E176" s="26"/>
      <c r="F176" s="26"/>
      <c r="G176" s="26"/>
      <c r="H176" s="26"/>
      <c r="I176" s="26"/>
      <c r="J176" s="26"/>
      <c r="K176" s="26"/>
      <c r="L176" s="26"/>
      <c r="M176" s="26"/>
      <c r="N176" s="26"/>
      <c r="O176" s="26"/>
      <c r="P176" s="26"/>
      <c r="Q176" s="26"/>
    </row>
    <row r="177" spans="1:17" x14ac:dyDescent="0.25">
      <c r="A177" s="26"/>
      <c r="B177" s="26"/>
      <c r="C177" s="26"/>
      <c r="D177" s="26"/>
      <c r="E177" s="26"/>
      <c r="F177" s="26"/>
      <c r="G177" s="26"/>
      <c r="H177" s="26"/>
      <c r="I177" s="26"/>
      <c r="J177" s="26"/>
      <c r="K177" s="26"/>
      <c r="L177" s="26"/>
      <c r="M177" s="26"/>
      <c r="N177" s="26"/>
      <c r="O177" s="26"/>
      <c r="P177" s="26"/>
      <c r="Q177" s="26"/>
    </row>
    <row r="178" spans="1:17" x14ac:dyDescent="0.25">
      <c r="A178" s="26"/>
      <c r="B178" s="26"/>
      <c r="C178" s="26"/>
      <c r="D178" s="26"/>
      <c r="E178" s="26"/>
      <c r="F178" s="26"/>
      <c r="G178" s="26"/>
      <c r="H178" s="26"/>
      <c r="I178" s="26"/>
      <c r="J178" s="26"/>
      <c r="K178" s="26"/>
      <c r="L178" s="26"/>
      <c r="M178" s="26"/>
      <c r="N178" s="26"/>
      <c r="O178" s="26"/>
      <c r="P178" s="26"/>
      <c r="Q178" s="26"/>
    </row>
    <row r="179" spans="1:17" x14ac:dyDescent="0.25">
      <c r="A179" s="26"/>
      <c r="B179" s="26"/>
      <c r="C179" s="26"/>
      <c r="D179" s="26"/>
      <c r="E179" s="26"/>
      <c r="F179" s="26"/>
      <c r="G179" s="26"/>
      <c r="H179" s="26"/>
      <c r="I179" s="26"/>
      <c r="J179" s="26"/>
      <c r="K179" s="26"/>
      <c r="L179" s="26"/>
      <c r="M179" s="26"/>
      <c r="N179" s="26"/>
      <c r="O179" s="26"/>
      <c r="P179" s="26"/>
      <c r="Q179" s="26"/>
    </row>
    <row r="180" spans="1:17" x14ac:dyDescent="0.25">
      <c r="A180" s="26"/>
      <c r="B180" s="26"/>
      <c r="C180" s="26"/>
      <c r="D180" s="26"/>
      <c r="E180" s="26"/>
      <c r="F180" s="26"/>
      <c r="G180" s="26"/>
      <c r="H180" s="26"/>
      <c r="I180" s="26"/>
      <c r="J180" s="26"/>
      <c r="K180" s="26"/>
      <c r="L180" s="26"/>
      <c r="M180" s="26"/>
      <c r="N180" s="26"/>
      <c r="O180" s="26"/>
      <c r="P180" s="26"/>
      <c r="Q180" s="26"/>
    </row>
    <row r="181" spans="1:17" x14ac:dyDescent="0.25">
      <c r="A181" s="26"/>
      <c r="B181" s="26"/>
      <c r="C181" s="26"/>
      <c r="D181" s="26"/>
      <c r="E181" s="26"/>
      <c r="F181" s="26"/>
      <c r="G181" s="26"/>
      <c r="H181" s="26"/>
      <c r="I181" s="26"/>
      <c r="J181" s="26"/>
      <c r="K181" s="26"/>
      <c r="L181" s="26"/>
      <c r="M181" s="26"/>
      <c r="N181" s="26"/>
      <c r="O181" s="26"/>
      <c r="P181" s="26"/>
      <c r="Q181" s="26"/>
    </row>
    <row r="182" spans="1:17" x14ac:dyDescent="0.25">
      <c r="A182" s="26"/>
      <c r="B182" s="26"/>
      <c r="C182" s="26"/>
      <c r="D182" s="26"/>
      <c r="E182" s="26"/>
      <c r="F182" s="26"/>
      <c r="G182" s="26"/>
      <c r="H182" s="26"/>
      <c r="I182" s="26"/>
      <c r="J182" s="26"/>
      <c r="K182" s="26"/>
      <c r="L182" s="26"/>
      <c r="M182" s="26"/>
      <c r="N182" s="26"/>
      <c r="O182" s="26"/>
      <c r="P182" s="26"/>
      <c r="Q182" s="26"/>
    </row>
    <row r="183" spans="1:17" x14ac:dyDescent="0.25">
      <c r="A183" s="26"/>
      <c r="B183" s="26"/>
      <c r="C183" s="26"/>
      <c r="D183" s="26"/>
      <c r="E183" s="26"/>
      <c r="F183" s="26"/>
      <c r="G183" s="26"/>
      <c r="H183" s="26"/>
      <c r="I183" s="26"/>
      <c r="J183" s="26"/>
      <c r="K183" s="26"/>
      <c r="L183" s="26"/>
      <c r="M183" s="26"/>
      <c r="N183" s="26"/>
      <c r="O183" s="26"/>
      <c r="P183" s="26"/>
      <c r="Q183" s="26"/>
    </row>
    <row r="184" spans="1:17" x14ac:dyDescent="0.25">
      <c r="A184" s="26"/>
      <c r="B184" s="26"/>
      <c r="C184" s="26"/>
      <c r="D184" s="26"/>
      <c r="E184" s="26"/>
      <c r="F184" s="26"/>
      <c r="G184" s="26"/>
      <c r="H184" s="26"/>
      <c r="I184" s="26"/>
      <c r="J184" s="26"/>
      <c r="K184" s="26"/>
      <c r="L184" s="26"/>
      <c r="M184" s="26"/>
      <c r="N184" s="26"/>
      <c r="O184" s="26"/>
      <c r="P184" s="26"/>
      <c r="Q184" s="26"/>
    </row>
    <row r="185" spans="1:17" x14ac:dyDescent="0.25">
      <c r="A185" s="26"/>
      <c r="B185" s="26"/>
      <c r="C185" s="26"/>
      <c r="D185" s="26"/>
      <c r="E185" s="26"/>
      <c r="F185" s="26"/>
      <c r="G185" s="26"/>
      <c r="H185" s="26"/>
      <c r="I185" s="26"/>
      <c r="J185" s="26"/>
      <c r="K185" s="26"/>
      <c r="L185" s="26"/>
      <c r="M185" s="26"/>
      <c r="N185" s="26"/>
      <c r="O185" s="26"/>
      <c r="P185" s="26"/>
      <c r="Q185" s="26"/>
    </row>
    <row r="186" spans="1:17" x14ac:dyDescent="0.25">
      <c r="A186" s="26"/>
      <c r="B186" s="26"/>
      <c r="C186" s="26"/>
      <c r="D186" s="26"/>
      <c r="E186" s="26"/>
      <c r="F186" s="26"/>
      <c r="G186" s="26"/>
      <c r="H186" s="26"/>
      <c r="I186" s="26"/>
      <c r="J186" s="26"/>
      <c r="K186" s="26"/>
      <c r="L186" s="26"/>
      <c r="M186" s="26"/>
      <c r="N186" s="26"/>
      <c r="O186" s="26"/>
      <c r="P186" s="26"/>
      <c r="Q186" s="26"/>
    </row>
    <row r="187" spans="1:17" x14ac:dyDescent="0.25">
      <c r="A187" s="26"/>
      <c r="B187" s="26"/>
      <c r="C187" s="26"/>
      <c r="D187" s="26"/>
      <c r="E187" s="26"/>
      <c r="F187" s="26"/>
      <c r="G187" s="26"/>
      <c r="H187" s="26"/>
      <c r="I187" s="26"/>
      <c r="J187" s="26"/>
      <c r="K187" s="26"/>
      <c r="L187" s="26"/>
      <c r="M187" s="26"/>
      <c r="N187" s="26"/>
      <c r="O187" s="26"/>
      <c r="P187" s="26"/>
      <c r="Q187" s="26"/>
    </row>
    <row r="188" spans="1:17" x14ac:dyDescent="0.25">
      <c r="A188" s="26"/>
      <c r="B188" s="26"/>
      <c r="C188" s="26"/>
      <c r="D188" s="26"/>
      <c r="E188" s="26"/>
      <c r="F188" s="26"/>
      <c r="G188" s="26"/>
      <c r="H188" s="26"/>
      <c r="I188" s="26"/>
      <c r="J188" s="26"/>
      <c r="K188" s="26"/>
      <c r="L188" s="26"/>
      <c r="M188" s="26"/>
      <c r="N188" s="26"/>
      <c r="O188" s="26"/>
      <c r="P188" s="26"/>
      <c r="Q188" s="26"/>
    </row>
    <row r="189" spans="1:17" x14ac:dyDescent="0.25">
      <c r="A189" s="26"/>
      <c r="B189" s="26"/>
      <c r="C189" s="26"/>
      <c r="D189" s="26"/>
      <c r="E189" s="26"/>
      <c r="F189" s="26"/>
      <c r="G189" s="26"/>
      <c r="H189" s="26"/>
      <c r="I189" s="26"/>
      <c r="J189" s="26"/>
      <c r="K189" s="26"/>
      <c r="L189" s="26"/>
      <c r="M189" s="26"/>
      <c r="N189" s="26"/>
      <c r="O189" s="26"/>
      <c r="P189" s="26"/>
      <c r="Q189" s="26"/>
    </row>
    <row r="190" spans="1:17" x14ac:dyDescent="0.25">
      <c r="A190" s="26"/>
      <c r="B190" s="26"/>
      <c r="C190" s="26"/>
      <c r="D190" s="26"/>
      <c r="E190" s="26"/>
      <c r="F190" s="26"/>
      <c r="G190" s="26"/>
      <c r="H190" s="26"/>
      <c r="I190" s="26"/>
      <c r="J190" s="26"/>
      <c r="K190" s="26"/>
      <c r="L190" s="26"/>
      <c r="M190" s="26"/>
      <c r="N190" s="26"/>
      <c r="O190" s="26"/>
      <c r="P190" s="26"/>
      <c r="Q190" s="26"/>
    </row>
    <row r="191" spans="1:17" x14ac:dyDescent="0.25">
      <c r="A191" s="26"/>
      <c r="B191" s="26"/>
      <c r="C191" s="26"/>
      <c r="D191" s="26"/>
      <c r="E191" s="26"/>
      <c r="F191" s="26"/>
      <c r="G191" s="26"/>
      <c r="H191" s="26"/>
      <c r="I191" s="26"/>
      <c r="J191" s="26"/>
      <c r="K191" s="26"/>
      <c r="L191" s="26"/>
      <c r="M191" s="26"/>
      <c r="N191" s="26"/>
      <c r="O191" s="26"/>
      <c r="P191" s="26"/>
      <c r="Q191" s="26"/>
    </row>
    <row r="192" spans="1:17" x14ac:dyDescent="0.25">
      <c r="A192" s="26"/>
      <c r="B192" s="26"/>
      <c r="C192" s="26"/>
      <c r="D192" s="26"/>
      <c r="E192" s="26"/>
      <c r="F192" s="26"/>
      <c r="G192" s="26"/>
      <c r="H192" s="26"/>
      <c r="I192" s="26"/>
      <c r="J192" s="26"/>
      <c r="K192" s="26"/>
      <c r="L192" s="26"/>
      <c r="M192" s="26"/>
      <c r="N192" s="26"/>
      <c r="O192" s="26"/>
      <c r="P192" s="26"/>
      <c r="Q192" s="26"/>
    </row>
    <row r="193" spans="1:17" x14ac:dyDescent="0.25">
      <c r="A193" s="26"/>
      <c r="B193" s="26"/>
      <c r="C193" s="26"/>
      <c r="D193" s="26"/>
      <c r="E193" s="26"/>
      <c r="F193" s="26"/>
      <c r="G193" s="26"/>
      <c r="H193" s="26"/>
      <c r="I193" s="26"/>
      <c r="J193" s="26"/>
      <c r="K193" s="26"/>
      <c r="L193" s="26"/>
      <c r="M193" s="26"/>
      <c r="N193" s="26"/>
      <c r="O193" s="26"/>
      <c r="P193" s="26"/>
      <c r="Q193" s="26"/>
    </row>
  </sheetData>
  <sheetProtection formatCells="0" formatColumns="0" formatRows="0" insertColumns="0" insertRows="0" insertHyperlinks="0" deleteColumns="0" deleteRows="0" sort="0" autoFilter="0" pivotTables="0"/>
  <mergeCells count="140">
    <mergeCell ref="B53:O53"/>
    <mergeCell ref="K54:O54"/>
    <mergeCell ref="K55:O55"/>
    <mergeCell ref="K56:O56"/>
    <mergeCell ref="M39:N39"/>
    <mergeCell ref="M38:N38"/>
    <mergeCell ref="M37:N37"/>
    <mergeCell ref="M36:N36"/>
    <mergeCell ref="J38:K38"/>
    <mergeCell ref="J39:K39"/>
    <mergeCell ref="J40:K40"/>
    <mergeCell ref="J41:K41"/>
    <mergeCell ref="I46:N46"/>
    <mergeCell ref="J42:K42"/>
    <mergeCell ref="B61:O63"/>
    <mergeCell ref="I54:J54"/>
    <mergeCell ref="I55:J55"/>
    <mergeCell ref="I56:J56"/>
    <mergeCell ref="B54:C54"/>
    <mergeCell ref="B55:C55"/>
    <mergeCell ref="C43:N43"/>
    <mergeCell ref="C44:N44"/>
    <mergeCell ref="C45:H45"/>
    <mergeCell ref="I45:N45"/>
    <mergeCell ref="C47:H47"/>
    <mergeCell ref="I47:N47"/>
    <mergeCell ref="B56:C56"/>
    <mergeCell ref="B58:O60"/>
    <mergeCell ref="D54:H54"/>
    <mergeCell ref="D55:H55"/>
    <mergeCell ref="D56:H56"/>
    <mergeCell ref="C52:H52"/>
    <mergeCell ref="I48:N48"/>
    <mergeCell ref="I49:N49"/>
    <mergeCell ref="I50:N50"/>
    <mergeCell ref="I51:N51"/>
    <mergeCell ref="I52:N52"/>
    <mergeCell ref="C46:H46"/>
    <mergeCell ref="B31:B32"/>
    <mergeCell ref="H31:H32"/>
    <mergeCell ref="I31:I32"/>
    <mergeCell ref="O31:O32"/>
    <mergeCell ref="C32:D32"/>
    <mergeCell ref="F32:G32"/>
    <mergeCell ref="J32:K32"/>
    <mergeCell ref="M32:N32"/>
    <mergeCell ref="J33:K33"/>
    <mergeCell ref="M33:N33"/>
    <mergeCell ref="B2:O2"/>
    <mergeCell ref="C3:H3"/>
    <mergeCell ref="I3:N3"/>
    <mergeCell ref="I13:N13"/>
    <mergeCell ref="P18:P19"/>
    <mergeCell ref="C13:H13"/>
    <mergeCell ref="J18:N18"/>
    <mergeCell ref="C14:F14"/>
    <mergeCell ref="G14:H14"/>
    <mergeCell ref="I14:J14"/>
    <mergeCell ref="K14:N14"/>
    <mergeCell ref="B15:O15"/>
    <mergeCell ref="A17:P17"/>
    <mergeCell ref="H18:H19"/>
    <mergeCell ref="I18:I19"/>
    <mergeCell ref="O18:O19"/>
    <mergeCell ref="A16:H16"/>
    <mergeCell ref="I16:P16"/>
    <mergeCell ref="C4:N4"/>
    <mergeCell ref="C5:M5"/>
    <mergeCell ref="C6:M6"/>
    <mergeCell ref="C7:M7"/>
    <mergeCell ref="C8:M8"/>
    <mergeCell ref="C9:M9"/>
    <mergeCell ref="T40:W40"/>
    <mergeCell ref="T44:W44"/>
    <mergeCell ref="T45:W45"/>
    <mergeCell ref="T36:U36"/>
    <mergeCell ref="V36:W36"/>
    <mergeCell ref="T37:U37"/>
    <mergeCell ref="V37:W37"/>
    <mergeCell ref="T38:U38"/>
    <mergeCell ref="V38:W38"/>
    <mergeCell ref="T33:U33"/>
    <mergeCell ref="V33:W33"/>
    <mergeCell ref="T34:U34"/>
    <mergeCell ref="V34:W34"/>
    <mergeCell ref="T35:U35"/>
    <mergeCell ref="V35:W35"/>
    <mergeCell ref="T20:W20"/>
    <mergeCell ref="T27:W27"/>
    <mergeCell ref="T28:W28"/>
    <mergeCell ref="T29:U29"/>
    <mergeCell ref="V29:W29"/>
    <mergeCell ref="A20:A24"/>
    <mergeCell ref="A25:A29"/>
    <mergeCell ref="A33:A37"/>
    <mergeCell ref="C18:G18"/>
    <mergeCell ref="A18:A19"/>
    <mergeCell ref="A38:A42"/>
    <mergeCell ref="C41:D41"/>
    <mergeCell ref="C42:D42"/>
    <mergeCell ref="F42:G42"/>
    <mergeCell ref="F41:G41"/>
    <mergeCell ref="B18:B19"/>
    <mergeCell ref="C33:D33"/>
    <mergeCell ref="C34:D34"/>
    <mergeCell ref="C35:D35"/>
    <mergeCell ref="C36:D36"/>
    <mergeCell ref="F36:G36"/>
    <mergeCell ref="F35:G35"/>
    <mergeCell ref="F34:G34"/>
    <mergeCell ref="F33:G33"/>
    <mergeCell ref="A30:P30"/>
    <mergeCell ref="A31:A32"/>
    <mergeCell ref="C31:G31"/>
    <mergeCell ref="J31:N31"/>
    <mergeCell ref="P31:P32"/>
    <mergeCell ref="C10:M10"/>
    <mergeCell ref="C11:M11"/>
    <mergeCell ref="C12:M12"/>
    <mergeCell ref="M42:N42"/>
    <mergeCell ref="M41:N41"/>
    <mergeCell ref="C48:H48"/>
    <mergeCell ref="C49:H49"/>
    <mergeCell ref="C50:H50"/>
    <mergeCell ref="C51:H51"/>
    <mergeCell ref="J34:K34"/>
    <mergeCell ref="J35:K35"/>
    <mergeCell ref="J36:K36"/>
    <mergeCell ref="M35:N35"/>
    <mergeCell ref="M34:N34"/>
    <mergeCell ref="C37:D37"/>
    <mergeCell ref="C38:D38"/>
    <mergeCell ref="C39:D39"/>
    <mergeCell ref="C40:D40"/>
    <mergeCell ref="F40:G40"/>
    <mergeCell ref="F39:G39"/>
    <mergeCell ref="F38:G38"/>
    <mergeCell ref="F37:G37"/>
    <mergeCell ref="J37:K37"/>
    <mergeCell ref="M40:N40"/>
  </mergeCells>
  <pageMargins left="0.70866141732283472" right="0.70866141732283472" top="0.74803149606299213" bottom="0.74803149606299213" header="0.31496062992125984"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0</xdr:col>
                    <xdr:colOff>0</xdr:colOff>
                    <xdr:row>20</xdr:row>
                    <xdr:rowOff>209550</xdr:rowOff>
                  </from>
                  <to>
                    <xdr:col>0</xdr:col>
                    <xdr:colOff>933450</xdr:colOff>
                    <xdr:row>22</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0</xdr:col>
                    <xdr:colOff>0</xdr:colOff>
                    <xdr:row>25</xdr:row>
                    <xdr:rowOff>209550</xdr:rowOff>
                  </from>
                  <to>
                    <xdr:col>0</xdr:col>
                    <xdr:colOff>933450</xdr:colOff>
                    <xdr:row>27</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0</xdr:col>
                    <xdr:colOff>0</xdr:colOff>
                    <xdr:row>33</xdr:row>
                    <xdr:rowOff>209550</xdr:rowOff>
                  </from>
                  <to>
                    <xdr:col>0</xdr:col>
                    <xdr:colOff>933450</xdr:colOff>
                    <xdr:row>35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0</xdr:col>
                    <xdr:colOff>9525</xdr:colOff>
                    <xdr:row>38</xdr:row>
                    <xdr:rowOff>219075</xdr:rowOff>
                  </from>
                  <to>
                    <xdr:col>0</xdr:col>
                    <xdr:colOff>942975</xdr:colOff>
                    <xdr:row>40</xdr:row>
                    <xdr:rowOff>47625</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2</xdr:col>
                    <xdr:colOff>0</xdr:colOff>
                    <xdr:row>42</xdr:row>
                    <xdr:rowOff>0</xdr:rowOff>
                  </from>
                  <to>
                    <xdr:col>14</xdr:col>
                    <xdr:colOff>0</xdr:colOff>
                    <xdr:row>52</xdr:row>
                    <xdr:rowOff>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7</xdr:col>
                    <xdr:colOff>257175</xdr:colOff>
                    <xdr:row>43</xdr:row>
                    <xdr:rowOff>0</xdr:rowOff>
                  </from>
                  <to>
                    <xdr:col>8</xdr:col>
                    <xdr:colOff>914400</xdr:colOff>
                    <xdr:row>44</xdr:row>
                    <xdr:rowOff>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2</xdr:col>
                    <xdr:colOff>266700</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2</xdr:col>
                    <xdr:colOff>0</xdr:colOff>
                    <xdr:row>13</xdr:row>
                    <xdr:rowOff>0</xdr:rowOff>
                  </from>
                  <to>
                    <xdr:col>8</xdr:col>
                    <xdr:colOff>0</xdr:colOff>
                    <xdr:row>14</xdr:row>
                    <xdr:rowOff>0</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8</xdr:col>
                    <xdr:colOff>0</xdr:colOff>
                    <xdr:row>13</xdr:row>
                    <xdr:rowOff>0</xdr:rowOff>
                  </from>
                  <to>
                    <xdr:col>14</xdr:col>
                    <xdr:colOff>0</xdr:colOff>
                    <xdr:row>14</xdr:row>
                    <xdr:rowOff>0</xdr:rowOff>
                  </to>
                </anchor>
              </controlPr>
            </control>
          </mc:Choice>
        </mc:AlternateContent>
        <mc:AlternateContent xmlns:mc="http://schemas.openxmlformats.org/markup-compatibility/2006">
          <mc:Choice Requires="x14">
            <control shapeId="1047" r:id="rId13" name="Option Button 23">
              <controlPr defaultSize="0" autoFill="0" autoLine="0" autoPict="0">
                <anchor moveWithCells="1">
                  <from>
                    <xdr:col>2</xdr:col>
                    <xdr:colOff>295275</xdr:colOff>
                    <xdr:row>13</xdr:row>
                    <xdr:rowOff>0</xdr:rowOff>
                  </from>
                  <to>
                    <xdr:col>6</xdr:col>
                    <xdr:colOff>0</xdr:colOff>
                    <xdr:row>13</xdr:row>
                    <xdr:rowOff>238125</xdr:rowOff>
                  </to>
                </anchor>
              </controlPr>
            </control>
          </mc:Choice>
        </mc:AlternateContent>
        <mc:AlternateContent xmlns:mc="http://schemas.openxmlformats.org/markup-compatibility/2006">
          <mc:Choice Requires="x14">
            <control shapeId="1092" r:id="rId14" name="Option Button 68">
              <controlPr defaultSize="0" autoFill="0" autoLine="0" autoPict="0">
                <anchor moveWithCells="1">
                  <from>
                    <xdr:col>2</xdr:col>
                    <xdr:colOff>19050</xdr:colOff>
                    <xdr:row>19</xdr:row>
                    <xdr:rowOff>9525</xdr:rowOff>
                  </from>
                  <to>
                    <xdr:col>2</xdr:col>
                    <xdr:colOff>323850</xdr:colOff>
                    <xdr:row>19</xdr:row>
                    <xdr:rowOff>238125</xdr:rowOff>
                  </to>
                </anchor>
              </controlPr>
            </control>
          </mc:Choice>
        </mc:AlternateContent>
        <mc:AlternateContent xmlns:mc="http://schemas.openxmlformats.org/markup-compatibility/2006">
          <mc:Choice Requires="x14">
            <control shapeId="1093" r:id="rId15" name="Option Button 69">
              <controlPr defaultSize="0" autoFill="0" autoLine="0" autoPict="0">
                <anchor moveWithCells="1">
                  <from>
                    <xdr:col>3</xdr:col>
                    <xdr:colOff>19050</xdr:colOff>
                    <xdr:row>19</xdr:row>
                    <xdr:rowOff>9525</xdr:rowOff>
                  </from>
                  <to>
                    <xdr:col>3</xdr:col>
                    <xdr:colOff>323850</xdr:colOff>
                    <xdr:row>19</xdr:row>
                    <xdr:rowOff>238125</xdr:rowOff>
                  </to>
                </anchor>
              </controlPr>
            </control>
          </mc:Choice>
        </mc:AlternateContent>
        <mc:AlternateContent xmlns:mc="http://schemas.openxmlformats.org/markup-compatibility/2006">
          <mc:Choice Requires="x14">
            <control shapeId="1094" r:id="rId16" name="Option Button 70">
              <controlPr defaultSize="0" autoFill="0" autoLine="0" autoPict="0">
                <anchor moveWithCells="1">
                  <from>
                    <xdr:col>4</xdr:col>
                    <xdr:colOff>19050</xdr:colOff>
                    <xdr:row>19</xdr:row>
                    <xdr:rowOff>9525</xdr:rowOff>
                  </from>
                  <to>
                    <xdr:col>4</xdr:col>
                    <xdr:colOff>323850</xdr:colOff>
                    <xdr:row>19</xdr:row>
                    <xdr:rowOff>238125</xdr:rowOff>
                  </to>
                </anchor>
              </controlPr>
            </control>
          </mc:Choice>
        </mc:AlternateContent>
        <mc:AlternateContent xmlns:mc="http://schemas.openxmlformats.org/markup-compatibility/2006">
          <mc:Choice Requires="x14">
            <control shapeId="1095" r:id="rId17" name="Option Button 71">
              <controlPr defaultSize="0" autoFill="0" autoLine="0" autoPict="0">
                <anchor moveWithCells="1">
                  <from>
                    <xdr:col>5</xdr:col>
                    <xdr:colOff>19050</xdr:colOff>
                    <xdr:row>19</xdr:row>
                    <xdr:rowOff>9525</xdr:rowOff>
                  </from>
                  <to>
                    <xdr:col>5</xdr:col>
                    <xdr:colOff>323850</xdr:colOff>
                    <xdr:row>19</xdr:row>
                    <xdr:rowOff>238125</xdr:rowOff>
                  </to>
                </anchor>
              </controlPr>
            </control>
          </mc:Choice>
        </mc:AlternateContent>
        <mc:AlternateContent xmlns:mc="http://schemas.openxmlformats.org/markup-compatibility/2006">
          <mc:Choice Requires="x14">
            <control shapeId="1100" r:id="rId18" name="Group Box 76">
              <controlPr defaultSize="0" autoFill="0" autoPict="0">
                <anchor moveWithCells="1">
                  <from>
                    <xdr:col>2</xdr:col>
                    <xdr:colOff>0</xdr:colOff>
                    <xdr:row>19</xdr:row>
                    <xdr:rowOff>0</xdr:rowOff>
                  </from>
                  <to>
                    <xdr:col>7</xdr:col>
                    <xdr:colOff>0</xdr:colOff>
                    <xdr:row>20</xdr:row>
                    <xdr:rowOff>0</xdr:rowOff>
                  </to>
                </anchor>
              </controlPr>
            </control>
          </mc:Choice>
        </mc:AlternateContent>
        <mc:AlternateContent xmlns:mc="http://schemas.openxmlformats.org/markup-compatibility/2006">
          <mc:Choice Requires="x14">
            <control shapeId="1101" r:id="rId19" name="Option Button 77">
              <controlPr defaultSize="0" autoFill="0" autoLine="0" autoPict="0">
                <anchor moveWithCells="1">
                  <from>
                    <xdr:col>6</xdr:col>
                    <xdr:colOff>19050</xdr:colOff>
                    <xdr:row>19</xdr:row>
                    <xdr:rowOff>9525</xdr:rowOff>
                  </from>
                  <to>
                    <xdr:col>6</xdr:col>
                    <xdr:colOff>323850</xdr:colOff>
                    <xdr:row>19</xdr:row>
                    <xdr:rowOff>228600</xdr:rowOff>
                  </to>
                </anchor>
              </controlPr>
            </control>
          </mc:Choice>
        </mc:AlternateContent>
        <mc:AlternateContent xmlns:mc="http://schemas.openxmlformats.org/markup-compatibility/2006">
          <mc:Choice Requires="x14">
            <control shapeId="1102" r:id="rId20" name="Option Button 78">
              <controlPr defaultSize="0" autoFill="0" autoLine="0" autoPict="0">
                <anchor moveWithCells="1">
                  <from>
                    <xdr:col>7</xdr:col>
                    <xdr:colOff>0</xdr:colOff>
                    <xdr:row>13</xdr:row>
                    <xdr:rowOff>0</xdr:rowOff>
                  </from>
                  <to>
                    <xdr:col>7</xdr:col>
                    <xdr:colOff>1076325</xdr:colOff>
                    <xdr:row>13</xdr:row>
                    <xdr:rowOff>238125</xdr:rowOff>
                  </to>
                </anchor>
              </controlPr>
            </control>
          </mc:Choice>
        </mc:AlternateContent>
        <mc:AlternateContent xmlns:mc="http://schemas.openxmlformats.org/markup-compatibility/2006">
          <mc:Choice Requires="x14">
            <control shapeId="1103" r:id="rId21" name="Option Button 79">
              <controlPr defaultSize="0" autoFill="0" autoLine="0" autoPict="0">
                <anchor moveWithCells="1">
                  <from>
                    <xdr:col>8</xdr:col>
                    <xdr:colOff>228600</xdr:colOff>
                    <xdr:row>13</xdr:row>
                    <xdr:rowOff>0</xdr:rowOff>
                  </from>
                  <to>
                    <xdr:col>10</xdr:col>
                    <xdr:colOff>0</xdr:colOff>
                    <xdr:row>13</xdr:row>
                    <xdr:rowOff>238125</xdr:rowOff>
                  </to>
                </anchor>
              </controlPr>
            </control>
          </mc:Choice>
        </mc:AlternateContent>
        <mc:AlternateContent xmlns:mc="http://schemas.openxmlformats.org/markup-compatibility/2006">
          <mc:Choice Requires="x14">
            <control shapeId="1104" r:id="rId22" name="Option Button 80">
              <controlPr defaultSize="0" autoFill="0" autoLine="0" autoPict="0">
                <anchor moveWithCells="1">
                  <from>
                    <xdr:col>10</xdr:col>
                    <xdr:colOff>161925</xdr:colOff>
                    <xdr:row>13</xdr:row>
                    <xdr:rowOff>0</xdr:rowOff>
                  </from>
                  <to>
                    <xdr:col>13</xdr:col>
                    <xdr:colOff>333375</xdr:colOff>
                    <xdr:row>13</xdr:row>
                    <xdr:rowOff>238125</xdr:rowOff>
                  </to>
                </anchor>
              </controlPr>
            </control>
          </mc:Choice>
        </mc:AlternateContent>
        <mc:AlternateContent xmlns:mc="http://schemas.openxmlformats.org/markup-compatibility/2006">
          <mc:Choice Requires="x14">
            <control shapeId="1105" r:id="rId23" name="Group Box 81">
              <controlPr defaultSize="0" autoFill="0" autoPict="0">
                <anchor moveWithCells="1">
                  <from>
                    <xdr:col>2</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106" r:id="rId24" name="Group Box 82">
              <controlPr defaultSize="0" autoFill="0" autoPict="0">
                <anchor moveWithCells="1">
                  <from>
                    <xdr:col>2</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1107" r:id="rId25" name="Group Box 83">
              <controlPr defaultSize="0" autoFill="0" autoPict="0">
                <anchor moveWithCells="1">
                  <from>
                    <xdr:col>2</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1108" r:id="rId26" name="Group Box 84">
              <controlPr defaultSize="0" autoFill="0" autoPict="0">
                <anchor moveWithCells="1">
                  <from>
                    <xdr:col>2</xdr:col>
                    <xdr:colOff>0</xdr:colOff>
                    <xdr:row>23</xdr:row>
                    <xdr:rowOff>0</xdr:rowOff>
                  </from>
                  <to>
                    <xdr:col>7</xdr:col>
                    <xdr:colOff>0</xdr:colOff>
                    <xdr:row>24</xdr:row>
                    <xdr:rowOff>0</xdr:rowOff>
                  </to>
                </anchor>
              </controlPr>
            </control>
          </mc:Choice>
        </mc:AlternateContent>
        <mc:AlternateContent xmlns:mc="http://schemas.openxmlformats.org/markup-compatibility/2006">
          <mc:Choice Requires="x14">
            <control shapeId="1111" r:id="rId27" name="Option Button 87">
              <controlPr defaultSize="0" autoFill="0" autoLine="0" autoPict="0">
                <anchor moveWithCells="1">
                  <from>
                    <xdr:col>2</xdr:col>
                    <xdr:colOff>19050</xdr:colOff>
                    <xdr:row>20</xdr:row>
                    <xdr:rowOff>9525</xdr:rowOff>
                  </from>
                  <to>
                    <xdr:col>2</xdr:col>
                    <xdr:colOff>323850</xdr:colOff>
                    <xdr:row>20</xdr:row>
                    <xdr:rowOff>238125</xdr:rowOff>
                  </to>
                </anchor>
              </controlPr>
            </control>
          </mc:Choice>
        </mc:AlternateContent>
        <mc:AlternateContent xmlns:mc="http://schemas.openxmlformats.org/markup-compatibility/2006">
          <mc:Choice Requires="x14">
            <control shapeId="1112" r:id="rId28" name="Option Button 88">
              <controlPr defaultSize="0" autoFill="0" autoLine="0" autoPict="0">
                <anchor moveWithCells="1">
                  <from>
                    <xdr:col>3</xdr:col>
                    <xdr:colOff>19050</xdr:colOff>
                    <xdr:row>20</xdr:row>
                    <xdr:rowOff>9525</xdr:rowOff>
                  </from>
                  <to>
                    <xdr:col>3</xdr:col>
                    <xdr:colOff>323850</xdr:colOff>
                    <xdr:row>20</xdr:row>
                    <xdr:rowOff>238125</xdr:rowOff>
                  </to>
                </anchor>
              </controlPr>
            </control>
          </mc:Choice>
        </mc:AlternateContent>
        <mc:AlternateContent xmlns:mc="http://schemas.openxmlformats.org/markup-compatibility/2006">
          <mc:Choice Requires="x14">
            <control shapeId="1113" r:id="rId29" name="Option Button 89">
              <controlPr defaultSize="0" autoFill="0" autoLine="0" autoPict="0">
                <anchor moveWithCells="1">
                  <from>
                    <xdr:col>4</xdr:col>
                    <xdr:colOff>19050</xdr:colOff>
                    <xdr:row>20</xdr:row>
                    <xdr:rowOff>9525</xdr:rowOff>
                  </from>
                  <to>
                    <xdr:col>4</xdr:col>
                    <xdr:colOff>323850</xdr:colOff>
                    <xdr:row>20</xdr:row>
                    <xdr:rowOff>238125</xdr:rowOff>
                  </to>
                </anchor>
              </controlPr>
            </control>
          </mc:Choice>
        </mc:AlternateContent>
        <mc:AlternateContent xmlns:mc="http://schemas.openxmlformats.org/markup-compatibility/2006">
          <mc:Choice Requires="x14">
            <control shapeId="1114" r:id="rId30" name="Option Button 90">
              <controlPr defaultSize="0" autoFill="0" autoLine="0" autoPict="0">
                <anchor moveWithCells="1">
                  <from>
                    <xdr:col>5</xdr:col>
                    <xdr:colOff>19050</xdr:colOff>
                    <xdr:row>20</xdr:row>
                    <xdr:rowOff>9525</xdr:rowOff>
                  </from>
                  <to>
                    <xdr:col>5</xdr:col>
                    <xdr:colOff>323850</xdr:colOff>
                    <xdr:row>20</xdr:row>
                    <xdr:rowOff>238125</xdr:rowOff>
                  </to>
                </anchor>
              </controlPr>
            </control>
          </mc:Choice>
        </mc:AlternateContent>
        <mc:AlternateContent xmlns:mc="http://schemas.openxmlformats.org/markup-compatibility/2006">
          <mc:Choice Requires="x14">
            <control shapeId="1115" r:id="rId31" name="Option Button 91">
              <controlPr defaultSize="0" autoFill="0" autoLine="0" autoPict="0">
                <anchor moveWithCells="1">
                  <from>
                    <xdr:col>6</xdr:col>
                    <xdr:colOff>19050</xdr:colOff>
                    <xdr:row>20</xdr:row>
                    <xdr:rowOff>9525</xdr:rowOff>
                  </from>
                  <to>
                    <xdr:col>6</xdr:col>
                    <xdr:colOff>323850</xdr:colOff>
                    <xdr:row>20</xdr:row>
                    <xdr:rowOff>238125</xdr:rowOff>
                  </to>
                </anchor>
              </controlPr>
            </control>
          </mc:Choice>
        </mc:AlternateContent>
        <mc:AlternateContent xmlns:mc="http://schemas.openxmlformats.org/markup-compatibility/2006">
          <mc:Choice Requires="x14">
            <control shapeId="1116" r:id="rId32" name="Group Box 92">
              <controlPr defaultSize="0" autoFill="0" autoPict="0">
                <anchor moveWithCells="1">
                  <from>
                    <xdr:col>2</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1117" r:id="rId33" name="Option Button 93">
              <controlPr defaultSize="0" autoFill="0" autoLine="0" autoPict="0">
                <anchor moveWithCells="1">
                  <from>
                    <xdr:col>2</xdr:col>
                    <xdr:colOff>19050</xdr:colOff>
                    <xdr:row>21</xdr:row>
                    <xdr:rowOff>9525</xdr:rowOff>
                  </from>
                  <to>
                    <xdr:col>2</xdr:col>
                    <xdr:colOff>323850</xdr:colOff>
                    <xdr:row>21</xdr:row>
                    <xdr:rowOff>238125</xdr:rowOff>
                  </to>
                </anchor>
              </controlPr>
            </control>
          </mc:Choice>
        </mc:AlternateContent>
        <mc:AlternateContent xmlns:mc="http://schemas.openxmlformats.org/markup-compatibility/2006">
          <mc:Choice Requires="x14">
            <control shapeId="1118" r:id="rId34" name="Option Button 94">
              <controlPr defaultSize="0" autoFill="0" autoLine="0" autoPict="0">
                <anchor moveWithCells="1">
                  <from>
                    <xdr:col>3</xdr:col>
                    <xdr:colOff>19050</xdr:colOff>
                    <xdr:row>21</xdr:row>
                    <xdr:rowOff>9525</xdr:rowOff>
                  </from>
                  <to>
                    <xdr:col>3</xdr:col>
                    <xdr:colOff>323850</xdr:colOff>
                    <xdr:row>21</xdr:row>
                    <xdr:rowOff>238125</xdr:rowOff>
                  </to>
                </anchor>
              </controlPr>
            </control>
          </mc:Choice>
        </mc:AlternateContent>
        <mc:AlternateContent xmlns:mc="http://schemas.openxmlformats.org/markup-compatibility/2006">
          <mc:Choice Requires="x14">
            <control shapeId="1119" r:id="rId35" name="Option Button 95">
              <controlPr defaultSize="0" autoFill="0" autoLine="0" autoPict="0">
                <anchor moveWithCells="1">
                  <from>
                    <xdr:col>4</xdr:col>
                    <xdr:colOff>19050</xdr:colOff>
                    <xdr:row>21</xdr:row>
                    <xdr:rowOff>9525</xdr:rowOff>
                  </from>
                  <to>
                    <xdr:col>4</xdr:col>
                    <xdr:colOff>323850</xdr:colOff>
                    <xdr:row>21</xdr:row>
                    <xdr:rowOff>238125</xdr:rowOff>
                  </to>
                </anchor>
              </controlPr>
            </control>
          </mc:Choice>
        </mc:AlternateContent>
        <mc:AlternateContent xmlns:mc="http://schemas.openxmlformats.org/markup-compatibility/2006">
          <mc:Choice Requires="x14">
            <control shapeId="1120" r:id="rId36" name="Option Button 96">
              <controlPr defaultSize="0" autoFill="0" autoLine="0" autoPict="0">
                <anchor moveWithCells="1">
                  <from>
                    <xdr:col>5</xdr:col>
                    <xdr:colOff>19050</xdr:colOff>
                    <xdr:row>21</xdr:row>
                    <xdr:rowOff>9525</xdr:rowOff>
                  </from>
                  <to>
                    <xdr:col>5</xdr:col>
                    <xdr:colOff>323850</xdr:colOff>
                    <xdr:row>21</xdr:row>
                    <xdr:rowOff>238125</xdr:rowOff>
                  </to>
                </anchor>
              </controlPr>
            </control>
          </mc:Choice>
        </mc:AlternateContent>
        <mc:AlternateContent xmlns:mc="http://schemas.openxmlformats.org/markup-compatibility/2006">
          <mc:Choice Requires="x14">
            <control shapeId="1121" r:id="rId37" name="Option Button 97">
              <controlPr defaultSize="0" autoFill="0" autoLine="0" autoPict="0">
                <anchor moveWithCells="1">
                  <from>
                    <xdr:col>6</xdr:col>
                    <xdr:colOff>19050</xdr:colOff>
                    <xdr:row>21</xdr:row>
                    <xdr:rowOff>9525</xdr:rowOff>
                  </from>
                  <to>
                    <xdr:col>6</xdr:col>
                    <xdr:colOff>323850</xdr:colOff>
                    <xdr:row>21</xdr:row>
                    <xdr:rowOff>238125</xdr:rowOff>
                  </to>
                </anchor>
              </controlPr>
            </control>
          </mc:Choice>
        </mc:AlternateContent>
        <mc:AlternateContent xmlns:mc="http://schemas.openxmlformats.org/markup-compatibility/2006">
          <mc:Choice Requires="x14">
            <control shapeId="1122" r:id="rId38" name="Group Box 98">
              <controlPr defaultSize="0" autoFill="0" autoPict="0">
                <anchor moveWithCells="1">
                  <from>
                    <xdr:col>2</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1123" r:id="rId39" name="Option Button 99">
              <controlPr defaultSize="0" autoFill="0" autoLine="0" autoPict="0">
                <anchor moveWithCells="1">
                  <from>
                    <xdr:col>2</xdr:col>
                    <xdr:colOff>19050</xdr:colOff>
                    <xdr:row>22</xdr:row>
                    <xdr:rowOff>9525</xdr:rowOff>
                  </from>
                  <to>
                    <xdr:col>2</xdr:col>
                    <xdr:colOff>323850</xdr:colOff>
                    <xdr:row>22</xdr:row>
                    <xdr:rowOff>238125</xdr:rowOff>
                  </to>
                </anchor>
              </controlPr>
            </control>
          </mc:Choice>
        </mc:AlternateContent>
        <mc:AlternateContent xmlns:mc="http://schemas.openxmlformats.org/markup-compatibility/2006">
          <mc:Choice Requires="x14">
            <control shapeId="1124" r:id="rId40" name="Option Button 100">
              <controlPr defaultSize="0" autoFill="0" autoLine="0" autoPict="0">
                <anchor moveWithCells="1">
                  <from>
                    <xdr:col>3</xdr:col>
                    <xdr:colOff>19050</xdr:colOff>
                    <xdr:row>22</xdr:row>
                    <xdr:rowOff>9525</xdr:rowOff>
                  </from>
                  <to>
                    <xdr:col>3</xdr:col>
                    <xdr:colOff>323850</xdr:colOff>
                    <xdr:row>22</xdr:row>
                    <xdr:rowOff>238125</xdr:rowOff>
                  </to>
                </anchor>
              </controlPr>
            </control>
          </mc:Choice>
        </mc:AlternateContent>
        <mc:AlternateContent xmlns:mc="http://schemas.openxmlformats.org/markup-compatibility/2006">
          <mc:Choice Requires="x14">
            <control shapeId="1125" r:id="rId41" name="Option Button 101">
              <controlPr defaultSize="0" autoFill="0" autoLine="0" autoPict="0">
                <anchor moveWithCells="1">
                  <from>
                    <xdr:col>4</xdr:col>
                    <xdr:colOff>19050</xdr:colOff>
                    <xdr:row>22</xdr:row>
                    <xdr:rowOff>9525</xdr:rowOff>
                  </from>
                  <to>
                    <xdr:col>4</xdr:col>
                    <xdr:colOff>323850</xdr:colOff>
                    <xdr:row>22</xdr:row>
                    <xdr:rowOff>238125</xdr:rowOff>
                  </to>
                </anchor>
              </controlPr>
            </control>
          </mc:Choice>
        </mc:AlternateContent>
        <mc:AlternateContent xmlns:mc="http://schemas.openxmlformats.org/markup-compatibility/2006">
          <mc:Choice Requires="x14">
            <control shapeId="1126" r:id="rId42" name="Option Button 102">
              <controlPr defaultSize="0" autoFill="0" autoLine="0" autoPict="0">
                <anchor moveWithCells="1">
                  <from>
                    <xdr:col>5</xdr:col>
                    <xdr:colOff>19050</xdr:colOff>
                    <xdr:row>22</xdr:row>
                    <xdr:rowOff>9525</xdr:rowOff>
                  </from>
                  <to>
                    <xdr:col>5</xdr:col>
                    <xdr:colOff>323850</xdr:colOff>
                    <xdr:row>22</xdr:row>
                    <xdr:rowOff>238125</xdr:rowOff>
                  </to>
                </anchor>
              </controlPr>
            </control>
          </mc:Choice>
        </mc:AlternateContent>
        <mc:AlternateContent xmlns:mc="http://schemas.openxmlformats.org/markup-compatibility/2006">
          <mc:Choice Requires="x14">
            <control shapeId="1127" r:id="rId43" name="Option Button 103">
              <controlPr defaultSize="0" autoFill="0" autoLine="0" autoPict="0">
                <anchor moveWithCells="1">
                  <from>
                    <xdr:col>6</xdr:col>
                    <xdr:colOff>19050</xdr:colOff>
                    <xdr:row>22</xdr:row>
                    <xdr:rowOff>9525</xdr:rowOff>
                  </from>
                  <to>
                    <xdr:col>6</xdr:col>
                    <xdr:colOff>323850</xdr:colOff>
                    <xdr:row>22</xdr:row>
                    <xdr:rowOff>238125</xdr:rowOff>
                  </to>
                </anchor>
              </controlPr>
            </control>
          </mc:Choice>
        </mc:AlternateContent>
        <mc:AlternateContent xmlns:mc="http://schemas.openxmlformats.org/markup-compatibility/2006">
          <mc:Choice Requires="x14">
            <control shapeId="1128" r:id="rId44" name="Group Box 104">
              <controlPr defaultSize="0" autoFill="0" autoPict="0">
                <anchor moveWithCells="1">
                  <from>
                    <xdr:col>2</xdr:col>
                    <xdr:colOff>0</xdr:colOff>
                    <xdr:row>23</xdr:row>
                    <xdr:rowOff>0</xdr:rowOff>
                  </from>
                  <to>
                    <xdr:col>7</xdr:col>
                    <xdr:colOff>0</xdr:colOff>
                    <xdr:row>24</xdr:row>
                    <xdr:rowOff>0</xdr:rowOff>
                  </to>
                </anchor>
              </controlPr>
            </control>
          </mc:Choice>
        </mc:AlternateContent>
        <mc:AlternateContent xmlns:mc="http://schemas.openxmlformats.org/markup-compatibility/2006">
          <mc:Choice Requires="x14">
            <control shapeId="1129" r:id="rId45" name="Option Button 105">
              <controlPr defaultSize="0" autoFill="0" autoLine="0" autoPict="0">
                <anchor moveWithCells="1">
                  <from>
                    <xdr:col>2</xdr:col>
                    <xdr:colOff>19050</xdr:colOff>
                    <xdr:row>23</xdr:row>
                    <xdr:rowOff>9525</xdr:rowOff>
                  </from>
                  <to>
                    <xdr:col>2</xdr:col>
                    <xdr:colOff>323850</xdr:colOff>
                    <xdr:row>23</xdr:row>
                    <xdr:rowOff>238125</xdr:rowOff>
                  </to>
                </anchor>
              </controlPr>
            </control>
          </mc:Choice>
        </mc:AlternateContent>
        <mc:AlternateContent xmlns:mc="http://schemas.openxmlformats.org/markup-compatibility/2006">
          <mc:Choice Requires="x14">
            <control shapeId="1130" r:id="rId46" name="Option Button 106">
              <controlPr defaultSize="0" autoFill="0" autoLine="0" autoPict="0">
                <anchor moveWithCells="1">
                  <from>
                    <xdr:col>3</xdr:col>
                    <xdr:colOff>19050</xdr:colOff>
                    <xdr:row>23</xdr:row>
                    <xdr:rowOff>9525</xdr:rowOff>
                  </from>
                  <to>
                    <xdr:col>3</xdr:col>
                    <xdr:colOff>323850</xdr:colOff>
                    <xdr:row>23</xdr:row>
                    <xdr:rowOff>238125</xdr:rowOff>
                  </to>
                </anchor>
              </controlPr>
            </control>
          </mc:Choice>
        </mc:AlternateContent>
        <mc:AlternateContent xmlns:mc="http://schemas.openxmlformats.org/markup-compatibility/2006">
          <mc:Choice Requires="x14">
            <control shapeId="1131" r:id="rId47" name="Option Button 107">
              <controlPr defaultSize="0" autoFill="0" autoLine="0" autoPict="0">
                <anchor moveWithCells="1">
                  <from>
                    <xdr:col>4</xdr:col>
                    <xdr:colOff>19050</xdr:colOff>
                    <xdr:row>23</xdr:row>
                    <xdr:rowOff>9525</xdr:rowOff>
                  </from>
                  <to>
                    <xdr:col>4</xdr:col>
                    <xdr:colOff>323850</xdr:colOff>
                    <xdr:row>23</xdr:row>
                    <xdr:rowOff>238125</xdr:rowOff>
                  </to>
                </anchor>
              </controlPr>
            </control>
          </mc:Choice>
        </mc:AlternateContent>
        <mc:AlternateContent xmlns:mc="http://schemas.openxmlformats.org/markup-compatibility/2006">
          <mc:Choice Requires="x14">
            <control shapeId="1132" r:id="rId48" name="Option Button 108">
              <controlPr defaultSize="0" autoFill="0" autoLine="0" autoPict="0">
                <anchor moveWithCells="1">
                  <from>
                    <xdr:col>5</xdr:col>
                    <xdr:colOff>19050</xdr:colOff>
                    <xdr:row>23</xdr:row>
                    <xdr:rowOff>9525</xdr:rowOff>
                  </from>
                  <to>
                    <xdr:col>5</xdr:col>
                    <xdr:colOff>323850</xdr:colOff>
                    <xdr:row>23</xdr:row>
                    <xdr:rowOff>238125</xdr:rowOff>
                  </to>
                </anchor>
              </controlPr>
            </control>
          </mc:Choice>
        </mc:AlternateContent>
        <mc:AlternateContent xmlns:mc="http://schemas.openxmlformats.org/markup-compatibility/2006">
          <mc:Choice Requires="x14">
            <control shapeId="1133" r:id="rId49" name="Option Button 109">
              <controlPr defaultSize="0" autoFill="0" autoLine="0" autoPict="0">
                <anchor moveWithCells="1">
                  <from>
                    <xdr:col>6</xdr:col>
                    <xdr:colOff>19050</xdr:colOff>
                    <xdr:row>23</xdr:row>
                    <xdr:rowOff>9525</xdr:rowOff>
                  </from>
                  <to>
                    <xdr:col>6</xdr:col>
                    <xdr:colOff>323850</xdr:colOff>
                    <xdr:row>23</xdr:row>
                    <xdr:rowOff>238125</xdr:rowOff>
                  </to>
                </anchor>
              </controlPr>
            </control>
          </mc:Choice>
        </mc:AlternateContent>
        <mc:AlternateContent xmlns:mc="http://schemas.openxmlformats.org/markup-compatibility/2006">
          <mc:Choice Requires="x14">
            <control shapeId="1140" r:id="rId50" name="Group Box 116">
              <controlPr defaultSize="0" autoFill="0" autoPict="0">
                <anchor moveWithCells="1">
                  <from>
                    <xdr:col>2</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1141" r:id="rId51" name="Option Button 117">
              <controlPr defaultSize="0" autoFill="0" autoLine="0" autoPict="0">
                <anchor moveWithCells="1">
                  <from>
                    <xdr:col>2</xdr:col>
                    <xdr:colOff>19050</xdr:colOff>
                    <xdr:row>24</xdr:row>
                    <xdr:rowOff>9525</xdr:rowOff>
                  </from>
                  <to>
                    <xdr:col>2</xdr:col>
                    <xdr:colOff>323850</xdr:colOff>
                    <xdr:row>24</xdr:row>
                    <xdr:rowOff>238125</xdr:rowOff>
                  </to>
                </anchor>
              </controlPr>
            </control>
          </mc:Choice>
        </mc:AlternateContent>
        <mc:AlternateContent xmlns:mc="http://schemas.openxmlformats.org/markup-compatibility/2006">
          <mc:Choice Requires="x14">
            <control shapeId="1142" r:id="rId52" name="Option Button 118">
              <controlPr defaultSize="0" autoFill="0" autoLine="0" autoPict="0">
                <anchor moveWithCells="1">
                  <from>
                    <xdr:col>3</xdr:col>
                    <xdr:colOff>19050</xdr:colOff>
                    <xdr:row>24</xdr:row>
                    <xdr:rowOff>9525</xdr:rowOff>
                  </from>
                  <to>
                    <xdr:col>3</xdr:col>
                    <xdr:colOff>323850</xdr:colOff>
                    <xdr:row>24</xdr:row>
                    <xdr:rowOff>238125</xdr:rowOff>
                  </to>
                </anchor>
              </controlPr>
            </control>
          </mc:Choice>
        </mc:AlternateContent>
        <mc:AlternateContent xmlns:mc="http://schemas.openxmlformats.org/markup-compatibility/2006">
          <mc:Choice Requires="x14">
            <control shapeId="1143" r:id="rId53" name="Option Button 119">
              <controlPr defaultSize="0" autoFill="0" autoLine="0" autoPict="0">
                <anchor moveWithCells="1">
                  <from>
                    <xdr:col>4</xdr:col>
                    <xdr:colOff>19050</xdr:colOff>
                    <xdr:row>24</xdr:row>
                    <xdr:rowOff>9525</xdr:rowOff>
                  </from>
                  <to>
                    <xdr:col>4</xdr:col>
                    <xdr:colOff>323850</xdr:colOff>
                    <xdr:row>24</xdr:row>
                    <xdr:rowOff>238125</xdr:rowOff>
                  </to>
                </anchor>
              </controlPr>
            </control>
          </mc:Choice>
        </mc:AlternateContent>
        <mc:AlternateContent xmlns:mc="http://schemas.openxmlformats.org/markup-compatibility/2006">
          <mc:Choice Requires="x14">
            <control shapeId="1144" r:id="rId54" name="Option Button 120">
              <controlPr defaultSize="0" autoFill="0" autoLine="0" autoPict="0">
                <anchor moveWithCells="1">
                  <from>
                    <xdr:col>5</xdr:col>
                    <xdr:colOff>19050</xdr:colOff>
                    <xdr:row>24</xdr:row>
                    <xdr:rowOff>9525</xdr:rowOff>
                  </from>
                  <to>
                    <xdr:col>5</xdr:col>
                    <xdr:colOff>323850</xdr:colOff>
                    <xdr:row>24</xdr:row>
                    <xdr:rowOff>238125</xdr:rowOff>
                  </to>
                </anchor>
              </controlPr>
            </control>
          </mc:Choice>
        </mc:AlternateContent>
        <mc:AlternateContent xmlns:mc="http://schemas.openxmlformats.org/markup-compatibility/2006">
          <mc:Choice Requires="x14">
            <control shapeId="1145" r:id="rId55" name="Option Button 121">
              <controlPr defaultSize="0" autoFill="0" autoLine="0" autoPict="0">
                <anchor moveWithCells="1">
                  <from>
                    <xdr:col>6</xdr:col>
                    <xdr:colOff>19050</xdr:colOff>
                    <xdr:row>24</xdr:row>
                    <xdr:rowOff>9525</xdr:rowOff>
                  </from>
                  <to>
                    <xdr:col>6</xdr:col>
                    <xdr:colOff>323850</xdr:colOff>
                    <xdr:row>24</xdr:row>
                    <xdr:rowOff>238125</xdr:rowOff>
                  </to>
                </anchor>
              </controlPr>
            </control>
          </mc:Choice>
        </mc:AlternateContent>
        <mc:AlternateContent xmlns:mc="http://schemas.openxmlformats.org/markup-compatibility/2006">
          <mc:Choice Requires="x14">
            <control shapeId="1146" r:id="rId56" name="Group Box 122">
              <controlPr defaultSize="0" autoFill="0" autoPict="0">
                <anchor moveWithCells="1">
                  <from>
                    <xdr:col>2</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1147" r:id="rId57" name="Option Button 123">
              <controlPr defaultSize="0" autoFill="0" autoLine="0" autoPict="0">
                <anchor moveWithCells="1">
                  <from>
                    <xdr:col>2</xdr:col>
                    <xdr:colOff>19050</xdr:colOff>
                    <xdr:row>25</xdr:row>
                    <xdr:rowOff>9525</xdr:rowOff>
                  </from>
                  <to>
                    <xdr:col>2</xdr:col>
                    <xdr:colOff>323850</xdr:colOff>
                    <xdr:row>25</xdr:row>
                    <xdr:rowOff>238125</xdr:rowOff>
                  </to>
                </anchor>
              </controlPr>
            </control>
          </mc:Choice>
        </mc:AlternateContent>
        <mc:AlternateContent xmlns:mc="http://schemas.openxmlformats.org/markup-compatibility/2006">
          <mc:Choice Requires="x14">
            <control shapeId="1148" r:id="rId58" name="Option Button 124">
              <controlPr defaultSize="0" autoFill="0" autoLine="0" autoPict="0">
                <anchor moveWithCells="1">
                  <from>
                    <xdr:col>3</xdr:col>
                    <xdr:colOff>19050</xdr:colOff>
                    <xdr:row>25</xdr:row>
                    <xdr:rowOff>9525</xdr:rowOff>
                  </from>
                  <to>
                    <xdr:col>3</xdr:col>
                    <xdr:colOff>323850</xdr:colOff>
                    <xdr:row>25</xdr:row>
                    <xdr:rowOff>238125</xdr:rowOff>
                  </to>
                </anchor>
              </controlPr>
            </control>
          </mc:Choice>
        </mc:AlternateContent>
        <mc:AlternateContent xmlns:mc="http://schemas.openxmlformats.org/markup-compatibility/2006">
          <mc:Choice Requires="x14">
            <control shapeId="1149" r:id="rId59" name="Option Button 125">
              <controlPr defaultSize="0" autoFill="0" autoLine="0" autoPict="0">
                <anchor moveWithCells="1">
                  <from>
                    <xdr:col>4</xdr:col>
                    <xdr:colOff>19050</xdr:colOff>
                    <xdr:row>25</xdr:row>
                    <xdr:rowOff>9525</xdr:rowOff>
                  </from>
                  <to>
                    <xdr:col>4</xdr:col>
                    <xdr:colOff>323850</xdr:colOff>
                    <xdr:row>25</xdr:row>
                    <xdr:rowOff>238125</xdr:rowOff>
                  </to>
                </anchor>
              </controlPr>
            </control>
          </mc:Choice>
        </mc:AlternateContent>
        <mc:AlternateContent xmlns:mc="http://schemas.openxmlformats.org/markup-compatibility/2006">
          <mc:Choice Requires="x14">
            <control shapeId="1150" r:id="rId60" name="Option Button 126">
              <controlPr defaultSize="0" autoFill="0" autoLine="0" autoPict="0">
                <anchor moveWithCells="1">
                  <from>
                    <xdr:col>5</xdr:col>
                    <xdr:colOff>19050</xdr:colOff>
                    <xdr:row>25</xdr:row>
                    <xdr:rowOff>9525</xdr:rowOff>
                  </from>
                  <to>
                    <xdr:col>5</xdr:col>
                    <xdr:colOff>323850</xdr:colOff>
                    <xdr:row>25</xdr:row>
                    <xdr:rowOff>238125</xdr:rowOff>
                  </to>
                </anchor>
              </controlPr>
            </control>
          </mc:Choice>
        </mc:AlternateContent>
        <mc:AlternateContent xmlns:mc="http://schemas.openxmlformats.org/markup-compatibility/2006">
          <mc:Choice Requires="x14">
            <control shapeId="1151" r:id="rId61" name="Option Button 127">
              <controlPr defaultSize="0" autoFill="0" autoLine="0" autoPict="0">
                <anchor moveWithCells="1">
                  <from>
                    <xdr:col>6</xdr:col>
                    <xdr:colOff>19050</xdr:colOff>
                    <xdr:row>25</xdr:row>
                    <xdr:rowOff>9525</xdr:rowOff>
                  </from>
                  <to>
                    <xdr:col>6</xdr:col>
                    <xdr:colOff>323850</xdr:colOff>
                    <xdr:row>25</xdr:row>
                    <xdr:rowOff>238125</xdr:rowOff>
                  </to>
                </anchor>
              </controlPr>
            </control>
          </mc:Choice>
        </mc:AlternateContent>
        <mc:AlternateContent xmlns:mc="http://schemas.openxmlformats.org/markup-compatibility/2006">
          <mc:Choice Requires="x14">
            <control shapeId="1152" r:id="rId62" name="Group Box 128">
              <controlPr defaultSize="0" autoFill="0" autoPict="0">
                <anchor moveWithCells="1">
                  <from>
                    <xdr:col>2</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1153" r:id="rId63" name="Option Button 129">
              <controlPr defaultSize="0" autoFill="0" autoLine="0" autoPict="0">
                <anchor moveWithCells="1">
                  <from>
                    <xdr:col>2</xdr:col>
                    <xdr:colOff>19050</xdr:colOff>
                    <xdr:row>26</xdr:row>
                    <xdr:rowOff>9525</xdr:rowOff>
                  </from>
                  <to>
                    <xdr:col>2</xdr:col>
                    <xdr:colOff>323850</xdr:colOff>
                    <xdr:row>26</xdr:row>
                    <xdr:rowOff>238125</xdr:rowOff>
                  </to>
                </anchor>
              </controlPr>
            </control>
          </mc:Choice>
        </mc:AlternateContent>
        <mc:AlternateContent xmlns:mc="http://schemas.openxmlformats.org/markup-compatibility/2006">
          <mc:Choice Requires="x14">
            <control shapeId="1154" r:id="rId64" name="Option Button 130">
              <controlPr defaultSize="0" autoFill="0" autoLine="0" autoPict="0">
                <anchor moveWithCells="1">
                  <from>
                    <xdr:col>3</xdr:col>
                    <xdr:colOff>19050</xdr:colOff>
                    <xdr:row>26</xdr:row>
                    <xdr:rowOff>9525</xdr:rowOff>
                  </from>
                  <to>
                    <xdr:col>3</xdr:col>
                    <xdr:colOff>323850</xdr:colOff>
                    <xdr:row>26</xdr:row>
                    <xdr:rowOff>238125</xdr:rowOff>
                  </to>
                </anchor>
              </controlPr>
            </control>
          </mc:Choice>
        </mc:AlternateContent>
        <mc:AlternateContent xmlns:mc="http://schemas.openxmlformats.org/markup-compatibility/2006">
          <mc:Choice Requires="x14">
            <control shapeId="1155" r:id="rId65" name="Option Button 131">
              <controlPr defaultSize="0" autoFill="0" autoLine="0" autoPict="0">
                <anchor moveWithCells="1">
                  <from>
                    <xdr:col>4</xdr:col>
                    <xdr:colOff>19050</xdr:colOff>
                    <xdr:row>26</xdr:row>
                    <xdr:rowOff>9525</xdr:rowOff>
                  </from>
                  <to>
                    <xdr:col>4</xdr:col>
                    <xdr:colOff>323850</xdr:colOff>
                    <xdr:row>26</xdr:row>
                    <xdr:rowOff>238125</xdr:rowOff>
                  </to>
                </anchor>
              </controlPr>
            </control>
          </mc:Choice>
        </mc:AlternateContent>
        <mc:AlternateContent xmlns:mc="http://schemas.openxmlformats.org/markup-compatibility/2006">
          <mc:Choice Requires="x14">
            <control shapeId="1156" r:id="rId66" name="Option Button 132">
              <controlPr defaultSize="0" autoFill="0" autoLine="0" autoPict="0">
                <anchor moveWithCells="1">
                  <from>
                    <xdr:col>5</xdr:col>
                    <xdr:colOff>19050</xdr:colOff>
                    <xdr:row>26</xdr:row>
                    <xdr:rowOff>9525</xdr:rowOff>
                  </from>
                  <to>
                    <xdr:col>5</xdr:col>
                    <xdr:colOff>323850</xdr:colOff>
                    <xdr:row>26</xdr:row>
                    <xdr:rowOff>238125</xdr:rowOff>
                  </to>
                </anchor>
              </controlPr>
            </control>
          </mc:Choice>
        </mc:AlternateContent>
        <mc:AlternateContent xmlns:mc="http://schemas.openxmlformats.org/markup-compatibility/2006">
          <mc:Choice Requires="x14">
            <control shapeId="1157" r:id="rId67" name="Option Button 133">
              <controlPr defaultSize="0" autoFill="0" autoLine="0" autoPict="0">
                <anchor moveWithCells="1">
                  <from>
                    <xdr:col>6</xdr:col>
                    <xdr:colOff>19050</xdr:colOff>
                    <xdr:row>26</xdr:row>
                    <xdr:rowOff>9525</xdr:rowOff>
                  </from>
                  <to>
                    <xdr:col>6</xdr:col>
                    <xdr:colOff>323850</xdr:colOff>
                    <xdr:row>26</xdr:row>
                    <xdr:rowOff>238125</xdr:rowOff>
                  </to>
                </anchor>
              </controlPr>
            </control>
          </mc:Choice>
        </mc:AlternateContent>
        <mc:AlternateContent xmlns:mc="http://schemas.openxmlformats.org/markup-compatibility/2006">
          <mc:Choice Requires="x14">
            <control shapeId="1158" r:id="rId68" name="Group Box 134">
              <controlPr defaultSize="0" autoFill="0" autoPict="0">
                <anchor moveWithCells="1">
                  <from>
                    <xdr:col>2</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1159" r:id="rId69" name="Option Button 135">
              <controlPr defaultSize="0" autoFill="0" autoLine="0" autoPict="0">
                <anchor moveWithCells="1">
                  <from>
                    <xdr:col>2</xdr:col>
                    <xdr:colOff>19050</xdr:colOff>
                    <xdr:row>27</xdr:row>
                    <xdr:rowOff>9525</xdr:rowOff>
                  </from>
                  <to>
                    <xdr:col>2</xdr:col>
                    <xdr:colOff>323850</xdr:colOff>
                    <xdr:row>27</xdr:row>
                    <xdr:rowOff>238125</xdr:rowOff>
                  </to>
                </anchor>
              </controlPr>
            </control>
          </mc:Choice>
        </mc:AlternateContent>
        <mc:AlternateContent xmlns:mc="http://schemas.openxmlformats.org/markup-compatibility/2006">
          <mc:Choice Requires="x14">
            <control shapeId="1160" r:id="rId70" name="Option Button 136">
              <controlPr defaultSize="0" autoFill="0" autoLine="0" autoPict="0">
                <anchor moveWithCells="1">
                  <from>
                    <xdr:col>3</xdr:col>
                    <xdr:colOff>19050</xdr:colOff>
                    <xdr:row>27</xdr:row>
                    <xdr:rowOff>9525</xdr:rowOff>
                  </from>
                  <to>
                    <xdr:col>3</xdr:col>
                    <xdr:colOff>323850</xdr:colOff>
                    <xdr:row>27</xdr:row>
                    <xdr:rowOff>238125</xdr:rowOff>
                  </to>
                </anchor>
              </controlPr>
            </control>
          </mc:Choice>
        </mc:AlternateContent>
        <mc:AlternateContent xmlns:mc="http://schemas.openxmlformats.org/markup-compatibility/2006">
          <mc:Choice Requires="x14">
            <control shapeId="1161" r:id="rId71" name="Option Button 137">
              <controlPr defaultSize="0" autoFill="0" autoLine="0" autoPict="0">
                <anchor moveWithCells="1">
                  <from>
                    <xdr:col>4</xdr:col>
                    <xdr:colOff>19050</xdr:colOff>
                    <xdr:row>27</xdr:row>
                    <xdr:rowOff>9525</xdr:rowOff>
                  </from>
                  <to>
                    <xdr:col>4</xdr:col>
                    <xdr:colOff>323850</xdr:colOff>
                    <xdr:row>27</xdr:row>
                    <xdr:rowOff>238125</xdr:rowOff>
                  </to>
                </anchor>
              </controlPr>
            </control>
          </mc:Choice>
        </mc:AlternateContent>
        <mc:AlternateContent xmlns:mc="http://schemas.openxmlformats.org/markup-compatibility/2006">
          <mc:Choice Requires="x14">
            <control shapeId="1162" r:id="rId72" name="Option Button 138">
              <controlPr defaultSize="0" autoFill="0" autoLine="0" autoPict="0">
                <anchor moveWithCells="1">
                  <from>
                    <xdr:col>5</xdr:col>
                    <xdr:colOff>19050</xdr:colOff>
                    <xdr:row>27</xdr:row>
                    <xdr:rowOff>9525</xdr:rowOff>
                  </from>
                  <to>
                    <xdr:col>5</xdr:col>
                    <xdr:colOff>323850</xdr:colOff>
                    <xdr:row>27</xdr:row>
                    <xdr:rowOff>238125</xdr:rowOff>
                  </to>
                </anchor>
              </controlPr>
            </control>
          </mc:Choice>
        </mc:AlternateContent>
        <mc:AlternateContent xmlns:mc="http://schemas.openxmlformats.org/markup-compatibility/2006">
          <mc:Choice Requires="x14">
            <control shapeId="1163" r:id="rId73" name="Option Button 139">
              <controlPr defaultSize="0" autoFill="0" autoLine="0" autoPict="0">
                <anchor moveWithCells="1">
                  <from>
                    <xdr:col>6</xdr:col>
                    <xdr:colOff>19050</xdr:colOff>
                    <xdr:row>27</xdr:row>
                    <xdr:rowOff>9525</xdr:rowOff>
                  </from>
                  <to>
                    <xdr:col>6</xdr:col>
                    <xdr:colOff>323850</xdr:colOff>
                    <xdr:row>27</xdr:row>
                    <xdr:rowOff>238125</xdr:rowOff>
                  </to>
                </anchor>
              </controlPr>
            </control>
          </mc:Choice>
        </mc:AlternateContent>
        <mc:AlternateContent xmlns:mc="http://schemas.openxmlformats.org/markup-compatibility/2006">
          <mc:Choice Requires="x14">
            <control shapeId="1164" r:id="rId74" name="Group Box 140">
              <controlPr defaultSize="0" autoFill="0" autoPict="0">
                <anchor moveWithCells="1">
                  <from>
                    <xdr:col>2</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1165" r:id="rId75" name="Option Button 141">
              <controlPr defaultSize="0" autoFill="0" autoLine="0" autoPict="0">
                <anchor moveWithCells="1">
                  <from>
                    <xdr:col>2</xdr:col>
                    <xdr:colOff>19050</xdr:colOff>
                    <xdr:row>28</xdr:row>
                    <xdr:rowOff>9525</xdr:rowOff>
                  </from>
                  <to>
                    <xdr:col>2</xdr:col>
                    <xdr:colOff>323850</xdr:colOff>
                    <xdr:row>28</xdr:row>
                    <xdr:rowOff>238125</xdr:rowOff>
                  </to>
                </anchor>
              </controlPr>
            </control>
          </mc:Choice>
        </mc:AlternateContent>
        <mc:AlternateContent xmlns:mc="http://schemas.openxmlformats.org/markup-compatibility/2006">
          <mc:Choice Requires="x14">
            <control shapeId="1166" r:id="rId76" name="Option Button 142">
              <controlPr defaultSize="0" autoFill="0" autoLine="0" autoPict="0">
                <anchor moveWithCells="1">
                  <from>
                    <xdr:col>3</xdr:col>
                    <xdr:colOff>19050</xdr:colOff>
                    <xdr:row>28</xdr:row>
                    <xdr:rowOff>9525</xdr:rowOff>
                  </from>
                  <to>
                    <xdr:col>3</xdr:col>
                    <xdr:colOff>323850</xdr:colOff>
                    <xdr:row>28</xdr:row>
                    <xdr:rowOff>238125</xdr:rowOff>
                  </to>
                </anchor>
              </controlPr>
            </control>
          </mc:Choice>
        </mc:AlternateContent>
        <mc:AlternateContent xmlns:mc="http://schemas.openxmlformats.org/markup-compatibility/2006">
          <mc:Choice Requires="x14">
            <control shapeId="1167" r:id="rId77" name="Option Button 143">
              <controlPr defaultSize="0" autoFill="0" autoLine="0" autoPict="0">
                <anchor moveWithCells="1">
                  <from>
                    <xdr:col>4</xdr:col>
                    <xdr:colOff>19050</xdr:colOff>
                    <xdr:row>28</xdr:row>
                    <xdr:rowOff>9525</xdr:rowOff>
                  </from>
                  <to>
                    <xdr:col>4</xdr:col>
                    <xdr:colOff>323850</xdr:colOff>
                    <xdr:row>28</xdr:row>
                    <xdr:rowOff>238125</xdr:rowOff>
                  </to>
                </anchor>
              </controlPr>
            </control>
          </mc:Choice>
        </mc:AlternateContent>
        <mc:AlternateContent xmlns:mc="http://schemas.openxmlformats.org/markup-compatibility/2006">
          <mc:Choice Requires="x14">
            <control shapeId="1168" r:id="rId78" name="Option Button 144">
              <controlPr defaultSize="0" autoFill="0" autoLine="0" autoPict="0">
                <anchor moveWithCells="1">
                  <from>
                    <xdr:col>5</xdr:col>
                    <xdr:colOff>19050</xdr:colOff>
                    <xdr:row>28</xdr:row>
                    <xdr:rowOff>9525</xdr:rowOff>
                  </from>
                  <to>
                    <xdr:col>5</xdr:col>
                    <xdr:colOff>323850</xdr:colOff>
                    <xdr:row>28</xdr:row>
                    <xdr:rowOff>238125</xdr:rowOff>
                  </to>
                </anchor>
              </controlPr>
            </control>
          </mc:Choice>
        </mc:AlternateContent>
        <mc:AlternateContent xmlns:mc="http://schemas.openxmlformats.org/markup-compatibility/2006">
          <mc:Choice Requires="x14">
            <control shapeId="1169" r:id="rId79" name="Option Button 145">
              <controlPr defaultSize="0" autoFill="0" autoLine="0" autoPict="0">
                <anchor moveWithCells="1">
                  <from>
                    <xdr:col>6</xdr:col>
                    <xdr:colOff>19050</xdr:colOff>
                    <xdr:row>28</xdr:row>
                    <xdr:rowOff>9525</xdr:rowOff>
                  </from>
                  <to>
                    <xdr:col>6</xdr:col>
                    <xdr:colOff>323850</xdr:colOff>
                    <xdr:row>28</xdr:row>
                    <xdr:rowOff>238125</xdr:rowOff>
                  </to>
                </anchor>
              </controlPr>
            </control>
          </mc:Choice>
        </mc:AlternateContent>
        <mc:AlternateContent xmlns:mc="http://schemas.openxmlformats.org/markup-compatibility/2006">
          <mc:Choice Requires="x14">
            <control shapeId="1170" r:id="rId80" name="Group Box 146">
              <controlPr defaultSize="0" autoFill="0" autoPict="0">
                <anchor moveWithCells="1">
                  <from>
                    <xdr:col>2</xdr:col>
                    <xdr:colOff>0</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1176" r:id="rId81" name="Group Box 152">
              <controlPr defaultSize="0" autoFill="0" autoPict="0">
                <anchor moveWithCells="1">
                  <from>
                    <xdr:col>2</xdr:col>
                    <xdr:colOff>0</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1182" r:id="rId82" name="Group Box 158">
              <controlPr defaultSize="0" autoFill="0" autoPict="0">
                <anchor moveWithCells="1">
                  <from>
                    <xdr:col>2</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1188" r:id="rId83" name="Group Box 164">
              <controlPr defaultSize="0" autoFill="0" autoPict="0">
                <anchor moveWithCells="1">
                  <from>
                    <xdr:col>2</xdr:col>
                    <xdr:colOff>0</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1194" r:id="rId84" name="Group Box 170">
              <controlPr defaultSize="0" autoFill="0" autoPict="0">
                <anchor moveWithCells="1">
                  <from>
                    <xdr:col>2</xdr:col>
                    <xdr:colOff>0</xdr:colOff>
                    <xdr:row>36</xdr:row>
                    <xdr:rowOff>0</xdr:rowOff>
                  </from>
                  <to>
                    <xdr:col>7</xdr:col>
                    <xdr:colOff>0</xdr:colOff>
                    <xdr:row>37</xdr:row>
                    <xdr:rowOff>0</xdr:rowOff>
                  </to>
                </anchor>
              </controlPr>
            </control>
          </mc:Choice>
        </mc:AlternateContent>
        <mc:AlternateContent xmlns:mc="http://schemas.openxmlformats.org/markup-compatibility/2006">
          <mc:Choice Requires="x14">
            <control shapeId="1200" r:id="rId85" name="Option Button 176">
              <controlPr defaultSize="0" autoFill="0" autoLine="0" autoPict="0">
                <anchor moveWithCells="1">
                  <from>
                    <xdr:col>2</xdr:col>
                    <xdr:colOff>228600</xdr:colOff>
                    <xdr:row>32</xdr:row>
                    <xdr:rowOff>9525</xdr:rowOff>
                  </from>
                  <to>
                    <xdr:col>3</xdr:col>
                    <xdr:colOff>333375</xdr:colOff>
                    <xdr:row>32</xdr:row>
                    <xdr:rowOff>238125</xdr:rowOff>
                  </to>
                </anchor>
              </controlPr>
            </control>
          </mc:Choice>
        </mc:AlternateContent>
        <mc:AlternateContent xmlns:mc="http://schemas.openxmlformats.org/markup-compatibility/2006">
          <mc:Choice Requires="x14">
            <control shapeId="1201" r:id="rId86" name="Option Button 177">
              <controlPr defaultSize="0" autoFill="0" autoLine="0" autoPict="0">
                <anchor moveWithCells="1">
                  <from>
                    <xdr:col>5</xdr:col>
                    <xdr:colOff>228600</xdr:colOff>
                    <xdr:row>32</xdr:row>
                    <xdr:rowOff>9525</xdr:rowOff>
                  </from>
                  <to>
                    <xdr:col>6</xdr:col>
                    <xdr:colOff>333375</xdr:colOff>
                    <xdr:row>32</xdr:row>
                    <xdr:rowOff>238125</xdr:rowOff>
                  </to>
                </anchor>
              </controlPr>
            </control>
          </mc:Choice>
        </mc:AlternateContent>
        <mc:AlternateContent xmlns:mc="http://schemas.openxmlformats.org/markup-compatibility/2006">
          <mc:Choice Requires="x14">
            <control shapeId="1202" r:id="rId87" name="Option Button 178">
              <controlPr defaultSize="0" autoFill="0" autoLine="0" autoPict="0">
                <anchor moveWithCells="1">
                  <from>
                    <xdr:col>2</xdr:col>
                    <xdr:colOff>228600</xdr:colOff>
                    <xdr:row>33</xdr:row>
                    <xdr:rowOff>9525</xdr:rowOff>
                  </from>
                  <to>
                    <xdr:col>3</xdr:col>
                    <xdr:colOff>333375</xdr:colOff>
                    <xdr:row>33</xdr:row>
                    <xdr:rowOff>238125</xdr:rowOff>
                  </to>
                </anchor>
              </controlPr>
            </control>
          </mc:Choice>
        </mc:AlternateContent>
        <mc:AlternateContent xmlns:mc="http://schemas.openxmlformats.org/markup-compatibility/2006">
          <mc:Choice Requires="x14">
            <control shapeId="1203" r:id="rId88" name="Option Button 179">
              <controlPr defaultSize="0" autoFill="0" autoLine="0" autoPict="0">
                <anchor moveWithCells="1">
                  <from>
                    <xdr:col>5</xdr:col>
                    <xdr:colOff>228600</xdr:colOff>
                    <xdr:row>33</xdr:row>
                    <xdr:rowOff>9525</xdr:rowOff>
                  </from>
                  <to>
                    <xdr:col>6</xdr:col>
                    <xdr:colOff>333375</xdr:colOff>
                    <xdr:row>33</xdr:row>
                    <xdr:rowOff>238125</xdr:rowOff>
                  </to>
                </anchor>
              </controlPr>
            </control>
          </mc:Choice>
        </mc:AlternateContent>
        <mc:AlternateContent xmlns:mc="http://schemas.openxmlformats.org/markup-compatibility/2006">
          <mc:Choice Requires="x14">
            <control shapeId="1204" r:id="rId89" name="Option Button 180">
              <controlPr defaultSize="0" autoFill="0" autoLine="0" autoPict="0">
                <anchor moveWithCells="1">
                  <from>
                    <xdr:col>2</xdr:col>
                    <xdr:colOff>228600</xdr:colOff>
                    <xdr:row>34</xdr:row>
                    <xdr:rowOff>9525</xdr:rowOff>
                  </from>
                  <to>
                    <xdr:col>3</xdr:col>
                    <xdr:colOff>333375</xdr:colOff>
                    <xdr:row>34</xdr:row>
                    <xdr:rowOff>238125</xdr:rowOff>
                  </to>
                </anchor>
              </controlPr>
            </control>
          </mc:Choice>
        </mc:AlternateContent>
        <mc:AlternateContent xmlns:mc="http://schemas.openxmlformats.org/markup-compatibility/2006">
          <mc:Choice Requires="x14">
            <control shapeId="1205" r:id="rId90" name="Option Button 181">
              <controlPr defaultSize="0" autoFill="0" autoLine="0" autoPict="0">
                <anchor moveWithCells="1">
                  <from>
                    <xdr:col>5</xdr:col>
                    <xdr:colOff>228600</xdr:colOff>
                    <xdr:row>34</xdr:row>
                    <xdr:rowOff>9525</xdr:rowOff>
                  </from>
                  <to>
                    <xdr:col>6</xdr:col>
                    <xdr:colOff>333375</xdr:colOff>
                    <xdr:row>34</xdr:row>
                    <xdr:rowOff>238125</xdr:rowOff>
                  </to>
                </anchor>
              </controlPr>
            </control>
          </mc:Choice>
        </mc:AlternateContent>
        <mc:AlternateContent xmlns:mc="http://schemas.openxmlformats.org/markup-compatibility/2006">
          <mc:Choice Requires="x14">
            <control shapeId="1206" r:id="rId91" name="Option Button 182">
              <controlPr defaultSize="0" autoFill="0" autoLine="0" autoPict="0">
                <anchor moveWithCells="1">
                  <from>
                    <xdr:col>2</xdr:col>
                    <xdr:colOff>228600</xdr:colOff>
                    <xdr:row>35</xdr:row>
                    <xdr:rowOff>9525</xdr:rowOff>
                  </from>
                  <to>
                    <xdr:col>3</xdr:col>
                    <xdr:colOff>333375</xdr:colOff>
                    <xdr:row>35</xdr:row>
                    <xdr:rowOff>238125</xdr:rowOff>
                  </to>
                </anchor>
              </controlPr>
            </control>
          </mc:Choice>
        </mc:AlternateContent>
        <mc:AlternateContent xmlns:mc="http://schemas.openxmlformats.org/markup-compatibility/2006">
          <mc:Choice Requires="x14">
            <control shapeId="1207" r:id="rId92" name="Option Button 183">
              <controlPr defaultSize="0" autoFill="0" autoLine="0" autoPict="0">
                <anchor moveWithCells="1">
                  <from>
                    <xdr:col>5</xdr:col>
                    <xdr:colOff>228600</xdr:colOff>
                    <xdr:row>35</xdr:row>
                    <xdr:rowOff>9525</xdr:rowOff>
                  </from>
                  <to>
                    <xdr:col>6</xdr:col>
                    <xdr:colOff>333375</xdr:colOff>
                    <xdr:row>35</xdr:row>
                    <xdr:rowOff>238125</xdr:rowOff>
                  </to>
                </anchor>
              </controlPr>
            </control>
          </mc:Choice>
        </mc:AlternateContent>
        <mc:AlternateContent xmlns:mc="http://schemas.openxmlformats.org/markup-compatibility/2006">
          <mc:Choice Requires="x14">
            <control shapeId="1208" r:id="rId93" name="Option Button 184">
              <controlPr defaultSize="0" autoFill="0" autoLine="0" autoPict="0">
                <anchor moveWithCells="1">
                  <from>
                    <xdr:col>2</xdr:col>
                    <xdr:colOff>228600</xdr:colOff>
                    <xdr:row>36</xdr:row>
                    <xdr:rowOff>9525</xdr:rowOff>
                  </from>
                  <to>
                    <xdr:col>3</xdr:col>
                    <xdr:colOff>333375</xdr:colOff>
                    <xdr:row>36</xdr:row>
                    <xdr:rowOff>238125</xdr:rowOff>
                  </to>
                </anchor>
              </controlPr>
            </control>
          </mc:Choice>
        </mc:AlternateContent>
        <mc:AlternateContent xmlns:mc="http://schemas.openxmlformats.org/markup-compatibility/2006">
          <mc:Choice Requires="x14">
            <control shapeId="1209" r:id="rId94" name="Option Button 185">
              <controlPr defaultSize="0" autoFill="0" autoLine="0" autoPict="0">
                <anchor moveWithCells="1">
                  <from>
                    <xdr:col>5</xdr:col>
                    <xdr:colOff>228600</xdr:colOff>
                    <xdr:row>36</xdr:row>
                    <xdr:rowOff>9525</xdr:rowOff>
                  </from>
                  <to>
                    <xdr:col>6</xdr:col>
                    <xdr:colOff>333375</xdr:colOff>
                    <xdr:row>36</xdr:row>
                    <xdr:rowOff>238125</xdr:rowOff>
                  </to>
                </anchor>
              </controlPr>
            </control>
          </mc:Choice>
        </mc:AlternateContent>
        <mc:AlternateContent xmlns:mc="http://schemas.openxmlformats.org/markup-compatibility/2006">
          <mc:Choice Requires="x14">
            <control shapeId="1210" r:id="rId95" name="Option Button 186">
              <controlPr defaultSize="0" autoFill="0" autoLine="0" autoPict="0">
                <anchor moveWithCells="1">
                  <from>
                    <xdr:col>2</xdr:col>
                    <xdr:colOff>228600</xdr:colOff>
                    <xdr:row>37</xdr:row>
                    <xdr:rowOff>9525</xdr:rowOff>
                  </from>
                  <to>
                    <xdr:col>3</xdr:col>
                    <xdr:colOff>333375</xdr:colOff>
                    <xdr:row>37</xdr:row>
                    <xdr:rowOff>238125</xdr:rowOff>
                  </to>
                </anchor>
              </controlPr>
            </control>
          </mc:Choice>
        </mc:AlternateContent>
        <mc:AlternateContent xmlns:mc="http://schemas.openxmlformats.org/markup-compatibility/2006">
          <mc:Choice Requires="x14">
            <control shapeId="1211" r:id="rId96" name="Option Button 187">
              <controlPr defaultSize="0" autoFill="0" autoLine="0" autoPict="0">
                <anchor moveWithCells="1">
                  <from>
                    <xdr:col>5</xdr:col>
                    <xdr:colOff>228600</xdr:colOff>
                    <xdr:row>37</xdr:row>
                    <xdr:rowOff>9525</xdr:rowOff>
                  </from>
                  <to>
                    <xdr:col>6</xdr:col>
                    <xdr:colOff>333375</xdr:colOff>
                    <xdr:row>37</xdr:row>
                    <xdr:rowOff>238125</xdr:rowOff>
                  </to>
                </anchor>
              </controlPr>
            </control>
          </mc:Choice>
        </mc:AlternateContent>
        <mc:AlternateContent xmlns:mc="http://schemas.openxmlformats.org/markup-compatibility/2006">
          <mc:Choice Requires="x14">
            <control shapeId="1212" r:id="rId97" name="Group Box 188">
              <controlPr defaultSize="0" autoFill="0" autoPict="0">
                <anchor moveWithCells="1">
                  <from>
                    <xdr:col>2</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1213" r:id="rId98" name="Option Button 189">
              <controlPr defaultSize="0" autoFill="0" autoLine="0" autoPict="0">
                <anchor moveWithCells="1">
                  <from>
                    <xdr:col>2</xdr:col>
                    <xdr:colOff>228600</xdr:colOff>
                    <xdr:row>38</xdr:row>
                    <xdr:rowOff>9525</xdr:rowOff>
                  </from>
                  <to>
                    <xdr:col>3</xdr:col>
                    <xdr:colOff>333375</xdr:colOff>
                    <xdr:row>38</xdr:row>
                    <xdr:rowOff>238125</xdr:rowOff>
                  </to>
                </anchor>
              </controlPr>
            </control>
          </mc:Choice>
        </mc:AlternateContent>
        <mc:AlternateContent xmlns:mc="http://schemas.openxmlformats.org/markup-compatibility/2006">
          <mc:Choice Requires="x14">
            <control shapeId="1214" r:id="rId99" name="Option Button 190">
              <controlPr defaultSize="0" autoFill="0" autoLine="0" autoPict="0">
                <anchor moveWithCells="1">
                  <from>
                    <xdr:col>5</xdr:col>
                    <xdr:colOff>228600</xdr:colOff>
                    <xdr:row>38</xdr:row>
                    <xdr:rowOff>9525</xdr:rowOff>
                  </from>
                  <to>
                    <xdr:col>6</xdr:col>
                    <xdr:colOff>333375</xdr:colOff>
                    <xdr:row>38</xdr:row>
                    <xdr:rowOff>238125</xdr:rowOff>
                  </to>
                </anchor>
              </controlPr>
            </control>
          </mc:Choice>
        </mc:AlternateContent>
        <mc:AlternateContent xmlns:mc="http://schemas.openxmlformats.org/markup-compatibility/2006">
          <mc:Choice Requires="x14">
            <control shapeId="1215" r:id="rId100" name="Group Box 191">
              <controlPr defaultSize="0" autoFill="0" autoPict="0">
                <anchor moveWithCells="1">
                  <from>
                    <xdr:col>2</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1216" r:id="rId101" name="Option Button 192">
              <controlPr defaultSize="0" autoFill="0" autoLine="0" autoPict="0">
                <anchor moveWithCells="1">
                  <from>
                    <xdr:col>2</xdr:col>
                    <xdr:colOff>228600</xdr:colOff>
                    <xdr:row>39</xdr:row>
                    <xdr:rowOff>9525</xdr:rowOff>
                  </from>
                  <to>
                    <xdr:col>3</xdr:col>
                    <xdr:colOff>333375</xdr:colOff>
                    <xdr:row>39</xdr:row>
                    <xdr:rowOff>238125</xdr:rowOff>
                  </to>
                </anchor>
              </controlPr>
            </control>
          </mc:Choice>
        </mc:AlternateContent>
        <mc:AlternateContent xmlns:mc="http://schemas.openxmlformats.org/markup-compatibility/2006">
          <mc:Choice Requires="x14">
            <control shapeId="1217" r:id="rId102" name="Option Button 193">
              <controlPr defaultSize="0" autoFill="0" autoLine="0" autoPict="0">
                <anchor moveWithCells="1">
                  <from>
                    <xdr:col>5</xdr:col>
                    <xdr:colOff>228600</xdr:colOff>
                    <xdr:row>39</xdr:row>
                    <xdr:rowOff>9525</xdr:rowOff>
                  </from>
                  <to>
                    <xdr:col>6</xdr:col>
                    <xdr:colOff>333375</xdr:colOff>
                    <xdr:row>39</xdr:row>
                    <xdr:rowOff>238125</xdr:rowOff>
                  </to>
                </anchor>
              </controlPr>
            </control>
          </mc:Choice>
        </mc:AlternateContent>
        <mc:AlternateContent xmlns:mc="http://schemas.openxmlformats.org/markup-compatibility/2006">
          <mc:Choice Requires="x14">
            <control shapeId="1218" r:id="rId103" name="Group Box 194">
              <controlPr defaultSize="0" autoFill="0" autoPict="0">
                <anchor moveWithCells="1">
                  <from>
                    <xdr:col>2</xdr:col>
                    <xdr:colOff>0</xdr:colOff>
                    <xdr:row>39</xdr:row>
                    <xdr:rowOff>0</xdr:rowOff>
                  </from>
                  <to>
                    <xdr:col>7</xdr:col>
                    <xdr:colOff>0</xdr:colOff>
                    <xdr:row>40</xdr:row>
                    <xdr:rowOff>0</xdr:rowOff>
                  </to>
                </anchor>
              </controlPr>
            </control>
          </mc:Choice>
        </mc:AlternateContent>
        <mc:AlternateContent xmlns:mc="http://schemas.openxmlformats.org/markup-compatibility/2006">
          <mc:Choice Requires="x14">
            <control shapeId="1219" r:id="rId104" name="Option Button 195">
              <controlPr defaultSize="0" autoFill="0" autoLine="0" autoPict="0">
                <anchor moveWithCells="1">
                  <from>
                    <xdr:col>2</xdr:col>
                    <xdr:colOff>228600</xdr:colOff>
                    <xdr:row>40</xdr:row>
                    <xdr:rowOff>9525</xdr:rowOff>
                  </from>
                  <to>
                    <xdr:col>3</xdr:col>
                    <xdr:colOff>333375</xdr:colOff>
                    <xdr:row>40</xdr:row>
                    <xdr:rowOff>238125</xdr:rowOff>
                  </to>
                </anchor>
              </controlPr>
            </control>
          </mc:Choice>
        </mc:AlternateContent>
        <mc:AlternateContent xmlns:mc="http://schemas.openxmlformats.org/markup-compatibility/2006">
          <mc:Choice Requires="x14">
            <control shapeId="1220" r:id="rId105" name="Option Button 196">
              <controlPr defaultSize="0" autoFill="0" autoLine="0" autoPict="0">
                <anchor moveWithCells="1">
                  <from>
                    <xdr:col>5</xdr:col>
                    <xdr:colOff>228600</xdr:colOff>
                    <xdr:row>40</xdr:row>
                    <xdr:rowOff>9525</xdr:rowOff>
                  </from>
                  <to>
                    <xdr:col>6</xdr:col>
                    <xdr:colOff>333375</xdr:colOff>
                    <xdr:row>40</xdr:row>
                    <xdr:rowOff>238125</xdr:rowOff>
                  </to>
                </anchor>
              </controlPr>
            </control>
          </mc:Choice>
        </mc:AlternateContent>
        <mc:AlternateContent xmlns:mc="http://schemas.openxmlformats.org/markup-compatibility/2006">
          <mc:Choice Requires="x14">
            <control shapeId="1221" r:id="rId106" name="Group Box 197">
              <controlPr defaultSize="0" autoFill="0" autoPict="0">
                <anchor moveWithCells="1">
                  <from>
                    <xdr:col>2</xdr:col>
                    <xdr:colOff>0</xdr:colOff>
                    <xdr:row>40</xdr:row>
                    <xdr:rowOff>0</xdr:rowOff>
                  </from>
                  <to>
                    <xdr:col>7</xdr:col>
                    <xdr:colOff>0</xdr:colOff>
                    <xdr:row>41</xdr:row>
                    <xdr:rowOff>0</xdr:rowOff>
                  </to>
                </anchor>
              </controlPr>
            </control>
          </mc:Choice>
        </mc:AlternateContent>
        <mc:AlternateContent xmlns:mc="http://schemas.openxmlformats.org/markup-compatibility/2006">
          <mc:Choice Requires="x14">
            <control shapeId="1222" r:id="rId107" name="Option Button 198">
              <controlPr defaultSize="0" autoFill="0" autoLine="0" autoPict="0">
                <anchor moveWithCells="1">
                  <from>
                    <xdr:col>2</xdr:col>
                    <xdr:colOff>228600</xdr:colOff>
                    <xdr:row>41</xdr:row>
                    <xdr:rowOff>9525</xdr:rowOff>
                  </from>
                  <to>
                    <xdr:col>3</xdr:col>
                    <xdr:colOff>333375</xdr:colOff>
                    <xdr:row>41</xdr:row>
                    <xdr:rowOff>238125</xdr:rowOff>
                  </to>
                </anchor>
              </controlPr>
            </control>
          </mc:Choice>
        </mc:AlternateContent>
        <mc:AlternateContent xmlns:mc="http://schemas.openxmlformats.org/markup-compatibility/2006">
          <mc:Choice Requires="x14">
            <control shapeId="1223" r:id="rId108" name="Option Button 199">
              <controlPr defaultSize="0" autoFill="0" autoLine="0" autoPict="0">
                <anchor moveWithCells="1">
                  <from>
                    <xdr:col>5</xdr:col>
                    <xdr:colOff>228600</xdr:colOff>
                    <xdr:row>41</xdr:row>
                    <xdr:rowOff>9525</xdr:rowOff>
                  </from>
                  <to>
                    <xdr:col>6</xdr:col>
                    <xdr:colOff>333375</xdr:colOff>
                    <xdr:row>41</xdr:row>
                    <xdr:rowOff>238125</xdr:rowOff>
                  </to>
                </anchor>
              </controlPr>
            </control>
          </mc:Choice>
        </mc:AlternateContent>
        <mc:AlternateContent xmlns:mc="http://schemas.openxmlformats.org/markup-compatibility/2006">
          <mc:Choice Requires="x14">
            <control shapeId="1224" r:id="rId109" name="Group Box 200">
              <controlPr defaultSize="0" autoFill="0" autoPict="0">
                <anchor moveWithCells="1">
                  <from>
                    <xdr:col>2</xdr:col>
                    <xdr:colOff>0</xdr:colOff>
                    <xdr:row>41</xdr:row>
                    <xdr:rowOff>0</xdr:rowOff>
                  </from>
                  <to>
                    <xdr:col>7</xdr:col>
                    <xdr:colOff>0</xdr:colOff>
                    <xdr:row>42</xdr:row>
                    <xdr:rowOff>0</xdr:rowOff>
                  </to>
                </anchor>
              </controlPr>
            </control>
          </mc:Choice>
        </mc:AlternateContent>
        <mc:AlternateContent xmlns:mc="http://schemas.openxmlformats.org/markup-compatibility/2006">
          <mc:Choice Requires="x14">
            <control shapeId="1225" r:id="rId110" name="Option Button 201">
              <controlPr defaultSize="0" autoFill="0" autoLine="0" autoPict="0">
                <anchor moveWithCells="1">
                  <from>
                    <xdr:col>9</xdr:col>
                    <xdr:colOff>228600</xdr:colOff>
                    <xdr:row>41</xdr:row>
                    <xdr:rowOff>9525</xdr:rowOff>
                  </from>
                  <to>
                    <xdr:col>10</xdr:col>
                    <xdr:colOff>333375</xdr:colOff>
                    <xdr:row>41</xdr:row>
                    <xdr:rowOff>238125</xdr:rowOff>
                  </to>
                </anchor>
              </controlPr>
            </control>
          </mc:Choice>
        </mc:AlternateContent>
        <mc:AlternateContent xmlns:mc="http://schemas.openxmlformats.org/markup-compatibility/2006">
          <mc:Choice Requires="x14">
            <control shapeId="1226" r:id="rId111" name="Option Button 202">
              <controlPr defaultSize="0" autoFill="0" autoLine="0" autoPict="0">
                <anchor moveWithCells="1">
                  <from>
                    <xdr:col>12</xdr:col>
                    <xdr:colOff>228600</xdr:colOff>
                    <xdr:row>41</xdr:row>
                    <xdr:rowOff>9525</xdr:rowOff>
                  </from>
                  <to>
                    <xdr:col>13</xdr:col>
                    <xdr:colOff>333375</xdr:colOff>
                    <xdr:row>41</xdr:row>
                    <xdr:rowOff>238125</xdr:rowOff>
                  </to>
                </anchor>
              </controlPr>
            </control>
          </mc:Choice>
        </mc:AlternateContent>
        <mc:AlternateContent xmlns:mc="http://schemas.openxmlformats.org/markup-compatibility/2006">
          <mc:Choice Requires="x14">
            <control shapeId="1227" r:id="rId112" name="Group Box 203">
              <controlPr defaultSize="0" autoFill="0" autoPict="0">
                <anchor moveWithCells="1">
                  <from>
                    <xdr:col>9</xdr:col>
                    <xdr:colOff>0</xdr:colOff>
                    <xdr:row>41</xdr:row>
                    <xdr:rowOff>0</xdr:rowOff>
                  </from>
                  <to>
                    <xdr:col>14</xdr:col>
                    <xdr:colOff>0</xdr:colOff>
                    <xdr:row>42</xdr:row>
                    <xdr:rowOff>0</xdr:rowOff>
                  </to>
                </anchor>
              </controlPr>
            </control>
          </mc:Choice>
        </mc:AlternateContent>
        <mc:AlternateContent xmlns:mc="http://schemas.openxmlformats.org/markup-compatibility/2006">
          <mc:Choice Requires="x14">
            <control shapeId="1228" r:id="rId113" name="Option Button 204">
              <controlPr defaultSize="0" autoFill="0" autoLine="0" autoPict="0">
                <anchor moveWithCells="1">
                  <from>
                    <xdr:col>9</xdr:col>
                    <xdr:colOff>228600</xdr:colOff>
                    <xdr:row>40</xdr:row>
                    <xdr:rowOff>9525</xdr:rowOff>
                  </from>
                  <to>
                    <xdr:col>10</xdr:col>
                    <xdr:colOff>333375</xdr:colOff>
                    <xdr:row>40</xdr:row>
                    <xdr:rowOff>238125</xdr:rowOff>
                  </to>
                </anchor>
              </controlPr>
            </control>
          </mc:Choice>
        </mc:AlternateContent>
        <mc:AlternateContent xmlns:mc="http://schemas.openxmlformats.org/markup-compatibility/2006">
          <mc:Choice Requires="x14">
            <control shapeId="1229" r:id="rId114" name="Option Button 205">
              <controlPr defaultSize="0" autoFill="0" autoLine="0" autoPict="0">
                <anchor moveWithCells="1">
                  <from>
                    <xdr:col>12</xdr:col>
                    <xdr:colOff>228600</xdr:colOff>
                    <xdr:row>40</xdr:row>
                    <xdr:rowOff>9525</xdr:rowOff>
                  </from>
                  <to>
                    <xdr:col>13</xdr:col>
                    <xdr:colOff>333375</xdr:colOff>
                    <xdr:row>40</xdr:row>
                    <xdr:rowOff>238125</xdr:rowOff>
                  </to>
                </anchor>
              </controlPr>
            </control>
          </mc:Choice>
        </mc:AlternateContent>
        <mc:AlternateContent xmlns:mc="http://schemas.openxmlformats.org/markup-compatibility/2006">
          <mc:Choice Requires="x14">
            <control shapeId="1230" r:id="rId115" name="Group Box 206">
              <controlPr defaultSize="0" autoFill="0" autoPict="0">
                <anchor moveWithCells="1">
                  <from>
                    <xdr:col>9</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231" r:id="rId116" name="Option Button 207">
              <controlPr defaultSize="0" autoFill="0" autoLine="0" autoPict="0">
                <anchor moveWithCells="1">
                  <from>
                    <xdr:col>9</xdr:col>
                    <xdr:colOff>228600</xdr:colOff>
                    <xdr:row>39</xdr:row>
                    <xdr:rowOff>9525</xdr:rowOff>
                  </from>
                  <to>
                    <xdr:col>10</xdr:col>
                    <xdr:colOff>333375</xdr:colOff>
                    <xdr:row>39</xdr:row>
                    <xdr:rowOff>238125</xdr:rowOff>
                  </to>
                </anchor>
              </controlPr>
            </control>
          </mc:Choice>
        </mc:AlternateContent>
        <mc:AlternateContent xmlns:mc="http://schemas.openxmlformats.org/markup-compatibility/2006">
          <mc:Choice Requires="x14">
            <control shapeId="1232" r:id="rId117" name="Option Button 208">
              <controlPr defaultSize="0" autoFill="0" autoLine="0" autoPict="0">
                <anchor moveWithCells="1">
                  <from>
                    <xdr:col>12</xdr:col>
                    <xdr:colOff>228600</xdr:colOff>
                    <xdr:row>39</xdr:row>
                    <xdr:rowOff>9525</xdr:rowOff>
                  </from>
                  <to>
                    <xdr:col>13</xdr:col>
                    <xdr:colOff>333375</xdr:colOff>
                    <xdr:row>39</xdr:row>
                    <xdr:rowOff>238125</xdr:rowOff>
                  </to>
                </anchor>
              </controlPr>
            </control>
          </mc:Choice>
        </mc:AlternateContent>
        <mc:AlternateContent xmlns:mc="http://schemas.openxmlformats.org/markup-compatibility/2006">
          <mc:Choice Requires="x14">
            <control shapeId="1233" r:id="rId118" name="Group Box 209">
              <controlPr defaultSize="0" autoFill="0" autoPict="0">
                <anchor moveWithCells="1">
                  <from>
                    <xdr:col>9</xdr:col>
                    <xdr:colOff>0</xdr:colOff>
                    <xdr:row>39</xdr:row>
                    <xdr:rowOff>0</xdr:rowOff>
                  </from>
                  <to>
                    <xdr:col>14</xdr:col>
                    <xdr:colOff>0</xdr:colOff>
                    <xdr:row>40</xdr:row>
                    <xdr:rowOff>0</xdr:rowOff>
                  </to>
                </anchor>
              </controlPr>
            </control>
          </mc:Choice>
        </mc:AlternateContent>
        <mc:AlternateContent xmlns:mc="http://schemas.openxmlformats.org/markup-compatibility/2006">
          <mc:Choice Requires="x14">
            <control shapeId="1234" r:id="rId119" name="Option Button 210">
              <controlPr defaultSize="0" autoFill="0" autoLine="0" autoPict="0">
                <anchor moveWithCells="1">
                  <from>
                    <xdr:col>9</xdr:col>
                    <xdr:colOff>228600</xdr:colOff>
                    <xdr:row>38</xdr:row>
                    <xdr:rowOff>9525</xdr:rowOff>
                  </from>
                  <to>
                    <xdr:col>10</xdr:col>
                    <xdr:colOff>333375</xdr:colOff>
                    <xdr:row>38</xdr:row>
                    <xdr:rowOff>238125</xdr:rowOff>
                  </to>
                </anchor>
              </controlPr>
            </control>
          </mc:Choice>
        </mc:AlternateContent>
        <mc:AlternateContent xmlns:mc="http://schemas.openxmlformats.org/markup-compatibility/2006">
          <mc:Choice Requires="x14">
            <control shapeId="1235" r:id="rId120" name="Option Button 211">
              <controlPr defaultSize="0" autoFill="0" autoLine="0" autoPict="0">
                <anchor moveWithCells="1">
                  <from>
                    <xdr:col>12</xdr:col>
                    <xdr:colOff>228600</xdr:colOff>
                    <xdr:row>38</xdr:row>
                    <xdr:rowOff>9525</xdr:rowOff>
                  </from>
                  <to>
                    <xdr:col>13</xdr:col>
                    <xdr:colOff>333375</xdr:colOff>
                    <xdr:row>38</xdr:row>
                    <xdr:rowOff>238125</xdr:rowOff>
                  </to>
                </anchor>
              </controlPr>
            </control>
          </mc:Choice>
        </mc:AlternateContent>
        <mc:AlternateContent xmlns:mc="http://schemas.openxmlformats.org/markup-compatibility/2006">
          <mc:Choice Requires="x14">
            <control shapeId="1236" r:id="rId121" name="Group Box 212">
              <controlPr defaultSize="0" autoFill="0" autoPict="0">
                <anchor moveWithCells="1">
                  <from>
                    <xdr:col>9</xdr:col>
                    <xdr:colOff>0</xdr:colOff>
                    <xdr:row>38</xdr:row>
                    <xdr:rowOff>0</xdr:rowOff>
                  </from>
                  <to>
                    <xdr:col>14</xdr:col>
                    <xdr:colOff>0</xdr:colOff>
                    <xdr:row>39</xdr:row>
                    <xdr:rowOff>0</xdr:rowOff>
                  </to>
                </anchor>
              </controlPr>
            </control>
          </mc:Choice>
        </mc:AlternateContent>
        <mc:AlternateContent xmlns:mc="http://schemas.openxmlformats.org/markup-compatibility/2006">
          <mc:Choice Requires="x14">
            <control shapeId="1237" r:id="rId122" name="Option Button 213">
              <controlPr defaultSize="0" autoFill="0" autoLine="0" autoPict="0">
                <anchor moveWithCells="1">
                  <from>
                    <xdr:col>9</xdr:col>
                    <xdr:colOff>228600</xdr:colOff>
                    <xdr:row>37</xdr:row>
                    <xdr:rowOff>9525</xdr:rowOff>
                  </from>
                  <to>
                    <xdr:col>10</xdr:col>
                    <xdr:colOff>333375</xdr:colOff>
                    <xdr:row>37</xdr:row>
                    <xdr:rowOff>238125</xdr:rowOff>
                  </to>
                </anchor>
              </controlPr>
            </control>
          </mc:Choice>
        </mc:AlternateContent>
        <mc:AlternateContent xmlns:mc="http://schemas.openxmlformats.org/markup-compatibility/2006">
          <mc:Choice Requires="x14">
            <control shapeId="1238" r:id="rId123" name="Option Button 214">
              <controlPr defaultSize="0" autoFill="0" autoLine="0" autoPict="0">
                <anchor moveWithCells="1">
                  <from>
                    <xdr:col>12</xdr:col>
                    <xdr:colOff>228600</xdr:colOff>
                    <xdr:row>37</xdr:row>
                    <xdr:rowOff>9525</xdr:rowOff>
                  </from>
                  <to>
                    <xdr:col>13</xdr:col>
                    <xdr:colOff>333375</xdr:colOff>
                    <xdr:row>37</xdr:row>
                    <xdr:rowOff>238125</xdr:rowOff>
                  </to>
                </anchor>
              </controlPr>
            </control>
          </mc:Choice>
        </mc:AlternateContent>
        <mc:AlternateContent xmlns:mc="http://schemas.openxmlformats.org/markup-compatibility/2006">
          <mc:Choice Requires="x14">
            <control shapeId="1239" r:id="rId124" name="Group Box 215">
              <controlPr defaultSize="0" autoFill="0" autoPict="0">
                <anchor moveWithCells="1">
                  <from>
                    <xdr:col>9</xdr:col>
                    <xdr:colOff>0</xdr:colOff>
                    <xdr:row>37</xdr:row>
                    <xdr:rowOff>0</xdr:rowOff>
                  </from>
                  <to>
                    <xdr:col>14</xdr:col>
                    <xdr:colOff>0</xdr:colOff>
                    <xdr:row>38</xdr:row>
                    <xdr:rowOff>0</xdr:rowOff>
                  </to>
                </anchor>
              </controlPr>
            </control>
          </mc:Choice>
        </mc:AlternateContent>
        <mc:AlternateContent xmlns:mc="http://schemas.openxmlformats.org/markup-compatibility/2006">
          <mc:Choice Requires="x14">
            <control shapeId="1240" r:id="rId125" name="Option Button 216">
              <controlPr defaultSize="0" autoFill="0" autoLine="0" autoPict="0">
                <anchor moveWithCells="1">
                  <from>
                    <xdr:col>9</xdr:col>
                    <xdr:colOff>228600</xdr:colOff>
                    <xdr:row>36</xdr:row>
                    <xdr:rowOff>9525</xdr:rowOff>
                  </from>
                  <to>
                    <xdr:col>10</xdr:col>
                    <xdr:colOff>333375</xdr:colOff>
                    <xdr:row>36</xdr:row>
                    <xdr:rowOff>238125</xdr:rowOff>
                  </to>
                </anchor>
              </controlPr>
            </control>
          </mc:Choice>
        </mc:AlternateContent>
        <mc:AlternateContent xmlns:mc="http://schemas.openxmlformats.org/markup-compatibility/2006">
          <mc:Choice Requires="x14">
            <control shapeId="1241" r:id="rId126" name="Option Button 217">
              <controlPr defaultSize="0" autoFill="0" autoLine="0" autoPict="0">
                <anchor moveWithCells="1">
                  <from>
                    <xdr:col>12</xdr:col>
                    <xdr:colOff>228600</xdr:colOff>
                    <xdr:row>36</xdr:row>
                    <xdr:rowOff>9525</xdr:rowOff>
                  </from>
                  <to>
                    <xdr:col>13</xdr:col>
                    <xdr:colOff>333375</xdr:colOff>
                    <xdr:row>36</xdr:row>
                    <xdr:rowOff>238125</xdr:rowOff>
                  </to>
                </anchor>
              </controlPr>
            </control>
          </mc:Choice>
        </mc:AlternateContent>
        <mc:AlternateContent xmlns:mc="http://schemas.openxmlformats.org/markup-compatibility/2006">
          <mc:Choice Requires="x14">
            <control shapeId="1242" r:id="rId127" name="Group Box 218">
              <controlPr defaultSize="0" autoFill="0" autoPict="0">
                <anchor moveWithCells="1">
                  <from>
                    <xdr:col>9</xdr:col>
                    <xdr:colOff>0</xdr:colOff>
                    <xdr:row>36</xdr:row>
                    <xdr:rowOff>0</xdr:rowOff>
                  </from>
                  <to>
                    <xdr:col>14</xdr:col>
                    <xdr:colOff>0</xdr:colOff>
                    <xdr:row>37</xdr:row>
                    <xdr:rowOff>0</xdr:rowOff>
                  </to>
                </anchor>
              </controlPr>
            </control>
          </mc:Choice>
        </mc:AlternateContent>
        <mc:AlternateContent xmlns:mc="http://schemas.openxmlformats.org/markup-compatibility/2006">
          <mc:Choice Requires="x14">
            <control shapeId="1243" r:id="rId128" name="Option Button 219">
              <controlPr defaultSize="0" autoFill="0" autoLine="0" autoPict="0">
                <anchor moveWithCells="1">
                  <from>
                    <xdr:col>9</xdr:col>
                    <xdr:colOff>228600</xdr:colOff>
                    <xdr:row>35</xdr:row>
                    <xdr:rowOff>9525</xdr:rowOff>
                  </from>
                  <to>
                    <xdr:col>10</xdr:col>
                    <xdr:colOff>333375</xdr:colOff>
                    <xdr:row>35</xdr:row>
                    <xdr:rowOff>238125</xdr:rowOff>
                  </to>
                </anchor>
              </controlPr>
            </control>
          </mc:Choice>
        </mc:AlternateContent>
        <mc:AlternateContent xmlns:mc="http://schemas.openxmlformats.org/markup-compatibility/2006">
          <mc:Choice Requires="x14">
            <control shapeId="1244" r:id="rId129" name="Option Button 220">
              <controlPr defaultSize="0" autoFill="0" autoLine="0" autoPict="0">
                <anchor moveWithCells="1">
                  <from>
                    <xdr:col>12</xdr:col>
                    <xdr:colOff>228600</xdr:colOff>
                    <xdr:row>35</xdr:row>
                    <xdr:rowOff>9525</xdr:rowOff>
                  </from>
                  <to>
                    <xdr:col>13</xdr:col>
                    <xdr:colOff>333375</xdr:colOff>
                    <xdr:row>35</xdr:row>
                    <xdr:rowOff>238125</xdr:rowOff>
                  </to>
                </anchor>
              </controlPr>
            </control>
          </mc:Choice>
        </mc:AlternateContent>
        <mc:AlternateContent xmlns:mc="http://schemas.openxmlformats.org/markup-compatibility/2006">
          <mc:Choice Requires="x14">
            <control shapeId="1245" r:id="rId130" name="Group Box 221">
              <controlPr defaultSize="0" autoFill="0" autoPict="0">
                <anchor moveWithCells="1">
                  <from>
                    <xdr:col>9</xdr:col>
                    <xdr:colOff>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1246" r:id="rId131" name="Option Button 222">
              <controlPr defaultSize="0" autoFill="0" autoLine="0" autoPict="0">
                <anchor moveWithCells="1">
                  <from>
                    <xdr:col>9</xdr:col>
                    <xdr:colOff>228600</xdr:colOff>
                    <xdr:row>34</xdr:row>
                    <xdr:rowOff>9525</xdr:rowOff>
                  </from>
                  <to>
                    <xdr:col>10</xdr:col>
                    <xdr:colOff>333375</xdr:colOff>
                    <xdr:row>34</xdr:row>
                    <xdr:rowOff>238125</xdr:rowOff>
                  </to>
                </anchor>
              </controlPr>
            </control>
          </mc:Choice>
        </mc:AlternateContent>
        <mc:AlternateContent xmlns:mc="http://schemas.openxmlformats.org/markup-compatibility/2006">
          <mc:Choice Requires="x14">
            <control shapeId="1247" r:id="rId132" name="Option Button 223">
              <controlPr defaultSize="0" autoFill="0" autoLine="0" autoPict="0">
                <anchor moveWithCells="1">
                  <from>
                    <xdr:col>12</xdr:col>
                    <xdr:colOff>228600</xdr:colOff>
                    <xdr:row>34</xdr:row>
                    <xdr:rowOff>9525</xdr:rowOff>
                  </from>
                  <to>
                    <xdr:col>13</xdr:col>
                    <xdr:colOff>333375</xdr:colOff>
                    <xdr:row>34</xdr:row>
                    <xdr:rowOff>238125</xdr:rowOff>
                  </to>
                </anchor>
              </controlPr>
            </control>
          </mc:Choice>
        </mc:AlternateContent>
        <mc:AlternateContent xmlns:mc="http://schemas.openxmlformats.org/markup-compatibility/2006">
          <mc:Choice Requires="x14">
            <control shapeId="1248" r:id="rId133" name="Group Box 224">
              <controlPr defaultSize="0" autoFill="0" autoPict="0">
                <anchor moveWithCells="1">
                  <from>
                    <xdr:col>9</xdr:col>
                    <xdr:colOff>0</xdr:colOff>
                    <xdr:row>34</xdr:row>
                    <xdr:rowOff>0</xdr:rowOff>
                  </from>
                  <to>
                    <xdr:col>14</xdr:col>
                    <xdr:colOff>0</xdr:colOff>
                    <xdr:row>35</xdr:row>
                    <xdr:rowOff>0</xdr:rowOff>
                  </to>
                </anchor>
              </controlPr>
            </control>
          </mc:Choice>
        </mc:AlternateContent>
        <mc:AlternateContent xmlns:mc="http://schemas.openxmlformats.org/markup-compatibility/2006">
          <mc:Choice Requires="x14">
            <control shapeId="1249" r:id="rId134" name="Option Button 225">
              <controlPr defaultSize="0" autoFill="0" autoLine="0" autoPict="0">
                <anchor moveWithCells="1">
                  <from>
                    <xdr:col>9</xdr:col>
                    <xdr:colOff>228600</xdr:colOff>
                    <xdr:row>33</xdr:row>
                    <xdr:rowOff>9525</xdr:rowOff>
                  </from>
                  <to>
                    <xdr:col>10</xdr:col>
                    <xdr:colOff>333375</xdr:colOff>
                    <xdr:row>33</xdr:row>
                    <xdr:rowOff>238125</xdr:rowOff>
                  </to>
                </anchor>
              </controlPr>
            </control>
          </mc:Choice>
        </mc:AlternateContent>
        <mc:AlternateContent xmlns:mc="http://schemas.openxmlformats.org/markup-compatibility/2006">
          <mc:Choice Requires="x14">
            <control shapeId="1250" r:id="rId135" name="Option Button 226">
              <controlPr defaultSize="0" autoFill="0" autoLine="0" autoPict="0">
                <anchor moveWithCells="1">
                  <from>
                    <xdr:col>12</xdr:col>
                    <xdr:colOff>228600</xdr:colOff>
                    <xdr:row>33</xdr:row>
                    <xdr:rowOff>9525</xdr:rowOff>
                  </from>
                  <to>
                    <xdr:col>13</xdr:col>
                    <xdr:colOff>333375</xdr:colOff>
                    <xdr:row>33</xdr:row>
                    <xdr:rowOff>238125</xdr:rowOff>
                  </to>
                </anchor>
              </controlPr>
            </control>
          </mc:Choice>
        </mc:AlternateContent>
        <mc:AlternateContent xmlns:mc="http://schemas.openxmlformats.org/markup-compatibility/2006">
          <mc:Choice Requires="x14">
            <control shapeId="1251" r:id="rId136" name="Group Box 227">
              <controlPr defaultSize="0" autoFill="0" autoPict="0">
                <anchor moveWithCells="1">
                  <from>
                    <xdr:col>9</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1252" r:id="rId137" name="Option Button 228">
              <controlPr defaultSize="0" autoFill="0" autoLine="0" autoPict="0">
                <anchor moveWithCells="1">
                  <from>
                    <xdr:col>9</xdr:col>
                    <xdr:colOff>228600</xdr:colOff>
                    <xdr:row>32</xdr:row>
                    <xdr:rowOff>9525</xdr:rowOff>
                  </from>
                  <to>
                    <xdr:col>10</xdr:col>
                    <xdr:colOff>333375</xdr:colOff>
                    <xdr:row>32</xdr:row>
                    <xdr:rowOff>238125</xdr:rowOff>
                  </to>
                </anchor>
              </controlPr>
            </control>
          </mc:Choice>
        </mc:AlternateContent>
        <mc:AlternateContent xmlns:mc="http://schemas.openxmlformats.org/markup-compatibility/2006">
          <mc:Choice Requires="x14">
            <control shapeId="1253" r:id="rId138" name="Option Button 229">
              <controlPr defaultSize="0" autoFill="0" autoLine="0" autoPict="0">
                <anchor moveWithCells="1">
                  <from>
                    <xdr:col>12</xdr:col>
                    <xdr:colOff>228600</xdr:colOff>
                    <xdr:row>32</xdr:row>
                    <xdr:rowOff>9525</xdr:rowOff>
                  </from>
                  <to>
                    <xdr:col>13</xdr:col>
                    <xdr:colOff>333375</xdr:colOff>
                    <xdr:row>32</xdr:row>
                    <xdr:rowOff>238125</xdr:rowOff>
                  </to>
                </anchor>
              </controlPr>
            </control>
          </mc:Choice>
        </mc:AlternateContent>
        <mc:AlternateContent xmlns:mc="http://schemas.openxmlformats.org/markup-compatibility/2006">
          <mc:Choice Requires="x14">
            <control shapeId="1254" r:id="rId139" name="Group Box 230">
              <controlPr defaultSize="0" autoFill="0" autoPict="0">
                <anchor moveWithCells="1">
                  <from>
                    <xdr:col>9</xdr:col>
                    <xdr:colOff>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1255" r:id="rId140" name="Option Button 231">
              <controlPr defaultSize="0" autoFill="0" autoLine="0" autoPict="0">
                <anchor moveWithCells="1">
                  <from>
                    <xdr:col>9</xdr:col>
                    <xdr:colOff>19050</xdr:colOff>
                    <xdr:row>19</xdr:row>
                    <xdr:rowOff>9525</xdr:rowOff>
                  </from>
                  <to>
                    <xdr:col>9</xdr:col>
                    <xdr:colOff>323850</xdr:colOff>
                    <xdr:row>19</xdr:row>
                    <xdr:rowOff>238125</xdr:rowOff>
                  </to>
                </anchor>
              </controlPr>
            </control>
          </mc:Choice>
        </mc:AlternateContent>
        <mc:AlternateContent xmlns:mc="http://schemas.openxmlformats.org/markup-compatibility/2006">
          <mc:Choice Requires="x14">
            <control shapeId="1256" r:id="rId141" name="Option Button 232">
              <controlPr defaultSize="0" autoFill="0" autoLine="0" autoPict="0">
                <anchor moveWithCells="1">
                  <from>
                    <xdr:col>10</xdr:col>
                    <xdr:colOff>19050</xdr:colOff>
                    <xdr:row>19</xdr:row>
                    <xdr:rowOff>9525</xdr:rowOff>
                  </from>
                  <to>
                    <xdr:col>10</xdr:col>
                    <xdr:colOff>323850</xdr:colOff>
                    <xdr:row>19</xdr:row>
                    <xdr:rowOff>238125</xdr:rowOff>
                  </to>
                </anchor>
              </controlPr>
            </control>
          </mc:Choice>
        </mc:AlternateContent>
        <mc:AlternateContent xmlns:mc="http://schemas.openxmlformats.org/markup-compatibility/2006">
          <mc:Choice Requires="x14">
            <control shapeId="1257" r:id="rId142" name="Option Button 233">
              <controlPr defaultSize="0" autoFill="0" autoLine="0" autoPict="0">
                <anchor moveWithCells="1">
                  <from>
                    <xdr:col>11</xdr:col>
                    <xdr:colOff>19050</xdr:colOff>
                    <xdr:row>19</xdr:row>
                    <xdr:rowOff>9525</xdr:rowOff>
                  </from>
                  <to>
                    <xdr:col>11</xdr:col>
                    <xdr:colOff>323850</xdr:colOff>
                    <xdr:row>19</xdr:row>
                    <xdr:rowOff>238125</xdr:rowOff>
                  </to>
                </anchor>
              </controlPr>
            </control>
          </mc:Choice>
        </mc:AlternateContent>
        <mc:AlternateContent xmlns:mc="http://schemas.openxmlformats.org/markup-compatibility/2006">
          <mc:Choice Requires="x14">
            <control shapeId="1258" r:id="rId143" name="Option Button 234">
              <controlPr defaultSize="0" autoFill="0" autoLine="0" autoPict="0">
                <anchor moveWithCells="1">
                  <from>
                    <xdr:col>12</xdr:col>
                    <xdr:colOff>19050</xdr:colOff>
                    <xdr:row>19</xdr:row>
                    <xdr:rowOff>9525</xdr:rowOff>
                  </from>
                  <to>
                    <xdr:col>12</xdr:col>
                    <xdr:colOff>323850</xdr:colOff>
                    <xdr:row>19</xdr:row>
                    <xdr:rowOff>238125</xdr:rowOff>
                  </to>
                </anchor>
              </controlPr>
            </control>
          </mc:Choice>
        </mc:AlternateContent>
        <mc:AlternateContent xmlns:mc="http://schemas.openxmlformats.org/markup-compatibility/2006">
          <mc:Choice Requires="x14">
            <control shapeId="1259" r:id="rId144" name="Group Box 235">
              <controlPr defaultSize="0" autoFill="0" autoPict="0">
                <anchor moveWithCells="1">
                  <from>
                    <xdr:col>9</xdr:col>
                    <xdr:colOff>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1260" r:id="rId145" name="Option Button 236">
              <controlPr defaultSize="0" autoFill="0" autoLine="0" autoPict="0">
                <anchor moveWithCells="1">
                  <from>
                    <xdr:col>13</xdr:col>
                    <xdr:colOff>19050</xdr:colOff>
                    <xdr:row>19</xdr:row>
                    <xdr:rowOff>9525</xdr:rowOff>
                  </from>
                  <to>
                    <xdr:col>13</xdr:col>
                    <xdr:colOff>323850</xdr:colOff>
                    <xdr:row>19</xdr:row>
                    <xdr:rowOff>228600</xdr:rowOff>
                  </to>
                </anchor>
              </controlPr>
            </control>
          </mc:Choice>
        </mc:AlternateContent>
        <mc:AlternateContent xmlns:mc="http://schemas.openxmlformats.org/markup-compatibility/2006">
          <mc:Choice Requires="x14">
            <control shapeId="1261" r:id="rId146" name="Option Button 237">
              <controlPr defaultSize="0" autoFill="0" autoLine="0" autoPict="0">
                <anchor moveWithCells="1">
                  <from>
                    <xdr:col>9</xdr:col>
                    <xdr:colOff>19050</xdr:colOff>
                    <xdr:row>20</xdr:row>
                    <xdr:rowOff>9525</xdr:rowOff>
                  </from>
                  <to>
                    <xdr:col>9</xdr:col>
                    <xdr:colOff>323850</xdr:colOff>
                    <xdr:row>20</xdr:row>
                    <xdr:rowOff>238125</xdr:rowOff>
                  </to>
                </anchor>
              </controlPr>
            </control>
          </mc:Choice>
        </mc:AlternateContent>
        <mc:AlternateContent xmlns:mc="http://schemas.openxmlformats.org/markup-compatibility/2006">
          <mc:Choice Requires="x14">
            <control shapeId="1262" r:id="rId147" name="Option Button 238">
              <controlPr defaultSize="0" autoFill="0" autoLine="0" autoPict="0">
                <anchor moveWithCells="1">
                  <from>
                    <xdr:col>10</xdr:col>
                    <xdr:colOff>19050</xdr:colOff>
                    <xdr:row>20</xdr:row>
                    <xdr:rowOff>9525</xdr:rowOff>
                  </from>
                  <to>
                    <xdr:col>10</xdr:col>
                    <xdr:colOff>323850</xdr:colOff>
                    <xdr:row>20</xdr:row>
                    <xdr:rowOff>238125</xdr:rowOff>
                  </to>
                </anchor>
              </controlPr>
            </control>
          </mc:Choice>
        </mc:AlternateContent>
        <mc:AlternateContent xmlns:mc="http://schemas.openxmlformats.org/markup-compatibility/2006">
          <mc:Choice Requires="x14">
            <control shapeId="1263" r:id="rId148" name="Option Button 239">
              <controlPr defaultSize="0" autoFill="0" autoLine="0" autoPict="0">
                <anchor moveWithCells="1">
                  <from>
                    <xdr:col>11</xdr:col>
                    <xdr:colOff>19050</xdr:colOff>
                    <xdr:row>20</xdr:row>
                    <xdr:rowOff>9525</xdr:rowOff>
                  </from>
                  <to>
                    <xdr:col>11</xdr:col>
                    <xdr:colOff>323850</xdr:colOff>
                    <xdr:row>20</xdr:row>
                    <xdr:rowOff>238125</xdr:rowOff>
                  </to>
                </anchor>
              </controlPr>
            </control>
          </mc:Choice>
        </mc:AlternateContent>
        <mc:AlternateContent xmlns:mc="http://schemas.openxmlformats.org/markup-compatibility/2006">
          <mc:Choice Requires="x14">
            <control shapeId="1264" r:id="rId149" name="Option Button 240">
              <controlPr defaultSize="0" autoFill="0" autoLine="0" autoPict="0">
                <anchor moveWithCells="1">
                  <from>
                    <xdr:col>12</xdr:col>
                    <xdr:colOff>19050</xdr:colOff>
                    <xdr:row>20</xdr:row>
                    <xdr:rowOff>9525</xdr:rowOff>
                  </from>
                  <to>
                    <xdr:col>12</xdr:col>
                    <xdr:colOff>323850</xdr:colOff>
                    <xdr:row>20</xdr:row>
                    <xdr:rowOff>238125</xdr:rowOff>
                  </to>
                </anchor>
              </controlPr>
            </control>
          </mc:Choice>
        </mc:AlternateContent>
        <mc:AlternateContent xmlns:mc="http://schemas.openxmlformats.org/markup-compatibility/2006">
          <mc:Choice Requires="x14">
            <control shapeId="1265" r:id="rId150" name="Group Box 241">
              <controlPr defaultSize="0" autoFill="0" autoPict="0">
                <anchor moveWithCells="1">
                  <from>
                    <xdr:col>9</xdr:col>
                    <xdr:colOff>0</xdr:colOff>
                    <xdr:row>20</xdr:row>
                    <xdr:rowOff>0</xdr:rowOff>
                  </from>
                  <to>
                    <xdr:col>14</xdr:col>
                    <xdr:colOff>0</xdr:colOff>
                    <xdr:row>21</xdr:row>
                    <xdr:rowOff>0</xdr:rowOff>
                  </to>
                </anchor>
              </controlPr>
            </control>
          </mc:Choice>
        </mc:AlternateContent>
        <mc:AlternateContent xmlns:mc="http://schemas.openxmlformats.org/markup-compatibility/2006">
          <mc:Choice Requires="x14">
            <control shapeId="1266" r:id="rId151" name="Option Button 242">
              <controlPr defaultSize="0" autoFill="0" autoLine="0" autoPict="0">
                <anchor moveWithCells="1">
                  <from>
                    <xdr:col>13</xdr:col>
                    <xdr:colOff>19050</xdr:colOff>
                    <xdr:row>20</xdr:row>
                    <xdr:rowOff>9525</xdr:rowOff>
                  </from>
                  <to>
                    <xdr:col>13</xdr:col>
                    <xdr:colOff>323850</xdr:colOff>
                    <xdr:row>20</xdr:row>
                    <xdr:rowOff>228600</xdr:rowOff>
                  </to>
                </anchor>
              </controlPr>
            </control>
          </mc:Choice>
        </mc:AlternateContent>
        <mc:AlternateContent xmlns:mc="http://schemas.openxmlformats.org/markup-compatibility/2006">
          <mc:Choice Requires="x14">
            <control shapeId="1267" r:id="rId152" name="Option Button 243">
              <controlPr defaultSize="0" autoFill="0" autoLine="0" autoPict="0">
                <anchor moveWithCells="1">
                  <from>
                    <xdr:col>9</xdr:col>
                    <xdr:colOff>19050</xdr:colOff>
                    <xdr:row>21</xdr:row>
                    <xdr:rowOff>9525</xdr:rowOff>
                  </from>
                  <to>
                    <xdr:col>9</xdr:col>
                    <xdr:colOff>323850</xdr:colOff>
                    <xdr:row>21</xdr:row>
                    <xdr:rowOff>238125</xdr:rowOff>
                  </to>
                </anchor>
              </controlPr>
            </control>
          </mc:Choice>
        </mc:AlternateContent>
        <mc:AlternateContent xmlns:mc="http://schemas.openxmlformats.org/markup-compatibility/2006">
          <mc:Choice Requires="x14">
            <control shapeId="1268" r:id="rId153" name="Option Button 244">
              <controlPr defaultSize="0" autoFill="0" autoLine="0" autoPict="0">
                <anchor moveWithCells="1">
                  <from>
                    <xdr:col>10</xdr:col>
                    <xdr:colOff>19050</xdr:colOff>
                    <xdr:row>21</xdr:row>
                    <xdr:rowOff>9525</xdr:rowOff>
                  </from>
                  <to>
                    <xdr:col>10</xdr:col>
                    <xdr:colOff>323850</xdr:colOff>
                    <xdr:row>21</xdr:row>
                    <xdr:rowOff>238125</xdr:rowOff>
                  </to>
                </anchor>
              </controlPr>
            </control>
          </mc:Choice>
        </mc:AlternateContent>
        <mc:AlternateContent xmlns:mc="http://schemas.openxmlformats.org/markup-compatibility/2006">
          <mc:Choice Requires="x14">
            <control shapeId="1269" r:id="rId154" name="Option Button 245">
              <controlPr defaultSize="0" autoFill="0" autoLine="0" autoPict="0">
                <anchor moveWithCells="1">
                  <from>
                    <xdr:col>11</xdr:col>
                    <xdr:colOff>19050</xdr:colOff>
                    <xdr:row>21</xdr:row>
                    <xdr:rowOff>9525</xdr:rowOff>
                  </from>
                  <to>
                    <xdr:col>11</xdr:col>
                    <xdr:colOff>323850</xdr:colOff>
                    <xdr:row>21</xdr:row>
                    <xdr:rowOff>238125</xdr:rowOff>
                  </to>
                </anchor>
              </controlPr>
            </control>
          </mc:Choice>
        </mc:AlternateContent>
        <mc:AlternateContent xmlns:mc="http://schemas.openxmlformats.org/markup-compatibility/2006">
          <mc:Choice Requires="x14">
            <control shapeId="1270" r:id="rId155" name="Option Button 246">
              <controlPr defaultSize="0" autoFill="0" autoLine="0" autoPict="0">
                <anchor moveWithCells="1">
                  <from>
                    <xdr:col>12</xdr:col>
                    <xdr:colOff>19050</xdr:colOff>
                    <xdr:row>21</xdr:row>
                    <xdr:rowOff>9525</xdr:rowOff>
                  </from>
                  <to>
                    <xdr:col>12</xdr:col>
                    <xdr:colOff>323850</xdr:colOff>
                    <xdr:row>21</xdr:row>
                    <xdr:rowOff>238125</xdr:rowOff>
                  </to>
                </anchor>
              </controlPr>
            </control>
          </mc:Choice>
        </mc:AlternateContent>
        <mc:AlternateContent xmlns:mc="http://schemas.openxmlformats.org/markup-compatibility/2006">
          <mc:Choice Requires="x14">
            <control shapeId="1271" r:id="rId156" name="Group Box 247">
              <controlPr defaultSize="0" autoFill="0" autoPict="0">
                <anchor moveWithCells="1">
                  <from>
                    <xdr:col>9</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272" r:id="rId157" name="Option Button 248">
              <controlPr defaultSize="0" autoFill="0" autoLine="0" autoPict="0">
                <anchor moveWithCells="1">
                  <from>
                    <xdr:col>13</xdr:col>
                    <xdr:colOff>19050</xdr:colOff>
                    <xdr:row>21</xdr:row>
                    <xdr:rowOff>9525</xdr:rowOff>
                  </from>
                  <to>
                    <xdr:col>13</xdr:col>
                    <xdr:colOff>323850</xdr:colOff>
                    <xdr:row>21</xdr:row>
                    <xdr:rowOff>228600</xdr:rowOff>
                  </to>
                </anchor>
              </controlPr>
            </control>
          </mc:Choice>
        </mc:AlternateContent>
        <mc:AlternateContent xmlns:mc="http://schemas.openxmlformats.org/markup-compatibility/2006">
          <mc:Choice Requires="x14">
            <control shapeId="1273" r:id="rId158" name="Option Button 249">
              <controlPr defaultSize="0" autoFill="0" autoLine="0" autoPict="0">
                <anchor moveWithCells="1">
                  <from>
                    <xdr:col>9</xdr:col>
                    <xdr:colOff>19050</xdr:colOff>
                    <xdr:row>22</xdr:row>
                    <xdr:rowOff>9525</xdr:rowOff>
                  </from>
                  <to>
                    <xdr:col>9</xdr:col>
                    <xdr:colOff>323850</xdr:colOff>
                    <xdr:row>22</xdr:row>
                    <xdr:rowOff>238125</xdr:rowOff>
                  </to>
                </anchor>
              </controlPr>
            </control>
          </mc:Choice>
        </mc:AlternateContent>
        <mc:AlternateContent xmlns:mc="http://schemas.openxmlformats.org/markup-compatibility/2006">
          <mc:Choice Requires="x14">
            <control shapeId="1274" r:id="rId159" name="Option Button 250">
              <controlPr defaultSize="0" autoFill="0" autoLine="0" autoPict="0">
                <anchor moveWithCells="1">
                  <from>
                    <xdr:col>10</xdr:col>
                    <xdr:colOff>19050</xdr:colOff>
                    <xdr:row>22</xdr:row>
                    <xdr:rowOff>9525</xdr:rowOff>
                  </from>
                  <to>
                    <xdr:col>10</xdr:col>
                    <xdr:colOff>323850</xdr:colOff>
                    <xdr:row>22</xdr:row>
                    <xdr:rowOff>238125</xdr:rowOff>
                  </to>
                </anchor>
              </controlPr>
            </control>
          </mc:Choice>
        </mc:AlternateContent>
        <mc:AlternateContent xmlns:mc="http://schemas.openxmlformats.org/markup-compatibility/2006">
          <mc:Choice Requires="x14">
            <control shapeId="1275" r:id="rId160" name="Option Button 251">
              <controlPr defaultSize="0" autoFill="0" autoLine="0" autoPict="0">
                <anchor moveWithCells="1">
                  <from>
                    <xdr:col>11</xdr:col>
                    <xdr:colOff>19050</xdr:colOff>
                    <xdr:row>22</xdr:row>
                    <xdr:rowOff>9525</xdr:rowOff>
                  </from>
                  <to>
                    <xdr:col>11</xdr:col>
                    <xdr:colOff>323850</xdr:colOff>
                    <xdr:row>22</xdr:row>
                    <xdr:rowOff>238125</xdr:rowOff>
                  </to>
                </anchor>
              </controlPr>
            </control>
          </mc:Choice>
        </mc:AlternateContent>
        <mc:AlternateContent xmlns:mc="http://schemas.openxmlformats.org/markup-compatibility/2006">
          <mc:Choice Requires="x14">
            <control shapeId="1276" r:id="rId161" name="Option Button 252">
              <controlPr defaultSize="0" autoFill="0" autoLine="0" autoPict="0">
                <anchor moveWithCells="1">
                  <from>
                    <xdr:col>12</xdr:col>
                    <xdr:colOff>19050</xdr:colOff>
                    <xdr:row>22</xdr:row>
                    <xdr:rowOff>9525</xdr:rowOff>
                  </from>
                  <to>
                    <xdr:col>12</xdr:col>
                    <xdr:colOff>323850</xdr:colOff>
                    <xdr:row>22</xdr:row>
                    <xdr:rowOff>238125</xdr:rowOff>
                  </to>
                </anchor>
              </controlPr>
            </control>
          </mc:Choice>
        </mc:AlternateContent>
        <mc:AlternateContent xmlns:mc="http://schemas.openxmlformats.org/markup-compatibility/2006">
          <mc:Choice Requires="x14">
            <control shapeId="1277" r:id="rId162" name="Group Box 253">
              <controlPr defaultSize="0" autoFill="0" autoPict="0">
                <anchor moveWithCells="1">
                  <from>
                    <xdr:col>9</xdr:col>
                    <xdr:colOff>0</xdr:colOff>
                    <xdr:row>22</xdr:row>
                    <xdr:rowOff>0</xdr:rowOff>
                  </from>
                  <to>
                    <xdr:col>14</xdr:col>
                    <xdr:colOff>0</xdr:colOff>
                    <xdr:row>23</xdr:row>
                    <xdr:rowOff>0</xdr:rowOff>
                  </to>
                </anchor>
              </controlPr>
            </control>
          </mc:Choice>
        </mc:AlternateContent>
        <mc:AlternateContent xmlns:mc="http://schemas.openxmlformats.org/markup-compatibility/2006">
          <mc:Choice Requires="x14">
            <control shapeId="1278" r:id="rId163" name="Option Button 254">
              <controlPr defaultSize="0" autoFill="0" autoLine="0" autoPict="0">
                <anchor moveWithCells="1">
                  <from>
                    <xdr:col>13</xdr:col>
                    <xdr:colOff>19050</xdr:colOff>
                    <xdr:row>22</xdr:row>
                    <xdr:rowOff>9525</xdr:rowOff>
                  </from>
                  <to>
                    <xdr:col>13</xdr:col>
                    <xdr:colOff>323850</xdr:colOff>
                    <xdr:row>22</xdr:row>
                    <xdr:rowOff>228600</xdr:rowOff>
                  </to>
                </anchor>
              </controlPr>
            </control>
          </mc:Choice>
        </mc:AlternateContent>
        <mc:AlternateContent xmlns:mc="http://schemas.openxmlformats.org/markup-compatibility/2006">
          <mc:Choice Requires="x14">
            <control shapeId="1279" r:id="rId164" name="Option Button 255">
              <controlPr defaultSize="0" autoFill="0" autoLine="0" autoPict="0">
                <anchor moveWithCells="1">
                  <from>
                    <xdr:col>9</xdr:col>
                    <xdr:colOff>19050</xdr:colOff>
                    <xdr:row>23</xdr:row>
                    <xdr:rowOff>9525</xdr:rowOff>
                  </from>
                  <to>
                    <xdr:col>9</xdr:col>
                    <xdr:colOff>323850</xdr:colOff>
                    <xdr:row>23</xdr:row>
                    <xdr:rowOff>238125</xdr:rowOff>
                  </to>
                </anchor>
              </controlPr>
            </control>
          </mc:Choice>
        </mc:AlternateContent>
        <mc:AlternateContent xmlns:mc="http://schemas.openxmlformats.org/markup-compatibility/2006">
          <mc:Choice Requires="x14">
            <control shapeId="1280" r:id="rId165" name="Option Button 256">
              <controlPr defaultSize="0" autoFill="0" autoLine="0" autoPict="0">
                <anchor moveWithCells="1">
                  <from>
                    <xdr:col>10</xdr:col>
                    <xdr:colOff>19050</xdr:colOff>
                    <xdr:row>23</xdr:row>
                    <xdr:rowOff>9525</xdr:rowOff>
                  </from>
                  <to>
                    <xdr:col>10</xdr:col>
                    <xdr:colOff>323850</xdr:colOff>
                    <xdr:row>23</xdr:row>
                    <xdr:rowOff>238125</xdr:rowOff>
                  </to>
                </anchor>
              </controlPr>
            </control>
          </mc:Choice>
        </mc:AlternateContent>
        <mc:AlternateContent xmlns:mc="http://schemas.openxmlformats.org/markup-compatibility/2006">
          <mc:Choice Requires="x14">
            <control shapeId="1281" r:id="rId166" name="Option Button 257">
              <controlPr defaultSize="0" autoFill="0" autoLine="0" autoPict="0">
                <anchor moveWithCells="1">
                  <from>
                    <xdr:col>11</xdr:col>
                    <xdr:colOff>19050</xdr:colOff>
                    <xdr:row>23</xdr:row>
                    <xdr:rowOff>9525</xdr:rowOff>
                  </from>
                  <to>
                    <xdr:col>11</xdr:col>
                    <xdr:colOff>323850</xdr:colOff>
                    <xdr:row>23</xdr:row>
                    <xdr:rowOff>238125</xdr:rowOff>
                  </to>
                </anchor>
              </controlPr>
            </control>
          </mc:Choice>
        </mc:AlternateContent>
        <mc:AlternateContent xmlns:mc="http://schemas.openxmlformats.org/markup-compatibility/2006">
          <mc:Choice Requires="x14">
            <control shapeId="1282" r:id="rId167" name="Option Button 258">
              <controlPr defaultSize="0" autoFill="0" autoLine="0" autoPict="0">
                <anchor moveWithCells="1">
                  <from>
                    <xdr:col>12</xdr:col>
                    <xdr:colOff>19050</xdr:colOff>
                    <xdr:row>23</xdr:row>
                    <xdr:rowOff>9525</xdr:rowOff>
                  </from>
                  <to>
                    <xdr:col>12</xdr:col>
                    <xdr:colOff>323850</xdr:colOff>
                    <xdr:row>23</xdr:row>
                    <xdr:rowOff>238125</xdr:rowOff>
                  </to>
                </anchor>
              </controlPr>
            </control>
          </mc:Choice>
        </mc:AlternateContent>
        <mc:AlternateContent xmlns:mc="http://schemas.openxmlformats.org/markup-compatibility/2006">
          <mc:Choice Requires="x14">
            <control shapeId="1283" r:id="rId168" name="Group Box 259">
              <controlPr defaultSize="0" autoFill="0" autoPict="0">
                <anchor moveWithCells="1">
                  <from>
                    <xdr:col>9</xdr:col>
                    <xdr:colOff>0</xdr:colOff>
                    <xdr:row>23</xdr:row>
                    <xdr:rowOff>0</xdr:rowOff>
                  </from>
                  <to>
                    <xdr:col>14</xdr:col>
                    <xdr:colOff>0</xdr:colOff>
                    <xdr:row>24</xdr:row>
                    <xdr:rowOff>0</xdr:rowOff>
                  </to>
                </anchor>
              </controlPr>
            </control>
          </mc:Choice>
        </mc:AlternateContent>
        <mc:AlternateContent xmlns:mc="http://schemas.openxmlformats.org/markup-compatibility/2006">
          <mc:Choice Requires="x14">
            <control shapeId="1284" r:id="rId169" name="Option Button 260">
              <controlPr defaultSize="0" autoFill="0" autoLine="0" autoPict="0">
                <anchor moveWithCells="1">
                  <from>
                    <xdr:col>13</xdr:col>
                    <xdr:colOff>19050</xdr:colOff>
                    <xdr:row>23</xdr:row>
                    <xdr:rowOff>9525</xdr:rowOff>
                  </from>
                  <to>
                    <xdr:col>13</xdr:col>
                    <xdr:colOff>323850</xdr:colOff>
                    <xdr:row>23</xdr:row>
                    <xdr:rowOff>228600</xdr:rowOff>
                  </to>
                </anchor>
              </controlPr>
            </control>
          </mc:Choice>
        </mc:AlternateContent>
        <mc:AlternateContent xmlns:mc="http://schemas.openxmlformats.org/markup-compatibility/2006">
          <mc:Choice Requires="x14">
            <control shapeId="1285" r:id="rId170" name="Option Button 261">
              <controlPr defaultSize="0" autoFill="0" autoLine="0" autoPict="0">
                <anchor moveWithCells="1">
                  <from>
                    <xdr:col>9</xdr:col>
                    <xdr:colOff>19050</xdr:colOff>
                    <xdr:row>24</xdr:row>
                    <xdr:rowOff>9525</xdr:rowOff>
                  </from>
                  <to>
                    <xdr:col>9</xdr:col>
                    <xdr:colOff>323850</xdr:colOff>
                    <xdr:row>24</xdr:row>
                    <xdr:rowOff>238125</xdr:rowOff>
                  </to>
                </anchor>
              </controlPr>
            </control>
          </mc:Choice>
        </mc:AlternateContent>
        <mc:AlternateContent xmlns:mc="http://schemas.openxmlformats.org/markup-compatibility/2006">
          <mc:Choice Requires="x14">
            <control shapeId="1286" r:id="rId171" name="Option Button 262">
              <controlPr defaultSize="0" autoFill="0" autoLine="0" autoPict="0">
                <anchor moveWithCells="1">
                  <from>
                    <xdr:col>10</xdr:col>
                    <xdr:colOff>19050</xdr:colOff>
                    <xdr:row>24</xdr:row>
                    <xdr:rowOff>9525</xdr:rowOff>
                  </from>
                  <to>
                    <xdr:col>10</xdr:col>
                    <xdr:colOff>323850</xdr:colOff>
                    <xdr:row>24</xdr:row>
                    <xdr:rowOff>238125</xdr:rowOff>
                  </to>
                </anchor>
              </controlPr>
            </control>
          </mc:Choice>
        </mc:AlternateContent>
        <mc:AlternateContent xmlns:mc="http://schemas.openxmlformats.org/markup-compatibility/2006">
          <mc:Choice Requires="x14">
            <control shapeId="1287" r:id="rId172" name="Option Button 263">
              <controlPr defaultSize="0" autoFill="0" autoLine="0" autoPict="0">
                <anchor moveWithCells="1">
                  <from>
                    <xdr:col>11</xdr:col>
                    <xdr:colOff>19050</xdr:colOff>
                    <xdr:row>24</xdr:row>
                    <xdr:rowOff>9525</xdr:rowOff>
                  </from>
                  <to>
                    <xdr:col>11</xdr:col>
                    <xdr:colOff>323850</xdr:colOff>
                    <xdr:row>24</xdr:row>
                    <xdr:rowOff>238125</xdr:rowOff>
                  </to>
                </anchor>
              </controlPr>
            </control>
          </mc:Choice>
        </mc:AlternateContent>
        <mc:AlternateContent xmlns:mc="http://schemas.openxmlformats.org/markup-compatibility/2006">
          <mc:Choice Requires="x14">
            <control shapeId="1288" r:id="rId173" name="Option Button 264">
              <controlPr defaultSize="0" autoFill="0" autoLine="0" autoPict="0">
                <anchor moveWithCells="1">
                  <from>
                    <xdr:col>12</xdr:col>
                    <xdr:colOff>19050</xdr:colOff>
                    <xdr:row>24</xdr:row>
                    <xdr:rowOff>9525</xdr:rowOff>
                  </from>
                  <to>
                    <xdr:col>12</xdr:col>
                    <xdr:colOff>323850</xdr:colOff>
                    <xdr:row>24</xdr:row>
                    <xdr:rowOff>238125</xdr:rowOff>
                  </to>
                </anchor>
              </controlPr>
            </control>
          </mc:Choice>
        </mc:AlternateContent>
        <mc:AlternateContent xmlns:mc="http://schemas.openxmlformats.org/markup-compatibility/2006">
          <mc:Choice Requires="x14">
            <control shapeId="1289" r:id="rId174" name="Group Box 265">
              <controlPr defaultSize="0" autoFill="0" autoPict="0">
                <anchor moveWithCells="1">
                  <from>
                    <xdr:col>9</xdr:col>
                    <xdr:colOff>0</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1290" r:id="rId175" name="Option Button 266">
              <controlPr defaultSize="0" autoFill="0" autoLine="0" autoPict="0">
                <anchor moveWithCells="1">
                  <from>
                    <xdr:col>13</xdr:col>
                    <xdr:colOff>19050</xdr:colOff>
                    <xdr:row>24</xdr:row>
                    <xdr:rowOff>9525</xdr:rowOff>
                  </from>
                  <to>
                    <xdr:col>13</xdr:col>
                    <xdr:colOff>323850</xdr:colOff>
                    <xdr:row>24</xdr:row>
                    <xdr:rowOff>228600</xdr:rowOff>
                  </to>
                </anchor>
              </controlPr>
            </control>
          </mc:Choice>
        </mc:AlternateContent>
        <mc:AlternateContent xmlns:mc="http://schemas.openxmlformats.org/markup-compatibility/2006">
          <mc:Choice Requires="x14">
            <control shapeId="1291" r:id="rId176" name="Option Button 267">
              <controlPr defaultSize="0" autoFill="0" autoLine="0" autoPict="0">
                <anchor moveWithCells="1">
                  <from>
                    <xdr:col>9</xdr:col>
                    <xdr:colOff>19050</xdr:colOff>
                    <xdr:row>25</xdr:row>
                    <xdr:rowOff>9525</xdr:rowOff>
                  </from>
                  <to>
                    <xdr:col>9</xdr:col>
                    <xdr:colOff>323850</xdr:colOff>
                    <xdr:row>25</xdr:row>
                    <xdr:rowOff>238125</xdr:rowOff>
                  </to>
                </anchor>
              </controlPr>
            </control>
          </mc:Choice>
        </mc:AlternateContent>
        <mc:AlternateContent xmlns:mc="http://schemas.openxmlformats.org/markup-compatibility/2006">
          <mc:Choice Requires="x14">
            <control shapeId="1292" r:id="rId177" name="Option Button 268">
              <controlPr defaultSize="0" autoFill="0" autoLine="0" autoPict="0">
                <anchor moveWithCells="1">
                  <from>
                    <xdr:col>10</xdr:col>
                    <xdr:colOff>19050</xdr:colOff>
                    <xdr:row>25</xdr:row>
                    <xdr:rowOff>9525</xdr:rowOff>
                  </from>
                  <to>
                    <xdr:col>10</xdr:col>
                    <xdr:colOff>323850</xdr:colOff>
                    <xdr:row>25</xdr:row>
                    <xdr:rowOff>238125</xdr:rowOff>
                  </to>
                </anchor>
              </controlPr>
            </control>
          </mc:Choice>
        </mc:AlternateContent>
        <mc:AlternateContent xmlns:mc="http://schemas.openxmlformats.org/markup-compatibility/2006">
          <mc:Choice Requires="x14">
            <control shapeId="1293" r:id="rId178" name="Option Button 269">
              <controlPr defaultSize="0" autoFill="0" autoLine="0" autoPict="0">
                <anchor moveWithCells="1">
                  <from>
                    <xdr:col>11</xdr:col>
                    <xdr:colOff>19050</xdr:colOff>
                    <xdr:row>25</xdr:row>
                    <xdr:rowOff>9525</xdr:rowOff>
                  </from>
                  <to>
                    <xdr:col>11</xdr:col>
                    <xdr:colOff>323850</xdr:colOff>
                    <xdr:row>25</xdr:row>
                    <xdr:rowOff>238125</xdr:rowOff>
                  </to>
                </anchor>
              </controlPr>
            </control>
          </mc:Choice>
        </mc:AlternateContent>
        <mc:AlternateContent xmlns:mc="http://schemas.openxmlformats.org/markup-compatibility/2006">
          <mc:Choice Requires="x14">
            <control shapeId="1294" r:id="rId179" name="Option Button 270">
              <controlPr defaultSize="0" autoFill="0" autoLine="0" autoPict="0">
                <anchor moveWithCells="1">
                  <from>
                    <xdr:col>12</xdr:col>
                    <xdr:colOff>19050</xdr:colOff>
                    <xdr:row>25</xdr:row>
                    <xdr:rowOff>9525</xdr:rowOff>
                  </from>
                  <to>
                    <xdr:col>12</xdr:col>
                    <xdr:colOff>323850</xdr:colOff>
                    <xdr:row>25</xdr:row>
                    <xdr:rowOff>238125</xdr:rowOff>
                  </to>
                </anchor>
              </controlPr>
            </control>
          </mc:Choice>
        </mc:AlternateContent>
        <mc:AlternateContent xmlns:mc="http://schemas.openxmlformats.org/markup-compatibility/2006">
          <mc:Choice Requires="x14">
            <control shapeId="1295" r:id="rId180" name="Group Box 271">
              <controlPr defaultSize="0" autoFill="0" autoPict="0">
                <anchor moveWithCells="1">
                  <from>
                    <xdr:col>9</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1296" r:id="rId181" name="Option Button 272">
              <controlPr defaultSize="0" autoFill="0" autoLine="0" autoPict="0">
                <anchor moveWithCells="1">
                  <from>
                    <xdr:col>13</xdr:col>
                    <xdr:colOff>19050</xdr:colOff>
                    <xdr:row>25</xdr:row>
                    <xdr:rowOff>9525</xdr:rowOff>
                  </from>
                  <to>
                    <xdr:col>13</xdr:col>
                    <xdr:colOff>323850</xdr:colOff>
                    <xdr:row>25</xdr:row>
                    <xdr:rowOff>228600</xdr:rowOff>
                  </to>
                </anchor>
              </controlPr>
            </control>
          </mc:Choice>
        </mc:AlternateContent>
        <mc:AlternateContent xmlns:mc="http://schemas.openxmlformats.org/markup-compatibility/2006">
          <mc:Choice Requires="x14">
            <control shapeId="1297" r:id="rId182" name="Option Button 273">
              <controlPr defaultSize="0" autoFill="0" autoLine="0" autoPict="0">
                <anchor moveWithCells="1">
                  <from>
                    <xdr:col>9</xdr:col>
                    <xdr:colOff>19050</xdr:colOff>
                    <xdr:row>26</xdr:row>
                    <xdr:rowOff>9525</xdr:rowOff>
                  </from>
                  <to>
                    <xdr:col>9</xdr:col>
                    <xdr:colOff>323850</xdr:colOff>
                    <xdr:row>26</xdr:row>
                    <xdr:rowOff>238125</xdr:rowOff>
                  </to>
                </anchor>
              </controlPr>
            </control>
          </mc:Choice>
        </mc:AlternateContent>
        <mc:AlternateContent xmlns:mc="http://schemas.openxmlformats.org/markup-compatibility/2006">
          <mc:Choice Requires="x14">
            <control shapeId="1298" r:id="rId183" name="Option Button 274">
              <controlPr defaultSize="0" autoFill="0" autoLine="0" autoPict="0">
                <anchor moveWithCells="1">
                  <from>
                    <xdr:col>10</xdr:col>
                    <xdr:colOff>19050</xdr:colOff>
                    <xdr:row>26</xdr:row>
                    <xdr:rowOff>9525</xdr:rowOff>
                  </from>
                  <to>
                    <xdr:col>10</xdr:col>
                    <xdr:colOff>323850</xdr:colOff>
                    <xdr:row>26</xdr:row>
                    <xdr:rowOff>238125</xdr:rowOff>
                  </to>
                </anchor>
              </controlPr>
            </control>
          </mc:Choice>
        </mc:AlternateContent>
        <mc:AlternateContent xmlns:mc="http://schemas.openxmlformats.org/markup-compatibility/2006">
          <mc:Choice Requires="x14">
            <control shapeId="1299" r:id="rId184" name="Option Button 275">
              <controlPr defaultSize="0" autoFill="0" autoLine="0" autoPict="0">
                <anchor moveWithCells="1">
                  <from>
                    <xdr:col>11</xdr:col>
                    <xdr:colOff>19050</xdr:colOff>
                    <xdr:row>26</xdr:row>
                    <xdr:rowOff>9525</xdr:rowOff>
                  </from>
                  <to>
                    <xdr:col>11</xdr:col>
                    <xdr:colOff>323850</xdr:colOff>
                    <xdr:row>26</xdr:row>
                    <xdr:rowOff>238125</xdr:rowOff>
                  </to>
                </anchor>
              </controlPr>
            </control>
          </mc:Choice>
        </mc:AlternateContent>
        <mc:AlternateContent xmlns:mc="http://schemas.openxmlformats.org/markup-compatibility/2006">
          <mc:Choice Requires="x14">
            <control shapeId="1300" r:id="rId185" name="Option Button 276">
              <controlPr defaultSize="0" autoFill="0" autoLine="0" autoPict="0">
                <anchor moveWithCells="1">
                  <from>
                    <xdr:col>12</xdr:col>
                    <xdr:colOff>19050</xdr:colOff>
                    <xdr:row>26</xdr:row>
                    <xdr:rowOff>9525</xdr:rowOff>
                  </from>
                  <to>
                    <xdr:col>12</xdr:col>
                    <xdr:colOff>323850</xdr:colOff>
                    <xdr:row>26</xdr:row>
                    <xdr:rowOff>238125</xdr:rowOff>
                  </to>
                </anchor>
              </controlPr>
            </control>
          </mc:Choice>
        </mc:AlternateContent>
        <mc:AlternateContent xmlns:mc="http://schemas.openxmlformats.org/markup-compatibility/2006">
          <mc:Choice Requires="x14">
            <control shapeId="1301" r:id="rId186" name="Group Box 277">
              <controlPr defaultSize="0" autoFill="0" autoPict="0">
                <anchor moveWithCells="1">
                  <from>
                    <xdr:col>9</xdr:col>
                    <xdr:colOff>0</xdr:colOff>
                    <xdr:row>26</xdr:row>
                    <xdr:rowOff>0</xdr:rowOff>
                  </from>
                  <to>
                    <xdr:col>14</xdr:col>
                    <xdr:colOff>0</xdr:colOff>
                    <xdr:row>27</xdr:row>
                    <xdr:rowOff>0</xdr:rowOff>
                  </to>
                </anchor>
              </controlPr>
            </control>
          </mc:Choice>
        </mc:AlternateContent>
        <mc:AlternateContent xmlns:mc="http://schemas.openxmlformats.org/markup-compatibility/2006">
          <mc:Choice Requires="x14">
            <control shapeId="1302" r:id="rId187" name="Option Button 278">
              <controlPr defaultSize="0" autoFill="0" autoLine="0" autoPict="0">
                <anchor moveWithCells="1">
                  <from>
                    <xdr:col>13</xdr:col>
                    <xdr:colOff>19050</xdr:colOff>
                    <xdr:row>26</xdr:row>
                    <xdr:rowOff>9525</xdr:rowOff>
                  </from>
                  <to>
                    <xdr:col>13</xdr:col>
                    <xdr:colOff>323850</xdr:colOff>
                    <xdr:row>26</xdr:row>
                    <xdr:rowOff>228600</xdr:rowOff>
                  </to>
                </anchor>
              </controlPr>
            </control>
          </mc:Choice>
        </mc:AlternateContent>
        <mc:AlternateContent xmlns:mc="http://schemas.openxmlformats.org/markup-compatibility/2006">
          <mc:Choice Requires="x14">
            <control shapeId="1303" r:id="rId188" name="Option Button 279">
              <controlPr defaultSize="0" autoFill="0" autoLine="0" autoPict="0">
                <anchor moveWithCells="1">
                  <from>
                    <xdr:col>9</xdr:col>
                    <xdr:colOff>19050</xdr:colOff>
                    <xdr:row>27</xdr:row>
                    <xdr:rowOff>9525</xdr:rowOff>
                  </from>
                  <to>
                    <xdr:col>9</xdr:col>
                    <xdr:colOff>323850</xdr:colOff>
                    <xdr:row>27</xdr:row>
                    <xdr:rowOff>238125</xdr:rowOff>
                  </to>
                </anchor>
              </controlPr>
            </control>
          </mc:Choice>
        </mc:AlternateContent>
        <mc:AlternateContent xmlns:mc="http://schemas.openxmlformats.org/markup-compatibility/2006">
          <mc:Choice Requires="x14">
            <control shapeId="1304" r:id="rId189" name="Option Button 280">
              <controlPr defaultSize="0" autoFill="0" autoLine="0" autoPict="0">
                <anchor moveWithCells="1">
                  <from>
                    <xdr:col>10</xdr:col>
                    <xdr:colOff>19050</xdr:colOff>
                    <xdr:row>27</xdr:row>
                    <xdr:rowOff>9525</xdr:rowOff>
                  </from>
                  <to>
                    <xdr:col>10</xdr:col>
                    <xdr:colOff>323850</xdr:colOff>
                    <xdr:row>27</xdr:row>
                    <xdr:rowOff>238125</xdr:rowOff>
                  </to>
                </anchor>
              </controlPr>
            </control>
          </mc:Choice>
        </mc:AlternateContent>
        <mc:AlternateContent xmlns:mc="http://schemas.openxmlformats.org/markup-compatibility/2006">
          <mc:Choice Requires="x14">
            <control shapeId="1305" r:id="rId190" name="Option Button 281">
              <controlPr defaultSize="0" autoFill="0" autoLine="0" autoPict="0">
                <anchor moveWithCells="1">
                  <from>
                    <xdr:col>11</xdr:col>
                    <xdr:colOff>19050</xdr:colOff>
                    <xdr:row>27</xdr:row>
                    <xdr:rowOff>9525</xdr:rowOff>
                  </from>
                  <to>
                    <xdr:col>11</xdr:col>
                    <xdr:colOff>323850</xdr:colOff>
                    <xdr:row>27</xdr:row>
                    <xdr:rowOff>238125</xdr:rowOff>
                  </to>
                </anchor>
              </controlPr>
            </control>
          </mc:Choice>
        </mc:AlternateContent>
        <mc:AlternateContent xmlns:mc="http://schemas.openxmlformats.org/markup-compatibility/2006">
          <mc:Choice Requires="x14">
            <control shapeId="1306" r:id="rId191" name="Option Button 282">
              <controlPr defaultSize="0" autoFill="0" autoLine="0" autoPict="0">
                <anchor moveWithCells="1">
                  <from>
                    <xdr:col>12</xdr:col>
                    <xdr:colOff>19050</xdr:colOff>
                    <xdr:row>27</xdr:row>
                    <xdr:rowOff>9525</xdr:rowOff>
                  </from>
                  <to>
                    <xdr:col>12</xdr:col>
                    <xdr:colOff>323850</xdr:colOff>
                    <xdr:row>27</xdr:row>
                    <xdr:rowOff>238125</xdr:rowOff>
                  </to>
                </anchor>
              </controlPr>
            </control>
          </mc:Choice>
        </mc:AlternateContent>
        <mc:AlternateContent xmlns:mc="http://schemas.openxmlformats.org/markup-compatibility/2006">
          <mc:Choice Requires="x14">
            <control shapeId="1307" r:id="rId192" name="Group Box 283">
              <controlPr defaultSize="0" autoFill="0" autoPict="0">
                <anchor moveWithCells="1">
                  <from>
                    <xdr:col>9</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308" r:id="rId193" name="Option Button 284">
              <controlPr defaultSize="0" autoFill="0" autoLine="0" autoPict="0">
                <anchor moveWithCells="1">
                  <from>
                    <xdr:col>13</xdr:col>
                    <xdr:colOff>19050</xdr:colOff>
                    <xdr:row>27</xdr:row>
                    <xdr:rowOff>9525</xdr:rowOff>
                  </from>
                  <to>
                    <xdr:col>13</xdr:col>
                    <xdr:colOff>323850</xdr:colOff>
                    <xdr:row>27</xdr:row>
                    <xdr:rowOff>228600</xdr:rowOff>
                  </to>
                </anchor>
              </controlPr>
            </control>
          </mc:Choice>
        </mc:AlternateContent>
        <mc:AlternateContent xmlns:mc="http://schemas.openxmlformats.org/markup-compatibility/2006">
          <mc:Choice Requires="x14">
            <control shapeId="1309" r:id="rId194" name="Option Button 285">
              <controlPr defaultSize="0" autoFill="0" autoLine="0" autoPict="0">
                <anchor moveWithCells="1">
                  <from>
                    <xdr:col>9</xdr:col>
                    <xdr:colOff>19050</xdr:colOff>
                    <xdr:row>28</xdr:row>
                    <xdr:rowOff>9525</xdr:rowOff>
                  </from>
                  <to>
                    <xdr:col>9</xdr:col>
                    <xdr:colOff>323850</xdr:colOff>
                    <xdr:row>28</xdr:row>
                    <xdr:rowOff>238125</xdr:rowOff>
                  </to>
                </anchor>
              </controlPr>
            </control>
          </mc:Choice>
        </mc:AlternateContent>
        <mc:AlternateContent xmlns:mc="http://schemas.openxmlformats.org/markup-compatibility/2006">
          <mc:Choice Requires="x14">
            <control shapeId="1310" r:id="rId195" name="Option Button 286">
              <controlPr defaultSize="0" autoFill="0" autoLine="0" autoPict="0">
                <anchor moveWithCells="1">
                  <from>
                    <xdr:col>10</xdr:col>
                    <xdr:colOff>19050</xdr:colOff>
                    <xdr:row>28</xdr:row>
                    <xdr:rowOff>9525</xdr:rowOff>
                  </from>
                  <to>
                    <xdr:col>10</xdr:col>
                    <xdr:colOff>323850</xdr:colOff>
                    <xdr:row>28</xdr:row>
                    <xdr:rowOff>238125</xdr:rowOff>
                  </to>
                </anchor>
              </controlPr>
            </control>
          </mc:Choice>
        </mc:AlternateContent>
        <mc:AlternateContent xmlns:mc="http://schemas.openxmlformats.org/markup-compatibility/2006">
          <mc:Choice Requires="x14">
            <control shapeId="1311" r:id="rId196" name="Option Button 287">
              <controlPr defaultSize="0" autoFill="0" autoLine="0" autoPict="0">
                <anchor moveWithCells="1">
                  <from>
                    <xdr:col>11</xdr:col>
                    <xdr:colOff>19050</xdr:colOff>
                    <xdr:row>28</xdr:row>
                    <xdr:rowOff>9525</xdr:rowOff>
                  </from>
                  <to>
                    <xdr:col>11</xdr:col>
                    <xdr:colOff>323850</xdr:colOff>
                    <xdr:row>28</xdr:row>
                    <xdr:rowOff>238125</xdr:rowOff>
                  </to>
                </anchor>
              </controlPr>
            </control>
          </mc:Choice>
        </mc:AlternateContent>
        <mc:AlternateContent xmlns:mc="http://schemas.openxmlformats.org/markup-compatibility/2006">
          <mc:Choice Requires="x14">
            <control shapeId="1312" r:id="rId197" name="Option Button 288">
              <controlPr defaultSize="0" autoFill="0" autoLine="0" autoPict="0">
                <anchor moveWithCells="1">
                  <from>
                    <xdr:col>12</xdr:col>
                    <xdr:colOff>19050</xdr:colOff>
                    <xdr:row>28</xdr:row>
                    <xdr:rowOff>9525</xdr:rowOff>
                  </from>
                  <to>
                    <xdr:col>12</xdr:col>
                    <xdr:colOff>323850</xdr:colOff>
                    <xdr:row>28</xdr:row>
                    <xdr:rowOff>238125</xdr:rowOff>
                  </to>
                </anchor>
              </controlPr>
            </control>
          </mc:Choice>
        </mc:AlternateContent>
        <mc:AlternateContent xmlns:mc="http://schemas.openxmlformats.org/markup-compatibility/2006">
          <mc:Choice Requires="x14">
            <control shapeId="1313" r:id="rId198" name="Group Box 289">
              <controlPr defaultSize="0" autoFill="0" autoPict="0">
                <anchor moveWithCells="1">
                  <from>
                    <xdr:col>9</xdr:col>
                    <xdr:colOff>0</xdr:colOff>
                    <xdr:row>28</xdr:row>
                    <xdr:rowOff>0</xdr:rowOff>
                  </from>
                  <to>
                    <xdr:col>14</xdr:col>
                    <xdr:colOff>0</xdr:colOff>
                    <xdr:row>29</xdr:row>
                    <xdr:rowOff>0</xdr:rowOff>
                  </to>
                </anchor>
              </controlPr>
            </control>
          </mc:Choice>
        </mc:AlternateContent>
        <mc:AlternateContent xmlns:mc="http://schemas.openxmlformats.org/markup-compatibility/2006">
          <mc:Choice Requires="x14">
            <control shapeId="1314" r:id="rId199" name="Option Button 290">
              <controlPr defaultSize="0" autoFill="0" autoLine="0" autoPict="0">
                <anchor moveWithCells="1">
                  <from>
                    <xdr:col>13</xdr:col>
                    <xdr:colOff>19050</xdr:colOff>
                    <xdr:row>28</xdr:row>
                    <xdr:rowOff>9525</xdr:rowOff>
                  </from>
                  <to>
                    <xdr:col>13</xdr:col>
                    <xdr:colOff>323850</xdr:colOff>
                    <xdr:row>28</xdr:row>
                    <xdr:rowOff>228600</xdr:rowOff>
                  </to>
                </anchor>
              </controlPr>
            </control>
          </mc:Choice>
        </mc:AlternateContent>
        <mc:AlternateContent xmlns:mc="http://schemas.openxmlformats.org/markup-compatibility/2006">
          <mc:Choice Requires="x14">
            <control shapeId="1315" r:id="rId200" name="Option Button 291">
              <controlPr defaultSize="0" autoFill="0" autoLine="0" autoPict="0">
                <anchor moveWithCells="1">
                  <from>
                    <xdr:col>2</xdr:col>
                    <xdr:colOff>266700</xdr:colOff>
                    <xdr:row>46</xdr:row>
                    <xdr:rowOff>0</xdr:rowOff>
                  </from>
                  <to>
                    <xdr:col>8</xdr:col>
                    <xdr:colOff>0</xdr:colOff>
                    <xdr:row>47</xdr:row>
                    <xdr:rowOff>0</xdr:rowOff>
                  </to>
                </anchor>
              </controlPr>
            </control>
          </mc:Choice>
        </mc:AlternateContent>
        <mc:AlternateContent xmlns:mc="http://schemas.openxmlformats.org/markup-compatibility/2006">
          <mc:Choice Requires="x14">
            <control shapeId="1316" r:id="rId201" name="Option Button 292">
              <controlPr defaultSize="0" autoFill="0" autoLine="0" autoPict="0">
                <anchor moveWithCells="1">
                  <from>
                    <xdr:col>2</xdr:col>
                    <xdr:colOff>266700</xdr:colOff>
                    <xdr:row>47</xdr:row>
                    <xdr:rowOff>0</xdr:rowOff>
                  </from>
                  <to>
                    <xdr:col>8</xdr:col>
                    <xdr:colOff>0</xdr:colOff>
                    <xdr:row>48</xdr:row>
                    <xdr:rowOff>0</xdr:rowOff>
                  </to>
                </anchor>
              </controlPr>
            </control>
          </mc:Choice>
        </mc:AlternateContent>
        <mc:AlternateContent xmlns:mc="http://schemas.openxmlformats.org/markup-compatibility/2006">
          <mc:Choice Requires="x14">
            <control shapeId="1317" r:id="rId202" name="Option Button 293">
              <controlPr defaultSize="0" autoFill="0" autoLine="0" autoPict="0">
                <anchor moveWithCells="1">
                  <from>
                    <xdr:col>2</xdr:col>
                    <xdr:colOff>266700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1318" r:id="rId203" name="Option Button 294">
              <controlPr defaultSize="0" autoFill="0" autoLine="0" autoPict="0">
                <anchor moveWithCells="1">
                  <from>
                    <xdr:col>2</xdr:col>
                    <xdr:colOff>266700</xdr:colOff>
                    <xdr:row>49</xdr:row>
                    <xdr:rowOff>0</xdr:rowOff>
                  </from>
                  <to>
                    <xdr:col>8</xdr:col>
                    <xdr:colOff>0</xdr:colOff>
                    <xdr:row>50</xdr:row>
                    <xdr:rowOff>0</xdr:rowOff>
                  </to>
                </anchor>
              </controlPr>
            </control>
          </mc:Choice>
        </mc:AlternateContent>
        <mc:AlternateContent xmlns:mc="http://schemas.openxmlformats.org/markup-compatibility/2006">
          <mc:Choice Requires="x14">
            <control shapeId="1319" r:id="rId204" name="Option Button 295">
              <controlPr defaultSize="0" autoFill="0" autoLine="0" autoPict="0">
                <anchor moveWithCells="1">
                  <from>
                    <xdr:col>2</xdr:col>
                    <xdr:colOff>266700</xdr:colOff>
                    <xdr:row>50</xdr:row>
                    <xdr:rowOff>0</xdr:rowOff>
                  </from>
                  <to>
                    <xdr:col>8</xdr:col>
                    <xdr:colOff>0</xdr:colOff>
                    <xdr:row>51</xdr:row>
                    <xdr:rowOff>0</xdr:rowOff>
                  </to>
                </anchor>
              </controlPr>
            </control>
          </mc:Choice>
        </mc:AlternateContent>
        <mc:AlternateContent xmlns:mc="http://schemas.openxmlformats.org/markup-compatibility/2006">
          <mc:Choice Requires="x14">
            <control shapeId="1320" r:id="rId205" name="Option Button 296">
              <controlPr defaultSize="0" autoFill="0" autoLine="0" autoPict="0">
                <anchor moveWithCells="1">
                  <from>
                    <xdr:col>2</xdr:col>
                    <xdr:colOff>266700</xdr:colOff>
                    <xdr:row>51</xdr:row>
                    <xdr:rowOff>0</xdr:rowOff>
                  </from>
                  <to>
                    <xdr:col>8</xdr:col>
                    <xdr:colOff>0</xdr:colOff>
                    <xdr:row>52</xdr:row>
                    <xdr:rowOff>0</xdr:rowOff>
                  </to>
                </anchor>
              </controlPr>
            </control>
          </mc:Choice>
        </mc:AlternateContent>
        <mc:AlternateContent xmlns:mc="http://schemas.openxmlformats.org/markup-compatibility/2006">
          <mc:Choice Requires="x14">
            <control shapeId="1321" r:id="rId206" name="Option Button 297">
              <controlPr defaultSize="0" autoFill="0" autoLine="0" autoPict="0">
                <anchor moveWithCells="1">
                  <from>
                    <xdr:col>8</xdr:col>
                    <xdr:colOff>266700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1322" r:id="rId207" name="Option Button 298">
              <controlPr defaultSize="0" autoFill="0" autoLine="0" autoPict="0">
                <anchor moveWithCells="1">
                  <from>
                    <xdr:col>8</xdr:col>
                    <xdr:colOff>266700</xdr:colOff>
                    <xdr:row>46</xdr:row>
                    <xdr:rowOff>0</xdr:rowOff>
                  </from>
                  <to>
                    <xdr:col>14</xdr:col>
                    <xdr:colOff>0</xdr:colOff>
                    <xdr:row>47</xdr:row>
                    <xdr:rowOff>0</xdr:rowOff>
                  </to>
                </anchor>
              </controlPr>
            </control>
          </mc:Choice>
        </mc:AlternateContent>
        <mc:AlternateContent xmlns:mc="http://schemas.openxmlformats.org/markup-compatibility/2006">
          <mc:Choice Requires="x14">
            <control shapeId="1323" r:id="rId208" name="Option Button 299">
              <controlPr defaultSize="0" autoFill="0" autoLine="0" autoPict="0">
                <anchor moveWithCells="1">
                  <from>
                    <xdr:col>8</xdr:col>
                    <xdr:colOff>266700</xdr:colOff>
                    <xdr:row>47</xdr:row>
                    <xdr:rowOff>0</xdr:rowOff>
                  </from>
                  <to>
                    <xdr:col>14</xdr:col>
                    <xdr:colOff>0</xdr:colOff>
                    <xdr:row>48</xdr:row>
                    <xdr:rowOff>0</xdr:rowOff>
                  </to>
                </anchor>
              </controlPr>
            </control>
          </mc:Choice>
        </mc:AlternateContent>
        <mc:AlternateContent xmlns:mc="http://schemas.openxmlformats.org/markup-compatibility/2006">
          <mc:Choice Requires="x14">
            <control shapeId="1324" r:id="rId209" name="Option Button 300">
              <controlPr defaultSize="0" autoFill="0" autoLine="0" autoPict="0">
                <anchor moveWithCells="1">
                  <from>
                    <xdr:col>8</xdr:col>
                    <xdr:colOff>266700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1325" r:id="rId210" name="Option Button 301">
              <controlPr defaultSize="0" autoFill="0" autoLine="0" autoPict="0">
                <anchor moveWithCells="1">
                  <from>
                    <xdr:col>8</xdr:col>
                    <xdr:colOff>266700</xdr:colOff>
                    <xdr:row>49</xdr:row>
                    <xdr:rowOff>0</xdr:rowOff>
                  </from>
                  <to>
                    <xdr:col>14</xdr:col>
                    <xdr:colOff>0</xdr:colOff>
                    <xdr:row>50</xdr:row>
                    <xdr:rowOff>0</xdr:rowOff>
                  </to>
                </anchor>
              </controlPr>
            </control>
          </mc:Choice>
        </mc:AlternateContent>
        <mc:AlternateContent xmlns:mc="http://schemas.openxmlformats.org/markup-compatibility/2006">
          <mc:Choice Requires="x14">
            <control shapeId="1326" r:id="rId211" name="Option Button 302">
              <controlPr defaultSize="0" autoFill="0" autoLine="0" autoPict="0">
                <anchor moveWithCells="1">
                  <from>
                    <xdr:col>8</xdr:col>
                    <xdr:colOff>266700</xdr:colOff>
                    <xdr:row>50</xdr:row>
                    <xdr:rowOff>0</xdr:rowOff>
                  </from>
                  <to>
                    <xdr:col>14</xdr:col>
                    <xdr:colOff>0</xdr:colOff>
                    <xdr:row>51</xdr:row>
                    <xdr:rowOff>0</xdr:rowOff>
                  </to>
                </anchor>
              </controlPr>
            </control>
          </mc:Choice>
        </mc:AlternateContent>
        <mc:AlternateContent xmlns:mc="http://schemas.openxmlformats.org/markup-compatibility/2006">
          <mc:Choice Requires="x14">
            <control shapeId="1327" r:id="rId212" name="Option Button 303">
              <controlPr defaultSize="0" autoFill="0" autoLine="0" autoPict="0">
                <anchor moveWithCells="1">
                  <from>
                    <xdr:col>8</xdr:col>
                    <xdr:colOff>266700</xdr:colOff>
                    <xdr:row>51</xdr:row>
                    <xdr:rowOff>0</xdr:rowOff>
                  </from>
                  <to>
                    <xdr:col>14</xdr:col>
                    <xdr:colOff>0</xdr:colOff>
                    <xdr:row>52</xdr:row>
                    <xdr:rowOff>0</xdr:rowOff>
                  </to>
                </anchor>
              </controlPr>
            </control>
          </mc:Choice>
        </mc:AlternateContent>
        <mc:AlternateContent xmlns:mc="http://schemas.openxmlformats.org/markup-compatibility/2006">
          <mc:Choice Requires="x14">
            <control shapeId="1328" r:id="rId213" name="Option Button 304">
              <controlPr defaultSize="0" autoFill="0" autoLine="0" autoPict="0">
                <anchor moveWithCells="1">
                  <from>
                    <xdr:col>13</xdr:col>
                    <xdr:colOff>57150</xdr:colOff>
                    <xdr:row>4</xdr:row>
                    <xdr:rowOff>0</xdr:rowOff>
                  </from>
                  <to>
                    <xdr:col>14</xdr:col>
                    <xdr:colOff>19050</xdr:colOff>
                    <xdr:row>5</xdr:row>
                    <xdr:rowOff>28575</xdr:rowOff>
                  </to>
                </anchor>
              </controlPr>
            </control>
          </mc:Choice>
        </mc:AlternateContent>
        <mc:AlternateContent xmlns:mc="http://schemas.openxmlformats.org/markup-compatibility/2006">
          <mc:Choice Requires="x14">
            <control shapeId="1329" r:id="rId214" name="Option Button 305">
              <controlPr defaultSize="0" autoFill="0" autoLine="0" autoPict="0">
                <anchor moveWithCells="1">
                  <from>
                    <xdr:col>13</xdr:col>
                    <xdr:colOff>57150</xdr:colOff>
                    <xdr:row>4</xdr:row>
                    <xdr:rowOff>180975</xdr:rowOff>
                  </from>
                  <to>
                    <xdr:col>14</xdr:col>
                    <xdr:colOff>19050</xdr:colOff>
                    <xdr:row>6</xdr:row>
                    <xdr:rowOff>9525</xdr:rowOff>
                  </to>
                </anchor>
              </controlPr>
            </control>
          </mc:Choice>
        </mc:AlternateContent>
        <mc:AlternateContent xmlns:mc="http://schemas.openxmlformats.org/markup-compatibility/2006">
          <mc:Choice Requires="x14">
            <control shapeId="1330" r:id="rId215" name="Option Button 306">
              <controlPr defaultSize="0" autoFill="0" autoLine="0" autoPict="0">
                <anchor moveWithCells="1">
                  <from>
                    <xdr:col>13</xdr:col>
                    <xdr:colOff>57150</xdr:colOff>
                    <xdr:row>5</xdr:row>
                    <xdr:rowOff>180975</xdr:rowOff>
                  </from>
                  <to>
                    <xdr:col>14</xdr:col>
                    <xdr:colOff>19050</xdr:colOff>
                    <xdr:row>7</xdr:row>
                    <xdr:rowOff>9525</xdr:rowOff>
                  </to>
                </anchor>
              </controlPr>
            </control>
          </mc:Choice>
        </mc:AlternateContent>
        <mc:AlternateContent xmlns:mc="http://schemas.openxmlformats.org/markup-compatibility/2006">
          <mc:Choice Requires="x14">
            <control shapeId="1331" r:id="rId216" name="Option Button 307">
              <controlPr defaultSize="0" autoFill="0" autoLine="0" autoPict="0">
                <anchor moveWithCells="1">
                  <from>
                    <xdr:col>13</xdr:col>
                    <xdr:colOff>57150</xdr:colOff>
                    <xdr:row>6</xdr:row>
                    <xdr:rowOff>180975</xdr:rowOff>
                  </from>
                  <to>
                    <xdr:col>14</xdr:col>
                    <xdr:colOff>19050</xdr:colOff>
                    <xdr:row>8</xdr:row>
                    <xdr:rowOff>9525</xdr:rowOff>
                  </to>
                </anchor>
              </controlPr>
            </control>
          </mc:Choice>
        </mc:AlternateContent>
        <mc:AlternateContent xmlns:mc="http://schemas.openxmlformats.org/markup-compatibility/2006">
          <mc:Choice Requires="x14">
            <control shapeId="1332" r:id="rId217" name="Option Button 308">
              <controlPr defaultSize="0" autoFill="0" autoLine="0" autoPict="0">
                <anchor moveWithCells="1">
                  <from>
                    <xdr:col>13</xdr:col>
                    <xdr:colOff>57150</xdr:colOff>
                    <xdr:row>7</xdr:row>
                    <xdr:rowOff>180975</xdr:rowOff>
                  </from>
                  <to>
                    <xdr:col>14</xdr:col>
                    <xdr:colOff>19050</xdr:colOff>
                    <xdr:row>9</xdr:row>
                    <xdr:rowOff>9525</xdr:rowOff>
                  </to>
                </anchor>
              </controlPr>
            </control>
          </mc:Choice>
        </mc:AlternateContent>
        <mc:AlternateContent xmlns:mc="http://schemas.openxmlformats.org/markup-compatibility/2006">
          <mc:Choice Requires="x14">
            <control shapeId="1333" r:id="rId218" name="Option Button 309">
              <controlPr defaultSize="0" autoFill="0" autoLine="0" autoPict="0">
                <anchor moveWithCells="1">
                  <from>
                    <xdr:col>13</xdr:col>
                    <xdr:colOff>57150</xdr:colOff>
                    <xdr:row>8</xdr:row>
                    <xdr:rowOff>171450</xdr:rowOff>
                  </from>
                  <to>
                    <xdr:col>14</xdr:col>
                    <xdr:colOff>19050</xdr:colOff>
                    <xdr:row>10</xdr:row>
                    <xdr:rowOff>0</xdr:rowOff>
                  </to>
                </anchor>
              </controlPr>
            </control>
          </mc:Choice>
        </mc:AlternateContent>
        <mc:AlternateContent xmlns:mc="http://schemas.openxmlformats.org/markup-compatibility/2006">
          <mc:Choice Requires="x14">
            <control shapeId="1334" r:id="rId219" name="Option Button 310">
              <controlPr defaultSize="0" autoFill="0" autoLine="0" autoPict="0">
                <anchor moveWithCells="1">
                  <from>
                    <xdr:col>13</xdr:col>
                    <xdr:colOff>57150</xdr:colOff>
                    <xdr:row>9</xdr:row>
                    <xdr:rowOff>180975</xdr:rowOff>
                  </from>
                  <to>
                    <xdr:col>14</xdr:col>
                    <xdr:colOff>19050</xdr:colOff>
                    <xdr:row>11</xdr:row>
                    <xdr:rowOff>9525</xdr:rowOff>
                  </to>
                </anchor>
              </controlPr>
            </control>
          </mc:Choice>
        </mc:AlternateContent>
        <mc:AlternateContent xmlns:mc="http://schemas.openxmlformats.org/markup-compatibility/2006">
          <mc:Choice Requires="x14">
            <control shapeId="1335" r:id="rId220" name="Option Button 311">
              <controlPr defaultSize="0" autoFill="0" autoLine="0" autoPict="0">
                <anchor moveWithCells="1">
                  <from>
                    <xdr:col>13</xdr:col>
                    <xdr:colOff>57150</xdr:colOff>
                    <xdr:row>10</xdr:row>
                    <xdr:rowOff>180975</xdr:rowOff>
                  </from>
                  <to>
                    <xdr:col>14</xdr:col>
                    <xdr:colOff>19050</xdr:colOff>
                    <xdr:row>12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Параметры расчёта ТПр р за кВт</vt:lpstr>
      <vt:lpstr>Параметры расчёта ТПр р за км</vt:lpstr>
      <vt:lpstr>Индексы изменения цен</vt:lpstr>
      <vt:lpstr>Калькулятор</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2017-08-18T02:16:06Z</dcterms:modified>
</cp:coreProperties>
</file>